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usepa-my.sharepoint.com/personal/jones_donnalee_epa_gov/Documents/Documents/A-PROJECTS/1-2020-IRON&amp;STEEL/1C-Cokeovens/1-Coke-RTR/Coke webpage/"/>
    </mc:Choice>
  </mc:AlternateContent>
  <xr:revisionPtr revIDLastSave="0" documentId="8_{B885D806-5B0A-46E9-8E6F-9321B6963077}" xr6:coauthVersionLast="47" xr6:coauthVersionMax="47" xr10:uidLastSave="{00000000-0000-0000-0000-000000000000}"/>
  <bookViews>
    <workbookView xWindow="-120" yWindow="-120" windowWidth="19440" windowHeight="14880" tabRatio="812" firstSheet="67" activeTab="70" xr2:uid="{00000000-000D-0000-FFFF-FFFF00000000}"/>
  </bookViews>
  <sheets>
    <sheet name="Instructions" sheetId="135" r:id="rId1"/>
    <sheet name="To Do" sheetId="196" r:id="rId2"/>
    <sheet name="Q Crosswalk" sheetId="197" r:id="rId3"/>
    <sheet name="Part A.I. Owner Info Q1-6 " sheetId="105" r:id="rId4"/>
    <sheet name="Part A.II. Gen Fac Info Q7-19" sheetId="106" r:id="rId5"/>
    <sheet name="Part A.II. Q16b&amp;c" sheetId="119" r:id="rId6"/>
    <sheet name="Part A.III. Regulatory Info Q20" sheetId="107" r:id="rId7"/>
    <sheet name="Part A.III. Q21" sheetId="108" r:id="rId8"/>
    <sheet name="Part A.III. Q22" sheetId="128" r:id="rId9"/>
    <sheet name="Part A.III. Q23-24" sheetId="129" r:id="rId10"/>
    <sheet name="Part A.IV. P&amp;EFD Q25" sheetId="111" r:id="rId11"/>
    <sheet name="Part A.IV. Source Table Q26-38" sheetId="112" r:id="rId12"/>
    <sheet name="Part A.IV. Plot Plan Q27" sheetId="113" r:id="rId13"/>
    <sheet name="SCC worksheet" sheetId="120" r:id="rId14"/>
    <sheet name="Diagram-Reporting Angles" sheetId="121" r:id="rId15"/>
    <sheet name="Part A.VI. COB Q39-49" sheetId="102" r:id="rId16"/>
    <sheet name="Part A.VI. COB Q48" sheetId="50" r:id="rId17"/>
    <sheet name="Part A.VI. HRSG Q50" sheetId="54" r:id="rId18"/>
    <sheet name="Part A.VI. HRSG Q51-57" sheetId="52" r:id="rId19"/>
    <sheet name="Part A.VI. QT Q58-67" sheetId="55" r:id="rId20"/>
    <sheet name="Part A.VI. QT Q68" sheetId="130" r:id="rId21"/>
    <sheet name="Part A.VI. PCM Q69-73" sheetId="59" r:id="rId22"/>
    <sheet name="Part A.VI. PCC Q74-76" sheetId="63" r:id="rId23"/>
    <sheet name="Part A.VI. PCC Q77" sheetId="65" r:id="rId24"/>
    <sheet name="Part A.VI. PCC Q78-80" sheetId="66" r:id="rId25"/>
    <sheet name="Part A.VI. HRSG System Q81-86" sheetId="67" r:id="rId26"/>
    <sheet name="Part A.VI. HRSG System Q87 " sheetId="68" r:id="rId27"/>
    <sheet name="Part A.VI. BL Q88-90" sheetId="132" r:id="rId28"/>
    <sheet name="Part A.VI. BL Q89" sheetId="125" r:id="rId29"/>
    <sheet name="Part A.VI. BL Q91" sheetId="131" r:id="rId30"/>
    <sheet name="Part A.VI. BL Q92" sheetId="70" r:id="rId31"/>
    <sheet name="Part A.VI. CW Q93-94" sheetId="71" r:id="rId32"/>
    <sheet name="Part A.VI. Postponed" sheetId="123" r:id="rId33"/>
    <sheet name="Part A.VII. APCME Q99" sheetId="79" r:id="rId34"/>
    <sheet name="Part A.VIII. Economics Q100" sheetId="81" r:id="rId35"/>
    <sheet name="Part A.IX. SS" sheetId="86" r:id="rId36"/>
    <sheet name="Part A.IX. PS Q101-105" sheetId="87" r:id="rId37"/>
    <sheet name="Part A.IX. PS Q106" sheetId="88" r:id="rId38"/>
    <sheet name="Part A.IX. US Q107-111" sheetId="90" r:id="rId39"/>
    <sheet name="Part A.IX. US Q112" sheetId="91" r:id="rId40"/>
    <sheet name="Part A.IX. SU Q113-115" sheetId="93" r:id="rId41"/>
    <sheet name="Part A.IX. SU Q116" sheetId="94" r:id="rId42"/>
    <sheet name="Part A.IX. CD Q117-118" sheetId="96" r:id="rId43"/>
    <sheet name="Part A.IX. M Q119" sheetId="97" r:id="rId44"/>
    <sheet name="Part A.X. OT Q120-124" sheetId="99" r:id="rId45"/>
    <sheet name="Part A.X. BMP Q125-128" sheetId="100" r:id="rId46"/>
    <sheet name="Part B. Q1-4" sheetId="138" r:id="rId47"/>
    <sheet name="Part B. Q5" sheetId="188" r:id="rId48"/>
    <sheet name="Part B. Q6 CBRP Process Inv" sheetId="139" r:id="rId49"/>
    <sheet name="Part B. Q7" sheetId="155" r:id="rId50"/>
    <sheet name="Part B. Q8" sheetId="156" r:id="rId51"/>
    <sheet name="Part B. Q9" sheetId="189" r:id="rId52"/>
    <sheet name="Part B. Q10" sheetId="157" r:id="rId53"/>
    <sheet name="Part B. Q11" sheetId="190" r:id="rId54"/>
    <sheet name="Part B. Q12" sheetId="158" r:id="rId55"/>
    <sheet name="Part B. Q13" sheetId="159" r:id="rId56"/>
    <sheet name="Part B. Q14" sheetId="160" r:id="rId57"/>
    <sheet name="Part B. Q15" sheetId="161" r:id="rId58"/>
    <sheet name="Part B. Q16" sheetId="162" r:id="rId59"/>
    <sheet name="Part B. Q17" sheetId="163" r:id="rId60"/>
    <sheet name="Part B. Q18" sheetId="164" r:id="rId61"/>
    <sheet name="Part B. Q19" sheetId="165" r:id="rId62"/>
    <sheet name="Part B. Q20" sheetId="166" r:id="rId63"/>
    <sheet name="Part B. Q21" sheetId="167" r:id="rId64"/>
    <sheet name="Part B. Q22" sheetId="168" r:id="rId65"/>
    <sheet name="Part B. Q23" sheetId="169" r:id="rId66"/>
    <sheet name="Part B. Q24" sheetId="171" r:id="rId67"/>
    <sheet name="Part B. Q25" sheetId="172" r:id="rId68"/>
    <sheet name="Part B. Q26" sheetId="170" r:id="rId69"/>
    <sheet name="Part C. Q1" sheetId="173" r:id="rId70"/>
    <sheet name="Part C. Q2" sheetId="174" r:id="rId71"/>
    <sheet name="Part C. Q3" sheetId="175" r:id="rId72"/>
    <sheet name="Part C. Q4" sheetId="176" r:id="rId73"/>
    <sheet name="Part C. Q5" sheetId="177" r:id="rId74"/>
    <sheet name="Part C. Q6" sheetId="178" r:id="rId75"/>
    <sheet name="Part D. Q1-2" sheetId="179" r:id="rId76"/>
    <sheet name="Part D. Q3" sheetId="180" r:id="rId77"/>
    <sheet name="Part D. Q4" sheetId="181" r:id="rId78"/>
    <sheet name="Part D. Q5" sheetId="182" r:id="rId79"/>
    <sheet name="Part E. Q1" sheetId="192" r:id="rId80"/>
    <sheet name="Part E. Q2" sheetId="183" r:id="rId81"/>
    <sheet name="Part E. Q3" sheetId="184" r:id="rId82"/>
    <sheet name="# Respondents &amp; Responses Calcs" sheetId="193" r:id="rId83"/>
    <sheet name="Respondent Burden (Subs L &amp; Y)" sheetId="194" r:id="rId84"/>
    <sheet name="Agency Burden (Subs L &amp; Y)" sheetId="195" r:id="rId85"/>
    <sheet name="Appendix A" sheetId="185" r:id="rId86"/>
    <sheet name="Appendix B" sheetId="153" r:id="rId87"/>
    <sheet name="Appendix C" sheetId="186" r:id="rId88"/>
    <sheet name="Appendix D" sheetId="187" r:id="rId89"/>
    <sheet name="Pick List" sheetId="62" r:id="rId90"/>
  </sheets>
  <definedNames>
    <definedName name="_xlnm._FilterDatabase" localSheetId="7" hidden="1">'Part A.III. Q21'!$A$1:$T$6</definedName>
    <definedName name="_xlnm._FilterDatabase" localSheetId="8" hidden="1">'Part A.III. Q22'!$A$1:$J$15</definedName>
    <definedName name="_xlnm._FilterDatabase" localSheetId="9" hidden="1">'Part A.III. Q23-24'!$A$1:$J$6</definedName>
    <definedName name="_xlnm._FilterDatabase" localSheetId="11" hidden="1">'Part A.IV. Source Table Q26-38'!$A$2:$GD$32</definedName>
    <definedName name="_xlnm._FilterDatabase" localSheetId="15" hidden="1">'Part A.VI. COB Q39-49'!$C$1:$AO$3</definedName>
    <definedName name="_xlnm._FilterDatabase" localSheetId="2" hidden="1">'Q Crosswalk'!$A$1:$C$889</definedName>
    <definedName name="_Hlk112333424" localSheetId="79">'Part E. Q1'!$H$4</definedName>
    <definedName name="_Hlk112418135" localSheetId="47">'Part B. Q5'!$B$4</definedName>
    <definedName name="_Hlk112685836" localSheetId="47">'Part B. Q5'!$B$8</definedName>
    <definedName name="_Hlk112686657" localSheetId="47">'Part B. Q5'!$B$6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8" i="79" l="1"/>
  <c r="O47" i="79"/>
  <c r="O46" i="79"/>
  <c r="O45" i="79"/>
  <c r="O44" i="79"/>
  <c r="CW179" i="112" l="1"/>
  <c r="CU179" i="112"/>
  <c r="BV179" i="112"/>
  <c r="BS179" i="112"/>
  <c r="BE179" i="112"/>
  <c r="CW178" i="112"/>
  <c r="CU178" i="112"/>
  <c r="BS178" i="112"/>
  <c r="BV178" i="112" s="1"/>
  <c r="BP178" i="112"/>
  <c r="BM178" i="112"/>
  <c r="BE178" i="112"/>
  <c r="CW177" i="112"/>
  <c r="CU177" i="112"/>
  <c r="BV177" i="112"/>
  <c r="BS177" i="112"/>
  <c r="CW176" i="112"/>
  <c r="CU176" i="112"/>
  <c r="BP176" i="112"/>
  <c r="BS176" i="112" s="1"/>
  <c r="BV176" i="112" s="1"/>
  <c r="CW175" i="112"/>
  <c r="CU175" i="112"/>
  <c r="BS175" i="112"/>
  <c r="BV175" i="112" s="1"/>
  <c r="BP175" i="112"/>
  <c r="CW174" i="112"/>
  <c r="CU174" i="112"/>
  <c r="CW173" i="112"/>
  <c r="CU173" i="112"/>
  <c r="BM173" i="112"/>
  <c r="BP173" i="112" s="1"/>
  <c r="BS173" i="112" s="1"/>
  <c r="BV173" i="112" s="1"/>
  <c r="CW172" i="112"/>
  <c r="CU172" i="112"/>
  <c r="BM172" i="112"/>
  <c r="BP172" i="112" s="1"/>
  <c r="BS172" i="112" s="1"/>
  <c r="BV172" i="112" s="1"/>
  <c r="BE172" i="112"/>
  <c r="CW171" i="112"/>
  <c r="CU171" i="112"/>
  <c r="BM171" i="112"/>
  <c r="BP171" i="112" s="1"/>
  <c r="BS171" i="112" s="1"/>
  <c r="BV171" i="112" s="1"/>
  <c r="CW170" i="112"/>
  <c r="CU170" i="112"/>
  <c r="BE170" i="112"/>
  <c r="DA169" i="112"/>
  <c r="CW169" i="112"/>
  <c r="CU169" i="112"/>
  <c r="CW168" i="112"/>
  <c r="CU168" i="112"/>
  <c r="CW167" i="112"/>
  <c r="CU167" i="112"/>
  <c r="BE167" i="112"/>
  <c r="CW166" i="112"/>
  <c r="CU166" i="112"/>
  <c r="BE166" i="112"/>
  <c r="DW165" i="112"/>
  <c r="DV165" i="112"/>
  <c r="DU165" i="112"/>
  <c r="DT165" i="112"/>
  <c r="DS165" i="112"/>
  <c r="DR165" i="112"/>
  <c r="DQ165" i="112"/>
  <c r="DP165" i="112"/>
  <c r="DO165" i="112"/>
  <c r="DN165" i="112"/>
  <c r="DM165" i="112"/>
  <c r="DL165" i="112"/>
  <c r="DK165" i="112"/>
  <c r="DI165" i="112"/>
  <c r="CW165" i="112"/>
  <c r="CU165" i="112"/>
  <c r="CW164" i="112"/>
  <c r="CU164" i="112"/>
  <c r="BM164" i="112"/>
  <c r="BM165" i="112" s="1"/>
  <c r="CW163" i="112"/>
  <c r="CU163" i="112"/>
  <c r="BE163" i="112"/>
  <c r="CW162" i="112"/>
  <c r="CU162" i="112"/>
  <c r="CW161" i="112"/>
  <c r="CU161" i="112"/>
  <c r="BE161" i="112"/>
  <c r="CW160" i="112"/>
  <c r="CU160" i="112"/>
  <c r="BE160" i="112"/>
  <c r="CW159" i="112"/>
  <c r="CU159" i="112"/>
  <c r="BV159" i="112"/>
  <c r="BS159" i="112"/>
  <c r="BP159" i="112"/>
  <c r="BE159" i="112"/>
  <c r="BE164" i="112" s="1"/>
  <c r="BE165" i="112" s="1"/>
  <c r="BE168" i="112" s="1"/>
  <c r="DA158" i="112"/>
  <c r="CW158" i="112"/>
  <c r="CU158" i="112"/>
  <c r="BQ158" i="112"/>
  <c r="BT158" i="112" s="1"/>
  <c r="BW158" i="112" s="1"/>
  <c r="BE158" i="112"/>
  <c r="AZ158" i="112"/>
  <c r="AW158" i="112"/>
  <c r="AQ158" i="112"/>
  <c r="AK158" i="112"/>
  <c r="BM158" i="112" s="1"/>
  <c r="BP158" i="112" s="1"/>
  <c r="BS158" i="112" s="1"/>
  <c r="BV158" i="112" s="1"/>
  <c r="AH158" i="112"/>
  <c r="DA157" i="112"/>
  <c r="CW157" i="112"/>
  <c r="CU157" i="112"/>
  <c r="BQ157" i="112"/>
  <c r="BT157" i="112" s="1"/>
  <c r="BW157" i="112" s="1"/>
  <c r="AW157" i="112"/>
  <c r="AQ157" i="112"/>
  <c r="AK157" i="112"/>
  <c r="BM157" i="112" s="1"/>
  <c r="BP157" i="112" s="1"/>
  <c r="BS157" i="112" s="1"/>
  <c r="BV157" i="112" s="1"/>
  <c r="AH157" i="112"/>
  <c r="DA156" i="112"/>
  <c r="CW156" i="112"/>
  <c r="CU156" i="112"/>
  <c r="BQ156" i="112"/>
  <c r="BT156" i="112" s="1"/>
  <c r="BW156" i="112" s="1"/>
  <c r="BE156" i="112"/>
  <c r="AW156" i="112"/>
  <c r="AQ156" i="112"/>
  <c r="AK156" i="112"/>
  <c r="BM156" i="112" s="1"/>
  <c r="BP156" i="112" s="1"/>
  <c r="BS156" i="112" s="1"/>
  <c r="BV156" i="112" s="1"/>
  <c r="AH156" i="112"/>
  <c r="DA155" i="112"/>
  <c r="CW155" i="112"/>
  <c r="CU155" i="112"/>
  <c r="BQ155" i="112"/>
  <c r="BT155" i="112" s="1"/>
  <c r="BW155" i="112" s="1"/>
  <c r="AW155" i="112"/>
  <c r="AQ155" i="112"/>
  <c r="AK155" i="112"/>
  <c r="BM155" i="112" s="1"/>
  <c r="AH155" i="112"/>
  <c r="DA154" i="112"/>
  <c r="CW154" i="112"/>
  <c r="CU154" i="112"/>
  <c r="BT154" i="112"/>
  <c r="BW154" i="112" s="1"/>
  <c r="BQ154" i="112"/>
  <c r="AW154" i="112"/>
  <c r="AQ154" i="112"/>
  <c r="AK154" i="112"/>
  <c r="BM154" i="112" s="1"/>
  <c r="BP154" i="112" s="1"/>
  <c r="BS154" i="112" s="1"/>
  <c r="BV154" i="112" s="1"/>
  <c r="AH154" i="112"/>
  <c r="DA153" i="112"/>
  <c r="CW153" i="112"/>
  <c r="CU153" i="112"/>
  <c r="BT153" i="112"/>
  <c r="BW153" i="112" s="1"/>
  <c r="BQ153" i="112"/>
  <c r="AW153" i="112"/>
  <c r="AQ153" i="112"/>
  <c r="AK153" i="112"/>
  <c r="BM153" i="112" s="1"/>
  <c r="BP153" i="112" s="1"/>
  <c r="BS153" i="112" s="1"/>
  <c r="BV153" i="112" s="1"/>
  <c r="AH153" i="112"/>
  <c r="DA152" i="112"/>
  <c r="CW152" i="112"/>
  <c r="CU152" i="112"/>
  <c r="BT152" i="112"/>
  <c r="BW152" i="112" s="1"/>
  <c r="BQ152" i="112"/>
  <c r="BE152" i="112"/>
  <c r="BE153" i="112" s="1"/>
  <c r="BE154" i="112" s="1"/>
  <c r="AW152" i="112"/>
  <c r="AQ152" i="112"/>
  <c r="AK152" i="112"/>
  <c r="BM152" i="112" s="1"/>
  <c r="BP152" i="112" s="1"/>
  <c r="BS152" i="112" s="1"/>
  <c r="BV152" i="112" s="1"/>
  <c r="AH152" i="112"/>
  <c r="DA151" i="112"/>
  <c r="CW151" i="112"/>
  <c r="CU151" i="112"/>
  <c r="BT151" i="112"/>
  <c r="BW151" i="112" s="1"/>
  <c r="BQ151" i="112"/>
  <c r="AW151" i="112"/>
  <c r="AQ151" i="112"/>
  <c r="AK151" i="112"/>
  <c r="BM151" i="112" s="1"/>
  <c r="BP151" i="112" s="1"/>
  <c r="BS151" i="112" s="1"/>
  <c r="BV151" i="112" s="1"/>
  <c r="AH151" i="112"/>
  <c r="DA150" i="112"/>
  <c r="CW150" i="112"/>
  <c r="CU150" i="112"/>
  <c r="BQ150" i="112"/>
  <c r="BT150" i="112" s="1"/>
  <c r="BW150" i="112" s="1"/>
  <c r="AW150" i="112"/>
  <c r="AQ150" i="112"/>
  <c r="AK150" i="112"/>
  <c r="BM150" i="112" s="1"/>
  <c r="BP150" i="112" s="1"/>
  <c r="BS150" i="112" s="1"/>
  <c r="BV150" i="112" s="1"/>
  <c r="AH150" i="112"/>
  <c r="DA149" i="112"/>
  <c r="CW149" i="112"/>
  <c r="CU149" i="112"/>
  <c r="BQ149" i="112"/>
  <c r="BT149" i="112" s="1"/>
  <c r="BW149" i="112" s="1"/>
  <c r="BE149" i="112"/>
  <c r="BE150" i="112" s="1"/>
  <c r="AW149" i="112"/>
  <c r="AQ149" i="112"/>
  <c r="AK149" i="112"/>
  <c r="BM149" i="112" s="1"/>
  <c r="BP149" i="112" s="1"/>
  <c r="BS149" i="112" s="1"/>
  <c r="BV149" i="112" s="1"/>
  <c r="AH149" i="112"/>
  <c r="DA148" i="112"/>
  <c r="CW148" i="112"/>
  <c r="CU148" i="112"/>
  <c r="BQ148" i="112"/>
  <c r="BT148" i="112" s="1"/>
  <c r="BW148" i="112" s="1"/>
  <c r="AW148" i="112"/>
  <c r="AQ148" i="112"/>
  <c r="AK148" i="112"/>
  <c r="BM148" i="112" s="1"/>
  <c r="AH148" i="112"/>
  <c r="DA147" i="112"/>
  <c r="CW147" i="112"/>
  <c r="CU147" i="112"/>
  <c r="BQ147" i="112"/>
  <c r="BT147" i="112" s="1"/>
  <c r="BW147" i="112" s="1"/>
  <c r="BP147" i="112"/>
  <c r="BS147" i="112" s="1"/>
  <c r="BV147" i="112" s="1"/>
  <c r="BM147" i="112"/>
  <c r="BE147" i="112"/>
  <c r="AW147" i="112"/>
  <c r="AQ147" i="112"/>
  <c r="AK147" i="112"/>
  <c r="AZ147" i="112" s="1"/>
  <c r="AH147" i="112"/>
  <c r="DA146" i="112"/>
  <c r="CW146" i="112"/>
  <c r="CU146" i="112"/>
  <c r="BQ146" i="112"/>
  <c r="BT146" i="112" s="1"/>
  <c r="BW146" i="112" s="1"/>
  <c r="BP146" i="112"/>
  <c r="BS146" i="112" s="1"/>
  <c r="BV146" i="112" s="1"/>
  <c r="BM146" i="112"/>
  <c r="AW146" i="112"/>
  <c r="AQ146" i="112"/>
  <c r="AK146" i="112"/>
  <c r="AZ146" i="112" s="1"/>
  <c r="AH146" i="112"/>
  <c r="DA145" i="112"/>
  <c r="CW145" i="112"/>
  <c r="CU145" i="112"/>
  <c r="BQ145" i="112"/>
  <c r="BT145" i="112" s="1"/>
  <c r="BW145" i="112" s="1"/>
  <c r="BP145" i="112"/>
  <c r="BS145" i="112" s="1"/>
  <c r="BV145" i="112" s="1"/>
  <c r="BM145" i="112"/>
  <c r="AW145" i="112"/>
  <c r="AQ145" i="112"/>
  <c r="AK145" i="112"/>
  <c r="AZ145" i="112" s="1"/>
  <c r="AH145" i="112"/>
  <c r="DA144" i="112"/>
  <c r="CW144" i="112"/>
  <c r="CU144" i="112"/>
  <c r="BQ144" i="112"/>
  <c r="BT144" i="112" s="1"/>
  <c r="BW144" i="112" s="1"/>
  <c r="BP144" i="112"/>
  <c r="BS144" i="112" s="1"/>
  <c r="BV144" i="112" s="1"/>
  <c r="BM144" i="112"/>
  <c r="BE144" i="112"/>
  <c r="BE145" i="112" s="1"/>
  <c r="AW144" i="112"/>
  <c r="AQ144" i="112"/>
  <c r="AK144" i="112"/>
  <c r="AZ144" i="112" s="1"/>
  <c r="AH144" i="112"/>
  <c r="DA143" i="112"/>
  <c r="CW143" i="112"/>
  <c r="CU143" i="112"/>
  <c r="BQ143" i="112"/>
  <c r="BT143" i="112" s="1"/>
  <c r="BW143" i="112" s="1"/>
  <c r="BP143" i="112"/>
  <c r="BS143" i="112" s="1"/>
  <c r="BV143" i="112" s="1"/>
  <c r="BM143" i="112"/>
  <c r="BM160" i="112" s="1"/>
  <c r="BP160" i="112" s="1"/>
  <c r="BS160" i="112" s="1"/>
  <c r="BV160" i="112" s="1"/>
  <c r="AZ143" i="112"/>
  <c r="AW143" i="112"/>
  <c r="AQ143" i="112"/>
  <c r="AK143" i="112"/>
  <c r="AH143" i="112"/>
  <c r="BP155" i="112" l="1"/>
  <c r="BS155" i="112" s="1"/>
  <c r="BV155" i="112" s="1"/>
  <c r="BM163" i="112"/>
  <c r="BP163" i="112" s="1"/>
  <c r="BS163" i="112" s="1"/>
  <c r="BV163" i="112" s="1"/>
  <c r="BP148" i="112"/>
  <c r="BS148" i="112" s="1"/>
  <c r="BV148" i="112" s="1"/>
  <c r="BM161" i="112"/>
  <c r="BM169" i="112"/>
  <c r="BP165" i="112"/>
  <c r="BS165" i="112" s="1"/>
  <c r="BV165" i="112" s="1"/>
  <c r="BM166" i="112"/>
  <c r="BM168" i="112"/>
  <c r="BP168" i="112" s="1"/>
  <c r="BS168" i="112" s="1"/>
  <c r="BV168" i="112" s="1"/>
  <c r="BP164" i="112"/>
  <c r="BS164" i="112" s="1"/>
  <c r="BV164" i="112" s="1"/>
  <c r="BM174" i="112"/>
  <c r="BP174" i="112" s="1"/>
  <c r="BS174" i="112" s="1"/>
  <c r="BV174" i="112" s="1"/>
  <c r="AZ156" i="112"/>
  <c r="AZ157" i="112"/>
  <c r="AZ152" i="112"/>
  <c r="AZ153" i="112"/>
  <c r="AZ154" i="112"/>
  <c r="AZ155" i="112"/>
  <c r="AZ149" i="112"/>
  <c r="AZ150" i="112"/>
  <c r="AZ151" i="112"/>
  <c r="AZ148" i="112"/>
  <c r="BM162" i="112" l="1"/>
  <c r="BP161" i="112"/>
  <c r="BP166" i="112"/>
  <c r="BS166" i="112" s="1"/>
  <c r="BV166" i="112" s="1"/>
  <c r="BM167" i="112"/>
  <c r="BP167" i="112" s="1"/>
  <c r="BS167" i="112" s="1"/>
  <c r="BV167" i="112" s="1"/>
  <c r="BM170" i="112"/>
  <c r="BP170" i="112" s="1"/>
  <c r="BS170" i="112" s="1"/>
  <c r="BV170" i="112" s="1"/>
  <c r="BP169" i="112"/>
  <c r="BS169" i="112" s="1"/>
  <c r="BV169" i="112" s="1"/>
  <c r="BS161" i="112" l="1"/>
  <c r="BP162" i="112"/>
  <c r="BV161" i="112" l="1"/>
  <c r="BV162" i="112" s="1"/>
  <c r="BS162" i="112"/>
  <c r="CW142" i="112" l="1"/>
  <c r="CU142" i="112"/>
  <c r="BP142" i="112"/>
  <c r="EC60" i="112" l="1"/>
  <c r="EA53" i="112" l="1"/>
  <c r="D8" i="192" l="1"/>
  <c r="G17" i="173"/>
  <c r="F17" i="173"/>
  <c r="E17" i="173"/>
  <c r="G16" i="173"/>
  <c r="F16" i="173"/>
  <c r="E16" i="173"/>
  <c r="H15" i="173"/>
  <c r="G15" i="173"/>
  <c r="F15" i="173"/>
  <c r="E15" i="173"/>
  <c r="H14" i="173"/>
  <c r="G14" i="173"/>
  <c r="F14" i="173"/>
  <c r="E14" i="173"/>
  <c r="F13" i="173"/>
  <c r="E13" i="173"/>
  <c r="H12" i="173"/>
  <c r="G12" i="173"/>
  <c r="F12" i="173"/>
  <c r="E12" i="173"/>
  <c r="H11" i="173"/>
  <c r="G11" i="173"/>
  <c r="F11" i="173"/>
  <c r="E11" i="173"/>
  <c r="H10" i="173"/>
  <c r="G10" i="173"/>
  <c r="F10" i="173"/>
  <c r="E10" i="173"/>
  <c r="H9" i="173"/>
  <c r="G9" i="173"/>
  <c r="F9" i="173"/>
  <c r="E9" i="173"/>
  <c r="H8" i="173"/>
  <c r="G8" i="173"/>
  <c r="F8" i="173"/>
  <c r="E8" i="173"/>
  <c r="P17" i="132"/>
  <c r="L17" i="132"/>
  <c r="J17" i="132"/>
  <c r="P16" i="132"/>
  <c r="N16" i="132"/>
  <c r="L16" i="132"/>
  <c r="J16" i="132"/>
  <c r="P15" i="132"/>
  <c r="N15" i="132"/>
  <c r="L15" i="132"/>
  <c r="J15" i="132"/>
  <c r="P14" i="132"/>
  <c r="N14" i="132"/>
  <c r="L14" i="132"/>
  <c r="J14" i="132"/>
  <c r="P13" i="132"/>
  <c r="N13" i="132"/>
  <c r="L13" i="132"/>
  <c r="J13" i="132"/>
  <c r="P12" i="132"/>
  <c r="N12" i="132"/>
  <c r="L12" i="132"/>
  <c r="J12" i="132"/>
  <c r="P11" i="132"/>
  <c r="N11" i="132"/>
  <c r="L11" i="132"/>
  <c r="J11" i="132"/>
  <c r="P10" i="132"/>
  <c r="N10" i="132"/>
  <c r="L10" i="132"/>
  <c r="J10" i="132"/>
  <c r="P9" i="132"/>
  <c r="N9" i="132"/>
  <c r="L9" i="132"/>
  <c r="J9" i="132"/>
  <c r="P8" i="132"/>
  <c r="N8" i="132"/>
  <c r="L8" i="132"/>
  <c r="J8" i="132"/>
  <c r="P28" i="50" l="1"/>
  <c r="I28" i="50"/>
  <c r="P27" i="50"/>
  <c r="I27" i="50"/>
  <c r="P26" i="50"/>
  <c r="I26" i="50"/>
  <c r="P25" i="50"/>
  <c r="I25" i="50"/>
  <c r="P24" i="50"/>
  <c r="I24" i="50"/>
  <c r="P23" i="50"/>
  <c r="I23" i="50"/>
  <c r="P22" i="50"/>
  <c r="I22" i="50"/>
  <c r="P21" i="50"/>
  <c r="I21" i="50"/>
  <c r="P20" i="50"/>
  <c r="I20" i="50"/>
  <c r="P19" i="50"/>
  <c r="I19" i="50"/>
  <c r="P18" i="50"/>
  <c r="I18" i="50"/>
  <c r="P17" i="50"/>
  <c r="I17" i="50"/>
  <c r="P16" i="50"/>
  <c r="I16" i="50"/>
  <c r="P15" i="50"/>
  <c r="I15" i="50"/>
  <c r="P14" i="50"/>
  <c r="I14" i="50"/>
  <c r="P13" i="50"/>
  <c r="I13" i="50"/>
  <c r="P12" i="50"/>
  <c r="I12" i="50"/>
  <c r="P11" i="50"/>
  <c r="I11" i="50"/>
  <c r="P10" i="50"/>
  <c r="I10" i="50"/>
  <c r="P9" i="50"/>
  <c r="I9" i="50"/>
  <c r="E5" i="173" l="1"/>
  <c r="E4" i="173" l="1"/>
  <c r="E7" i="166"/>
  <c r="D7" i="166"/>
  <c r="H26" i="195" l="1"/>
  <c r="H25" i="195"/>
  <c r="H23" i="195"/>
  <c r="H14" i="195"/>
  <c r="L14" i="195" s="1"/>
  <c r="J13" i="195"/>
  <c r="H13" i="195"/>
  <c r="J12" i="195"/>
  <c r="H12" i="195"/>
  <c r="L12" i="195" s="1"/>
  <c r="J11" i="195"/>
  <c r="H11" i="195"/>
  <c r="J10" i="195"/>
  <c r="H10" i="195"/>
  <c r="J9" i="195"/>
  <c r="H9" i="195"/>
  <c r="H7" i="195"/>
  <c r="L7" i="195" s="1"/>
  <c r="M62" i="194"/>
  <c r="J62" i="194"/>
  <c r="M55" i="194"/>
  <c r="J26" i="195" s="1"/>
  <c r="J55" i="194"/>
  <c r="M54" i="194"/>
  <c r="J25" i="195" s="1"/>
  <c r="J54" i="194"/>
  <c r="M52" i="194"/>
  <c r="J23" i="195" s="1"/>
  <c r="J52" i="194"/>
  <c r="M44" i="194"/>
  <c r="J44" i="194"/>
  <c r="M40" i="194"/>
  <c r="J40" i="194"/>
  <c r="J29" i="194"/>
  <c r="J28" i="194"/>
  <c r="J21" i="194"/>
  <c r="J20" i="194"/>
  <c r="P20" i="194" s="1"/>
  <c r="V20" i="194" s="1"/>
  <c r="J19" i="194"/>
  <c r="P19" i="194" s="1"/>
  <c r="J18" i="194"/>
  <c r="P18" i="194" s="1"/>
  <c r="J17" i="194"/>
  <c r="P17" i="194" s="1"/>
  <c r="M13" i="194"/>
  <c r="M29" i="194" s="1"/>
  <c r="J13" i="194"/>
  <c r="J12" i="194"/>
  <c r="P12" i="194" s="1"/>
  <c r="J11" i="194"/>
  <c r="P11" i="194" s="1"/>
  <c r="M9" i="194"/>
  <c r="J9" i="194"/>
  <c r="I14" i="193"/>
  <c r="G14" i="193"/>
  <c r="C14" i="193"/>
  <c r="K11" i="193"/>
  <c r="E12" i="193" s="1"/>
  <c r="I9" i="193"/>
  <c r="G9" i="193"/>
  <c r="C9" i="193"/>
  <c r="V6" i="193"/>
  <c r="V7" i="193" s="1"/>
  <c r="K6" i="193"/>
  <c r="E7" i="193" s="1"/>
  <c r="P54" i="194" l="1"/>
  <c r="V54" i="194" s="1"/>
  <c r="P10" i="193"/>
  <c r="V10" i="193" s="1"/>
  <c r="L26" i="195"/>
  <c r="P26" i="195" s="1"/>
  <c r="L9" i="195"/>
  <c r="P9" i="195" s="1"/>
  <c r="L11" i="195"/>
  <c r="P11" i="195" s="1"/>
  <c r="L13" i="195"/>
  <c r="P13" i="195" s="1"/>
  <c r="L23" i="195"/>
  <c r="N23" i="195" s="1"/>
  <c r="L10" i="195"/>
  <c r="N10" i="195" s="1"/>
  <c r="P52" i="194"/>
  <c r="V52" i="194" s="1"/>
  <c r="P9" i="193"/>
  <c r="V9" i="193" s="1"/>
  <c r="P13" i="194"/>
  <c r="V13" i="194" s="1"/>
  <c r="P9" i="194"/>
  <c r="S9" i="194" s="1"/>
  <c r="P55" i="194"/>
  <c r="V55" i="194" s="1"/>
  <c r="M28" i="194"/>
  <c r="P28" i="194" s="1"/>
  <c r="P44" i="194"/>
  <c r="V44" i="194" s="1"/>
  <c r="P29" i="194"/>
  <c r="V29" i="194" s="1"/>
  <c r="M21" i="194"/>
  <c r="P21" i="194" s="1"/>
  <c r="P40" i="194"/>
  <c r="V40" i="194" s="1"/>
  <c r="P62" i="194"/>
  <c r="V62" i="194" s="1"/>
  <c r="V11" i="194"/>
  <c r="S11" i="194"/>
  <c r="V12" i="194"/>
  <c r="S12" i="194"/>
  <c r="S17" i="194"/>
  <c r="V17" i="194"/>
  <c r="P7" i="195"/>
  <c r="N7" i="195"/>
  <c r="V18" i="194"/>
  <c r="S18" i="194"/>
  <c r="P12" i="195"/>
  <c r="N12" i="195"/>
  <c r="L25" i="195"/>
  <c r="V19" i="194"/>
  <c r="S19" i="194"/>
  <c r="N14" i="195"/>
  <c r="P14" i="195"/>
  <c r="K7" i="193"/>
  <c r="K12" i="193"/>
  <c r="S20" i="194"/>
  <c r="Y20" i="194" s="1"/>
  <c r="S54" i="194"/>
  <c r="Y54" i="194" s="1"/>
  <c r="N11" i="195"/>
  <c r="R11" i="195" s="1"/>
  <c r="V11" i="193" l="1"/>
  <c r="V12" i="193" s="1"/>
  <c r="S13" i="194"/>
  <c r="Y13" i="194" s="1"/>
  <c r="N26" i="195"/>
  <c r="S52" i="194"/>
  <c r="Y52" i="194" s="1"/>
  <c r="P10" i="195"/>
  <c r="P23" i="195"/>
  <c r="N9" i="195"/>
  <c r="R9" i="195" s="1"/>
  <c r="R26" i="195"/>
  <c r="N13" i="195"/>
  <c r="R13" i="195" s="1"/>
  <c r="R14" i="195"/>
  <c r="R10" i="195"/>
  <c r="R12" i="195"/>
  <c r="V28" i="194"/>
  <c r="S28" i="194"/>
  <c r="S62" i="194"/>
  <c r="P67" i="194" s="1"/>
  <c r="AF84" i="194" s="1"/>
  <c r="S44" i="194"/>
  <c r="Y44" i="194" s="1"/>
  <c r="V9" i="194"/>
  <c r="Y9" i="194" s="1"/>
  <c r="Y12" i="194"/>
  <c r="S29" i="194"/>
  <c r="Y29" i="194" s="1"/>
  <c r="S55" i="194"/>
  <c r="Y55" i="194" s="1"/>
  <c r="Y11" i="194"/>
  <c r="V21" i="194"/>
  <c r="S21" i="194"/>
  <c r="Y17" i="194"/>
  <c r="S40" i="194"/>
  <c r="Y19" i="194"/>
  <c r="Y18" i="194"/>
  <c r="R23" i="195"/>
  <c r="E13" i="193"/>
  <c r="N25" i="195"/>
  <c r="P25" i="195"/>
  <c r="Y28" i="194"/>
  <c r="E8" i="193"/>
  <c r="R7" i="195"/>
  <c r="P34" i="194" l="1"/>
  <c r="AF83" i="194" s="1"/>
  <c r="P22" i="194"/>
  <c r="AE83" i="194" s="1"/>
  <c r="AG83" i="194" s="1"/>
  <c r="Y62" i="194"/>
  <c r="Y67" i="194" s="1"/>
  <c r="L15" i="195"/>
  <c r="AB38" i="195" s="1"/>
  <c r="R15" i="195"/>
  <c r="AC38" i="195" s="1"/>
  <c r="P57" i="194"/>
  <c r="L28" i="195"/>
  <c r="AB39" i="195" s="1"/>
  <c r="Y34" i="194"/>
  <c r="Y40" i="194"/>
  <c r="Y57" i="194" s="1"/>
  <c r="Y68" i="194" s="1"/>
  <c r="AH84" i="194" s="1"/>
  <c r="R25" i="195"/>
  <c r="R28" i="195" s="1"/>
  <c r="AC39" i="195" s="1"/>
  <c r="Y21" i="194"/>
  <c r="Y22" i="194" s="1"/>
  <c r="K8" i="193"/>
  <c r="K9" i="193" s="1"/>
  <c r="E9" i="193"/>
  <c r="K13" i="193"/>
  <c r="K14" i="193" s="1"/>
  <c r="E14" i="193"/>
  <c r="P35" i="194" l="1"/>
  <c r="AB40" i="195"/>
  <c r="Y35" i="194"/>
  <c r="AH83" i="194" s="1"/>
  <c r="AH85" i="194" s="1"/>
  <c r="L29" i="195"/>
  <c r="AE84" i="194"/>
  <c r="AG84" i="194" s="1"/>
  <c r="AG85" i="194" s="1"/>
  <c r="P68" i="194"/>
  <c r="P69" i="194" s="1"/>
  <c r="R29" i="195"/>
  <c r="AC40" i="195"/>
  <c r="Y69" i="194" l="1"/>
  <c r="Y71" i="194" s="1"/>
  <c r="Y72" i="194"/>
  <c r="P71" i="194"/>
  <c r="R6" i="132" l="1"/>
  <c r="S30" i="125" l="1"/>
  <c r="O30" i="125"/>
  <c r="K30" i="125"/>
  <c r="G30" i="125"/>
  <c r="S29" i="125"/>
  <c r="O29" i="125"/>
  <c r="K29" i="125"/>
  <c r="G29" i="125"/>
  <c r="S28" i="125"/>
  <c r="O28" i="125"/>
  <c r="K28" i="125"/>
  <c r="G28" i="125"/>
  <c r="S27" i="125"/>
  <c r="O27" i="125"/>
  <c r="K27" i="125"/>
  <c r="G27" i="125"/>
  <c r="S26" i="125"/>
  <c r="O26" i="125"/>
  <c r="K26" i="125"/>
  <c r="G26" i="125"/>
  <c r="S25" i="125"/>
  <c r="O25" i="125"/>
  <c r="K25" i="125"/>
  <c r="G25" i="125"/>
  <c r="S24" i="125"/>
  <c r="O24" i="125"/>
  <c r="K24" i="125"/>
  <c r="G24" i="125"/>
  <c r="S23" i="125"/>
  <c r="O23" i="125"/>
  <c r="K23" i="125"/>
  <c r="G23" i="125"/>
  <c r="S22" i="125"/>
  <c r="O22" i="125"/>
  <c r="K22" i="125"/>
  <c r="G22" i="125"/>
  <c r="S21" i="125"/>
  <c r="O21" i="125"/>
  <c r="K21" i="125"/>
  <c r="G21" i="125"/>
  <c r="S20" i="125"/>
  <c r="O20" i="125"/>
  <c r="K20" i="125"/>
  <c r="G20" i="125"/>
  <c r="S17" i="125"/>
  <c r="O17" i="125"/>
  <c r="K17" i="125"/>
  <c r="G17" i="125"/>
  <c r="S16" i="125"/>
  <c r="O16" i="125"/>
  <c r="K16" i="125"/>
  <c r="G16" i="125"/>
  <c r="S15" i="125"/>
  <c r="O15" i="125"/>
  <c r="K15" i="125"/>
  <c r="G15" i="125"/>
  <c r="S14" i="125"/>
  <c r="O14" i="125"/>
  <c r="K14" i="125"/>
  <c r="G14" i="125"/>
  <c r="S13" i="125"/>
  <c r="O13" i="125"/>
  <c r="K13" i="125"/>
  <c r="G13" i="125"/>
  <c r="S12" i="125"/>
  <c r="O12" i="125"/>
  <c r="K12" i="125"/>
  <c r="G12" i="125"/>
  <c r="S11" i="125"/>
  <c r="O11" i="125"/>
  <c r="K11" i="125"/>
  <c r="G11" i="125"/>
  <c r="S10" i="125"/>
  <c r="O10" i="125"/>
  <c r="K10" i="125"/>
  <c r="G10" i="125"/>
  <c r="S9" i="125"/>
  <c r="O9" i="125"/>
  <c r="K9" i="125"/>
  <c r="G9" i="125"/>
  <c r="S8" i="125"/>
  <c r="O8" i="125"/>
  <c r="K8" i="125"/>
  <c r="G8" i="125"/>
  <c r="S7" i="125"/>
  <c r="O7" i="125"/>
  <c r="K7" i="125"/>
  <c r="G7" i="1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tc={DBCB1D8A-5843-4328-8DE4-F267FDCDC1A5}</author>
    <author>tc={4C3D8028-BFF1-4616-A001-F1AAEEFEED0E}</author>
    <author>tc={179B751E-EFEE-4FA5-B8F8-C43FD00AC8E5}</author>
    <author>tc={47C5B619-0643-41E2-B5CF-029690B757A0}</author>
    <author>tc={9731D9CC-B8FE-4A67-A403-C9658167246F}</author>
    <author>tc={A79A08F5-B4D3-4EED-9A90-A8F58F649EFA}</author>
    <author>tc={4A14F09E-8F8C-4070-804E-2897CD2577B6}</author>
  </authors>
  <commentList>
    <comment ref="DD94" authorId="0" shapeId="0" xr:uid="{DBCB1D8A-5843-4328-8DE4-F267FDCDC1A5}">
      <text>
        <t>[Threaded comment]
Your version of Excel allows you to read this threaded comment; however, any edits to it will get removed if the file is opened in a newer version of Excel. Learn more: https://go.microsoft.com/fwlink/?linkid=870924
Comment:
    Was 55000 based on initial compliance test in 2006.  Several recent test data from MTO and GCO suggests 50000 acfm is a more reasonable average value</t>
      </text>
    </comment>
    <comment ref="DF94" authorId="1" shapeId="0" xr:uid="{4C3D8028-BFF1-4616-A001-F1AAEEFEED0E}">
      <text>
        <t>[Threaded comment]
Your version of Excel allows you to read this threaded comment; however, any edits to it will get removed if the file is opened in a newer version of Excel. Learn more: https://go.microsoft.com/fwlink/?linkid=870924
Comment:
    Was 120 based on initial compliance test in 2006.  Several recent test data from MTO and GCO suggests 150 F is a more reasonable average value</t>
      </text>
    </comment>
    <comment ref="DF98" authorId="2" shapeId="0" xr:uid="{179B751E-EFEE-4FA5-B8F8-C43FD00AC8E5}">
      <text>
        <t>[Threaded comment]
Your version of Excel allows you to read this threaded comment; however, any edits to it will get removed if the file is opened in a newer version of Excel. Learn more: https://go.microsoft.com/fwlink/?linkid=870924
Comment:
    Was 1800 F.  CD testing shows 1600 F is more reasonable</t>
      </text>
    </comment>
    <comment ref="DH103" authorId="3" shapeId="0" xr:uid="{47C5B619-0643-41E2-B5CF-029690B757A0}">
      <text>
        <t>[Threaded comment]
Your version of Excel allows you to read this threaded comment; however, any edits to it will get removed if the file is opened in a newer version of Excel. Learn more: https://go.microsoft.com/fwlink/?linkid=870924
Comment:
    Was "SO2 (not certified)" previously.</t>
      </text>
    </comment>
    <comment ref="DD108" authorId="4" shapeId="0" xr:uid="{9731D9CC-B8FE-4A67-A403-C9658167246F}">
      <text>
        <t>[Threaded comment]
Your version of Excel allows you to read this threaded comment; however, any edits to it will get removed if the file is opened in a newer version of Excel. Learn more: https://go.microsoft.com/fwlink/?linkid=870924
Comment:
    Was 370000.  CEMS data and recent stack test data shows 420000 acfm is more reasonable.</t>
      </text>
    </comment>
    <comment ref="DD110" authorId="5" shapeId="0" xr:uid="{A79A08F5-B4D3-4EED-9A90-A8F58F649EFA}">
      <text>
        <t>[Threaded comment]
Your version of Excel allows you to read this threaded comment; however, any edits to it will get removed if the file is opened in a newer version of Excel. Learn more: https://go.microsoft.com/fwlink/?linkid=870924
Comment:
    Was 44000.  Recent hot car test data from Haverhill and Middletown shows 40000 acfm is more reasonable.</t>
      </text>
    </comment>
    <comment ref="DF110" authorId="6" shapeId="0" xr:uid="{4A14F09E-8F8C-4070-804E-2897CD2577B6}">
      <text>
        <t>[Threaded comment]
Your version of Excel allows you to read this threaded comment; however, any edits to it will get removed if the file is opened in a newer version of Excel. Learn more: https://go.microsoft.com/fwlink/?linkid=870924
Comment:
    Was 360.  Recent hot car test data from Haverhill and Middletown shows 300 F is more reasonable.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Moss, Carson</author>
  </authors>
  <commentList>
    <comment ref="AK8" authorId="0" shapeId="0" xr:uid="{322D8405-A5EA-40B8-ACFE-F64684F0FD3E}">
      <text>
        <r>
          <rPr>
            <b/>
            <sz val="9"/>
            <color indexed="81"/>
            <rFont val="Tahoma"/>
            <family val="2"/>
          </rPr>
          <t>Moss, Carson:</t>
        </r>
        <r>
          <rPr>
            <sz val="9"/>
            <color indexed="81"/>
            <rFont val="Tahoma"/>
            <family val="2"/>
          </rPr>
          <t xml:space="preserve">
Note from Responder: Coal is delivered by barge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mxgamm</author>
  </authors>
  <commentList>
    <comment ref="P7" authorId="0" shapeId="0" xr:uid="{AB017AEE-5EB7-4EE4-8173-4C0E750B7F9B}">
      <text>
        <r>
          <rPr>
            <b/>
            <sz val="9"/>
            <color indexed="81"/>
            <rFont val="Tahoma"/>
            <family val="2"/>
          </rPr>
          <t>mxgamm:</t>
        </r>
        <r>
          <rPr>
            <sz val="9"/>
            <color indexed="81"/>
            <rFont val="Tahoma"/>
            <family val="2"/>
          </rPr>
          <t xml:space="preserve">
based on 2014 through 2018 average
</t>
        </r>
      </text>
    </comment>
  </commentList>
</comments>
</file>

<file path=xl/sharedStrings.xml><?xml version="1.0" encoding="utf-8"?>
<sst xmlns="http://schemas.openxmlformats.org/spreadsheetml/2006/main" count="47078" uniqueCount="7324">
  <si>
    <t>Coke 2022 Section 114 Information Collection Request Enclosure 1 - Questionnaire Answer File</t>
  </si>
  <si>
    <t xml:space="preserve">Please review previously submitted information from 2016 section 114 request and update as needed, in the Excel® file with your company’s answers from 2016, in the "Facility Review" column; or provide any new 2022 (or 2021) information in the provided Excel® Enclosure 1 Answer file. </t>
  </si>
  <si>
    <t>Questions with responses that are grayed out do not have to be reviewed or filled out: 
Part A. VI. G. Battery Leaks, Q88, 89, 91; 
Part A. VI. I. Postponed Questions from Above;
Part A. IX. A. Planned Shutdowns, Q101-106;
Part A. IX. B. Unplanned Shutdowns, Q107-112;
Part A. IX. C. Startups, Q113-116;
Part A. IX. E. Malfunctions, Q119;
Part A. X. A. Operator Training, Q120-124;
Part A. X. B. Best Management Procedures, Q125-128</t>
  </si>
  <si>
    <t>Part A. Background Facility Information from 2016 114 Request – Verify and Update, or Provide New</t>
  </si>
  <si>
    <t xml:space="preserve">Part B. Coke By-Product Recovery Plants </t>
  </si>
  <si>
    <t>Part C. Coke Oven Doors, Lids, Offtakes, and Charging at By-product Coke Oven Facilities</t>
  </si>
  <si>
    <t>Part D. Coke By-product Battery Stack Opacity Data</t>
  </si>
  <si>
    <t>Part E. Miscellaneous: Emergency Battery Flares; Community Issues; Paperwork Reduction Act Estimates</t>
  </si>
  <si>
    <t>Appendix A  Acronyms</t>
  </si>
  <si>
    <t>Appendix B  Individual Air Pollutants/Parameters</t>
  </si>
  <si>
    <t>Appendix C  Source Classification Code (SCC) List</t>
  </si>
  <si>
    <t>Appendix D  Example Cost Table (blank)</t>
  </si>
  <si>
    <t>Color Key</t>
  </si>
  <si>
    <t>Facility Response/Update</t>
  </si>
  <si>
    <t>Non-Header rows, questions with responses greyed out do not have to be reviewed or filled out.</t>
  </si>
  <si>
    <t>Dropdown picklist</t>
  </si>
  <si>
    <t>Submission required, please provide file name of submitted file</t>
  </si>
  <si>
    <t>Facility ID Crosswalk</t>
  </si>
  <si>
    <t>Facility ID (2016 section 114 ICR)</t>
  </si>
  <si>
    <t>Facility ID (2022 section 114 ICR)</t>
  </si>
  <si>
    <t>Facility Type</t>
  </si>
  <si>
    <t>AM-BurnsHarbor-IN</t>
  </si>
  <si>
    <t>CC-BurnsHarbor-IN</t>
  </si>
  <si>
    <t>ByProduct</t>
  </si>
  <si>
    <t>AM-Monessen-PA</t>
  </si>
  <si>
    <t>CC-Monessen-PA</t>
  </si>
  <si>
    <t>AM-Warren-OH</t>
  </si>
  <si>
    <t>CC-Warren-OH</t>
  </si>
  <si>
    <t>Enclosure 1 - Part A.I. Owner Information, Q1-Q6</t>
  </si>
  <si>
    <t>1. Dun and Bradstreet number for your company</t>
  </si>
  <si>
    <t>Facility Review</t>
  </si>
  <si>
    <t>2. Legal owner of facility</t>
  </si>
  <si>
    <t>3. Legal operator of facility, if different from legal owner</t>
  </si>
  <si>
    <t>4. Contact(s) able to answer questions about the completed survey</t>
  </si>
  <si>
    <t>5. Contact(s) to receive email updates during ICR process (no more than two contacts)</t>
  </si>
  <si>
    <t>6. Are you part of a larger corporate entity or joint venture? (Yes/No)</t>
  </si>
  <si>
    <t>6.a. If your facility IS part of a larger corporate entity or joint venture, is the facility operated under a joint partnership?  (Yes/No)</t>
  </si>
  <si>
    <t>6.a. If your facility IS part of a larger corporate entity or joint venture and IS operated under a joint partnership, provide the following for each partner:</t>
  </si>
  <si>
    <t>6.b. If your facility IS NOT part of a larger corporate entity or joint venture, then provide the following:</t>
  </si>
  <si>
    <t>2.a. Full name of legal owner</t>
  </si>
  <si>
    <t>2.b. Physical address (physical location) of legal owner of facility</t>
  </si>
  <si>
    <t>2.b. City</t>
  </si>
  <si>
    <t>2.b. State</t>
  </si>
  <si>
    <t>2.b. Zip</t>
  </si>
  <si>
    <t>2.c. Mailing address (if different than physical address) of legal owner of facility</t>
  </si>
  <si>
    <t>2.c. City</t>
  </si>
  <si>
    <t>2.c. State</t>
  </si>
  <si>
    <t>2.c. Zip</t>
  </si>
  <si>
    <t>2.d. Date of ownership</t>
  </si>
  <si>
    <r>
      <t>2.e. Is the legal owner a small business entity</t>
    </r>
    <r>
      <rPr>
        <b/>
        <vertAlign val="superscript"/>
        <sz val="10"/>
        <color indexed="8"/>
        <rFont val="Arial"/>
        <family val="2"/>
      </rPr>
      <t>1</t>
    </r>
    <r>
      <rPr>
        <b/>
        <sz val="10"/>
        <color indexed="8"/>
        <rFont val="Arial"/>
        <family val="2"/>
      </rPr>
      <t>? (Y/N)</t>
    </r>
  </si>
  <si>
    <t>3.a. Full name of legal operator</t>
  </si>
  <si>
    <t>3.b. Physical address (physical location) of legal operator of facility</t>
  </si>
  <si>
    <t>3.b. City</t>
  </si>
  <si>
    <t>3.b. State</t>
  </si>
  <si>
    <t>3.b. Zip</t>
  </si>
  <si>
    <t>3.c. Mailing address (if different than physical address) of legal operator of facility</t>
  </si>
  <si>
    <t>3.c. City</t>
  </si>
  <si>
    <t>3.c. State</t>
  </si>
  <si>
    <t>3.c. Zip</t>
  </si>
  <si>
    <t>3.d. Date commenced as operator of this facility</t>
  </si>
  <si>
    <t>4.a. Name of contact</t>
  </si>
  <si>
    <t>4.a. Title of contact</t>
  </si>
  <si>
    <t>4.b. Contact(s) telephone number</t>
  </si>
  <si>
    <t>4.c. Contact(s) e-mail address</t>
  </si>
  <si>
    <t>4.d. What are the general work hours of each contact? (e.g., 7 a.m. to 3:30 p.m.)</t>
  </si>
  <si>
    <t>5.a. If same as above, indicate “See above.”</t>
  </si>
  <si>
    <t>5.b. If adding a contact, enter additional email</t>
  </si>
  <si>
    <t>6.a.i. Partner name</t>
  </si>
  <si>
    <t>6.a.ii. Percent ownership</t>
  </si>
  <si>
    <t>6.a.iii. Number of employees (approximate number of employees including all subsidiaries, branches, and related establishments owned)</t>
  </si>
  <si>
    <t>6.b.i. Name of parent company</t>
  </si>
  <si>
    <t>6.b.ii. Total number of employees for the parent company (approximate number of employees including all subsidiaries, branches, and related establishments owned)</t>
  </si>
  <si>
    <t xml:space="preserve">6.b.iii-pt.1. Current annual revenues for the parent company (dollars) </t>
  </si>
  <si>
    <r>
      <t xml:space="preserve">6.b.iii-pt.2. Indicate Annual Revenue Year, Current annual revenues should be provided for 2022 </t>
    </r>
    <r>
      <rPr>
        <b/>
        <i/>
        <sz val="10"/>
        <color theme="1"/>
        <rFont val="Arial"/>
        <family val="2"/>
      </rPr>
      <t>[see previous section 114 data submitted for 2015, as applicable]</t>
    </r>
    <r>
      <rPr>
        <b/>
        <sz val="10"/>
        <color theme="1"/>
        <rFont val="Arial"/>
        <family val="2"/>
      </rPr>
      <t>. If 2022 data are not yet available, provide data for 2021 instead. In lieu of annual revenues, facilities may provide net income as long as total expenses also are included and itemized (e.g., by cost category such as capital purchases, labor, equipment, raw material, services, etc).</t>
    </r>
  </si>
  <si>
    <t>6.b.iv-pt.1. Select the statement that best applies (Yes/No): 1. Facility is fully independent of parent company</t>
  </si>
  <si>
    <t>6.b.iv-pt.2. Select the statement that best applies (Yes/No): 2. Parent company provides some financial support</t>
  </si>
  <si>
    <t>6.b.iv-pt.3. Select the statement that best applies (Yes/No): 3. Facility and parent company are fully integrated</t>
  </si>
  <si>
    <t>13-178-1473</t>
  </si>
  <si>
    <t>Verified</t>
  </si>
  <si>
    <t>ArcelorMittal Burns Harbor LLC</t>
  </si>
  <si>
    <t>Cleveland-Cliffs Burns Harbor LLC</t>
  </si>
  <si>
    <t>250 West US Highway 12</t>
  </si>
  <si>
    <t>Burns Harbor</t>
  </si>
  <si>
    <t>IN</t>
  </si>
  <si>
    <t>same</t>
  </si>
  <si>
    <t>N/A</t>
  </si>
  <si>
    <t>December 2020</t>
  </si>
  <si>
    <t>N</t>
  </si>
  <si>
    <t>NA</t>
  </si>
  <si>
    <t>Rob Maciel; Rich Zavoda</t>
  </si>
  <si>
    <t>Rhiannon Ulatowski; Rich Zavoda ; Katie Kistler</t>
  </si>
  <si>
    <t>Air Compliance Lead; Air Compliance Engineer; Regional Manager, Air Quality Program</t>
  </si>
  <si>
    <t>Air Compliance Engineer;Manager, Air Quality Program; Manager, Environmental Compliance Operations</t>
  </si>
  <si>
    <t>219-787-4961; 330-659-9163</t>
  </si>
  <si>
    <t>219-787-4961; 216-694-7537; 513-425-2972</t>
  </si>
  <si>
    <t>robert.maciel@arcelormittal.com; Rich.Zavoda@arcelormittal.com</t>
  </si>
  <si>
    <t>rhiannon.ulatowski@clevelandcliffs.com;  Rich.Zavoda@clevelandcliffs.com; Katie.Kistler@clevelandcliffs.com</t>
  </si>
  <si>
    <t>06:30 to 15:30 Central time; 8 am to 5 pm Eastern time</t>
  </si>
  <si>
    <t>See Above</t>
  </si>
  <si>
    <t>Same as #4</t>
  </si>
  <si>
    <t>Rich.Zavoda@arcelormittal.com</t>
  </si>
  <si>
    <t>No</t>
  </si>
  <si>
    <t>ArcelorMittal USA LLC</t>
  </si>
  <si>
    <t xml:space="preserve">Cleveland-Cliffs Steel LLC </t>
  </si>
  <si>
    <t>Approximately 16,000</t>
  </si>
  <si>
    <t>Data not kept/available for this legal entity.</t>
  </si>
  <si>
    <t>Not applicable</t>
  </si>
  <si>
    <t>Yes</t>
  </si>
  <si>
    <t>82-88-13449</t>
  </si>
  <si>
    <t>11-796-2997</t>
  </si>
  <si>
    <t>ArcelorMittal USA Holdings II LLC</t>
  </si>
  <si>
    <t xml:space="preserve">Cleveland-Cliffs Monessen LLC </t>
  </si>
  <si>
    <t>Corporation Trust Center</t>
  </si>
  <si>
    <t>345 Donner Avenue</t>
  </si>
  <si>
    <t>Wilmington</t>
  </si>
  <si>
    <t>Monessen</t>
  </si>
  <si>
    <t>DE</t>
  </si>
  <si>
    <t>PA</t>
  </si>
  <si>
    <t>Same as physical address</t>
  </si>
  <si>
    <t>ArcelorMittal Monessen LLC</t>
  </si>
  <si>
    <t>Danielle Skolnekovich; Rich Zavoda</t>
  </si>
  <si>
    <t>Danielle Skolnekovich; Rich Zavoda; Katie Kistler</t>
  </si>
  <si>
    <t>Environmental Manager; Regional Manager, Air Quality Program</t>
  </si>
  <si>
    <t>Program Manager, Environmental; Manager, Air Quality Program; Manager, Environmental Compliance Operations</t>
  </si>
  <si>
    <t>724-684-1175; 330-659-9163</t>
  </si>
  <si>
    <t>724-684-1175; 216-694-7537; 513-425-2972</t>
  </si>
  <si>
    <t xml:space="preserve">Danielle.Skolnekovich@arcelormittal.com; Rich.Zavoda@arcelormittal.com; </t>
  </si>
  <si>
    <t>Danielle.Skolnekovich@clevelandcliffs.com; Rich.Zavoda@clevelandcliffs.com; Katie.Kistler@clevelandcliffs.com</t>
  </si>
  <si>
    <t>06:30 to 15:00; 8 am to 5 pm Eastern Time</t>
  </si>
  <si>
    <t>See above</t>
  </si>
  <si>
    <t>-</t>
  </si>
  <si>
    <t>Information not available.</t>
  </si>
  <si>
    <t>Consolidated balance sheet not available (Holding Company)</t>
  </si>
  <si>
    <t>10-797-0886</t>
  </si>
  <si>
    <t>11-798-5412</t>
  </si>
  <si>
    <t>ArcelorMittal Cleveland LLC dba ArcelorMittal Warren</t>
  </si>
  <si>
    <t xml:space="preserve">Cleveland-Cliffs Cleveland Works LLC DBA Cleveland-Cliffs Warren </t>
  </si>
  <si>
    <t>2234 Main Ave SW</t>
  </si>
  <si>
    <t>Warren</t>
  </si>
  <si>
    <t>OH</t>
  </si>
  <si>
    <t>Marian Gammon; Rich Zavoda</t>
  </si>
  <si>
    <t>Marian Gammon; Rich Zavoda; Katie Kistler</t>
  </si>
  <si>
    <t>Environmenta Manager; Manager, Air Quality Program; Manager, Environmental Compliance Operations</t>
  </si>
  <si>
    <t>330-841-2815; 330-659-9163</t>
  </si>
  <si>
    <t>330-841-2815; 216-694-7537; 513-425-2972</t>
  </si>
  <si>
    <t>Marian.Gammon@Arcelormittal.com; Rich.Zavoda@arcelormittal.com</t>
  </si>
  <si>
    <t>Marian.Gammon@clevelandcliffs.com; Rich.Zavoda@clevelandcliffs.com; Katie.Kistler@clevelandcliffs.com</t>
  </si>
  <si>
    <t>07:30 to 16:30 Eastern time; 8 am to 5 pm Eastern time</t>
  </si>
  <si>
    <t>Enclosure 1 - Part A.II. General Facility Information, Q7-Q19</t>
  </si>
  <si>
    <t>7. Facility name</t>
  </si>
  <si>
    <t>7.e. Collocated with integrated iron and steel facility? If yes, then provide the following, including all coke, byproduct, and steam produced for said facility which does not reach the facility (e.g., due to quality control, malfunction, or other issues):</t>
  </si>
  <si>
    <t>8. Number of employees at the facility</t>
  </si>
  <si>
    <t>9. Facility address (physical location)</t>
  </si>
  <si>
    <t>10. Facility mailing address (if different than physical address)</t>
  </si>
  <si>
    <t>11. Facility location</t>
  </si>
  <si>
    <t>12. North American Industry Classification System (NAICS) Code(s) applicable to the facility</t>
  </si>
  <si>
    <t>13. Toxic Release Inventory (TRI) ID number for facility (if applicable)</t>
  </si>
  <si>
    <t>14. Greenhouse Gas Reporting Tool (e-GGRT) ID number for facility (if applicable)</t>
  </si>
  <si>
    <t>15. Compliance and Emissions Data Reporting Interface (CEDRI) ID number for facility (if applicable)</t>
  </si>
  <si>
    <t xml:space="preserve">16. Is the facility a major source of HAP? </t>
  </si>
  <si>
    <t>17. Coke Oven Batteries</t>
  </si>
  <si>
    <t>18. Quench Towers</t>
  </si>
  <si>
    <t>19. Heat Recovery Steam Generators (HRSGs) – Heat Recovery Only</t>
  </si>
  <si>
    <t>7.a. What is the “official” facility name, i.e., name used on the operating permits?</t>
  </si>
  <si>
    <t>7.b. What is the “nickname” of the facility, if any?</t>
  </si>
  <si>
    <t>7.c. What previous names has the facility been called? (include names used under other ownership, if known)</t>
  </si>
  <si>
    <t>7.d-pt.1. Is the facility collocated with an integrated iron and steel manufacturing facility? (Yes/No)</t>
  </si>
  <si>
    <t>7.d-pt.2. If so, which facility?</t>
  </si>
  <si>
    <t>7.e-pt.1. Percent total coke dedicated to iron and steel manufacturing facility</t>
  </si>
  <si>
    <t>7.e-pt.2. Percent byproduct (if applicable) dedicated to iron and steel manufacturing facility</t>
  </si>
  <si>
    <t>7.e-pt.3. Percent steam production (if applicable) dedicated to iron and steel manufacturing facility</t>
  </si>
  <si>
    <t>7.e-pt.4. Comments</t>
  </si>
  <si>
    <t>9-pt.1. Street Address</t>
  </si>
  <si>
    <t>9-pt.2. City</t>
  </si>
  <si>
    <t>9-pt.3. State</t>
  </si>
  <si>
    <t>9-pt.4. Zip</t>
  </si>
  <si>
    <t>10-pt.1. Street Address</t>
  </si>
  <si>
    <t>10-pt.2. City</t>
  </si>
  <si>
    <t>10-pt.3. State</t>
  </si>
  <si>
    <t>10-pt.4. Zip</t>
  </si>
  <si>
    <r>
      <t xml:space="preserve">11.a. </t>
    </r>
    <r>
      <rPr>
        <b/>
        <u/>
        <sz val="10"/>
        <color theme="1"/>
        <rFont val="Arial"/>
        <family val="2"/>
      </rPr>
      <t>Latitude</t>
    </r>
    <r>
      <rPr>
        <b/>
        <sz val="10"/>
        <color theme="1"/>
        <rFont val="Arial"/>
        <family val="2"/>
      </rPr>
      <t xml:space="preserve"> coordinates, in decimal degrees to five decimal places (</t>
    </r>
    <r>
      <rPr>
        <b/>
        <i/>
        <sz val="10"/>
        <color theme="1"/>
        <rFont val="Arial"/>
        <family val="2"/>
      </rPr>
      <t>all decimal places due by end of ICR period</t>
    </r>
    <r>
      <rPr>
        <b/>
        <sz val="10"/>
        <color theme="1"/>
        <rFont val="Arial"/>
        <family val="2"/>
      </rPr>
      <t>)</t>
    </r>
  </si>
  <si>
    <r>
      <t xml:space="preserve">11.b. </t>
    </r>
    <r>
      <rPr>
        <b/>
        <u/>
        <sz val="10"/>
        <color theme="1"/>
        <rFont val="Arial"/>
        <family val="2"/>
      </rPr>
      <t>Longitude</t>
    </r>
    <r>
      <rPr>
        <b/>
        <sz val="10"/>
        <color theme="1"/>
        <rFont val="Arial"/>
        <family val="2"/>
      </rPr>
      <t xml:space="preserve"> coordinates, in decimal degrees to five decimal places (</t>
    </r>
    <r>
      <rPr>
        <b/>
        <i/>
        <sz val="10"/>
        <color theme="1"/>
        <rFont val="Arial"/>
        <family val="2"/>
      </rPr>
      <t>all decimal places due by end of ICR period</t>
    </r>
    <r>
      <rPr>
        <b/>
        <sz val="10"/>
        <color theme="1"/>
        <rFont val="Arial"/>
        <family val="2"/>
      </rPr>
      <t>)</t>
    </r>
  </si>
  <si>
    <t>16. Is the facility a major source of HAP? (Yes/No/Don't know)</t>
  </si>
  <si>
    <t xml:space="preserve">16.a. If major source of HAP, list the HAP or HAPS that qualify the facility as a major source using available documents or emission inventories. </t>
  </si>
  <si>
    <t>For 16b. and 16c. See next worksheet 'Part II Q16b&amp;c'</t>
  </si>
  <si>
    <t>16.d-pt.1. If major source of HAP, is the facility subject to: i. 40 CFR part 63, subpart L for Coke Oven Batteries?</t>
  </si>
  <si>
    <t>16.d-pt.2. If major source of HAP, is the facility subject to: ii. If yes, is the facility on the MACT or LAER track?</t>
  </si>
  <si>
    <t>16.d-pt.3. If major source of HAP, is the facility subject to: iii. 40 CFR part 63, subpart CCCCC for Pushing, Quenching, and Battery Stacks?</t>
  </si>
  <si>
    <t>16.e. If not a major source of HAP, did the facility take limits in their air permit to keep below major source thresholds for HAP?</t>
  </si>
  <si>
    <t>17.a. How many functional coke oven batteries are located at the facility?</t>
  </si>
  <si>
    <t>17.b. How many coke ovens are contained in each battery?</t>
  </si>
  <si>
    <t>17.c-p.t1. How many of the coke oven batteries were operated in 2021?</t>
  </si>
  <si>
    <r>
      <t>17.c-p.t1. How many of the coke oven batteries were operated in [</t>
    </r>
    <r>
      <rPr>
        <b/>
        <i/>
        <sz val="10"/>
        <color theme="1"/>
        <rFont val="Arial"/>
        <family val="2"/>
      </rPr>
      <t>section 114 submission for 2015 provided, where applicable</t>
    </r>
    <r>
      <rPr>
        <b/>
        <sz val="10"/>
        <color theme="1"/>
        <rFont val="Arial"/>
        <family val="2"/>
      </rPr>
      <t xml:space="preserve">]? </t>
    </r>
  </si>
  <si>
    <t>17.c-pt.2. How many of the coke oven batteries are operating currently, in 2022?</t>
  </si>
  <si>
    <t>17.c-pt.2. How many of the coke oven batteries are operating currently, in [section 114 submission for 2016 provided, where applicable]?</t>
  </si>
  <si>
    <r>
      <t xml:space="preserve">17.d. How many of the coke oven batteries are operating </t>
    </r>
    <r>
      <rPr>
        <b/>
        <i/>
        <u/>
        <sz val="10"/>
        <rFont val="Arial"/>
        <family val="2"/>
      </rPr>
      <t>normally</t>
    </r>
    <r>
      <rPr>
        <b/>
        <sz val="10"/>
        <rFont val="Arial"/>
        <family val="2"/>
      </rPr>
      <t xml:space="preserve"> in 2021 (i.e., not on extended coking)?</t>
    </r>
  </si>
  <si>
    <r>
      <t xml:space="preserve">17.d. How many of the coke oven batteries are operating </t>
    </r>
    <r>
      <rPr>
        <b/>
        <i/>
        <u/>
        <sz val="10"/>
        <rFont val="Arial"/>
        <family val="2"/>
      </rPr>
      <t>normally</t>
    </r>
    <r>
      <rPr>
        <b/>
        <sz val="10"/>
        <rFont val="Arial"/>
        <family val="2"/>
      </rPr>
      <t xml:space="preserve"> in [section 114 submission for 2015 provided, where applicable] (i.e., not on extended coking)? </t>
    </r>
  </si>
  <si>
    <r>
      <t xml:space="preserve">17.d. How many of the coke oven batteries are operating </t>
    </r>
    <r>
      <rPr>
        <b/>
        <i/>
        <u/>
        <sz val="10"/>
        <rFont val="Arial"/>
        <family val="2"/>
      </rPr>
      <t>normally</t>
    </r>
    <r>
      <rPr>
        <b/>
        <sz val="10"/>
        <rFont val="Arial"/>
        <family val="2"/>
      </rPr>
      <t xml:space="preserve"> in 2022 (i.e., not on extended coking)?</t>
    </r>
  </si>
  <si>
    <r>
      <t xml:space="preserve">17.d. How many of the coke oven batteries are operating </t>
    </r>
    <r>
      <rPr>
        <b/>
        <i/>
        <u/>
        <sz val="10"/>
        <rFont val="Arial"/>
        <family val="2"/>
      </rPr>
      <t>normally</t>
    </r>
    <r>
      <rPr>
        <b/>
        <sz val="10"/>
        <rFont val="Arial"/>
        <family val="2"/>
      </rPr>
      <t xml:space="preserve"> in [section 114 submission for 2016 provided, where applicable] (i.e., not on extended coking)? </t>
    </r>
  </si>
  <si>
    <t>18.a. How many functional quench towers are located at the facility?</t>
  </si>
  <si>
    <t>18.b. How many of the quench towers are used regularly, i.e., over 40% of total facility operating days?</t>
  </si>
  <si>
    <t>19.a. How many functional HRSGs are located at the facility?</t>
  </si>
  <si>
    <t>19.b-pt.1. How many of the HRSGs were operated in 2021?</t>
  </si>
  <si>
    <r>
      <t>19.b-pt.1. How many of the HRSGs were operated in [</t>
    </r>
    <r>
      <rPr>
        <b/>
        <i/>
        <sz val="10"/>
        <rFont val="Arial"/>
        <family val="2"/>
      </rPr>
      <t>section 114 submission for 2015 provided, where applicable</t>
    </r>
    <r>
      <rPr>
        <b/>
        <sz val="10"/>
        <rFont val="Arial"/>
        <family val="2"/>
      </rPr>
      <t>]?</t>
    </r>
  </si>
  <si>
    <t>19.b-pt.2. How many of the HRSGs are operating currently, in 2022?</t>
  </si>
  <si>
    <r>
      <t>19.b-pt.2. How many of the HRSGs are operating currently, in [</t>
    </r>
    <r>
      <rPr>
        <b/>
        <i/>
        <sz val="10"/>
        <rFont val="Arial"/>
        <family val="2"/>
      </rPr>
      <t>section 114 submission for 2016 provided, where applicable</t>
    </r>
    <r>
      <rPr>
        <b/>
        <sz val="10"/>
        <rFont val="Arial"/>
        <family val="2"/>
      </rPr>
      <t>]?</t>
    </r>
  </si>
  <si>
    <t>Mittal Steel, ISG Burns Harbor LLC, Bethlehem Steel Corporation</t>
  </si>
  <si>
    <t>Mittal Steel, ISG Burns Harbor LLC, Bethlehem Steel Corporation, ArcelorMittal Burns Harbor LLC</t>
  </si>
  <si>
    <t>Cleveland-Cliffs LLC</t>
  </si>
  <si>
    <t>Zero</t>
  </si>
  <si>
    <t>Plant Steam is provided to the Coke Batteries.  The batteries do not produce their own steam.</t>
  </si>
  <si>
    <t>325 COB specific, 4500 Facility as a whole</t>
  </si>
  <si>
    <t>330 COB specific, 4045 Facility as a whole</t>
  </si>
  <si>
    <t>46304BTHLHBURNS</t>
  </si>
  <si>
    <t>VOC</t>
  </si>
  <si>
    <t>Not VOC</t>
  </si>
  <si>
    <t>yes</t>
  </si>
  <si>
    <t>LAER</t>
  </si>
  <si>
    <t>Cleveland-Cliffs Monessen</t>
  </si>
  <si>
    <t>Koppers Inc.</t>
  </si>
  <si>
    <t>Koppers Inc., ArcelorMittal USA Holdings II LLC</t>
  </si>
  <si>
    <t>Same as physical location</t>
  </si>
  <si>
    <t>15062MNSSN345DO</t>
  </si>
  <si>
    <t>Not applicable, facility does not have a CEDRI ID number</t>
  </si>
  <si>
    <t>Not applicable, facility is not a major source of HAP.</t>
  </si>
  <si>
    <t>Battery 1B: 37; Battery 2: 19</t>
  </si>
  <si>
    <t>0 - came off hot idle in September 2021 and was extended coking in accordance with the definition in 63.7352.</t>
  </si>
  <si>
    <t>0 (extended coking in accordance with the definition of 63.7352)</t>
  </si>
  <si>
    <t>ArcelorMittal Warren</t>
  </si>
  <si>
    <t>Cleveland-Cliffs Warren</t>
  </si>
  <si>
    <t>Mittal Steel, ISG Warren, LTV Steel</t>
  </si>
  <si>
    <t>Mittal Steel, ISG Warren, LTV Steel, ArcelorMittal Cleveland LLC dba ArcelorMittal Warren</t>
  </si>
  <si>
    <t>Ohio</t>
  </si>
  <si>
    <t>44482LTVST2234M</t>
  </si>
  <si>
    <t>110012566767</t>
  </si>
  <si>
    <t>CBI</t>
  </si>
  <si>
    <t>1 (part of the year normal coking and part of the year in extended coking)</t>
  </si>
  <si>
    <t xml:space="preserve">Enclosure 1 - Part A.II. General Facility Information, Q16b. &amp; 16c. </t>
  </si>
  <si>
    <t>Facility Name</t>
  </si>
  <si>
    <t xml:space="preserve">16.b. If major source of HAP, list each process unit that emits HAP. </t>
  </si>
  <si>
    <t>16.c-pt.1. If major source of HAP, provide 2020 emission inventories for each process unit</t>
  </si>
  <si>
    <r>
      <t>16.c-pt.1. If major source of HAP, provide [</t>
    </r>
    <r>
      <rPr>
        <b/>
        <i/>
        <sz val="10"/>
        <color theme="1"/>
        <rFont val="Arial"/>
        <family val="2"/>
      </rPr>
      <t>ICR submission for 2014 provided, where applicable</t>
    </r>
    <r>
      <rPr>
        <b/>
        <sz val="10"/>
        <color theme="1"/>
        <rFont val="Arial"/>
        <family val="2"/>
      </rPr>
      <t>] emission inventories for each process unit</t>
    </r>
  </si>
  <si>
    <t>16.c-pt.2. If major source of HAP, provide 2021 emission inventories for each process unit</t>
  </si>
  <si>
    <r>
      <t>16.c-pt.2. If major source of HAP, provide [</t>
    </r>
    <r>
      <rPr>
        <b/>
        <i/>
        <sz val="10"/>
        <color theme="1"/>
        <rFont val="Arial"/>
        <family val="2"/>
      </rPr>
      <t>ICR submission for 2015 provided, where applicable</t>
    </r>
    <r>
      <rPr>
        <b/>
        <sz val="10"/>
        <color theme="1"/>
        <rFont val="Arial"/>
        <family val="2"/>
      </rPr>
      <t>]  emission inventories for each process unit</t>
    </r>
  </si>
  <si>
    <t>Facility Comments</t>
  </si>
  <si>
    <t>16.b-pt.1. Identify each unit according to its permit/state ID number</t>
  </si>
  <si>
    <t xml:space="preserve">16.b-pt.2. If no permit ID number exists, the facility ID number should be used. </t>
  </si>
  <si>
    <t>16.b-pt.3. If no ID number is assigned at all, then provide a description of each unit and its location within the facility</t>
  </si>
  <si>
    <t>ArcelorMittal Burns Harbor, LLC</t>
  </si>
  <si>
    <t>EU512-08 battery #1 underfire</t>
  </si>
  <si>
    <r>
      <t>Refer to file entitled</t>
    </r>
    <r>
      <rPr>
        <i/>
        <sz val="10"/>
        <color theme="1"/>
        <rFont val="Arial"/>
        <family val="2"/>
      </rPr>
      <t xml:space="preserve"> Emissions_Statement_2020.pdf</t>
    </r>
  </si>
  <si>
    <t>See attached pages</t>
  </si>
  <si>
    <r>
      <t>Refer to file entitled</t>
    </r>
    <r>
      <rPr>
        <i/>
        <sz val="10"/>
        <color theme="1"/>
        <rFont val="Arial"/>
        <family val="2"/>
      </rPr>
      <t xml:space="preserve"> Emissions_Statement_2021.pdf</t>
    </r>
  </si>
  <si>
    <t>EU512-16 battery #2 underfire</t>
  </si>
  <si>
    <t>EU512-06 pushing</t>
  </si>
  <si>
    <t>EU512-14 pushing</t>
  </si>
  <si>
    <t>EU512-09 quench</t>
  </si>
  <si>
    <t>EU512-17 quench</t>
  </si>
  <si>
    <t>EU512-04 charging</t>
  </si>
  <si>
    <t>EU512-12 charging</t>
  </si>
  <si>
    <t>EU512-03 lids</t>
  </si>
  <si>
    <t>EU512-11 lids</t>
  </si>
  <si>
    <t>EU512-02 offtake</t>
  </si>
  <si>
    <t>EU512-10 offtake</t>
  </si>
  <si>
    <t>EU512-05 doors</t>
  </si>
  <si>
    <t>EU512-13 doors</t>
  </si>
  <si>
    <t>B901</t>
  </si>
  <si>
    <r>
      <t>Refer to file entitled</t>
    </r>
    <r>
      <rPr>
        <i/>
        <sz val="10"/>
        <color theme="1"/>
        <rFont val="Arial"/>
        <family val="2"/>
      </rPr>
      <t xml:space="preserve"> Emission Unit B901 2020 summary.pdf</t>
    </r>
  </si>
  <si>
    <t>see attached</t>
  </si>
  <si>
    <r>
      <t>Verfiied - submitted in file entitled</t>
    </r>
    <r>
      <rPr>
        <i/>
        <sz val="10"/>
        <color theme="1"/>
        <rFont val="Arial"/>
        <family val="2"/>
      </rPr>
      <t xml:space="preserve"> Emission Unit B901 2014 summary.pdf</t>
    </r>
  </si>
  <si>
    <r>
      <t>Refer to file entitled</t>
    </r>
    <r>
      <rPr>
        <i/>
        <sz val="10"/>
        <color theme="1"/>
        <rFont val="Arial"/>
        <family val="2"/>
      </rPr>
      <t xml:space="preserve"> Emission Unit B901 2021 summary.pdf</t>
    </r>
  </si>
  <si>
    <r>
      <t>Verfiied - submitted in file entitled</t>
    </r>
    <r>
      <rPr>
        <i/>
        <sz val="10"/>
        <color theme="1"/>
        <rFont val="Arial"/>
        <family val="2"/>
      </rPr>
      <t xml:space="preserve"> Emission Unit B901 2015 summary.pdf</t>
    </r>
  </si>
  <si>
    <t>P001</t>
  </si>
  <si>
    <r>
      <t>Verfiied - submitted in file entitled</t>
    </r>
    <r>
      <rPr>
        <i/>
        <sz val="10"/>
        <color theme="1"/>
        <rFont val="Arial"/>
        <family val="2"/>
      </rPr>
      <t xml:space="preserve"> Emission Unit P001 2014 summary.pdf</t>
    </r>
  </si>
  <si>
    <r>
      <t>Verfiied - submitted in file entitled</t>
    </r>
    <r>
      <rPr>
        <i/>
        <sz val="10"/>
        <color theme="1"/>
        <rFont val="Arial"/>
        <family val="2"/>
      </rPr>
      <t xml:space="preserve"> Emission Unit P001 2015 summary.pdf</t>
    </r>
  </si>
  <si>
    <t>Enclosure 1 - Part A.III. Regulatory Information, Q20</t>
  </si>
  <si>
    <t>20. Please provide the most recent air permit(s) for all operations at your coke facility. Please send the permit(s) electronically via email Coke.ICR2@rti.org.</t>
  </si>
  <si>
    <t>ArcelorMittal BurnsHarbor- Submitted by email to Dr. Jones and Raymond April 25, 2016</t>
  </si>
  <si>
    <t>Updated Title V Permit issued April 4, 2022.  See file entitled: Burns_Harbor_TitleV_Permit_20220404</t>
  </si>
  <si>
    <t xml:space="preserve">ArcelorMittal Monessen - Air permits sent to Dr. Jones on April 25, 2016.  </t>
  </si>
  <si>
    <t>Updated Title V Permit issued on April 22, 2020, effective date April 22, 2020.  See file entitled: Arcelor-Monessen-Monessen(TVOP-65-00853) Permit_Signed.pdf</t>
  </si>
  <si>
    <t>ArcelorMittal Warren - Submitted by email to Dr. Jones on April 25, 2016.</t>
  </si>
  <si>
    <t>Updated Title V Permit issued on March 29,2021, effective date April 1, 2021.  See file entitled:Warren_TitleV_2021_Final.pdf</t>
  </si>
  <si>
    <t>Enclosure 1 - Part A.III. Regulatory Information, Q21</t>
  </si>
  <si>
    <t>21. Indicate (Yes/No) whether or not the following federal regulations apply to your facility, including, but not limited to these listed below:</t>
  </si>
  <si>
    <t>21.h.</t>
  </si>
  <si>
    <t>21.a. NESHAP: Benzene Emissions at Coke By-Product Chemical Recovery Plants, part 61, subpart L</t>
  </si>
  <si>
    <t>21.b. NESHAP: Integrated Iron and Steel NESHAP, part 63, subpart FFFFF</t>
  </si>
  <si>
    <t>21.c. NSPS: Basic Oxygen Furnaces, part 60, subpart N or Na</t>
  </si>
  <si>
    <t>21.d. NSPS: Coal Preparation Plants, subpart Y</t>
  </si>
  <si>
    <t>21.e. NESHAP: Benzene Emissions from Wastewater, part 61 subpart FF</t>
  </si>
  <si>
    <t>21.f. NESHAP: Emission Standards for Equipment Leaks, part 61, subpart V</t>
  </si>
  <si>
    <t>21.g. NESHAP: Boilers (MACT), subpart DDDDD</t>
  </si>
  <si>
    <t>21.h. Identify any other federal regulations in 40 CFR subpart 60, 61, or 63 that apply to your facility that are not listed here.</t>
  </si>
  <si>
    <t>NESHAP: Coke Ovens: Charging, Top Side, and Door Leaks, part 63, subpart L</t>
  </si>
  <si>
    <t>NESHAP: Steel Pickling - HCL Process, part 63, subpart CCC</t>
  </si>
  <si>
    <t>NESHAP: Reciprocating Internal Combustion Engines (RICE), part 63, subpart ZZZZ</t>
  </si>
  <si>
    <t>NESHAP: Coke Ovens: Pushing, Quenching, and Battery Stacks, part 63, subpart CCCCC</t>
  </si>
  <si>
    <t>STANDARDS OF PERFORMANCE FOR FOSSIL-FUEL-FIRED STEAM GENERATORS, part 60, subpart D</t>
  </si>
  <si>
    <t>STANDARDS OF PERFORMANCE FOR INDUSTRIAL-COMMERCIAL-INSTITUTIONAL STEAM GENERATING UNITS, part 60, subpart Db</t>
  </si>
  <si>
    <t>STANDARDS OF PERFORMANCE FOR STATIONARY SPARK IGNITION INTERNAL COMBUSTION ENGINES, part 60, subpart JJJJ</t>
  </si>
  <si>
    <t>NATIONAL EMISSION STANDARD FOR ASBESTOS, part 61, subpart M</t>
  </si>
  <si>
    <t>NATIONAL EMISSION STANDARD FOR EQUIPMENT LEAKS (FUGITIVE EMISSION SOURCES), part 61, subpart V</t>
  </si>
  <si>
    <t>NATIONAL EMISSION STANDARD FOR BENZENE EMISSIONS FROM BENZENE STORAGE VESSELS, part 61, subpart Y</t>
  </si>
  <si>
    <t>NATIONAL EMISSION STANDARD FOR BENZENE WASTE OPERATIONS, part 61, subpart FF</t>
  </si>
  <si>
    <t>Part 63 CCC HCl Pickling, Part 63 ZZZZ RICE, Part 60 D Boiler, Part 60 JJJJ Spark Ignition, Part 63 L Coke Ovens</t>
  </si>
  <si>
    <t>Verified, when 61.145 applies.</t>
  </si>
  <si>
    <t>40 CFR Part 60, Subpart Db Boiler
40 CFR Part 63, Subpart L Coke Ovens
40 CFR Part 63, Subpart ZZZZ RICE</t>
  </si>
  <si>
    <t>40 CFR Part 60, Subpart Db Boiler
40 CFR Part 60 Subpart IIII CI RICE
40 CFR Part 60 Subpart JJJJ SI RICE
40 CFR Part 63, Subpart L Coke Ovens
40 CFR Part 63, Subpart ZZZZ RICE</t>
  </si>
  <si>
    <t>Part 63 ZZZZ RICE, Part 60 D Boiler, Part 63 L Coke Ovens</t>
  </si>
  <si>
    <t>Enclosure 1 - Part A.III. Regulatory Information, Q22</t>
  </si>
  <si>
    <t>22. List the state environmental regulations that apply to any units at your facility</t>
  </si>
  <si>
    <t>22.a. State Regulation name and number</t>
  </si>
  <si>
    <t>22.b. Unit(s) subject to regulation</t>
  </si>
  <si>
    <t>22.c. Air pollutants and/or processes controlled (indicate media: air/water/wastewater)</t>
  </si>
  <si>
    <t>22.d. Requirements (emissions and testing) of state regulations</t>
  </si>
  <si>
    <t>See provided T5 permit sections D.1 and D.2</t>
  </si>
  <si>
    <t>Coke oven Batteries #1 and #2.  BY-products recovery Plant.</t>
  </si>
  <si>
    <t>D.1.5 326-IAC 6-6. PEC control devices every 4 years</t>
  </si>
  <si>
    <t xml:space="preserve">See below for highlights of regulations in 25 PA Code, Article III, Air Resources, and the facility's Title V permit.  Requirements detailing emissions and testing are summarized.  Refer to the regulations or air permit for the exact detailed language of the requirements.  </t>
  </si>
  <si>
    <t>25 Pa Code §123.44, Visible Emissions – Limitations of visible fugitive air contaminants from operation of any coke battery</t>
  </si>
  <si>
    <t>Coke Oven Batteries</t>
  </si>
  <si>
    <t>Air</t>
  </si>
  <si>
    <r>
      <t>• (a)(1)(i):</t>
    </r>
    <r>
      <rPr>
        <i/>
        <sz val="10"/>
        <color theme="1"/>
        <rFont val="Arial"/>
        <family val="2"/>
      </rPr>
      <t xml:space="preserve"> Open charging.</t>
    </r>
    <r>
      <rPr>
        <i/>
        <sz val="10"/>
        <color rgb="FF000000"/>
        <rFont val="Arial"/>
        <family val="2"/>
      </rPr>
      <t> </t>
    </r>
    <r>
      <rPr>
        <sz val="10"/>
        <color theme="1"/>
        <rFont val="Arial"/>
        <family val="2"/>
      </rPr>
      <t>At no time may the aggregated times of visible open charging emissions during any four consecutive charges equal more than 75 seconds.
• (a)(1)(ii): Closed charging. At no time may there be closed charging emissions during more than one charge out of any ten consecutive charges.
• (a)(2): At no time may door area emissions from any coke oven exceed 40% opacity 15 minutes or longer after the last charge to that oven.
• (a)(3): At no time may there be any visible door area emissions from more than 10% of the door area of operating coke ovens, excluding the two-door area representing the last oven charged on any battery and any door areas obstructed from view.
• (a)(4): At no time may there be visible topside emissions from more than 2.0% of the charging port seals on operating coke ovens in any battery, excluding visible emissions from no more than three ovens which may be dampered off.
• (a)(5): At no time may there be topside emissions from more than 5.0% of the offtake piping on operating coke ovens in any battery, excluding visible emissions from open standpipe caps on no more than three ovens which may be dampered off.
• (a)(6) At no time may there be topside emissions from any point on the topside other than allowed emissions from charging port seals and offtake piping.
• (a)(7): At no time may there be visible emissions from the coke oven gas collector main.</t>
    </r>
  </si>
  <si>
    <t>25 Pa Code §129.16, Door maintenance, adjustment and replacement practices</t>
  </si>
  <si>
    <t>Must take actions outlined in this section in the event a coke battery fails to comply with emission standards in §123.44(a)(2) or (3).</t>
  </si>
  <si>
    <t xml:space="preserve">25 Pa Code §123.13(b), Particulate Matter Emissions – Processes </t>
  </si>
  <si>
    <t>Coke Pushing - Baghouse</t>
  </si>
  <si>
    <t>Particulate matter emissions limited to 0.02 gr/dscf or the rate calculated in the formula contained in §123.13(b)(2).</t>
  </si>
  <si>
    <t>25 Pa Code §129.15, Coke pushing operations</t>
  </si>
  <si>
    <t>Coke Pushing and Coke Pushing Baghouse</t>
  </si>
  <si>
    <t>• No person may permit the pushing of coke from a coke oven unless the pushing operation is enclosed during the removal of coke from a coke oven and pushing emissions are contained.
• Visible fugitive air contaminants from the air cleaning device installed for the control of pushing must be less than or equal to 20% opacity.
• Visible fugitive air contaminants from the coke during transport of hot coke in the open atmosphere during pushing must be less than or equal to 10% opacity.</t>
  </si>
  <si>
    <t>25 Pa Code §123.13(c), Particulate Matter Emissions - Processes</t>
  </si>
  <si>
    <t>Coke Battery Combustion Stacks (Stacks 1 and 2)</t>
  </si>
  <si>
    <t>Particulate matter emissions from each stack is limited to 0.04 gr/dscf.</t>
  </si>
  <si>
    <t>25 Pa Code §129.91-95, Title V Permit 65-00853, C.VII, Condition #025 and RACT Permit 65-000-853</t>
  </si>
  <si>
    <t xml:space="preserve">Refer to changes made in updated April 22, 2020 Title V Permit. </t>
  </si>
  <si>
    <t>Coke Oven Batteries
Coke Battery Combustion Stacks
Coke Pushing</t>
  </si>
  <si>
    <t>Annual limits are based on 12- consecutive month period and are listed in Title V permit.</t>
  </si>
  <si>
    <t>Title V Permit 65-00853, Section C.II, Condition #013, Stack Testing Requirements</t>
  </si>
  <si>
    <t>Coke Battery Combustion Stacks
Coke Pushing Baghouse</t>
  </si>
  <si>
    <t xml:space="preserve">Only battery combustion stacks and pushing baghouse stack data is shown.  
• Battery Combustion Stacks must be test annually for NOx and VOC and once every five years for CO and Total PM.
• Coke Pushing Baghouse stack must be testing annually for total PM.  If annual testing indicates that total PM emissions are less than 90% of the limit, testing may be conducted once every 2.5 years.
• Battery Combustion Stacks must be tested to determine benzene emissions rate. </t>
  </si>
  <si>
    <t>25 Pa Code §123.41-42, Visible Emissions – Limitations</t>
  </si>
  <si>
    <t>Sources at facility that does not have specific visible emission requirements, including battery combustion stacks</t>
  </si>
  <si>
    <t>A person may not permit the emission into the outdoor atmosphere of visible air contaminants in such a manner that the opacity of the emission is either of the following: 
• Equal to or greater than 20% for a period or periods aggregating more than 3 minutes in any 1 hour.
• Equal to or greater than 60% at any time.</t>
  </si>
  <si>
    <t>Title V Permit 65-00853, Section C.I, Condition #009, Area Source Designation for HAPs</t>
  </si>
  <si>
    <t xml:space="preserve">All sources at facility, including coke oven batteries, battery combustion stacks, pushing, and quenching </t>
  </si>
  <si>
    <t>The facility is classified as an area source of HAP; limit of potential or actual emissions to 10/25 tons in any consecutive 12-month period.</t>
  </si>
  <si>
    <t xml:space="preserve">See provided Title V permit sections </t>
  </si>
  <si>
    <t>See updated Title V Permit</t>
  </si>
  <si>
    <t>B901 and P001</t>
  </si>
  <si>
    <t xml:space="preserve">See provided T5 permit sections </t>
  </si>
  <si>
    <t>Enclosure 1 - Part A.III. Regulatory Information, Q23-24</t>
  </si>
  <si>
    <t>23. Excess Emissions, Malfunctions or Deviations</t>
  </si>
  <si>
    <t>24. Title V or Air Permit Deviations</t>
  </si>
  <si>
    <r>
      <t xml:space="preserve">23.a.  How </t>
    </r>
    <r>
      <rPr>
        <b/>
        <u/>
        <sz val="10"/>
        <color theme="1"/>
        <rFont val="Arial"/>
        <family val="2"/>
      </rPr>
      <t>many</t>
    </r>
    <r>
      <rPr>
        <b/>
        <sz val="10"/>
        <color theme="1"/>
        <rFont val="Arial"/>
        <family val="2"/>
      </rPr>
      <t xml:space="preserve"> excess emission and deviation reports have you submitted in previous 2 years?</t>
    </r>
  </si>
  <si>
    <t>23.b.  Provide any excess emission and deviation reports submitted in previous 2 years.</t>
  </si>
  <si>
    <r>
      <t xml:space="preserve">24.a. How </t>
    </r>
    <r>
      <rPr>
        <b/>
        <u/>
        <sz val="10"/>
        <rFont val="Arial"/>
        <family val="2"/>
      </rPr>
      <t>many</t>
    </r>
    <r>
      <rPr>
        <b/>
        <sz val="10"/>
        <rFont val="Arial"/>
        <family val="2"/>
      </rPr>
      <t xml:space="preserve"> Title V deviations have you reported in previous 2 years?</t>
    </r>
  </si>
  <si>
    <t>24.b. Provide any Title V deviation reports submitted in previous 2 years.</t>
  </si>
  <si>
    <t>54 (our T5 reports are inclusive  of the reports noted in column N)</t>
  </si>
  <si>
    <t>see attached reports for column O</t>
  </si>
  <si>
    <t xml:space="preserve">Refer to attached Semi-Annual Reports that include excess emission and deviations (see 24.b.). </t>
  </si>
  <si>
    <t xml:space="preserve">Refer to attached Semi-Annual Reports for list of deviations reported (see 24.b.). </t>
  </si>
  <si>
    <t>See attached files entitled:
2014_TitleVSemiAnnualReport_JulthruDec_20150130.pdf
2015_TitleVSemiAnnualReport_JanthruJun_20150901.pdf
2015_TitleVSemiAnnualReport_JulthruDec_20160129.pdf
2016_TitleVSemiAnnualReport_JanthruJun_20160728.pdf
2015_Semiannual_Subpart_L_Part63_2H15_20160129
2016_Semiannual_Subpart_L_Part63_1H16_20160728
2015_Semiannual_Subparts_LV_Part61_2H15_20160129
2016_Semiannual_Subparts_LV_Part61_1H16_20160728</t>
  </si>
  <si>
    <t>See attached quarterly and semiannual reports</t>
  </si>
  <si>
    <t>Enclosure 1 - Part A.IV. Process Flow Diagram - Q25.</t>
  </si>
  <si>
    <r>
      <t>25. Simple “</t>
    </r>
    <r>
      <rPr>
        <b/>
        <i/>
        <sz val="10"/>
        <rFont val="Arial"/>
        <family val="2"/>
      </rPr>
      <t>Process and Emission Flow Diagram</t>
    </r>
    <r>
      <rPr>
        <b/>
        <sz val="10"/>
        <rFont val="Arial"/>
        <family val="2"/>
      </rPr>
      <t xml:space="preserve">” (P&amp;EFD). </t>
    </r>
    <r>
      <rPr>
        <b/>
        <i/>
        <sz val="10"/>
        <rFont val="Arial"/>
        <family val="2"/>
      </rPr>
      <t>Please provide a simple block process and emission flow diagram (P&amp;EFD) of all process units at your facility. The simple process flow diagram should provide at least one system of identification codes for all significant process units involved in the production of coke at your facility and corresponding emission points, which are identified in any state or Federal rule, or emission inventory. Include one set of codes on this diagram and indicate the type of code, e.g., facility, permit, inventory, etc. The P&amp;EFD should clearly identify all process units and emission points related to the production of coke, including all control device(s) to which the emissions from these units are routed, from the following list of “Sources of Interest” (as defined in 40 CFR, part 63, subparts CCCCC and L):</t>
    </r>
  </si>
  <si>
    <t>·       Coke oven batteries</t>
  </si>
  <si>
    <t>·       Quench towers</t>
  </si>
  <si>
    <t>·       Bypass vents and ducting (including common tunnels)</t>
  </si>
  <si>
    <t>·       Heat recovery steam generators, and</t>
  </si>
  <si>
    <t>·       All pollution control equipment</t>
  </si>
  <si>
    <t>See file entitled: Warren_Battery_Drawings_SourceofInterest_20220914,pdf</t>
  </si>
  <si>
    <t>Enclosure 1 - Part A.IV. Source Table Q26-Q28.</t>
  </si>
  <si>
    <t>Enclosure 1 - Part V:  Emission Points, Q30-Q35.</t>
  </si>
  <si>
    <t>Enclosure 1 - Part VI:  Process and Emission Unit Operations, Q36-Q38.</t>
  </si>
  <si>
    <r>
      <t>26. Detailed “</t>
    </r>
    <r>
      <rPr>
        <b/>
        <i/>
        <sz val="10"/>
        <rFont val="Arial"/>
        <family val="2"/>
      </rPr>
      <t>Source Table</t>
    </r>
    <r>
      <rPr>
        <b/>
        <sz val="10"/>
        <rFont val="Arial"/>
        <family val="2"/>
      </rPr>
      <t xml:space="preserve">”. </t>
    </r>
    <r>
      <rPr>
        <b/>
        <i/>
        <sz val="10"/>
        <rFont val="Arial"/>
        <family val="2"/>
      </rPr>
      <t>Please list all of your process and/or emission units relating to the above list of “Sources of Interest” (see question above) at your facility using the “</t>
    </r>
    <r>
      <rPr>
        <b/>
        <sz val="10"/>
        <rFont val="Arial"/>
        <family val="2"/>
      </rPr>
      <t>Source Table</t>
    </r>
    <r>
      <rPr>
        <b/>
        <i/>
        <sz val="10"/>
        <rFont val="Arial"/>
        <family val="2"/>
      </rPr>
      <t>” provided in the Excel file included with this ICR. If more than one name is used, please provide the additional names. Please provide the information below in the appropriate column on the “</t>
    </r>
    <r>
      <rPr>
        <b/>
        <sz val="10"/>
        <rFont val="Arial"/>
        <family val="2"/>
      </rPr>
      <t>Source Table</t>
    </r>
    <r>
      <rPr>
        <b/>
        <i/>
        <sz val="10"/>
        <rFont val="Arial"/>
        <family val="2"/>
      </rPr>
      <t>”:</t>
    </r>
  </si>
  <si>
    <r>
      <t xml:space="preserve">26.a. </t>
    </r>
    <r>
      <rPr>
        <b/>
        <u/>
        <sz val="10"/>
        <rFont val="Arial"/>
        <family val="2"/>
      </rPr>
      <t>Facility ID/identifiers</t>
    </r>
    <r>
      <rPr>
        <b/>
        <sz val="10"/>
        <rFont val="Arial"/>
        <family val="2"/>
      </rPr>
      <t xml:space="preserve">: for each process and emission point, as well as all other ID numbers assigned to these process and emission points, e.g., from your air permit, your state agency, and any state or federal emission inventories. All outside IDs assigned to your facility should be listed on this chart. Please add columns for any additional ID systems. For smaller units or emission points not shown on the P&amp;EFD, include name and ID number of the nearest larger unit or emission point shown on the P&amp;EFD. </t>
    </r>
    <r>
      <rPr>
        <i/>
        <sz val="10"/>
        <rFont val="Arial"/>
        <family val="2"/>
      </rPr>
      <t>Note: Every process or emission point related to the “Sources of Interest” should be listed on the “Source Table” and show an ID number correspondence to at least one location included on the simple flow diagram (P&amp;EFD), described above.</t>
    </r>
  </si>
  <si>
    <r>
      <t xml:space="preserve">26.b. </t>
    </r>
    <r>
      <rPr>
        <b/>
        <u/>
        <sz val="10"/>
        <rFont val="Arial"/>
        <family val="2"/>
      </rPr>
      <t>Coking status</t>
    </r>
    <r>
      <rPr>
        <b/>
        <sz val="10"/>
        <rFont val="Arial"/>
        <family val="2"/>
      </rPr>
      <t xml:space="preserve">: Please specify whether each battery is operating under extended coking or normal coking. </t>
    </r>
  </si>
  <si>
    <r>
      <t xml:space="preserve">28. Inventory Information. </t>
    </r>
    <r>
      <rPr>
        <b/>
        <i/>
        <sz val="10"/>
        <color theme="1"/>
        <rFont val="Arial"/>
        <family val="2"/>
      </rPr>
      <t>Please provide the following information in the “</t>
    </r>
    <r>
      <rPr>
        <b/>
        <sz val="10"/>
        <color theme="1"/>
        <rFont val="Arial"/>
        <family val="2"/>
      </rPr>
      <t>Source Table</t>
    </r>
    <r>
      <rPr>
        <b/>
        <i/>
        <sz val="10"/>
        <color theme="1"/>
        <rFont val="Arial"/>
        <family val="2"/>
      </rPr>
      <t>” included with your ICR and described above in Question 26 if not already included. All information should reflect current (2016) configurations</t>
    </r>
    <r>
      <rPr>
        <b/>
        <sz val="10"/>
        <color theme="1"/>
        <rFont val="Arial"/>
        <family val="2"/>
      </rPr>
      <t xml:space="preserve">
</t>
    </r>
  </si>
  <si>
    <t>29. Provide the following information for each process and emission release point in the “Source Table” described above in Question 26. Units should be either indicated in the P&amp;EFD, described above, or identified as nearby one of these units in the “Source Table”.</t>
  </si>
  <si>
    <t>30.  Indicate whether facility air emission points are point sources or fugitive sources in the appropriate column of the “Source Table” described above, as described in Question 26, for the “Sources of Interest” of this ICR, as listed in Question 25</t>
  </si>
  <si>
    <t>31. Indicate the type of control device used on all emissions points in the appropriate column of the “Source Table” for the “Sources of Interest.”</t>
  </si>
  <si>
    <t>32. If the emission release point for the “Sources of Interest.” is considered a point source [See http://en.citizendium.org/wiki/Air_pollution_dispersion_terminology for definition of these terms.], please also provide the following in the appropriate column:</t>
  </si>
  <si>
    <t>33. If the emission point for the “Sources of Interest” is considered a non-point (fugitive) source [See http://en.citizendium.org/wiki/Air_pollution_dispersion_terminology for definition of these terms.],  please provide:</t>
  </si>
  <si>
    <t>34. If the emission point is considered a volume source (fugitive) [See http://en.citizendium.org/wiki/Air_pollution_dispersion_terminology for definition of these terms.], please provide:</t>
  </si>
  <si>
    <t>35. If the emission point is considered a line source (fugitive) [See http://en.citizendium.org/wiki/Air_pollution_dispersion_terminology for definition of these terms.], please provide:</t>
  </si>
  <si>
    <r>
      <t xml:space="preserve">36. Total production capacity (tons per year) for each individual </t>
    </r>
    <r>
      <rPr>
        <b/>
        <u/>
        <sz val="10"/>
        <rFont val="Arial"/>
        <family val="2"/>
      </rPr>
      <t>major</t>
    </r>
    <r>
      <rPr>
        <b/>
        <sz val="10"/>
        <rFont val="Arial"/>
        <family val="2"/>
      </rPr>
      <t xml:space="preserve"> production unit, i.e., battery (for coke), HRSG (for steam).</t>
    </r>
  </si>
  <si>
    <r>
      <t xml:space="preserve">36. Total actual production (tons per year) for each individual </t>
    </r>
    <r>
      <rPr>
        <b/>
        <u/>
        <sz val="10"/>
        <rFont val="Arial"/>
        <family val="2"/>
      </rPr>
      <t>major</t>
    </r>
    <r>
      <rPr>
        <b/>
        <sz val="10"/>
        <rFont val="Arial"/>
        <family val="2"/>
      </rPr>
      <t xml:space="preserve"> production unit, i.e., battery (for coke), HRSG (for steam).</t>
    </r>
  </si>
  <si>
    <t>37-pt.1. The year that each unit began production</t>
  </si>
  <si>
    <r>
      <t xml:space="preserve">37-pt.2. </t>
    </r>
    <r>
      <rPr>
        <b/>
        <i/>
        <sz val="10"/>
        <rFont val="Arial"/>
        <family val="2"/>
      </rPr>
      <t>Estimate</t>
    </r>
    <r>
      <rPr>
        <b/>
        <sz val="10"/>
        <rFont val="Arial"/>
        <family val="2"/>
      </rPr>
      <t xml:space="preserve"> of the remaining useful economic life of the unit.</t>
    </r>
  </si>
  <si>
    <r>
      <t>38. If applicable, provide the following information regarding upgrades made to each production unit (</t>
    </r>
    <r>
      <rPr>
        <b/>
        <u/>
        <sz val="10"/>
        <rFont val="Arial"/>
        <family val="2"/>
      </rPr>
      <t>in the last 2 years</t>
    </r>
    <r>
      <rPr>
        <b/>
        <sz val="10"/>
        <rFont val="Arial"/>
        <family val="2"/>
      </rPr>
      <t>) that resulted in an increase or decrease in emissions:</t>
    </r>
  </si>
  <si>
    <t>Comments</t>
  </si>
  <si>
    <t>Source of Interest Type (see Q25)</t>
  </si>
  <si>
    <t>26.a-pt.1. Facility Emission Unit ID</t>
  </si>
  <si>
    <t>26.a-pt.2. State Permit ID for Unit (if different)</t>
  </si>
  <si>
    <t>26.a-pt.3. State Emission Inventory ID for Unit (if different)</t>
  </si>
  <si>
    <t>26.a-pt.4. Federal Emission Inventory ID (if different)</t>
  </si>
  <si>
    <t>26.a-pt.5. Other Outside ID (if different), please specify Agency/Purpose</t>
  </si>
  <si>
    <t xml:space="preserve">26.a-pt.6. Name and ID number of the nearest larger unit or emission point shown on the P&amp;EFD </t>
  </si>
  <si>
    <r>
      <t xml:space="preserve">28.a-pt.1. Process unit/emission point </t>
    </r>
    <r>
      <rPr>
        <b/>
        <u/>
        <sz val="10"/>
        <rFont val="Arial"/>
        <family val="2"/>
      </rPr>
      <t>name</t>
    </r>
    <r>
      <rPr>
        <b/>
        <sz val="10"/>
        <rFont val="Arial"/>
        <family val="2"/>
      </rPr>
      <t xml:space="preserve"> (facility ID) </t>
    </r>
  </si>
  <si>
    <r>
      <t xml:space="preserve">28.a-pt.2. Process unit/emission point </t>
    </r>
    <r>
      <rPr>
        <b/>
        <u/>
        <sz val="10"/>
        <rFont val="Arial"/>
        <family val="2"/>
      </rPr>
      <t>number</t>
    </r>
    <r>
      <rPr>
        <b/>
        <sz val="10"/>
        <rFont val="Arial"/>
        <family val="2"/>
      </rPr>
      <t xml:space="preserve"> (facility ID) </t>
    </r>
  </si>
  <si>
    <t xml:space="preserve"> 28.b. Process unit/emission point Agency ID No. (if available, as used by your state Agency) </t>
  </si>
  <si>
    <t>28.c. Process unit/emission point Permit ID No (if different than Agency ID No.)</t>
  </si>
  <si>
    <r>
      <t xml:space="preserve">28.d-pt.1. </t>
    </r>
    <r>
      <rPr>
        <b/>
        <u/>
        <sz val="10"/>
        <rFont val="Arial"/>
        <family val="2"/>
      </rPr>
      <t>Latitude</t>
    </r>
    <r>
      <rPr>
        <b/>
        <sz val="10"/>
        <rFont val="Arial"/>
        <family val="2"/>
      </rPr>
      <t xml:space="preserve"> of each process/emission unit, in decimal degrees to five decimal places (all decimal places due by end of ICR period; </t>
    </r>
    <r>
      <rPr>
        <b/>
        <u/>
        <sz val="10"/>
        <rFont val="Arial"/>
        <family val="2"/>
      </rPr>
      <t>enter what you know now</t>
    </r>
    <r>
      <rPr>
        <b/>
        <sz val="10"/>
        <rFont val="Arial"/>
        <family val="2"/>
      </rPr>
      <t xml:space="preserve">). </t>
    </r>
  </si>
  <si>
    <r>
      <t xml:space="preserve">28.d-pt.2. </t>
    </r>
    <r>
      <rPr>
        <b/>
        <u/>
        <sz val="10"/>
        <rFont val="Arial"/>
        <family val="2"/>
      </rPr>
      <t>Longitude</t>
    </r>
    <r>
      <rPr>
        <b/>
        <sz val="10"/>
        <rFont val="Arial"/>
        <family val="2"/>
      </rPr>
      <t xml:space="preserve"> of each process/emission unit, in decimal degrees to five decimal places (all five decimal places due by end of ICR period; </t>
    </r>
    <r>
      <rPr>
        <b/>
        <u/>
        <sz val="10"/>
        <rFont val="Arial"/>
        <family val="2"/>
      </rPr>
      <t>enter what you know now</t>
    </r>
    <r>
      <rPr>
        <b/>
        <sz val="10"/>
        <rFont val="Arial"/>
        <family val="2"/>
      </rPr>
      <t>).</t>
    </r>
  </si>
  <si>
    <t>28.e. For each coke oven battery, number of ovens in each battery</t>
  </si>
  <si>
    <t>28.f. Current (2022) coal capacity (dry tons) of each battery</t>
  </si>
  <si>
    <t>28.f. Current [ICR submission for 2016 provided, where applicable] coal capacity (dry tons) of each battery</t>
  </si>
  <si>
    <t>28.g. Coal charging capacity of each coke battery in 2022 (tons per year)</t>
  </si>
  <si>
    <t>28.g. Coal charging capacity of each coke battery in [ICR submission for 2016 provided, where applicable] (tons per year)</t>
  </si>
  <si>
    <r>
      <t xml:space="preserve">28.h-pt.1. Minimum coal charge requirements in a per </t>
    </r>
    <r>
      <rPr>
        <b/>
        <i/>
        <sz val="10"/>
        <rFont val="Arial"/>
        <family val="2"/>
      </rPr>
      <t>oven</t>
    </r>
    <r>
      <rPr>
        <b/>
        <sz val="10"/>
        <rFont val="Arial"/>
        <family val="2"/>
      </rPr>
      <t xml:space="preserve"> (typical) battery basis for 2022</t>
    </r>
  </si>
  <si>
    <r>
      <t xml:space="preserve">28.h-pt.1. Minimum coal charge requirements in a per </t>
    </r>
    <r>
      <rPr>
        <b/>
        <i/>
        <sz val="10"/>
        <rFont val="Arial"/>
        <family val="2"/>
      </rPr>
      <t>oven</t>
    </r>
    <r>
      <rPr>
        <b/>
        <sz val="10"/>
        <rFont val="Arial"/>
        <family val="2"/>
      </rPr>
      <t xml:space="preserve"> (typical) battery basis for [ICR submission for 2016 provided, where applicable]</t>
    </r>
  </si>
  <si>
    <r>
      <t xml:space="preserve">28.h-pt.2. Minimum coal charge requirements in a per </t>
    </r>
    <r>
      <rPr>
        <b/>
        <i/>
        <sz val="10"/>
        <rFont val="Arial"/>
        <family val="2"/>
      </rPr>
      <t>battery</t>
    </r>
    <r>
      <rPr>
        <b/>
        <sz val="10"/>
        <rFont val="Arial"/>
        <family val="2"/>
      </rPr>
      <t xml:space="preserve"> basis for 2022</t>
    </r>
  </si>
  <si>
    <r>
      <t xml:space="preserve">28.h-pt.2. Minimum coal charge requirements in a per </t>
    </r>
    <r>
      <rPr>
        <b/>
        <i/>
        <sz val="10"/>
        <rFont val="Arial"/>
        <family val="2"/>
      </rPr>
      <t>battery</t>
    </r>
    <r>
      <rPr>
        <b/>
        <sz val="10"/>
        <rFont val="Arial"/>
        <family val="2"/>
      </rPr>
      <t xml:space="preserve"> basis for [ICR submission for 2016 provided, where applicable]</t>
    </r>
  </si>
  <si>
    <t>28.h-pt.3. Maximum capacities in a per oven (typical) basis for 2022</t>
  </si>
  <si>
    <t>28.h-pt.3. Maximum capacities in a per oven (typical) basis for [ICR submission for 2016 provided, where applicable]</t>
  </si>
  <si>
    <t>28.h-pt.4. Maximum capacities in a per battery basis for 2022</t>
  </si>
  <si>
    <t>28.h-pt.4. Maximum capacities in a per battery basis for [ICR submission for 2016 provided, where applicable]</t>
  </si>
  <si>
    <t>28.i. Coke production design capacity of each battery (tons per year) in 2022</t>
  </si>
  <si>
    <t>28.i. Coke production design capacity of each battery (tons per year) in [ICR submission for 2016 provided, where applicable]</t>
  </si>
  <si>
    <t>28.j. Operating status of each process unit (operating, standby/idle, shut down, etc.)</t>
  </si>
  <si>
    <t>28.k. Date operations began for each process unit</t>
  </si>
  <si>
    <t>28.l. Date of idle or closure for each unit idle or shutdown (if applicable)</t>
  </si>
  <si>
    <t>28.m. EPA Source Classification Code (SCC) for each process (see SCC worksheet to look-up SCCs)</t>
  </si>
  <si>
    <t>29.a. Emission Release Point ID - physical location point from which emissions from the process and/or emission units are released to the atmosphere (e.g., the stack ID associated with the control device.)</t>
  </si>
  <si>
    <t>29.b-pt.1. Total capacity for year 2019 (e.g., tons per year). Capacity information should be based on the highest potential production rate of each unit.</t>
  </si>
  <si>
    <t>29.b-pt.1. Total capacity for year [ICR submission for 2012 provided, where applicable] (e.g., tons per year). Capacity information should be based on the highest potential production rate of each unit.</t>
  </si>
  <si>
    <t>29.b-pt.2. Total capacity for year 2020 (e.g., tons per year). Capacity information should be based on the highest potential production rate of each unit.</t>
  </si>
  <si>
    <t>29.b-pt.2. Total capacity for year [ICR submission for 2013 provided, where applicable] (e.g., tons per year). Capacity information should be based on the highest potential production rate of each unit.</t>
  </si>
  <si>
    <t>29.b-pt.3. Total capacity for year 2021 (e.g., tons per year). Capacity information should be based on the highest potential production rate of each unit.</t>
  </si>
  <si>
    <t>29.b-pt.3. Total capacity for year [ICR submission for 2014 provided, where applicable] (e.g., tons per year). Capacity information should be based on the highest potential production rate of each unit.</t>
  </si>
  <si>
    <t>29.b-pt.4. Total capacity for year 2022 (e.g., tons per year). Capacity information should be based on the highest potential production rate of each unit.</t>
  </si>
  <si>
    <t>29.b-pt.4. Total capacity for year [ICR submission for 2015 provided, where applicable] (e.g., tons per year). Capacity information should be based on the highest potential production rate of each unit.</t>
  </si>
  <si>
    <r>
      <t xml:space="preserve">29.b-pt.5. Total actual production for year </t>
    </r>
    <r>
      <rPr>
        <b/>
        <u/>
        <sz val="10"/>
        <rFont val="Arial"/>
        <family val="2"/>
      </rPr>
      <t>2019</t>
    </r>
    <r>
      <rPr>
        <b/>
        <sz val="10"/>
        <rFont val="Arial"/>
        <family val="2"/>
      </rPr>
      <t xml:space="preserve"> (e.g., tons per year). </t>
    </r>
  </si>
  <si>
    <r>
      <t xml:space="preserve">29.b-pt.5. Total actual production for year </t>
    </r>
    <r>
      <rPr>
        <b/>
        <u/>
        <sz val="10"/>
        <rFont val="Arial"/>
        <family val="2"/>
      </rPr>
      <t>[ICR submission for 2012 provided, where applicable]</t>
    </r>
    <r>
      <rPr>
        <b/>
        <sz val="10"/>
        <rFont val="Arial"/>
        <family val="2"/>
      </rPr>
      <t xml:space="preserve"> (e.g., tons per year). </t>
    </r>
  </si>
  <si>
    <r>
      <t xml:space="preserve">29.b-pt.6. Total actual production for year </t>
    </r>
    <r>
      <rPr>
        <b/>
        <u/>
        <sz val="10"/>
        <rFont val="Arial"/>
        <family val="2"/>
      </rPr>
      <t>2020</t>
    </r>
    <r>
      <rPr>
        <b/>
        <sz val="10"/>
        <rFont val="Arial"/>
        <family val="2"/>
      </rPr>
      <t xml:space="preserve"> (e.g., tons per year). </t>
    </r>
  </si>
  <si>
    <r>
      <t xml:space="preserve">29.b-pt.6. Total actual production for year </t>
    </r>
    <r>
      <rPr>
        <b/>
        <u/>
        <sz val="10"/>
        <rFont val="Arial"/>
        <family val="2"/>
      </rPr>
      <t>[ICR submission for 2013 provided, where applicable]</t>
    </r>
    <r>
      <rPr>
        <b/>
        <sz val="10"/>
        <rFont val="Arial"/>
        <family val="2"/>
      </rPr>
      <t xml:space="preserve"> (e.g., tons per year). </t>
    </r>
  </si>
  <si>
    <r>
      <t xml:space="preserve">29.b-pt.7. Total actual production for year </t>
    </r>
    <r>
      <rPr>
        <b/>
        <u/>
        <sz val="10"/>
        <rFont val="Arial"/>
        <family val="2"/>
      </rPr>
      <t>2021</t>
    </r>
    <r>
      <rPr>
        <b/>
        <sz val="10"/>
        <rFont val="Arial"/>
        <family val="2"/>
      </rPr>
      <t xml:space="preserve"> (e.g., tons per year). </t>
    </r>
  </si>
  <si>
    <r>
      <t xml:space="preserve">29.b-pt.7. Total actual production for year </t>
    </r>
    <r>
      <rPr>
        <b/>
        <u/>
        <sz val="10"/>
        <rFont val="Arial"/>
        <family val="2"/>
      </rPr>
      <t>[ICR submission for 2014 provided, where applicable]</t>
    </r>
    <r>
      <rPr>
        <b/>
        <sz val="10"/>
        <rFont val="Arial"/>
        <family val="2"/>
      </rPr>
      <t xml:space="preserve"> (e.g., tons per year). </t>
    </r>
  </si>
  <si>
    <r>
      <t xml:space="preserve">29.b-pt.8. Total actual production for year </t>
    </r>
    <r>
      <rPr>
        <b/>
        <u/>
        <sz val="10"/>
        <rFont val="Arial"/>
        <family val="2"/>
      </rPr>
      <t>2021</t>
    </r>
    <r>
      <rPr>
        <b/>
        <sz val="10"/>
        <rFont val="Arial"/>
        <family val="2"/>
      </rPr>
      <t xml:space="preserve"> (e.g., tons per year). </t>
    </r>
  </si>
  <si>
    <r>
      <t xml:space="preserve">29.b-pt.8. Total actual production for year </t>
    </r>
    <r>
      <rPr>
        <b/>
        <u/>
        <sz val="10"/>
        <rFont val="Arial"/>
        <family val="2"/>
      </rPr>
      <t>[ICR submission for 2015 provided, where applicable]</t>
    </r>
    <r>
      <rPr>
        <b/>
        <sz val="10"/>
        <rFont val="Arial"/>
        <family val="2"/>
      </rPr>
      <t xml:space="preserve"> (e.g., tons per year). </t>
    </r>
  </si>
  <si>
    <t>29.c. Year that each unit began operating and year purchased (if different)</t>
  </si>
  <si>
    <t>29.d.i. Description of the upgrade completed, including unit(s) affected and the year the upgrade was made. Your description must identify the unit(s) using the identifiers in the P&amp;EFD described above.</t>
  </si>
  <si>
    <t>29.d.ii. Description of upgrades completed at air pollution control devices associated with each affected process unit and the year the upgrade was completed. Your description must identify the control device using the identifiers in the P&amp;EFD required to be submitted in response to this survey.</t>
  </si>
  <si>
    <r>
      <t xml:space="preserve">32.a-pt.1. Stack coordinates, in decimal degrees to five decimal places (all decimal places due by end of ICR period):
i. </t>
    </r>
    <r>
      <rPr>
        <b/>
        <u/>
        <sz val="10"/>
        <rFont val="Arial"/>
        <family val="2"/>
      </rPr>
      <t>Latitude</t>
    </r>
  </si>
  <si>
    <r>
      <t xml:space="preserve">32.a-pt.2. Stack coordinates, in decimal degrees to five decimal places (all decimal places due by end of ICR period):
ii. </t>
    </r>
    <r>
      <rPr>
        <b/>
        <u/>
        <sz val="10"/>
        <rFont val="Arial"/>
        <family val="2"/>
      </rPr>
      <t>Longitude</t>
    </r>
  </si>
  <si>
    <t>32.b. Stack height (feet)</t>
  </si>
  <si>
    <t>32.c. Stack diameter (feet)</t>
  </si>
  <si>
    <t>32.d. Average exit stack gas flow rate (actual cubic feet per minute)</t>
  </si>
  <si>
    <t>32.e. Average exit stack gas temperature (degrees Fahrenheit)</t>
  </si>
  <si>
    <t>32.f. List all CEMS installed on stack and the pollutant it measures, e.g., CO, NOx, SO2, PM, opacity, or other (specify)</t>
  </si>
  <si>
    <r>
      <t xml:space="preserve">33.a-pt.1.  Coordinates of the </t>
    </r>
    <r>
      <rPr>
        <b/>
        <u/>
        <sz val="10"/>
        <rFont val="Arial"/>
        <family val="2"/>
      </rPr>
      <t>southwest</t>
    </r>
    <r>
      <rPr>
        <b/>
        <sz val="10"/>
        <rFont val="Arial"/>
        <family val="2"/>
      </rPr>
      <t xml:space="preserve"> corner of the emission point, in decimal degrees to five decimal places (all decimal places due by end of ICR period).
i. </t>
    </r>
    <r>
      <rPr>
        <b/>
        <u/>
        <sz val="10"/>
        <rFont val="Arial"/>
        <family val="2"/>
      </rPr>
      <t>Latitude</t>
    </r>
  </si>
  <si>
    <r>
      <t xml:space="preserve">33.a-pt.2.  Coordinates of the </t>
    </r>
    <r>
      <rPr>
        <b/>
        <u/>
        <sz val="10"/>
        <rFont val="Arial"/>
        <family val="2"/>
      </rPr>
      <t>southwest</t>
    </r>
    <r>
      <rPr>
        <b/>
        <sz val="10"/>
        <rFont val="Arial"/>
        <family val="2"/>
      </rPr>
      <t xml:space="preserve"> corner of the emission point, in decimal degrees to five decimal places (all decimal places due by end of ICR period).
ii. </t>
    </r>
    <r>
      <rPr>
        <b/>
        <u/>
        <sz val="10"/>
        <rFont val="Arial"/>
        <family val="2"/>
      </rPr>
      <t>Longitude</t>
    </r>
  </si>
  <si>
    <t>33.b. Length in (X) direction (feet)</t>
  </si>
  <si>
    <t>33.c. Width in (Y) direction (feet)</t>
  </si>
  <si>
    <r>
      <t>33.d. Angle (degrees) from coordinates. Must be between 0 and 90 degrees. [</t>
    </r>
    <r>
      <rPr>
        <b/>
        <i/>
        <sz val="10"/>
        <rFont val="Arial"/>
        <family val="2"/>
      </rPr>
      <t>See 'Diagram-Reporting Angles' worksheet for depiction of how to report angles.</t>
    </r>
    <r>
      <rPr>
        <b/>
        <sz val="10"/>
        <rFont val="Arial"/>
        <family val="2"/>
      </rPr>
      <t>]</t>
    </r>
  </si>
  <si>
    <t>33.e. Release Height (feet)</t>
  </si>
  <si>
    <t>33.f. Average exit stack gas temperature (degrees Fahrenheit, °F)</t>
  </si>
  <si>
    <t>33.g. Average air flow rate (if known), in actual cubic feet per minute</t>
  </si>
  <si>
    <r>
      <t xml:space="preserve">34.a-pt.1. Coordinates of the center of the emission point, in decimal degrees to five decimal places (all decimal places due by end of ICR period)
i. </t>
    </r>
    <r>
      <rPr>
        <b/>
        <u/>
        <sz val="10"/>
        <rFont val="Arial"/>
        <family val="2"/>
      </rPr>
      <t>Latitude</t>
    </r>
    <r>
      <rPr>
        <b/>
        <sz val="10"/>
        <rFont val="Arial"/>
        <family val="2"/>
      </rPr>
      <t>.</t>
    </r>
  </si>
  <si>
    <r>
      <t xml:space="preserve">34.a-pt.2. Coordinates of the center of the emission point, in decimal degrees to five decimal places (all decimal places due by end of ICR period)
ii. </t>
    </r>
    <r>
      <rPr>
        <b/>
        <u/>
        <sz val="10"/>
        <rFont val="Arial"/>
        <family val="2"/>
      </rPr>
      <t>Longitude</t>
    </r>
  </si>
  <si>
    <t>34.b. Horizontal dimension (x) (assumes a square) (feet)</t>
  </si>
  <si>
    <t>34.c. Height above ground of the center of volume source (half distance from ground to top of source) (feet)</t>
  </si>
  <si>
    <r>
      <t xml:space="preserve">35.a-pt.1. Coordinates of one end of the emission line in decimal degrees, to five decimal places (all decimal places due by end of ICR period)
i. </t>
    </r>
    <r>
      <rPr>
        <b/>
        <u/>
        <sz val="10"/>
        <rFont val="Arial"/>
        <family val="2"/>
      </rPr>
      <t>Latitude</t>
    </r>
  </si>
  <si>
    <r>
      <t xml:space="preserve">35.a-pt.2. Coordinates of one end of the emission line in decimal degrees, to five decimal places (all decimal places due by end of ICR period)
ii. </t>
    </r>
    <r>
      <rPr>
        <b/>
        <u/>
        <sz val="10"/>
        <rFont val="Arial"/>
        <family val="2"/>
      </rPr>
      <t>Longitude</t>
    </r>
  </si>
  <si>
    <r>
      <t xml:space="preserve">35.b-pt.1. Coordinates of other end of the emission line, in decimal degrees to five decimal places (all decimal places due by end of ICR period)
i. </t>
    </r>
    <r>
      <rPr>
        <b/>
        <u/>
        <sz val="10"/>
        <rFont val="Arial"/>
        <family val="2"/>
      </rPr>
      <t>Latitude</t>
    </r>
  </si>
  <si>
    <r>
      <t xml:space="preserve">35.b-pt.2. Coordinates of other end of the emission line, in decimal degrees to five decimal places (all decimal places due by end of ICR period)
ii. </t>
    </r>
    <r>
      <rPr>
        <b/>
        <u/>
        <sz val="10"/>
        <rFont val="Arial"/>
        <family val="2"/>
      </rPr>
      <t>Longitude</t>
    </r>
  </si>
  <si>
    <t>35.c. Width of line source (feet)</t>
  </si>
  <si>
    <t>35.d. Release Height (above ground) of line source (feet)</t>
  </si>
  <si>
    <t>35.e. Line source release temperature (°F)</t>
  </si>
  <si>
    <t>35.f. If line sources are located at a building or other structure, a drawing showing the line source exit point from the building/structure along with the building/structure dimensions must be included</t>
  </si>
  <si>
    <t>for 2019</t>
  </si>
  <si>
    <t>for [ICR submission for 2012 provided, where applicable]</t>
  </si>
  <si>
    <t>for 2020</t>
  </si>
  <si>
    <t>for [ICR submission for 2013 provided, where applicable]</t>
  </si>
  <si>
    <t>for 2021</t>
  </si>
  <si>
    <t>for [ICR submission for 2014 provided, where applicable]</t>
  </si>
  <si>
    <t>for 2022</t>
  </si>
  <si>
    <t>for [ICR submission for 2015 provided, where applicable]</t>
  </si>
  <si>
    <r>
      <t xml:space="preserve">38.a. Description of the upgrade made, including emission unit(s) affected and the year the upgrade was made. Include in your description an estimate of annual HAP emissions increase or reduction because of the upgrade and the basis for the estimate, </t>
    </r>
    <r>
      <rPr>
        <b/>
        <u/>
        <sz val="10"/>
        <rFont val="Arial"/>
        <family val="2"/>
      </rPr>
      <t>if available</t>
    </r>
    <r>
      <rPr>
        <b/>
        <sz val="10"/>
        <rFont val="Arial"/>
        <family val="2"/>
      </rPr>
      <t>. Please identify the emission unit(s) using the identifiers in the P&amp;EFD described in Section IV, above.</t>
    </r>
  </si>
  <si>
    <r>
      <t xml:space="preserve">38.b. Description of upgrades made to air pollution control devices associated with each affected emission unit and the year the upgrade was made. Include in your description an estimate of annual emission reductions and the basis for the estimate, </t>
    </r>
    <r>
      <rPr>
        <b/>
        <u/>
        <sz val="10"/>
        <rFont val="Arial"/>
        <family val="2"/>
      </rPr>
      <t>if available</t>
    </r>
    <r>
      <rPr>
        <b/>
        <sz val="10"/>
        <rFont val="Arial"/>
        <family val="2"/>
      </rPr>
      <t>. Your description must identify the control device using the identifiers in the P&amp;EFD submitted in response to this survey.</t>
    </r>
  </si>
  <si>
    <t>Coke oven batteries</t>
  </si>
  <si>
    <t>#1 COB Underfiring</t>
  </si>
  <si>
    <t>none known</t>
  </si>
  <si>
    <t>normal</t>
  </si>
  <si>
    <t>#1 underfire</t>
  </si>
  <si>
    <t>EP512-3026</t>
  </si>
  <si>
    <t>Please refer to  COETF RTR Modeling File 20210212</t>
  </si>
  <si>
    <t>1,516,671 wet</t>
  </si>
  <si>
    <t>1310000, wet</t>
  </si>
  <si>
    <t>No such requirement exists</t>
  </si>
  <si>
    <t>1365100 Value does not consider production lost for ovens out of service and is based on normal coking time.</t>
  </si>
  <si>
    <t>110 ovens/day</t>
  </si>
  <si>
    <t>operating</t>
  </si>
  <si>
    <t>1969/1983</t>
  </si>
  <si>
    <t>not applicable</t>
  </si>
  <si>
    <t>1,646,369 total #1 COB and #2 COB</t>
  </si>
  <si>
    <t>1,405,471 total #1 COB and #2 COB</t>
  </si>
  <si>
    <t>1,690,965 total #1 COB and #2 COB</t>
  </si>
  <si>
    <t>none</t>
  </si>
  <si>
    <t>No control device</t>
  </si>
  <si>
    <t>point</t>
  </si>
  <si>
    <t>Opacity COMS</t>
  </si>
  <si>
    <t>NA Point</t>
  </si>
  <si>
    <t>not a line source</t>
  </si>
  <si>
    <t>Not applicable - not a full year.</t>
  </si>
  <si>
    <t>Too many variables exist to provide a reasonable estimate of the remaining useful economic life</t>
  </si>
  <si>
    <t xml:space="preserve">ArcelorMittal agrees in principal with the following statement and believes discussion is merited concerning the proper modeling approach:  Item 34a: Coke batteries are represented as a series of multiple, adjacent volume sources running along each battery, with each volume source having a horizontal square area.  Latitude and longitude coordinates indicate the center point of each area.  </t>
  </si>
  <si>
    <t>#2 COB Underfiring</t>
  </si>
  <si>
    <t>#2 underfire</t>
  </si>
  <si>
    <t>EP512-3027</t>
  </si>
  <si>
    <t>1,384,297 wet</t>
  </si>
  <si>
    <t>1368000, wet</t>
  </si>
  <si>
    <t>1373130 Value does not consider production lost for ovens out of service and is based on normal coking time.</t>
  </si>
  <si>
    <t>1972/1994</t>
  </si>
  <si>
    <t>30300317; 30300318</t>
  </si>
  <si>
    <t>#1 COB Charging</t>
  </si>
  <si>
    <t>EU512-04 charging #1</t>
  </si>
  <si>
    <t>charging #1</t>
  </si>
  <si>
    <t>EP512-3016</t>
  </si>
  <si>
    <t>N.A.</t>
  </si>
  <si>
    <t>fugitive  Consistent with the MACT I residual risk assessment, as well as other regulatory applications, ArcelorMittal Burns Harbor supports the treatment of enhanced plume rise for coke battery fugitive emissions.  ArcelorMittal Burns Harbor believes that a buoyant volume source is the most physically realistic representation for these emissions in the AERMOD dispersion model.  ArcelorMittal Burns Harbor would embrace the opportunity to work with EPA in the development of battery-specific buoyancy parameters needed for AERMOD model input</t>
  </si>
  <si>
    <t>Not point source</t>
  </si>
  <si>
    <t>None</t>
  </si>
  <si>
    <t>NA Volume Source</t>
  </si>
  <si>
    <t>unknown</t>
  </si>
  <si>
    <t>41.626939 southwest corner</t>
  </si>
  <si>
    <t>-87.143963 southwest corner</t>
  </si>
  <si>
    <t>x value 51, y value 371</t>
  </si>
  <si>
    <t>26.95 Item 34c: The volume source vertical dimensions will vary on an hour-by-hour basis based on dispersion model predictions. </t>
  </si>
  <si>
    <t>#2 COB Charging</t>
  </si>
  <si>
    <t>EU512-12 charging  #2</t>
  </si>
  <si>
    <t>charging  #2</t>
  </si>
  <si>
    <t>EP512-3022</t>
  </si>
  <si>
    <t>41.625451 southwest corner</t>
  </si>
  <si>
    <t>-87.143942 southwest corner</t>
  </si>
  <si>
    <t>x value 51, y value 366</t>
  </si>
  <si>
    <t>27.5 Item 34c: The volume source vertical dimensions will vary on an hour-by-hour basis based on dispersion model predictions. </t>
  </si>
  <si>
    <t>#1 COB Lids</t>
  </si>
  <si>
    <t>EU512-03 lids  #1</t>
  </si>
  <si>
    <t>lids  #1</t>
  </si>
  <si>
    <t>EP512-3015</t>
  </si>
  <si>
    <t>#2 COB Lids</t>
  </si>
  <si>
    <t>EU512-11 lids  #2</t>
  </si>
  <si>
    <t>lids  #2</t>
  </si>
  <si>
    <t>EP512-3021</t>
  </si>
  <si>
    <t>#1 COB Offtakes</t>
  </si>
  <si>
    <t>EU512-02 offtake  #1</t>
  </si>
  <si>
    <t>offtake  #1</t>
  </si>
  <si>
    <t>EP512-3014</t>
  </si>
  <si>
    <t>#2 COB Offtakes</t>
  </si>
  <si>
    <t>EU512-10 offtake  #2</t>
  </si>
  <si>
    <t>offtake  #2</t>
  </si>
  <si>
    <t>EP512-3020</t>
  </si>
  <si>
    <t>#1 COB Doors</t>
  </si>
  <si>
    <t>EU512-05 doors  #1</t>
  </si>
  <si>
    <t>doors  #1</t>
  </si>
  <si>
    <t>EP512-3017</t>
  </si>
  <si>
    <t>#2 COB Doors</t>
  </si>
  <si>
    <t>EU512-13 doors  #2</t>
  </si>
  <si>
    <t>doors  #2</t>
  </si>
  <si>
    <t>EP512-3023</t>
  </si>
  <si>
    <t>Quench towers</t>
  </si>
  <si>
    <t>Quench #1</t>
  </si>
  <si>
    <t>EU512-09 quench #1</t>
  </si>
  <si>
    <t>quench #1</t>
  </si>
  <si>
    <t>EP512-3081</t>
  </si>
  <si>
    <t>Quench tower</t>
  </si>
  <si>
    <t>25x50</t>
  </si>
  <si>
    <t>Quench #2</t>
  </si>
  <si>
    <t>EU512-17 quench #2</t>
  </si>
  <si>
    <t>quench #2</t>
  </si>
  <si>
    <t>EP512-3082</t>
  </si>
  <si>
    <t xml:space="preserve"> All pollution control equipment</t>
  </si>
  <si>
    <t>Pushing #1</t>
  </si>
  <si>
    <t>EU512-06 pushing #1</t>
  </si>
  <si>
    <t>pushing #1</t>
  </si>
  <si>
    <t>EP512-3018</t>
  </si>
  <si>
    <t>Baghouse</t>
  </si>
  <si>
    <t>Pushing #2</t>
  </si>
  <si>
    <t>EU512-14 pushing  #2</t>
  </si>
  <si>
    <t>pushing  #2</t>
  </si>
  <si>
    <t>EP512-3024</t>
  </si>
  <si>
    <t>ArcelorMittal Monessen LLC, Monessen Coke Plant</t>
  </si>
  <si>
    <t>Coke Oven Battery (1B/2) Charging
Coke Oven Battery 1B has 37 ovens and Coke Oven Battery 2 has 19 ovens. Monessen's total 56 ovens are considered one coke oven battery per 40 CFR 63 Subpart Subpart L.</t>
  </si>
  <si>
    <t>PRO801</t>
  </si>
  <si>
    <t>Same</t>
  </si>
  <si>
    <t>Not applicable, listed on the P&amp;EFD</t>
  </si>
  <si>
    <t>Normal Coking</t>
  </si>
  <si>
    <t>Charging Fugitives</t>
  </si>
  <si>
    <t>Z801</t>
  </si>
  <si>
    <t>Battery 1B (Center of Battery):
40.16330
Battery 2 (Center of Battery): 
40.16317</t>
  </si>
  <si>
    <t>Battery 1B (Center of Battery):
 -79.88588
Battery 2 (Center of Battery): 
-79.88504</t>
  </si>
  <si>
    <t>Total: 56 Ovens
Battery 1B: 37 ovens
Battery 2: 19 ovens</t>
  </si>
  <si>
    <t>495,378 tons coal/yr (dry)</t>
  </si>
  <si>
    <t>527,133 tons coal/yr (wet)</t>
  </si>
  <si>
    <t>16 tons coal/oven (wet)</t>
  </si>
  <si>
    <t>438,740 tons coal/yr (wet)</t>
  </si>
  <si>
    <t>17 tons coal/oven (wet)</t>
  </si>
  <si>
    <t>368,942 ton coke/yr</t>
  </si>
  <si>
    <t>Operating</t>
  </si>
  <si>
    <t>Startup 1942; Facility purchased by ArcelorMittal in 2008</t>
  </si>
  <si>
    <t>368,942 tons coke/yr</t>
  </si>
  <si>
    <t>Batteries were on hot idle - no production.</t>
  </si>
  <si>
    <t>335,967 tons/yr (coke, coke breeze, and nut coke) Facility total</t>
  </si>
  <si>
    <t>132,604 tons/yr (coke, coke breeze, and nut coke) Facility total
Batteries hot idled June 23 through December 31, 2020</t>
  </si>
  <si>
    <t>84,798 tons/yr (coke, coke breeze, and nut coke) Facility total
Batteries hot idled January 1 through September 14, 2021</t>
  </si>
  <si>
    <t>256,124 tons/yr (coke and coke breeze) Facility total</t>
  </si>
  <si>
    <t>336,022 tons/yr (coke, coke breeze, nut coke) Facility total</t>
  </si>
  <si>
    <t>See 28.k</t>
  </si>
  <si>
    <t>Fugitive source:  Consistent with the MACT I residual risk assessment, as well as other regulatory applications, ArcelorMittal Monessen supports the treatment of enhanced plume rise for coke battery fugitive emissions.  ArcelorMittal Monessen believes that a buoyant volume source is the most physically realistic representation for these emissions in the AERMOD dispersion model.  ArcelorMittal Monessen would embrace the opportunity to work with EPA in the development of battery-specific buoyancy parameters needed for AERMOD model input.</t>
  </si>
  <si>
    <t>Verified - except ArcelorMittal Monessen is now Cleveland-Cliffs</t>
  </si>
  <si>
    <t>Not Applicable, Fugitive Source</t>
  </si>
  <si>
    <t>Battery 1B (SW corner):
40.16330
Battery 2 (SW corner):
40.16315</t>
  </si>
  <si>
    <t>Battery 1B (SW corner):
-79.88616
Battery 2 (SW corner):
-79.88525</t>
  </si>
  <si>
    <t>Battery 1B: 140 ft
Battery 2: 72 ft</t>
  </si>
  <si>
    <t>Battery 1B: 43 ft
Battery 2: 43 ft</t>
  </si>
  <si>
    <t>Battery 1B: 23 degrees
Battery 2: 23 degrees</t>
  </si>
  <si>
    <t>Batteries are ~13 ft (4 meters) in height.  Emissions release height various with activity</t>
  </si>
  <si>
    <t>Varies</t>
  </si>
  <si>
    <t>Unknown</t>
  </si>
  <si>
    <t>Not Applicable, Battery is a rectangle.  Dimensions x and y are provided in 33.b and c.</t>
  </si>
  <si>
    <t>Battery 1B: ~13 ft (4 meters)
Battery 2: ~ 13 ft (4 meters)</t>
  </si>
  <si>
    <t>Not Applicable</t>
  </si>
  <si>
    <t>Startup 1942; Facility purchased by ArcelorMittal in 2008; Facility purchased by Cleveland-Cliff in December 2020.</t>
  </si>
  <si>
    <t>Too many variables exist to reasonably estimate remaining useful economic life</t>
  </si>
  <si>
    <t>Coke Oven Battery (1B/2)
Door Leaks
See description of battery above.</t>
  </si>
  <si>
    <t>PRO 806</t>
  </si>
  <si>
    <t>Door Leak Fugitives</t>
  </si>
  <si>
    <t>Z806</t>
  </si>
  <si>
    <t xml:space="preserve">See above </t>
  </si>
  <si>
    <t>Fugitive source - see Charging above.</t>
  </si>
  <si>
    <t>Verfied</t>
  </si>
  <si>
    <t>Coke Oven Battery (1B/2)
Topside Leaks
See description of battery above.</t>
  </si>
  <si>
    <t>PRO 807</t>
  </si>
  <si>
    <t>Topside Leak Fugitives</t>
  </si>
  <si>
    <t>Z807</t>
  </si>
  <si>
    <t>Coke Oven Battery (1B/2)
Soaking
See description of battery above.</t>
  </si>
  <si>
    <t>PRO 808</t>
  </si>
  <si>
    <t>Soaking Fugitives</t>
  </si>
  <si>
    <t>Z808</t>
  </si>
  <si>
    <t>Coke Oven Battery 1B
Underfiring (Combustion Stack)</t>
  </si>
  <si>
    <t>PRO 805</t>
  </si>
  <si>
    <t>Combustion Stack 1</t>
  </si>
  <si>
    <t>S805-1</t>
  </si>
  <si>
    <t>Combustion Stack 1B (SW Corner):
40.16306</t>
  </si>
  <si>
    <t>Combustion Stack 1B (SW Corner):
-79.88626</t>
  </si>
  <si>
    <t>Point source</t>
  </si>
  <si>
    <t>Not Applicable, Point Source</t>
  </si>
  <si>
    <t>Coke Oven Battery 2
Underfiring (Combustion Stack)</t>
  </si>
  <si>
    <t>Combustion Stack 2</t>
  </si>
  <si>
    <t>S805-2</t>
  </si>
  <si>
    <t>Combustion Stack 2 (SW Corner):
40.16332</t>
  </si>
  <si>
    <t>Combustion Stack 2 (SW Corner):
-79.88474</t>
  </si>
  <si>
    <t>Pushing Baghouse</t>
  </si>
  <si>
    <t>PRO 802</t>
  </si>
  <si>
    <t>Pushing Baghouse Stack</t>
  </si>
  <si>
    <t>S802</t>
  </si>
  <si>
    <t>Pushing Baghouse (Center of Baghouse):
40.16294</t>
  </si>
  <si>
    <t>Pushing Baghouse (Center of Baghouse):
-79.88440</t>
  </si>
  <si>
    <t>~1980</t>
  </si>
  <si>
    <t>Pushing Baghouse Stack (West Side of Stack):
40.16298</t>
  </si>
  <si>
    <t>Pushing Baghouse Stack (West Side of Stack):
-79.88463</t>
  </si>
  <si>
    <t>Quench Tower (Coke Quenching)</t>
  </si>
  <si>
    <t>PRO 803</t>
  </si>
  <si>
    <t>Quench Tower Stack</t>
  </si>
  <si>
    <t>Z803</t>
  </si>
  <si>
    <t>Quench Tower (Center/North Side of Tower):
40.16370</t>
  </si>
  <si>
    <t>Quench Tower (Center/North Side of Tower):
-79.88698</t>
  </si>
  <si>
    <t>Baffles</t>
  </si>
  <si>
    <t>Quench Tower (Baffles)</t>
  </si>
  <si>
    <t>Area: 822 ft2</t>
  </si>
  <si>
    <t>No. 4 Coke Oven Battery - Pushing - Chemico System</t>
  </si>
  <si>
    <t>B901-1</t>
  </si>
  <si>
    <t>see answer to 17.d and previous submittal</t>
  </si>
  <si>
    <t xml:space="preserve">MOVING SYSTEM - see answer #30 and #35 </t>
  </si>
  <si>
    <t>MOVING SYSTEM - see answer #30 and #35</t>
  </si>
  <si>
    <t xml:space="preserve">817,968 tons coal/yr (dry) </t>
  </si>
  <si>
    <t xml:space="preserve">718,320 dry tons per year </t>
  </si>
  <si>
    <t>885,124 coal tons/yr (wet)</t>
  </si>
  <si>
    <t>779,640 tons/yr (wet tons)</t>
  </si>
  <si>
    <t>17.3 tons coal/oven (wet)</t>
  </si>
  <si>
    <t xml:space="preserve">719,853 wet tons per year </t>
  </si>
  <si>
    <t>17.8 tons/oven (wet tons)</t>
  </si>
  <si>
    <t>740,658 wet tons per year</t>
  </si>
  <si>
    <t>661,205 tons coke/yr</t>
  </si>
  <si>
    <t>B901Chemico</t>
  </si>
  <si>
    <t>moving point source</t>
  </si>
  <si>
    <t>Chemico mobile pushing emission control system with wet scrubber</t>
  </si>
  <si>
    <t xml:space="preserve">NA - Coke battery fugitive source </t>
  </si>
  <si>
    <t>8.5 w. X 18 l. Separator outlet on Chemico Car</t>
  </si>
  <si>
    <t>No. 4 Coke oven battery - Oven Underfiring</t>
  </si>
  <si>
    <t>B901-2</t>
  </si>
  <si>
    <t>718,320 dry tons per year</t>
  </si>
  <si>
    <t>719,853 wet tons per year</t>
  </si>
  <si>
    <t>B901OvenEx</t>
  </si>
  <si>
    <t>continuous opacity monitor</t>
  </si>
  <si>
    <t>No. 4 Coke Oven Battery - Oven/Door Leaks</t>
  </si>
  <si>
    <t>B901-3</t>
  </si>
  <si>
    <t>B901Doors</t>
  </si>
  <si>
    <t>Fugitive source:  Consistent with the MACT I residual risk assessment, as well as other regulatory applications, ArcelorMittal Warren supports the treatment of enhanced plume rise for coke battery fugitive emissions.  ArcelorMittal Warren believes that a buoyant volume source is the most physically realistic representation for these emissions in the AERMOD dispersion model.  ArcelorMittal Warren would embrace the opportunity to work with EPA in the development of battery-specific buoyancy parameters needed for AERMOD model input.</t>
  </si>
  <si>
    <t>45 w. X 323 l.</t>
  </si>
  <si>
    <t>24.5*</t>
  </si>
  <si>
    <t>No. 4 Coke Oven Battery - Topside Leaks - Lids</t>
  </si>
  <si>
    <t>B901-4</t>
  </si>
  <si>
    <t xml:space="preserve">740,658 wet tons per year </t>
  </si>
  <si>
    <t>B901Lids</t>
  </si>
  <si>
    <t>fugitive see cell AN6</t>
  </si>
  <si>
    <t>No. 4 Coke Oven Battery - Topside Leaks - Offtake</t>
  </si>
  <si>
    <t>B901Offtake</t>
  </si>
  <si>
    <t>No. 4 Coke Oven Battery - Oven Charging</t>
  </si>
  <si>
    <t>B901-7</t>
  </si>
  <si>
    <t>B901Charge</t>
  </si>
  <si>
    <t>Quenching - Quench Tower with Baffles</t>
  </si>
  <si>
    <t>P001Quench</t>
  </si>
  <si>
    <t>Quench tower with baffles</t>
  </si>
  <si>
    <t>18 X 50</t>
  </si>
  <si>
    <t>Enclosure 1 - Part A.IV. Process Flow Diagram, Source Table, Plot Plans, and Inventory Data, Q27.</t>
  </si>
  <si>
    <r>
      <t xml:space="preserve">27. Plot plan. </t>
    </r>
    <r>
      <rPr>
        <b/>
        <i/>
        <sz val="10"/>
        <color indexed="8"/>
        <rFont val="Arial"/>
        <family val="2"/>
      </rPr>
      <t>Please provide a copy of an existing plot plan that includes each emission unit listed below at your facility related to the production of coke (as defined in 40 CFR, part 63, subparts CCCCC and L). Separate plot plans may be provided for each emission unit listed below. The plot plan should clearly indicate all the stationary equipment related to coke production or associated activities, e.g., HRSGs and boilers, which are located at your facility:</t>
    </r>
  </si>
  <si>
    <t>a. Coke oven batteries</t>
  </si>
  <si>
    <t>b. Charging/Pushing units</t>
  </si>
  <si>
    <t>c. Quench Towers</t>
  </si>
  <si>
    <t>d. Heat Recovery Steam Generators</t>
  </si>
  <si>
    <t>e. All pollution control equipment at above (a)-(d) process/emissions areas</t>
  </si>
  <si>
    <t>See file entitled: Cliffs_Monessen_Site_Map_20220728.pdf</t>
  </si>
  <si>
    <t>See file entitled: Cliffs_Warren_Site_Map_20220921.pdf</t>
  </si>
  <si>
    <t>Source Classification Codes for Coke Ovens (recently revised)</t>
  </si>
  <si>
    <t>Data Category</t>
  </si>
  <si>
    <t>SCC</t>
  </si>
  <si>
    <t>SCC Description</t>
  </si>
  <si>
    <t>SCC Level One</t>
  </si>
  <si>
    <t>SCC Level Two</t>
  </si>
  <si>
    <t>SCC Level Three</t>
  </si>
  <si>
    <t>SCC Level Four</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</si>
  <si>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</si>
  <si>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</si>
  <si>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</si>
  <si>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</si>
  <si>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</si>
  <si>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</si>
  <si>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</si>
  <si>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30300303</t>
  </si>
  <si>
    <t>Industrial Processes; Primary Metal Production; Metallurgical Coke Manufacturing; By-product Process: Oven Pushing</t>
  </si>
  <si>
    <t>By-product Process: Oven Pushing</t>
  </si>
  <si>
    <t>30300304</t>
  </si>
  <si>
    <t>Industrial Processes; Primary Metal Production; Metallurgical Coke Manufacturing; By-product Process: Quenching</t>
  </si>
  <si>
    <t>By-product Process: Quenching</t>
  </si>
  <si>
    <t>30300305</t>
  </si>
  <si>
    <t>Industrial Processes; Primary Metal Production; Metallurgical Coke Manufacturing; Coal Unloading</t>
  </si>
  <si>
    <t>Coal Unloading</t>
  </si>
  <si>
    <t>30300307</t>
  </si>
  <si>
    <t>Industrial Processes; Primary Metal Production; Metallurgical Coke Manufacturing; Coal Crushing/Handling</t>
  </si>
  <si>
    <t>Coal Crushing/Handling</t>
  </si>
  <si>
    <t>30300308</t>
  </si>
  <si>
    <t>Industrial Processes; Primary Metal Production; Metallurgical Coke Manufacturing; By-product Process: Oven/Door Leaks</t>
  </si>
  <si>
    <t>By-product Process: Oven/Door Leaks</t>
  </si>
  <si>
    <t>30300309</t>
  </si>
  <si>
    <t>Industrial Processes; Primary Metal Production; Metallurgical Coke Manufacturing; Coal Conveying</t>
  </si>
  <si>
    <t>Coal Conveying</t>
  </si>
  <si>
    <t>30300310</t>
  </si>
  <si>
    <t>Industrial Processes; Primary Metal Production; Metallurgical Coke Manufacturing; Coal Crushing</t>
  </si>
  <si>
    <t>Coal Crushing</t>
  </si>
  <si>
    <t>30300311</t>
  </si>
  <si>
    <t>Industrial Processes; Primary Metal Production; Metallurgical Coke Manufacturing; Coal Screening</t>
  </si>
  <si>
    <t>Coal Screening</t>
  </si>
  <si>
    <t>30300312</t>
  </si>
  <si>
    <t>Industrial Processes; Primary Metal Production; Metallurgical Coke Manufacturing; Coke Crushing/Screening/Handling</t>
  </si>
  <si>
    <t>Coke Crushing/Screening/Handling</t>
  </si>
  <si>
    <t>30300313</t>
  </si>
  <si>
    <t>Industrial Processes; Primary Metal Production; Metallurgical Coke Manufacturing; Coal Preheater</t>
  </si>
  <si>
    <t>Coal Preheater</t>
  </si>
  <si>
    <t>30300314</t>
  </si>
  <si>
    <t>Industrial Processes; Primary Metal Production; Metallurgical Coke Manufacturing; By-product Process: Topside Leaks, Lid Leaks</t>
  </si>
  <si>
    <t>By-product Process: Topside Leaks, Lid Leaks</t>
  </si>
  <si>
    <t>30300315</t>
  </si>
  <si>
    <t>Industrial Processes; Primary Metal Production; Metallurgical Coke Manufacturing; By-product Process: Gas By-product Plant</t>
  </si>
  <si>
    <t>By-product Process: Gas By-product Plant</t>
  </si>
  <si>
    <t>30300316</t>
  </si>
  <si>
    <t>Industrial Processes; Primary Metal Production; Metallurgical Coke Manufacturing; Coal Storage Pile</t>
  </si>
  <si>
    <t>Coal Storage Pile</t>
  </si>
  <si>
    <t>30300317</t>
  </si>
  <si>
    <t>Industrial Processes; Primary Metal Production; Metallurgical Coke Manufacturing; By-product Process: Combustion Stack: Coke Oven Gas (COG)</t>
  </si>
  <si>
    <t>By-product Process: Combustion Stack: Coke Oven Gas (COG)</t>
  </si>
  <si>
    <t>30300318</t>
  </si>
  <si>
    <t>Industrial Processes; Primary Metal Production; Metallurgical Coke Manufacturing; By-product Process: Combustion Stack: Blast Furnace Gas (BFG)</t>
  </si>
  <si>
    <t>By-product Process: Combustion Stack: Blast Furnace Gas (BFG)</t>
  </si>
  <si>
    <t>30300319</t>
  </si>
  <si>
    <t>Industrial Processes; Primary Metal Production; Metallurgical Coke Manufacturing; By-product Process: By-pass Bleeder Stack/Excess Coke Oven Gas Vent</t>
  </si>
  <si>
    <t>By-product Process: By-pass Bleeder Stack/Excess Coke Oven Gas Vent</t>
  </si>
  <si>
    <t>30300320</t>
  </si>
  <si>
    <t>Industrial Processes; Primary Metal Production; Metallurgical Coke Manufacturing; By-product Process: Offtake Leaks</t>
  </si>
  <si>
    <t>By-product Process: Offtake Leaks</t>
  </si>
  <si>
    <t>30300321</t>
  </si>
  <si>
    <t>Industrial Processes; Primary Metal Production; Metallurgical Coke Manufacturing; By-product Process: Collector Main Leaks</t>
  </si>
  <si>
    <t>By-product Process: Collector Main Leaks</t>
  </si>
  <si>
    <t>30300322</t>
  </si>
  <si>
    <t>Industrial Processes; Primary Metal Production; Metallurgical Coke Manufacturing; By-product Process: Standpipe Emissions</t>
  </si>
  <si>
    <t>By-product Process: Standpipe Emissions</t>
  </si>
  <si>
    <t>30300325</t>
  </si>
  <si>
    <t>Industrial Processes; Primary Metal Production; Metallurgical Coke Manufacturing; By-product Process: Desulfurization</t>
  </si>
  <si>
    <t>By-product Process: Desulfurization</t>
  </si>
  <si>
    <t>30300331</t>
  </si>
  <si>
    <t>Industrial Processes; Primary Metal Production; Metallurgical Coke Manufacturing; By-product Process: General</t>
  </si>
  <si>
    <t>By-product Process: General</t>
  </si>
  <si>
    <t>30300332</t>
  </si>
  <si>
    <t>Industrial Processes; Primary Metal Production; Metallurgical Coke Manufacturing; By-product Process: Chemical Plant: Flushing-liquor Circulation Tank</t>
  </si>
  <si>
    <t>By-product Process: Chemical Plant: Flushing-liquor Circulation Tank</t>
  </si>
  <si>
    <t>30300333</t>
  </si>
  <si>
    <t>Industrial Processes; Primary Metal Production; Metallurgical Coke Manufacturing; By-product Process: Chemical Plant: Excess Ammonia Liquor Tank</t>
  </si>
  <si>
    <t>By-product Process: Chemical Plant: Excess Ammonia Liquor Tank</t>
  </si>
  <si>
    <t>30300334</t>
  </si>
  <si>
    <t>Industrial Processes; Primary Metal Production; Metallurgical Coke Manufacturing; By-product Process: Chemical Plant: Tar Dehydrator</t>
  </si>
  <si>
    <t>By-product Process: Chemical Plant: Tar Dehydrator</t>
  </si>
  <si>
    <t>30300335</t>
  </si>
  <si>
    <t>Industrial Processes; Primary Metal Production; Metallurgical Coke Manufacturing; By-product Process: Chemical Plant: Tar Interceding Sump</t>
  </si>
  <si>
    <t>By-product Process: Chemical Plant: Tar Interceding Sump</t>
  </si>
  <si>
    <t>30300336</t>
  </si>
  <si>
    <t>Industrial Processes; Primary Metal Production; Metallurgical Coke Manufacturing; By-product Process: Chemical Plant: Tar Storage</t>
  </si>
  <si>
    <t>By-product Process: Chemical Plant: Tar Storage</t>
  </si>
  <si>
    <t>30300341</t>
  </si>
  <si>
    <t>Industrial Processes; Primary Metal Production; Metallurgical Coke Manufacturing; By-product Process: Chemical Plant: Light Oil Sump</t>
  </si>
  <si>
    <t>By-product Process: Chemical Plant: Light Oil Sump</t>
  </si>
  <si>
    <t>30300342</t>
  </si>
  <si>
    <t>Industrial Processes; Primary Metal Production; Metallurgical Coke Manufacturing; By-product Process: Chemical Plant: Light Oil Decanter/Condenser Vent</t>
  </si>
  <si>
    <t>By-product Process: Chemical Plant: Light Oil Decanter/Condenser Vent</t>
  </si>
  <si>
    <t>30300343</t>
  </si>
  <si>
    <t>Industrial Processes; Primary Metal Production; Metallurgical Coke Manufacturing; By-product Process: Chemical Plant: Wash Oil Decanter</t>
  </si>
  <si>
    <t>By-product Process: Chemical Plant: Wash Oil Decanter</t>
  </si>
  <si>
    <t>30300344</t>
  </si>
  <si>
    <t>Industrial Processes; Primary Metal Production; Metallurgical Coke Manufacturing; By-product Process: Chemical Plant: Wash Oil Circulation Tank</t>
  </si>
  <si>
    <t>By-product Process: Chemical Plant: Wash Oil Circulation Tank</t>
  </si>
  <si>
    <t>30300352</t>
  </si>
  <si>
    <t>Industrial Processes; Primary Metal Production; Metallurgical Coke Manufacturing; By-product Process: Chemical Plant: Tar Bottom Final Cooler</t>
  </si>
  <si>
    <t>By-product Process: Chemical Plant: Tar Bottom Final Cooler</t>
  </si>
  <si>
    <t>30300354</t>
  </si>
  <si>
    <t>Industrial Processes; Primary Metal Production; Metallurgical Coke Manufacturing; By-product Process: Chemical Plant: Other Processes</t>
  </si>
  <si>
    <t>By-product Process: Chemical Plant: Other Processes</t>
  </si>
  <si>
    <t>30300361</t>
  </si>
  <si>
    <t>Industrial Processes; Primary Metal Production; Metallurgical Coke Manufacturing; By-product Process: Chemical Plant: Equipment Leaks</t>
  </si>
  <si>
    <t>By-product Process: Chemical Plant: Equipment Leaks</t>
  </si>
  <si>
    <t>30300371</t>
  </si>
  <si>
    <t>Industrial Processes; Primary Metal Production; Metallurgical Coke Manufacturing; Heat/No Chemical Recovery Process: Pushing</t>
  </si>
  <si>
    <t>Heat/No Chemical Recovery Process: Pushing</t>
  </si>
  <si>
    <t>30300372</t>
  </si>
  <si>
    <t>Industrial Processes; Primary Metal Production; Metallurgical Coke Manufacturing; Heat/No Chemical Recovery Process: Quenching</t>
  </si>
  <si>
    <t>Heat/No Chemical Recovery Process: Quenching</t>
  </si>
  <si>
    <t>30300373</t>
  </si>
  <si>
    <t>Industrial Processes; Primary Metal Production; Metallurgical Coke Manufacturing; Heat/No Chemical Recovery Process: Collector Main Leaks</t>
  </si>
  <si>
    <t>Heat/No Chemical Recovery Process: Collector Main Leaks</t>
  </si>
  <si>
    <t>30300374</t>
  </si>
  <si>
    <t>Industrial Processes; Primary Metal Production; Metallurgical Coke Manufacturing; Heat/No Chemical Recovery Process: Standpipe Emissions</t>
  </si>
  <si>
    <t>Heat/No Chemical Recovery Process: Standpipe Emissions</t>
  </si>
  <si>
    <t>30300375</t>
  </si>
  <si>
    <t>Industrial Processes; Primary Metal Production; Metallurgical Coke Manufacturing; Heat/No Chemical Recovery Process: Oven Charging</t>
  </si>
  <si>
    <t>Heat/No Chemical Recovery Process: Oven Charging</t>
  </si>
  <si>
    <t>30300376</t>
  </si>
  <si>
    <t>Industrial Processes; Primary Metal Production; Metallurgical Coke Manufacturing; Heat/No Chemical Recovery Process: Main Stack</t>
  </si>
  <si>
    <t>Heat/No Chemical Recovery Process: Main Stack</t>
  </si>
  <si>
    <t>30300377</t>
  </si>
  <si>
    <t>Industrial Processes; Primary Metal Production; Metallurgical Coke Manufacturing; Heat/No Chemical Recovery Process: Not Classified</t>
  </si>
  <si>
    <t>Heat/No Chemical Recovery Process: Not Classified</t>
  </si>
  <si>
    <t>30300381</t>
  </si>
  <si>
    <t>Industrial Processes; Primary Metal Production; Metallurgical Coke Manufacturing; Nonrecovery Process: Pushing</t>
  </si>
  <si>
    <t>Nonrecovery Process: Pushing</t>
  </si>
  <si>
    <t>30300382</t>
  </si>
  <si>
    <t>Industrial Processes; Primary Metal Production; Metallurgical Coke Manufacturing; Nonrecovery Process: Quenching</t>
  </si>
  <si>
    <t>Nonrecovery Process: Quenching</t>
  </si>
  <si>
    <t>30300383</t>
  </si>
  <si>
    <t>Industrial Processes; Primary Metal Production; Metallurgical Coke Manufacturing; Nonrecovery Process: Collector Main Leaks</t>
  </si>
  <si>
    <t>Nonrecovery Process: Collector Main Leaks</t>
  </si>
  <si>
    <t>30300384</t>
  </si>
  <si>
    <t>Industrial Processes; Primary Metal Production; Metallurgical Coke Manufacturing; Nonrecovery Process: Waste Heat Stack</t>
  </si>
  <si>
    <t>Nonrecovery Process: Waste Heat Stack</t>
  </si>
  <si>
    <t>30300385</t>
  </si>
  <si>
    <t>Industrial Processes; Primary Metal Production; Metallurgical Coke Manufacturing; Nonrecovery Process: Oven Charging</t>
  </si>
  <si>
    <t>Nonrecovery Process: Oven Charging</t>
  </si>
  <si>
    <t>30300386</t>
  </si>
  <si>
    <t>Industrial Processes; Primary Metal Production; Metallurgical Coke Manufacturing; Nonrecovery Process: Standpipe Emissions</t>
  </si>
  <si>
    <t>Nonrecovery Process: Standpipe Emissions</t>
  </si>
  <si>
    <t>30300387</t>
  </si>
  <si>
    <t>Industrial Processes; Primary Metal Production; Metallurgical Coke Manufacturing; Nonrecovery Process: Not Classified</t>
  </si>
  <si>
    <t>Nonrecovery Process: Not Classified</t>
  </si>
  <si>
    <t>30300399</t>
  </si>
  <si>
    <t>Industrial Processes; Primary Metal Production; Metallurgical Coke Manufacturing; By-product Process: Not Classified</t>
  </si>
  <si>
    <t>By-product Process: Not Classified</t>
  </si>
  <si>
    <t xml:space="preserve">Notes: </t>
  </si>
  <si>
    <t>Length = X (ft)</t>
  </si>
  <si>
    <t>Length in feet on east-west side of the source when unrotated, or the northwest-southeast side when rotated</t>
  </si>
  <si>
    <t>Width = Y (ft)</t>
  </si>
  <si>
    <t>Width in feet of north-south side of the source when unrotated, or the southwest-northeast side when rotated</t>
  </si>
  <si>
    <t>Latitude and Longitude coordinate should be in southwest corner</t>
  </si>
  <si>
    <r>
      <t xml:space="preserve">Enclosure 1 - Part A.VI. Process and Emission Unit Operations, A. Coke Oven Batteries (COB), Q39-49. </t>
    </r>
    <r>
      <rPr>
        <b/>
        <i/>
        <sz val="10"/>
        <rFont val="Arial"/>
        <family val="2"/>
      </rPr>
      <t>Please provide the following current (2021 or 2022) [ICR submission for 2015 or 2016 provided, where applicable] information for all your coke batteries.</t>
    </r>
  </si>
  <si>
    <t>Coke Oven Battery Unique emission unit ID# (use air permit/state ID# if available)</t>
  </si>
  <si>
    <t>Coke Oven Battery ID (Alternative)</t>
  </si>
  <si>
    <r>
      <t>39. Operating Status</t>
    </r>
    <r>
      <rPr>
        <b/>
        <vertAlign val="superscript"/>
        <sz val="10"/>
        <color theme="1"/>
        <rFont val="Arial"/>
        <family val="2"/>
      </rPr>
      <t>1</t>
    </r>
    <r>
      <rPr>
        <b/>
        <sz val="10"/>
        <color theme="1"/>
        <rFont val="Arial"/>
        <family val="2"/>
      </rPr>
      <t xml:space="preserve"> </t>
    </r>
  </si>
  <si>
    <t>40-pt.1. Oven manufacturer</t>
  </si>
  <si>
    <t>40-pt.2. Oven design</t>
  </si>
  <si>
    <t>40. Oven dimensions</t>
  </si>
  <si>
    <t>41-pt.1. Total operating hours, per battery, per day (2021)</t>
  </si>
  <si>
    <t>41-pt.1. Total operating hours, per battery, per day [ICR submission for 2015 provided, where applicable]</t>
  </si>
  <si>
    <t>41-pt.2. Total operating hours, per battery, per year (2021)</t>
  </si>
  <si>
    <t>41-pt.2. Total operating hours, per battery, per year [ICR submission for 2015 provided, where applicable]</t>
  </si>
  <si>
    <t>42. Number of ovens that are pushed each day in each battery</t>
  </si>
  <si>
    <r>
      <t xml:space="preserve">43. Average time from charge to push all ovens in the battery for each battery (hours) (2021 or 2022). </t>
    </r>
    <r>
      <rPr>
        <b/>
        <i/>
        <sz val="10"/>
        <color indexed="8"/>
        <rFont val="Arial"/>
        <family val="2"/>
      </rPr>
      <t>If you would like to submit this information as CBI, please indicate in your nonCBI response and send the CBI separately to the EPA CBI officer.</t>
    </r>
  </si>
  <si>
    <r>
      <t xml:space="preserve">43. Average time from charge to push all ovens in the battery for each battery (hours) [ICR submission for 2016 provided, where applicable]. </t>
    </r>
    <r>
      <rPr>
        <b/>
        <i/>
        <sz val="10"/>
        <color indexed="8"/>
        <rFont val="Arial"/>
        <family val="2"/>
      </rPr>
      <t>If you would like to submit this information as CBI, please indicate in your nonCBI response and send the CBI separately to the EPA CBI officer.</t>
    </r>
  </si>
  <si>
    <t>44-pt.1. Number of charging units</t>
  </si>
  <si>
    <t>44-pt.2. Type of charging units</t>
  </si>
  <si>
    <t>44-pt.3. Number of pushing units</t>
  </si>
  <si>
    <t>44-pt.4. Type of pushing units</t>
  </si>
  <si>
    <t>45. How much coal is delivered each day to the facility, on average? If the facility only records truckloads, estimate the amount of coal in a typical truck load.</t>
  </si>
  <si>
    <t>46. Date operation commenced for each battery (i.e., date on which each oven within each battery was fully operational).</t>
  </si>
  <si>
    <r>
      <t xml:space="preserve">47. Date of last </t>
    </r>
    <r>
      <rPr>
        <b/>
        <u/>
        <sz val="10"/>
        <color theme="1"/>
        <rFont val="Arial"/>
        <family val="2"/>
      </rPr>
      <t>major</t>
    </r>
    <r>
      <rPr>
        <b/>
        <sz val="10"/>
        <color theme="1"/>
        <rFont val="Arial"/>
        <family val="2"/>
      </rPr>
      <t xml:space="preserve"> battery modification, decarburization, refractory repair, or other major modification or repair with description of action(s).</t>
    </r>
  </si>
  <si>
    <t>For Question 48 see 'Part VI COB Q48' worksheet</t>
  </si>
  <si>
    <t>49. List the factors that in the facility’s experience have been found to contribute to length of coking time? Examples: coal type, coal, moisture, volatile content.</t>
  </si>
  <si>
    <t>40-pt.3. Length (ft)</t>
  </si>
  <si>
    <t>40-pt.4. Width (ft)</t>
  </si>
  <si>
    <t>40-pt.5. Height (ft)</t>
  </si>
  <si>
    <t>#1 COB</t>
  </si>
  <si>
    <t>McKee-Otto</t>
  </si>
  <si>
    <t>Twin Flue Underjet</t>
  </si>
  <si>
    <t>47 feet 10 inches</t>
  </si>
  <si>
    <t>18 inches average- tapered</t>
  </si>
  <si>
    <t>20 feet 4 inches</t>
  </si>
  <si>
    <t>105/ per day average</t>
  </si>
  <si>
    <t>19 hours average</t>
  </si>
  <si>
    <t>18.74 hours gross average</t>
  </si>
  <si>
    <t>Larry Car</t>
  </si>
  <si>
    <t>Door Machine</t>
  </si>
  <si>
    <t>7330 ton per day combined both batteries</t>
  </si>
  <si>
    <t>April 16, 1983 last pad up rebuild</t>
  </si>
  <si>
    <t>Example factors listed effect heating profile, not coking time.  Demand driven production levels drive coking times.</t>
  </si>
  <si>
    <t>Several factors including but not limited to battery conditions, oven temperature, business conditions, etc.</t>
  </si>
  <si>
    <t>#2 COB</t>
  </si>
  <si>
    <t>Still-Otto</t>
  </si>
  <si>
    <t>Double Pair Flue, multi stage air, Underjet</t>
  </si>
  <si>
    <t>47 feet 9.25 inches</t>
  </si>
  <si>
    <t>20 feet 6.125 inches</t>
  </si>
  <si>
    <t>105.28/ per day average</t>
  </si>
  <si>
    <t>26 hrs average</t>
  </si>
  <si>
    <t>18.69 hours gross average</t>
  </si>
  <si>
    <t>December 17, 1994 last pad up rebuild</t>
  </si>
  <si>
    <t xml:space="preserve">Coke Oven Battery (1B/2) </t>
  </si>
  <si>
    <t>Koppers-Becker</t>
  </si>
  <si>
    <t>Underjet</t>
  </si>
  <si>
    <t>2,568 hrs/yr starting September when taken off hot idle</t>
  </si>
  <si>
    <t>87 maximum</t>
  </si>
  <si>
    <t>24+ hours (2021/2022)</t>
  </si>
  <si>
    <t>15 hours</t>
  </si>
  <si>
    <t>Larry Car Top Charging</t>
  </si>
  <si>
    <t xml:space="preserve">Ram </t>
  </si>
  <si>
    <t>2500 tons/day</t>
  </si>
  <si>
    <t>1982 - last padup rebuild #1B battery; 1981 Last padup rebuild #2 battery</t>
  </si>
  <si>
    <t>Coke quality, oven temperature, business conditions</t>
  </si>
  <si>
    <t>No. 4 Coke Oven Battery</t>
  </si>
  <si>
    <t>Koppers</t>
  </si>
  <si>
    <t>gas-gun</t>
  </si>
  <si>
    <t>44'</t>
  </si>
  <si>
    <t>18"</t>
  </si>
  <si>
    <t>114 maximum</t>
  </si>
  <si>
    <t>21 hours (2021)</t>
  </si>
  <si>
    <t>17 hrs</t>
  </si>
  <si>
    <t>GRAVITY KOPPERS 3 HOPPER SCREW FEED</t>
  </si>
  <si>
    <t>Koppers Normal Stroke Ram</t>
  </si>
  <si>
    <t>2016 - Refractory repair</t>
  </si>
  <si>
    <t>Push amps, business conditions</t>
  </si>
  <si>
    <r>
      <t xml:space="preserve">Enclosure 1 - Part A.VI. Process and Emission Unit Operations, A. Coke Oven Batteries (COB), Q48. </t>
    </r>
    <r>
      <rPr>
        <b/>
        <i/>
        <sz val="10"/>
        <rFont val="Arial"/>
        <family val="2"/>
      </rPr>
      <t>Please provide the following information for all the fuels combusted by your coke ovens.</t>
    </r>
  </si>
  <si>
    <t>48. List all fuels combusted by the ovens in 2021</t>
  </si>
  <si>
    <t>48. List all fuels combusted by the ovens in [ICR submission for 2015 provided, where applicable]</t>
  </si>
  <si>
    <t>48-pt.1. Fuel Type</t>
  </si>
  <si>
    <t>48-pt.2. Total usage volume</t>
  </si>
  <si>
    <t>48-pt.3. Units of Measure</t>
  </si>
  <si>
    <t>48-pt.4. Contribution (in percent by heat input) to the total heat input of all fuel combusted by the ovens in 2015/2021</t>
  </si>
  <si>
    <t>Coke Oven Gas</t>
  </si>
  <si>
    <t>mmscf/yr</t>
  </si>
  <si>
    <t> 88.55%</t>
  </si>
  <si>
    <t>COG</t>
  </si>
  <si>
    <t>million cubic feet</t>
  </si>
  <si>
    <t>Blast Furnance Gas</t>
  </si>
  <si>
    <t> 11.45%</t>
  </si>
  <si>
    <t>BFG</t>
  </si>
  <si>
    <t> 100%</t>
  </si>
  <si>
    <t>mmscf/yr (Hot idled January 1 through September 14, 2021)</t>
  </si>
  <si>
    <t>Desulfurized Coke Oven Gas</t>
  </si>
  <si>
    <t>million standard cubic feet per year (mmscf/yr)</t>
  </si>
  <si>
    <t>desulfurized coke oven gas</t>
  </si>
  <si>
    <t>MMft3</t>
  </si>
  <si>
    <r>
      <t xml:space="preserve">Enclosure 1 - Part A.VI. Process and Emission Unit Operations, B. Heat Recovery Steam Generators (HRSG) - Heat Recovery Only, Q50. </t>
    </r>
    <r>
      <rPr>
        <b/>
        <i/>
        <sz val="10"/>
        <rFont val="Arial"/>
        <family val="2"/>
      </rPr>
      <t>Please provide the following for all your HRSG. In the case of separate HRSG ownership, please request the owner provide this information to the EPA. Reports previously submitted to local agency can be used in lieu of response to the specific questions below.</t>
    </r>
  </si>
  <si>
    <t>50. A piping &amp; instrumentation diagram (P&amp;ID) of each HRSG, including associated dampers. [For HRSGs that are shut down, under construction or modification, or for HRSGs that are planned for future construction (e.g., redundant HRSGs), only answer the questions that you are able in the remainder of the survey.]</t>
  </si>
  <si>
    <r>
      <t xml:space="preserve">Enclosure 1 - Part A.VI. Process and Emission Unit Operations, B. Heat Recovery Steam Generators (HRSG), Q51-57. </t>
    </r>
    <r>
      <rPr>
        <b/>
        <i/>
        <sz val="10"/>
        <rFont val="Arial"/>
        <family val="2"/>
      </rPr>
      <t>Please provide the following information for all your HRSG - Heat Recovery Only</t>
    </r>
  </si>
  <si>
    <t>Heat Recovery Steam Generators Unique emission unit ID# (use air permit/state ID# if available)</t>
  </si>
  <si>
    <t xml:space="preserve">51-pt.1. Design heat input (million British thermal units per hour) </t>
  </si>
  <si>
    <t>51-pt.2. Design manufacturer</t>
  </si>
  <si>
    <t>52. Date operation commenced</t>
  </si>
  <si>
    <t>53. Source of feedwater</t>
  </si>
  <si>
    <t>54. Indicate whether or not the HRSG is subject to the Boiler NESHAP (MACT), subpart DDDDD</t>
  </si>
  <si>
    <t>55-pt.1. Fate of all steam produced</t>
  </si>
  <si>
    <t>57. List all streams that pass through the HRSG, e.g. boiler feedwater; waste gas from coke ovens/common coke oven tunnel; or specify other.</t>
  </si>
  <si>
    <t>in 2021</t>
  </si>
  <si>
    <t>in [ICR submission for 2014 provided, where applicable]</t>
  </si>
  <si>
    <t>in 2022</t>
  </si>
  <si>
    <t>in [ICR submission for 2015 provided, where applicable]</t>
  </si>
  <si>
    <t>56-pt.1. Dates</t>
  </si>
  <si>
    <t>56-pt.2. Cost</t>
  </si>
  <si>
    <t>56-pt.3. Work Performed</t>
  </si>
  <si>
    <t>AM-BurnsHarbor</t>
  </si>
  <si>
    <r>
      <t xml:space="preserve">Enclosure 1 - Part A.VI. Process and Emission Unit Operations, C. Quench Towers (QT), Q58-67. </t>
    </r>
    <r>
      <rPr>
        <b/>
        <i/>
        <sz val="10"/>
        <rFont val="Arial"/>
        <family val="2"/>
      </rPr>
      <t>Please provide the following information for all your Quench Towers.</t>
    </r>
  </si>
  <si>
    <t>Quench Tower Unique emission unit ID# (use air permit/state ID# if available)</t>
  </si>
  <si>
    <t>Quench Tower Unique emission unit ID# (Alternative)</t>
  </si>
  <si>
    <t>58. Design coke quenching capacity, according to coke product specifications.</t>
  </si>
  <si>
    <t xml:space="preserve">59. Source of quench water. </t>
  </si>
  <si>
    <t>60. Number of gallons of quench water used, if recorded</t>
  </si>
  <si>
    <t>61-pt.1. List the design type of each type of tower</t>
  </si>
  <si>
    <t>61-pt.2. List the model number of each type of tower</t>
  </si>
  <si>
    <t>62. Describe design/shape of baffles, e.g. “chevron,” including number of baffles</t>
  </si>
  <si>
    <t>63-pt.1. How many quench towers have controls (e.g., baffles)</t>
  </si>
  <si>
    <t>63-pt.2. Please identify the type of control(s)</t>
  </si>
  <si>
    <t>64. Is there a wastewater treatment facility on-site used for the quench water?</t>
  </si>
  <si>
    <t>65. Date operation commenced</t>
  </si>
  <si>
    <t>66. Dates of major repairs, including work performed and cost, if known.</t>
  </si>
  <si>
    <t>67. List the coke oven batteries that produce coke which is cooled in each quench tower</t>
  </si>
  <si>
    <t>58-pt.1. Maximum</t>
  </si>
  <si>
    <t>58-pt.2. Units of Measure</t>
  </si>
  <si>
    <t>58-pt.3. Minimum</t>
  </si>
  <si>
    <t>58-pt.4. Units of Measure</t>
  </si>
  <si>
    <t>66-pt.1. Dates</t>
  </si>
  <si>
    <t>66-pt.2. Cost</t>
  </si>
  <si>
    <t>66-pt.3. Work Performed</t>
  </si>
  <si>
    <t>1 run of oven coke</t>
  </si>
  <si>
    <t>The coke from each oven is quench individually.</t>
  </si>
  <si>
    <t>roughly 50 cubic yards or 24 tons</t>
  </si>
  <si>
    <t>1 run of oven coke, no max or min</t>
  </si>
  <si>
    <t>Plant water supply from Lake Michigan and overflow water from the water seals on the standpipes and mini standpipes</t>
  </si>
  <si>
    <t>Each quench station is designed to accommodate the one-spot receiving car loaded with just-pushed coke, and to cool the coke by a combination of submersive and spray quenching.</t>
  </si>
  <si>
    <t>The quench tower is equipped with baffles such that no more than 5% of the cross-sectional area of the tower is uncovered or open to the sky, in accordance with 40 CFR Part 63 Subpart CCCCC</t>
  </si>
  <si>
    <t>No such number, custom built for application</t>
  </si>
  <si>
    <t>chevron</t>
  </si>
  <si>
    <t>all</t>
  </si>
  <si>
    <t>baffles</t>
  </si>
  <si>
    <t>no</t>
  </si>
  <si>
    <t>unknown, records not available</t>
  </si>
  <si>
    <t>entire quench station and water system were replaced</t>
  </si>
  <si>
    <t>#1 and #2 battery</t>
  </si>
  <si>
    <t>One Oven per Quench</t>
  </si>
  <si>
    <t>Monongahela River</t>
  </si>
  <si>
    <t>Not recorded</t>
  </si>
  <si>
    <t>Wet Quench</t>
  </si>
  <si>
    <t>The quench tower is equipped with baffles such that no more than 5% of the cross-sectional area of the tower is uncovered or open to the sky.</t>
  </si>
  <si>
    <t>One baffle layer, horizontal louver consisting of 2 layers of angled boards at opposite inclinations, with greater than 95% obstruction of straight-through surface area.</t>
  </si>
  <si>
    <t>There is a WWTP, but the water from the WWTP is not used for the quench water.</t>
  </si>
  <si>
    <t>$2.69 million</t>
  </si>
  <si>
    <t xml:space="preserve">Replaced tower, pump house, electrical and controls.  Estimated Cost at 2.69 million.  </t>
  </si>
  <si>
    <t xml:space="preserve">Quench Tower  </t>
  </si>
  <si>
    <t>gal/min</t>
  </si>
  <si>
    <t>Mahoning River Permitted Pumphouse</t>
  </si>
  <si>
    <t>KOPPERS</t>
  </si>
  <si>
    <t>Custom built wood tower</t>
  </si>
  <si>
    <t>Wood baffles louvers, 66 louvers</t>
  </si>
  <si>
    <t>Baffles with mist sprays</t>
  </si>
  <si>
    <t>Not used for quench water</t>
  </si>
  <si>
    <t>$2M</t>
  </si>
  <si>
    <t>Complete in-kind replacement of tower.  Repairs to foundations</t>
  </si>
  <si>
    <r>
      <t xml:space="preserve">Enclosure 1 - Part A.VI. Process and Emission Unit Operations, C. Quench Towers (QT), Q68. </t>
    </r>
    <r>
      <rPr>
        <b/>
        <i/>
        <sz val="10"/>
        <rFont val="Arial"/>
        <family val="2"/>
      </rPr>
      <t>Please provide the following information for all your Quench Towers.</t>
    </r>
  </si>
  <si>
    <r>
      <t xml:space="preserve">68. Any exceedances of the total dissolved solids limit from 40 CFR, part 63, subpart CCCCC in the last 5 years? If so, specify or provide previous reports. </t>
    </r>
    <r>
      <rPr>
        <b/>
        <i/>
        <sz val="10"/>
        <color indexed="8"/>
        <rFont val="Arial"/>
        <family val="2"/>
      </rPr>
      <t>Please do not include any information not relevant to this question.</t>
    </r>
  </si>
  <si>
    <t>68.a. Date of exceedance</t>
  </si>
  <si>
    <t>68.b. Days to restore compliance</t>
  </si>
  <si>
    <t>68.c. Reason, if any, for exceedance</t>
  </si>
  <si>
    <t>Not applicable, the Monessen Coke Plant is not subject to 40 CFR Part 63 Subpart CCCCC</t>
  </si>
  <si>
    <t>See 68.a.</t>
  </si>
  <si>
    <t>Quench Tower</t>
  </si>
  <si>
    <t>Due to freezing conditions icing salt was placed on tracks which ended up in the quench water.</t>
  </si>
  <si>
    <t>Plugged drain from the  Landbase boiler water treatment system caused some of the softener blow down to get the quench water.  The line was cleaned and TDS values returned to normal.</t>
  </si>
  <si>
    <t>Same as above</t>
  </si>
  <si>
    <t>2015 Intermittent</t>
  </si>
  <si>
    <t>Various</t>
  </si>
  <si>
    <t>See previously submitted reports</t>
  </si>
  <si>
    <t>2016 Intermittent</t>
  </si>
  <si>
    <r>
      <t xml:space="preserve">Enclosure 1 - Part A.VI. Process and Emission Unit Operations, D. Push-Charge Machines (PCM) - Heat Recovery Only, Q69-73. </t>
    </r>
    <r>
      <rPr>
        <b/>
        <i/>
        <sz val="10"/>
        <rFont val="Arial"/>
        <family val="2"/>
      </rPr>
      <t>Please provide the following information for all your Push-Charge Machines - Heat Recovery Only.</t>
    </r>
  </si>
  <si>
    <t>Push-Charge Machine Unique emission unit ID# (use air permit/state ID# if available)</t>
  </si>
  <si>
    <t xml:space="preserve">69. Design capacity of PCM </t>
  </si>
  <si>
    <t>70. Control equipment</t>
  </si>
  <si>
    <t>71. Total tons of coal charged by each Push-Charge Machine</t>
  </si>
  <si>
    <t>72. Total tons of coke pushed by each Push-Charge Machine</t>
  </si>
  <si>
    <t>73. Dates of major outages and repairs of your PCMs, including repair work performed and cost, if known.</t>
  </si>
  <si>
    <t>69-pt.1. Coal</t>
  </si>
  <si>
    <t>69-pt.2. Units of Measure</t>
  </si>
  <si>
    <t>69-pt.3. Coke</t>
  </si>
  <si>
    <t>69-pt.4. Units of Measure</t>
  </si>
  <si>
    <t>70-pt.1. Description</t>
  </si>
  <si>
    <t>70-pt.2. Date operation commenced</t>
  </si>
  <si>
    <t>73-pt.1. Date</t>
  </si>
  <si>
    <t>73-pt.2. Cost</t>
  </si>
  <si>
    <t>73-pt.3. Work performed</t>
  </si>
  <si>
    <r>
      <t xml:space="preserve">Enclosure 1 - Part A.VI. Process and Emission Unit Operations, E. Pushing Capture and Control (PCC), Q74-Q76. </t>
    </r>
    <r>
      <rPr>
        <b/>
        <i/>
        <sz val="10"/>
        <rFont val="Arial"/>
        <family val="2"/>
      </rPr>
      <t>Please provide the following information for all your Pushing Capture and Control.</t>
    </r>
  </si>
  <si>
    <t>74. Identify equipment used at your facility from drop down list (include all present)</t>
  </si>
  <si>
    <t>75. What is the typical range in elapsed time from opening door(s) to push out coke to closing doors (low, average, and high, in minutes)? If the time differs by battery, please specify battery name&amp;ID#</t>
  </si>
  <si>
    <t>76. For equipment identified above, indicate the percent capture or control if known. Report whether the information is from source tests, manufacturer information, or engineering judgement. If source tests are indicated, please send EPA a copy of your most recent report in the case that there are more than one report.</t>
  </si>
  <si>
    <t>74.a. - j. Pushing Capture and Control Equipment</t>
  </si>
  <si>
    <t>74.g. If push/charge machine with controls, indicate type</t>
  </si>
  <si>
    <t>74. Indicate on which battery equipment is used, if applicable</t>
  </si>
  <si>
    <t>75-pt.1. Low</t>
  </si>
  <si>
    <t>75-pt.2. Average</t>
  </si>
  <si>
    <t>75-pt.3. High</t>
  </si>
  <si>
    <t>a. duct</t>
  </si>
  <si>
    <t>Equipment same on both batteries.  Ductwork connected so that a push may be captured at either baghouse</t>
  </si>
  <si>
    <t>Unknown, Information Not Tracked</t>
  </si>
  <si>
    <t>Unknown, Information not Tracked</t>
  </si>
  <si>
    <t>95.6% Capture Efficiency</t>
  </si>
  <si>
    <t>c. fabric filter (stationary)</t>
  </si>
  <si>
    <t>d. guide</t>
  </si>
  <si>
    <t>e. hood</t>
  </si>
  <si>
    <t>f. hood and duct</t>
  </si>
  <si>
    <t>95.9% Capture Efficiency</t>
  </si>
  <si>
    <t>i. scrubber car</t>
  </si>
  <si>
    <t>Unknown, Not Tracked</t>
  </si>
  <si>
    <t>95.2% Capture Efficiency</t>
  </si>
  <si>
    <r>
      <t xml:space="preserve">Enclosure 1 - Part A.VI. Process and Emission Unit Operations, E. Pushing Capture and Control (PCC), Q77. </t>
    </r>
    <r>
      <rPr>
        <b/>
        <i/>
        <sz val="10"/>
        <rFont val="Arial"/>
        <family val="2"/>
      </rPr>
      <t>Please provide the following information for all your Pushing Capture and Control.</t>
    </r>
  </si>
  <si>
    <t>Coke Oven Battery emission unit ID# (use air permit/state ID# if available)</t>
  </si>
  <si>
    <t xml:space="preserve">77. List the top parameters that effect timing of push, i.e., the end of coking period? Some examples are: control device/PCM availability; quench tower availability; and operator readiness. </t>
  </si>
  <si>
    <t>77. Indicate how much the timing of push can vary (in minutes) with each parameter</t>
  </si>
  <si>
    <t>77-pt.1. Low</t>
  </si>
  <si>
    <t>77-pt.2. Average</t>
  </si>
  <si>
    <t>77-pt.3. High</t>
  </si>
  <si>
    <t>77-pt.4. Overall range of variability</t>
  </si>
  <si>
    <t>Oven charge coked out and an operator ready to push next oven,</t>
  </si>
  <si>
    <t>Several parameters including but not limited to coking time, machine availability, and operator readiness.</t>
  </si>
  <si>
    <t>Unknown, not tracked</t>
  </si>
  <si>
    <t>Coking time and machine availability</t>
  </si>
  <si>
    <t>Coking Time and Operator Ready to push oven</t>
  </si>
  <si>
    <r>
      <t xml:space="preserve">Enclosure 1 - Part A.VI. Process and Emission Unit Operations, E. Pushing Capture and Control (PCC), Q78-80. </t>
    </r>
    <r>
      <rPr>
        <b/>
        <i/>
        <sz val="10"/>
        <rFont val="Arial"/>
        <family val="2"/>
      </rPr>
      <t>Please provide the following information for all your Pushing Capture and Control.</t>
    </r>
  </si>
  <si>
    <t>78-pt.1. For by-product plants, how many times in the last 12 months did you have green pushes from any oven at your facility?</t>
  </si>
  <si>
    <t>78-pt.2. Indicate oven #</t>
  </si>
  <si>
    <t>78-pt.3. Indicate battery name/#</t>
  </si>
  <si>
    <t>79. For all of the green pushes in last 12 months, please describe the event, including reason for green push</t>
  </si>
  <si>
    <r>
      <t xml:space="preserve">80. For heat and nonrecovery plants, list the number of times in the last 12 months that during visual inspect of each oven prior to pushing by opening the door damper and observing the bed of coke you observed there was smoke in the open space above the coke bed and/or an unobstructed view of the door on the opposite side of the oven. </t>
    </r>
    <r>
      <rPr>
        <b/>
        <i/>
        <sz val="10"/>
        <color indexed="8"/>
        <rFont val="Arial"/>
        <family val="2"/>
      </rPr>
      <t>You can provide reports that record these determinations along with any non-compliance and deviation reports.</t>
    </r>
  </si>
  <si>
    <t>Responder Comments</t>
  </si>
  <si>
    <t xml:space="preserve">Green Pushes are not a metric that is tracked </t>
  </si>
  <si>
    <r>
      <t xml:space="preserve">Enclosure 1 - Part A.VI. Process and Emission Unit Operations, F. HRSG Systems - Heat Recovery Only, Q81-86. </t>
    </r>
    <r>
      <rPr>
        <b/>
        <i/>
        <sz val="10"/>
        <rFont val="Arial"/>
        <family val="2"/>
      </rPr>
      <t>Please provide the information listed below on your HRSG Systems - Heat Recovery Only. Alternatively, you may provide tables or sections of reports submitted to your local agency that contain the same information. Please do not send the entire report if any of the other information is not applicable to these questions:</t>
    </r>
  </si>
  <si>
    <t>HRSG Systems emission unit ID# (use air permit/state ID# if available)</t>
  </si>
  <si>
    <t>81. Specify the type of HRSG system design, e.g., once-through cooling water system; natural draft cooling tower; induced draft (fans at outlet) cooling tower; forced draft (fans for inlet air) cooling tower; or specify other</t>
  </si>
  <si>
    <t>82. How many bypass vents are at the facility?</t>
  </si>
  <si>
    <t>83. What is the cooling water discharge rate for once-through systems? (gallons per minute and per year)</t>
  </si>
  <si>
    <t>84. For recirculating systems 
a. What is the cooling water recirculation rate? (gallons per minute)</t>
  </si>
  <si>
    <t>84. For recirculating systems 
b. What is the source of make-up water?</t>
  </si>
  <si>
    <t>84. For recirculating systems 
c. Estimate how much make-up water is used (gallons per day or per month/year , as appropriate)</t>
  </si>
  <si>
    <t>85. Provide the total number of HRSG serviced by the HRSG system (including redundant HRSG where applicable)</t>
  </si>
  <si>
    <t>86. Specify if each HRSG system is subject to permit or other regulatory requirements.</t>
  </si>
  <si>
    <r>
      <t xml:space="preserve">Enclosure 1 - Part A.VI. Process and Emission Unit Operations, F. HRSG Systems - Heat Recovery Only, Q87. </t>
    </r>
    <r>
      <rPr>
        <b/>
        <i/>
        <sz val="10"/>
        <rFont val="Arial"/>
        <family val="2"/>
      </rPr>
      <t xml:space="preserve">Please provide the information listed below on your HRSG Systems - Heat Recovery Only. </t>
    </r>
  </si>
  <si>
    <t>87.a-pt.1. Describe the monitoring performed for detecting tube leaks in each HRSG system</t>
  </si>
  <si>
    <t>87.a-pt.2. Indicate if required in your permit or if voluntary</t>
  </si>
  <si>
    <t>87.a.i. Are simplifying assumptions for entrance mean concentration being used?</t>
  </si>
  <si>
    <t>87.a.ii. What is current frequency of monitoring, e.g. hourly, daily, weekly, monthly, quarterly, annually, or specify other?</t>
  </si>
  <si>
    <t>87.a.iii. Describe the method used to determine the concentration of the monitored substance in the cooling water</t>
  </si>
  <si>
    <t>87.b-pt.1. Describe the monitoring performed for detecting tube leaks in each HRSG system</t>
  </si>
  <si>
    <t>87.b-pt.2. Indicate if required in your permit or if voluntary</t>
  </si>
  <si>
    <t>87.b.i. Are simplifying assumptions for entrance mean concentration are being used?</t>
  </si>
  <si>
    <t>87.b.ii. What is current frequency of monitoring, e.g. hourly, daily, weekly, monthly, quarterly, annually, or specify other?</t>
  </si>
  <si>
    <t>87.b.iii. Describe the method used to determine the concentration of the monitored pollutant in the cooling water</t>
  </si>
  <si>
    <t>87.b.iv. Identify each group of heat exchangers and provide the number of HRSGs in each group</t>
  </si>
  <si>
    <t>87.c-pt.1. Describe the monitoring performed for detecting tube leaks in each HRSG system</t>
  </si>
  <si>
    <t>87.c-pt.2. Indicate if required in your permit or if voluntary</t>
  </si>
  <si>
    <t>87.c.i. Are simplifying assumptions for entrance mean concentration being used? (Yes/No)</t>
  </si>
  <si>
    <t>87.c.ii. What is current frequency of monitoring?</t>
  </si>
  <si>
    <t>87.c.iii. Describe the method used to determine the concentration of the monitored substance in the cooling water</t>
  </si>
  <si>
    <t>87.c.iv. Number of HRSGs in HRSG system</t>
  </si>
  <si>
    <t>87.d-pt.1. Describe the monitoring performed for detecting tube leaks in each HRSG system</t>
  </si>
  <si>
    <t>87.d-pt.2. Indicate if required in your permit or if voluntary</t>
  </si>
  <si>
    <t>87.d.i-pt.1. Select what surrogate indicator is being used:</t>
  </si>
  <si>
    <t>87.d.i-pt.2. If surrogate indicator is 4. Other, please specify</t>
  </si>
  <si>
    <t>87.d.ii. Submit the monitoring plan as required by your permit or if voluntary action</t>
  </si>
  <si>
    <r>
      <t xml:space="preserve">Enclosure 1 - Part A.VI. Process and Emission Unit Operations, G. Battery Leaks (Regulated), Q88-90. </t>
    </r>
    <r>
      <rPr>
        <b/>
        <i/>
        <sz val="10"/>
        <rFont val="Arial"/>
        <family val="2"/>
      </rPr>
      <t>Please address the following information for all your coke oven batteries. (Q89 is in next tab)</t>
    </r>
  </si>
  <si>
    <t>88. Identify the equipment subject to subpart L below, as per the following list:</t>
  </si>
  <si>
    <t>90. List your charging (s/chg) and leaking (PLD, PLL, PLO) limits under subpart L for each battery. If the limit is same as per EPA rule, you can just specify EPA rule either “MACT” or “LAER”. If “foundry” doors, please specify. If a lower state limit, please specify numeric value.</t>
  </si>
  <si>
    <t>88.a. Battery name&amp;number</t>
  </si>
  <si>
    <t>88.b. Number of lids per oven (average estimate)</t>
  </si>
  <si>
    <t>88.c. Number of offtakes per oven</t>
  </si>
  <si>
    <t>88.d. Total number of doors</t>
  </si>
  <si>
    <t>88.e. Total number of lids</t>
  </si>
  <si>
    <t>88.f. Total number of offtakes</t>
  </si>
  <si>
    <t>88.g. Charges per year, per oven (average estimate)</t>
  </si>
  <si>
    <t>88.h. Total charges per year (2015)</t>
  </si>
  <si>
    <t>88.i. Typical cycle time (total hours)</t>
  </si>
  <si>
    <t>90.a. Battery name/number</t>
  </si>
  <si>
    <t>90.b. Foundry doors?</t>
  </si>
  <si>
    <t>90.c. MACT or LAER or Other?</t>
  </si>
  <si>
    <t>90.d. Specify exact limit(s) for “Other”: s/chg, PLD, PLL, PLO</t>
  </si>
  <si>
    <t>ArcelorMittal Burns Harbor, LLC #1 COB</t>
  </si>
  <si>
    <t>164/battery, 2 per oven</t>
  </si>
  <si>
    <t>328/ battery</t>
  </si>
  <si>
    <t>82/ battery</t>
  </si>
  <si>
    <t>See value 89.b</t>
  </si>
  <si>
    <t>ArcelorMittal Burns Harbor, LLC #2 COB</t>
  </si>
  <si>
    <t>4 lids/oven</t>
  </si>
  <si>
    <t>2 offtakes/oven</t>
  </si>
  <si>
    <t>112 doors
Battery 1B/2</t>
  </si>
  <si>
    <t>224 lids
Battery 1B/2</t>
  </si>
  <si>
    <t>112 offtakes
Battery 1B/2</t>
  </si>
  <si>
    <t>See Answer to Question 89.b.</t>
  </si>
  <si>
    <t>255 (3 lids /oven x 85 ovens)</t>
  </si>
  <si>
    <t>170 (2 offtakes /oven x 85 ovens)</t>
  </si>
  <si>
    <r>
      <t xml:space="preserve">Enclosure 1 - Part A.VI. Process and Emission Unit Operations, G. Battery Leaks (Regulated), Q89. </t>
    </r>
    <r>
      <rPr>
        <b/>
        <i/>
        <sz val="10"/>
        <rFont val="Arial"/>
        <family val="2"/>
      </rPr>
      <t>Please address the following information for all your coke oven batteries.</t>
    </r>
  </si>
  <si>
    <r>
      <t xml:space="preserve">89. Method 303/303A Inspection Data Summary for 2015 for each battery operating in 2015 (by-product and heat&amp;nonrecovery plants). </t>
    </r>
    <r>
      <rPr>
        <b/>
        <i/>
        <sz val="10"/>
        <color indexed="8"/>
        <rFont val="Arial"/>
        <family val="2"/>
      </rPr>
      <t xml:space="preserve">Please complete the following for period January 1, 2015 – December 31, 2015. </t>
    </r>
    <r>
      <rPr>
        <b/>
        <sz val="10"/>
        <color indexed="8"/>
        <rFont val="Arial"/>
        <family val="2"/>
      </rPr>
      <t>If you report a shorter period, please specify reason. If a battery was not operating in all or any of 2015 but is operating in 2016, use your reported information for 2016 to comprise 12 months of data, if possible</t>
    </r>
    <r>
      <rPr>
        <b/>
        <i/>
        <sz val="10"/>
        <color indexed="8"/>
        <rFont val="Arial"/>
        <family val="2"/>
      </rPr>
      <t>.</t>
    </r>
  </si>
  <si>
    <t>89.a. Battery name/number</t>
  </si>
  <si>
    <t>Date</t>
  </si>
  <si>
    <r>
      <t xml:space="preserve">Average and Rolling Average VE - </t>
    </r>
    <r>
      <rPr>
        <b/>
        <sz val="10"/>
        <color rgb="FFFF0000"/>
        <rFont val="Arial"/>
        <family val="2"/>
      </rPr>
      <t>By-Product</t>
    </r>
    <r>
      <rPr>
        <b/>
        <sz val="10"/>
        <color indexed="8"/>
        <rFont val="Arial"/>
        <family val="2"/>
      </rPr>
      <t xml:space="preserve"> Batteries (Jan 2015 - Dec 2015)</t>
    </r>
  </si>
  <si>
    <r>
      <t xml:space="preserve">Average and Rolling Average VE - </t>
    </r>
    <r>
      <rPr>
        <b/>
        <sz val="10"/>
        <color rgb="FFFF0000"/>
        <rFont val="Arial"/>
        <family val="2"/>
      </rPr>
      <t>H&amp;NR</t>
    </r>
    <r>
      <rPr>
        <b/>
        <sz val="10"/>
        <color indexed="8"/>
        <rFont val="Arial"/>
        <family val="2"/>
      </rPr>
      <t xml:space="preserve"> Batteries (Jan 2015 - Dec 2015)</t>
    </r>
  </si>
  <si>
    <t>89.b. Average seconds per charge (s/chg)</t>
  </si>
  <si>
    <t>89.c. Average percent leaking doors (PLD)</t>
  </si>
  <si>
    <t>89.d. Average percent leaking lids (PLL)</t>
  </si>
  <si>
    <t>89.e. Average percent leaking offtakes (PLO)</t>
  </si>
  <si>
    <t>89.f. Average percent leaking collecting mains</t>
  </si>
  <si>
    <t>Monthly Average VE</t>
  </si>
  <si>
    <t>Rolling  Average VE</t>
  </si>
  <si>
    <t>January 2015</t>
  </si>
  <si>
    <t>Average percent leaking collector mains is not a metric required under 63 subpart L</t>
  </si>
  <si>
    <t>February 2015</t>
  </si>
  <si>
    <t>March 2015</t>
  </si>
  <si>
    <t>April 2015</t>
  </si>
  <si>
    <t>May 2015</t>
  </si>
  <si>
    <t>June 2015</t>
  </si>
  <si>
    <t>July 2015</t>
  </si>
  <si>
    <t>August 2015</t>
  </si>
  <si>
    <t>September 2015</t>
  </si>
  <si>
    <t>October 2015</t>
  </si>
  <si>
    <t>November 2015</t>
  </si>
  <si>
    <t>December 2015</t>
  </si>
  <si>
    <t>Battery 1B</t>
  </si>
  <si>
    <t>Average percent leaking collecting mains is not a metric required under 63 Subpart L</t>
  </si>
  <si>
    <t>Battery 2</t>
  </si>
  <si>
    <r>
      <t xml:space="preserve">Enclosure 1 - Part A.VI. Process and Emission Unit Operations, G. Battery Leaks (Regulated), Q91. </t>
    </r>
    <r>
      <rPr>
        <b/>
        <i/>
        <sz val="10"/>
        <rFont val="Arial"/>
        <family val="2"/>
      </rPr>
      <t xml:space="preserve">Please address the following information for all your coke oven batteries. </t>
    </r>
  </si>
  <si>
    <t>91. For each detected leak or charge rate above your facility’s limit (above) for doors, lids, or offtakes in the last 5 years (2011 through 2015) subject to subpart L, please provide the information listed below. Alternatively, you can provide tables or sections of reports submitted to your local agency which contain the same information. Please do not send the entire report if any of the other information is not applicable to this question:</t>
  </si>
  <si>
    <t>91.a. Date(s) exceedance detected and reported</t>
  </si>
  <si>
    <t>91.b. Type of exceedance: charge, lid, doors, offtake</t>
  </si>
  <si>
    <t>91.c. Battery name and oven number</t>
  </si>
  <si>
    <t>91.d. Date repaired</t>
  </si>
  <si>
    <t>91.e. Total number of days to repair</t>
  </si>
  <si>
    <r>
      <t xml:space="preserve">91.f. For each repair taking longer than 45 calendar days, explain reason for delay. </t>
    </r>
    <r>
      <rPr>
        <b/>
        <i/>
        <sz val="10"/>
        <color indexed="8"/>
        <rFont val="Arial"/>
        <family val="2"/>
      </rPr>
      <t>For example: leaking equipment needed to be isolated from the process; repair was technically infeasible without a shutdown; the necessary equipment, parts or personnel were not available.</t>
    </r>
  </si>
  <si>
    <t>offtakes 30 day average exceedance.  Preparations work to replace the collector main and select battery refractory  lead to exceedance.  Independent 30 day average was compliant.</t>
  </si>
  <si>
    <t>#1 COB, NA, limits are battery wide, not door specific</t>
  </si>
  <si>
    <t>There are no rule requirements to track repair completion data for the affected units.  We do not have/track data on repairs.</t>
  </si>
  <si>
    <t>Doors 30 day average exceedance.  Preparations work to replace the collector main and select battery refractory lead to exceedance.  Independent 30 day average was compliant.</t>
  </si>
  <si>
    <t>No exceedances</t>
  </si>
  <si>
    <r>
      <t xml:space="preserve">Enclosure 1 - Part A.VI. Process and Emission Unit Operations, G. Battery Leaks (Regulated), Q92. </t>
    </r>
    <r>
      <rPr>
        <b/>
        <i/>
        <sz val="10"/>
        <rFont val="Arial"/>
        <family val="2"/>
      </rPr>
      <t>Please address the following information for your coke oven batteries.</t>
    </r>
  </si>
  <si>
    <t xml:space="preserve">92. Do you own or have ready access to an optical or thermal imaging device for detecting oven door, lid, and offtake leaks? (Yes/No) </t>
  </si>
  <si>
    <t>92.a-pt.1. If yes:  provide the manufacturer</t>
  </si>
  <si>
    <t>92.a-pt.2. If yes: provide the model number</t>
  </si>
  <si>
    <t>92.b. If yes: which of the following best describes the use of the imaging device by the facility? (Select all that apply.)</t>
  </si>
  <si>
    <t>• At the frequency required by a federal, state, or other air regulation in order to demonstrate compliance</t>
  </si>
  <si>
    <t>• Specify the regulation and provide the rule citation that requires use of the imaging device</t>
  </si>
  <si>
    <t>• To voluntarily check for leaks on a routine basis (quarterly or more frequently)</t>
  </si>
  <si>
    <t>• To voluntarily check for leaks on an occasional basis (less frequently than quarterly)</t>
  </si>
  <si>
    <t>• To voluntarily check for leaks following non-routine operations</t>
  </si>
  <si>
    <t>• Other (specify)</t>
  </si>
  <si>
    <r>
      <t xml:space="preserve">Enclosure 1 - Part A.VI. Process and Emission Unit Operations, H. Cooling Water at HRSG - Heat Recovery Only, Q93-94. </t>
    </r>
    <r>
      <rPr>
        <b/>
        <i/>
        <sz val="10"/>
        <rFont val="Arial"/>
        <family val="2"/>
      </rPr>
      <t>Please provide the following information for all your cooling water at HRSG - Heat Recovery Only.</t>
    </r>
  </si>
  <si>
    <t>HRSG emission unit ID# (use air permit/state ID# if available)</t>
  </si>
  <si>
    <t>93. Is the HRSG subject to a National Pollutant Discharge Elimination System (NPDES) permit? (Yes/No)</t>
  </si>
  <si>
    <t>94.a. If yes: Do either of the following apply</t>
  </si>
  <si>
    <t>94.b. If yes: Does the permit require monitoring for detection of leaks of process fluid into cooling water? (Yes/No)</t>
  </si>
  <si>
    <t>94.b. If yes for monitoring for detection of leaks of process fluid into cooling water, select all that apply:</t>
  </si>
  <si>
    <t>94.c. If yes: Submit a copy of the NPDES permit.</t>
  </si>
  <si>
    <t>94.a.i. Allowable discharge of 1 part per million by volume or less above influent concentration? (Yes/No)</t>
  </si>
  <si>
    <t>94.a.ii. Allowable discharge of 10 percent or less above influent concentration? (Yes/No)</t>
  </si>
  <si>
    <t>94.b.i. Permit specifies normal range of the parameter or condition.</t>
  </si>
  <si>
    <t>94.b.ii. Permit requires monthly or more frequent monitoring.</t>
  </si>
  <si>
    <t>94.b.iii. Permit requires reporting and correction of leaks.</t>
  </si>
  <si>
    <r>
      <t xml:space="preserve">Enclosure 1 - Part A.VI. Process and Emission Unit Operations, I. Postponed Questions -- </t>
    </r>
    <r>
      <rPr>
        <b/>
        <i/>
        <sz val="10"/>
        <rFont val="Arial"/>
        <family val="2"/>
      </rPr>
      <t xml:space="preserve">You may fill out the questions in the corresponding worksheets or in this worksheet. </t>
    </r>
  </si>
  <si>
    <t xml:space="preserve">95. (from Part II, Question 16.a) If your facility is a major source of HAP, list the HAP or HAPS that qualify the facility as a major source using available documents or emission inventories </t>
  </si>
  <si>
    <r>
      <t xml:space="preserve">96. (from Part VI, Question 45) How much coal is delivered each day to the facility, on average? If the facility only records truckloads, </t>
    </r>
    <r>
      <rPr>
        <b/>
        <i/>
        <sz val="10"/>
        <color indexed="8"/>
        <rFont val="Arial"/>
        <family val="2"/>
      </rPr>
      <t>estimate</t>
    </r>
    <r>
      <rPr>
        <b/>
        <sz val="10"/>
        <color indexed="8"/>
        <rFont val="Arial"/>
        <family val="2"/>
      </rPr>
      <t xml:space="preserve"> the amount of coal in a typical truck load </t>
    </r>
  </si>
  <si>
    <t xml:space="preserve">97. (from Part III, Question 23.a&amp;b) Excess Emissions, Malfunctions or Deviations </t>
  </si>
  <si>
    <t xml:space="preserve">98. (from Part III, Question 24.b) Title V or Air Permit deviations </t>
  </si>
  <si>
    <t xml:space="preserve">97.a. How many excess emission and deviation reports have you submitted in previous 2 years?
</t>
  </si>
  <si>
    <t xml:space="preserve">97.b. Provide any excess emission and deviation reports submitted in previous 2 years
</t>
  </si>
  <si>
    <t>98.b. Provide any Title V deviation reports submitted in previous 2 years</t>
  </si>
  <si>
    <t>question 45 is answered as a part of the present submittal.  See question 45 answer</t>
  </si>
  <si>
    <t>Already submitted</t>
  </si>
  <si>
    <t>Already Reported</t>
  </si>
  <si>
    <t>See previous submittals</t>
  </si>
  <si>
    <t xml:space="preserve">Enclosure 1 - Part A.VII. Air Pollution Control and Monitoring Equipment, Q99. </t>
  </si>
  <si>
    <t>Emission monitoring device or Control device ID# (use air permit/state ID# if available)</t>
  </si>
  <si>
    <t>99. Identify each emission monitoring device that monitors emissions from each process area or emissions point and each control device that captures and/or controls emissions from each process or emissions point (use emission release point ID #s, both facility and permit/state, from the P&amp;EFDs and plot plans) and include the information below:</t>
  </si>
  <si>
    <t>99.a. Type of monitor or control device</t>
  </si>
  <si>
    <t>99.b. Year installed</t>
  </si>
  <si>
    <t>99.c. Does this device monitor or control HAP emissions or surrogates for HAP emissions?</t>
  </si>
  <si>
    <t>99.d. Identify ALL the pollutants monitored or controlled</t>
  </si>
  <si>
    <t>99.e. Identify the process or emissions point this device monitors or controls (use P&amp;EFD codes)</t>
  </si>
  <si>
    <t>99.f. What year was the monitor or control originally installed?</t>
  </si>
  <si>
    <t xml:space="preserve">99.g. List any upgrades to each piece of monitoring or control equipment in the last 5 years. Include year, reason for upgrade, and cost (approximate, if available). </t>
  </si>
  <si>
    <t>99.h. Type of stack or release point</t>
  </si>
  <si>
    <t>Device has no State ID</t>
  </si>
  <si>
    <t>COMS</t>
  </si>
  <si>
    <t>#1 COB Underfire Stack</t>
  </si>
  <si>
    <t>NO monitoring upgrades, no control equipment.</t>
  </si>
  <si>
    <t>Double wall concrete and masonry stack</t>
  </si>
  <si>
    <t>#2 COB Underfire Stack</t>
  </si>
  <si>
    <t>New COMS unit 2016, previous unit reaching end of reliable operating life. No control equipment.</t>
  </si>
  <si>
    <t>#1 Combustion stack - 3205</t>
  </si>
  <si>
    <t>#1 Battery Combustion Stack</t>
  </si>
  <si>
    <t>#2 Combustion Stack - 3204</t>
  </si>
  <si>
    <t>#2 Battery Combustion Stack</t>
  </si>
  <si>
    <t>B901 Combustion stack</t>
  </si>
  <si>
    <t>Battery Combustion Stack</t>
  </si>
  <si>
    <t>Stack</t>
  </si>
  <si>
    <t>Enclosure 1 - Part A.VIII. Economics/Costs, Q100</t>
  </si>
  <si>
    <t>100. Please provide the following information for your coke, chemical, and energy production processes to help us create an economic profile of the industry. We will be using this information to run our model to determine the economic impacts of our rules. We will not use any of this information to determine emission limits or subcategorizations. Estimates can be labeled as such.</t>
  </si>
  <si>
    <t>100.b-pt.1. Raw Material Name used in manufacturing coke</t>
  </si>
  <si>
    <t xml:space="preserve">100.b-pt.2. Amount </t>
  </si>
  <si>
    <t>100.b-pt.3. Amount Unit of Measure</t>
  </si>
  <si>
    <t>100.b-pt.4. Cost</t>
  </si>
  <si>
    <t>100.c-pt.1. Labor Cost Name</t>
  </si>
  <si>
    <t>100.c-pt.2. Cost ($/hr, average by worker class)</t>
  </si>
  <si>
    <t>100.d-pt.1. Energy Requirement Name</t>
  </si>
  <si>
    <t>100.d-pt.2. Energy requirements for facility (BTU/hr)</t>
  </si>
  <si>
    <t>100.d-pt.3. Energy requirements for facility (BTU/ton coke produced)</t>
  </si>
  <si>
    <t>100.e-pt.1. Operating Cost Name</t>
  </si>
  <si>
    <t>100.e-pt.2. Operating Cost ($/ton coke produced)</t>
  </si>
  <si>
    <t>100.e-pt.3. Maintenance Cost Name</t>
  </si>
  <si>
    <t>100.e-pt.4. Maintenance Cost ($/ton coke produced)</t>
  </si>
  <si>
    <t>100.f-pt.1. Cost benefit of energy sales name</t>
  </si>
  <si>
    <t>100.f-pt.2. Cost benefit of energy sales Units of Measure ($/ton coke produced, as appropriate)</t>
  </si>
  <si>
    <t>100.f-pt.3. Cost benefit of energy sales Units of Measure ($/yr, as appropriate)</t>
  </si>
  <si>
    <t>#1 and #2 COB and the shared Coal Chemicals facility</t>
  </si>
  <si>
    <t>Coke production
By-product chemical recovery
Energy recovery for use</t>
  </si>
  <si>
    <t>Metallurgical Bituminous coal</t>
  </si>
  <si>
    <t>see answers in question 29.b and related</t>
  </si>
  <si>
    <t>tons per year</t>
  </si>
  <si>
    <t>We are willing to provide the appropriate level of economic information so that the EPA can reasonably access the economic impacts as it relates to this rulemaking.  However based on the questions asked by USEPA, and the uncertainty on how USEPA will use and analyze the information, we are concerned that incorrect conclusions will be reached. Furthermore, the industry has several differing business models and such economic data is difficult to calculate because several assumptions must be made.  It is likely that several companies will make differing assumptions which would make the data incomparable.  We suggests that EPA work with the cokemaking industry to understand EPA’s economic model, and develop necessary comparable cost data for EPA’s economic calculations.</t>
  </si>
  <si>
    <t>Coke Production
By-product chemical recovery
Energy Recovery for use of sales</t>
  </si>
  <si>
    <t>Coal</t>
  </si>
  <si>
    <t>Metallurgical Bituminous Coal</t>
  </si>
  <si>
    <t xml:space="preserve"> tons coal/yr (dry) in 2015</t>
  </si>
  <si>
    <t>tons coal/yr (wet)</t>
  </si>
  <si>
    <t>Coke production, By-Product chemical recovery</t>
  </si>
  <si>
    <t>2015 Coal usage 521,146</t>
  </si>
  <si>
    <t>Tons</t>
  </si>
  <si>
    <t>Enclosure 1 - Part A.IX. Startup and Shutdown</t>
  </si>
  <si>
    <t xml:space="preserve">Please provide a copy of your Startup and Shutdown Plan (SSP). If you have a Malfunction or Emergency Response Plan, please also add to your submittal: Facility ID (2016 section 114 ICR): </t>
  </si>
  <si>
    <t>Filename</t>
  </si>
  <si>
    <t>Coke MACT Subpart CCCCC_SS&amp;M Plan 12-22.pdf</t>
  </si>
  <si>
    <t>"ArcelorMittal Monessen LLC, Nos 1B and 2 Batteries, Start-up, Shutdown and Malfunction Plan, 40 CFR Part 63, Subpart L, NESHAP for Coke Oven Batteries," 11/19/2015, file entitled SSMPlan_COBNos1Band2_40CFRPart63_SubpartL_201511.pdf</t>
  </si>
  <si>
    <t>"Environmental Emergency Responses Plan", 6/28/2016, file entitled ArcelorMonessen_EmergencyResponsePlan_20150628.pdf</t>
  </si>
  <si>
    <t>The previously submitted Emergency Response Plan does not cover 40 CFR Part 63 Subparts L or CCCCC.</t>
  </si>
  <si>
    <t>Battery Shutdown StartupPlan ArcelorMittal Warren.pdf</t>
  </si>
  <si>
    <t>Updated, see file entitled Battery_Shutdown_Startup_Plan_Cleveland_Cliffs_Warren.pdf</t>
  </si>
  <si>
    <t>101. Frequency of planned shutdown events (last 2 years)</t>
  </si>
  <si>
    <t>102. Average amount of time required to shutdown during a planned event (hours)</t>
  </si>
  <si>
    <t>103. Describe steps, work-practices, processes, or techniques the facility uses to minimize emissions during planned shutdown events</t>
  </si>
  <si>
    <t xml:space="preserve">104-pt.1. Have you ever collected HAP emissions data during a planned shutdown event? (Yes/No) </t>
  </si>
  <si>
    <t>104-pt.2. If yes, explain the type of HAP emissions data collected</t>
  </si>
  <si>
    <t>105. Do you expect HAP emissions to be higher, lower, or unchanged during planned shutdown events compared to normal operations? Provide an explanation for your answer.</t>
  </si>
  <si>
    <t>#1 and #2 COB - None in past two years</t>
  </si>
  <si>
    <t xml:space="preserve">Unknown </t>
  </si>
  <si>
    <t>#1 and #2 PEC- None in past two years other than periodic 8 -12 hour outages for periodic inspection or repairs</t>
  </si>
  <si>
    <t>Duration dependent on type and extent of work and any problems encountered.</t>
  </si>
  <si>
    <t>The two COB share access to both PEC and quench towers.  Pushed coke is directed to the unit in service and production schedule may be altered to best utilize the resource.</t>
  </si>
  <si>
    <t xml:space="preserve">#1 and #2 Quench towers.  One event in past two years. </t>
  </si>
  <si>
    <t xml:space="preserve">Not applicable - no planned shutdowns in last two years. </t>
  </si>
  <si>
    <t>Refer to the  Subpart L (Part 63) Startup, Shutdown and Malfunction Plan.</t>
  </si>
  <si>
    <t>see attached procedures</t>
  </si>
  <si>
    <t>NO</t>
  </si>
  <si>
    <t>Two Chemico Car Outage</t>
  </si>
  <si>
    <t xml:space="preserve">Varies ~7 hours. </t>
  </si>
  <si>
    <t>Continue operation until chemico car is empty and allow steam sphere to cool. Continue work with standard coking practices.</t>
  </si>
  <si>
    <t>Quench Tower has not shutdown</t>
  </si>
  <si>
    <t>106. For the last planned shutdown provide:</t>
  </si>
  <si>
    <t>106.a. Date of last planned shutdown</t>
  </si>
  <si>
    <t>106.b. Amount of time required to shutdown during the event (hours)</t>
  </si>
  <si>
    <t>106.c. Provide a description of the last planned shutdown</t>
  </si>
  <si>
    <t>106.d-pt.1. Identify each HAP released (name) during the event</t>
  </si>
  <si>
    <t>106.d-pt.2. Identify each HAP released (CAS number) during the event</t>
  </si>
  <si>
    <t>106.d-pt.3. Identify the amount released (pounds)</t>
  </si>
  <si>
    <t>106.d-pt.4. Identify the basis for the amount released</t>
  </si>
  <si>
    <t>106.g. Identify additional coke manufacturing or non-coke manufacturing related process units (if applicable) that were associated with the event that were not covered and identified above</t>
  </si>
  <si>
    <t>Based on the only available shutdown definition as found in subpart L, there has not been a shutdown for either battery.</t>
  </si>
  <si>
    <t>COB</t>
  </si>
  <si>
    <t>#1and #2 PEC Baghouse</t>
  </si>
  <si>
    <t>less than one hour- often only minutes</t>
  </si>
  <si>
    <t>Periodic 8 hour outages for inspection and planned repairs or additional attention.  Push schedule is adjusted in the given day and pushes are sent to the other baghouse.</t>
  </si>
  <si>
    <t>unknown/ untested</t>
  </si>
  <si>
    <t>PEC Baghouses</t>
  </si>
  <si>
    <t>#1 and #2 Quench towers</t>
  </si>
  <si>
    <t xml:space="preserve">Periodic 8 hour outages for inspection required under MACT and planned repairs or additional attention.  Push schedule is adjusted in the given day and pushes are sent to the other quench tower. </t>
  </si>
  <si>
    <t>Quench Towers</t>
  </si>
  <si>
    <t>The battery was pushed empty and placed on Hot Idle.</t>
  </si>
  <si>
    <t>Coke Battery</t>
  </si>
  <si>
    <t>2016 Chemico Car</t>
  </si>
  <si>
    <t xml:space="preserve">Unit was shutdown to perform maintenance. Continue operation until chemico car is empty and allow steam sphere to cool. </t>
  </si>
  <si>
    <t>Pollution control</t>
  </si>
  <si>
    <t>107. Average frequency of unplanned shutdown events (last 2 years)</t>
  </si>
  <si>
    <t>108. Average amount of time required to shutdown, including time required to redirect coke oven gases through bypass vents, during an unplanned event (hours)</t>
  </si>
  <si>
    <t>109. Describe steps, work-practices, processes, or techniques the facility uses to minimize emissions during unplanned shutdown events</t>
  </si>
  <si>
    <t xml:space="preserve">110-pt.1. Have you ever collected emissions data during an unplanned shutdown event? (Yes/No) </t>
  </si>
  <si>
    <t>110-pt.2. If yes, explain the type of emissions data collected</t>
  </si>
  <si>
    <t>111. Do you expect emissions to be higher, lower, or unchanged during unplanned shutdown events compared to normal operations? Provide an explanation for your answer.</t>
  </si>
  <si>
    <t>ArcelorMittal Burns Harbor, LLC COB</t>
  </si>
  <si>
    <t>No unplanned shutdown events ( as defined in CCCCC or L ) last two years.</t>
  </si>
  <si>
    <t>Estimated 30-60 minutes</t>
  </si>
  <si>
    <t>See SSM plan</t>
  </si>
  <si>
    <t>Unknown.</t>
  </si>
  <si>
    <t>ArcelorMittal Burns Harbor, LLC PEC</t>
  </si>
  <si>
    <t xml:space="preserve">once per year </t>
  </si>
  <si>
    <t>N.A., instantaneous</t>
  </si>
  <si>
    <t xml:space="preserve">complete last push if one in progress and shut down baghouse. </t>
  </si>
  <si>
    <t>ArcelorMittal Burns Harbor, LLC Quench</t>
  </si>
  <si>
    <t>complete last push if one in progress and shut down quench tower.</t>
  </si>
  <si>
    <t xml:space="preserve">Not applicable - no unplanned shutdowns in last two years.  </t>
  </si>
  <si>
    <t>Not Applicable - No unplanned shutdowns in last 2 years</t>
  </si>
  <si>
    <t>112. For the last unplanned shutdown provide:</t>
  </si>
  <si>
    <t>112.a. Date of last unplanned shutdown</t>
  </si>
  <si>
    <t>112.b. Amount of time required to shutdown and reroute coke oven gases through bypass vents during the event (hours)</t>
  </si>
  <si>
    <t>112.c. Provide a description of the last unplanned shutdown</t>
  </si>
  <si>
    <t>112.d-pt.1. Identify each HAP released (name) during the event</t>
  </si>
  <si>
    <t>112.d-pt.2. Identify each HAP released (CAS number) during the event</t>
  </si>
  <si>
    <t>112.d-pt.3. Identify the amount released (pounds)</t>
  </si>
  <si>
    <t>112.d-pt.4. Identify the basis for the amount released</t>
  </si>
  <si>
    <t>112.g. Identify additional coke manufacturing or non-coke manufacturing related process units (if applicable) that were associated with the event that were not covered and identified above</t>
  </si>
  <si>
    <t>Based on the only available shutdown definition as found in subpart L, there has not been an unplanned shutdown for either battery.</t>
  </si>
  <si>
    <t>#1 and #2 PEC 05/31/2016</t>
  </si>
  <si>
    <t>Immediate, within minutes. Loss of electricity.  We were no longer pushing ovens.  No pushes without baghouse.</t>
  </si>
  <si>
    <t xml:space="preserve"> Plant steam is generated at the Power Station.  A series of boiler tube failures at the Power Station shut down all boilers and no steam was being generated.  Without steam the generators cannot be operated to generate electricity.  We also stopped pushing ovens.</t>
  </si>
  <si>
    <t>PEC baghouse</t>
  </si>
  <si>
    <t>#1 and #2 Quench 05/31/2016</t>
  </si>
  <si>
    <t>Immediate, within minutes. Loss of electricity.  We were no longer pushing ovens.  No pushes to be quenched.</t>
  </si>
  <si>
    <t xml:space="preserve">113. Are there process differences between startup events and normal operations? (Yes/No) </t>
  </si>
  <si>
    <t>If yes:
113.a. Provide an explanation of the differences.</t>
  </si>
  <si>
    <t>If yes:
113.b. Do the differences present increased safety risks to workers or testers? (Provide an explanation)</t>
  </si>
  <si>
    <t xml:space="preserve">114-pt.1. Have you ever collected emissions data during a startup event? (Yes/No) </t>
  </si>
  <si>
    <t>114-pt.2. If yes, explain the type of emissions data collected</t>
  </si>
  <si>
    <t>115. Do you expect emissions to be higher, lower, or unchanged during startup events compared to normal operations? Provide an explanation for your answer.</t>
  </si>
  <si>
    <t>Yes there are differences at #1 and #2 COB between startup and normal operations.</t>
  </si>
  <si>
    <t>See provided SSM</t>
  </si>
  <si>
    <t>There are no differences at #1 and #2 PEC between start up and normal operations</t>
  </si>
  <si>
    <t>There are no differences at #1 and #2 Quench between start up and normal operations</t>
  </si>
  <si>
    <t xml:space="preserve">Not applicable - no startups in last two years. </t>
  </si>
  <si>
    <t>Not Applicable, No start-up in last two years</t>
  </si>
  <si>
    <t>Chemico Car Yes</t>
  </si>
  <si>
    <t>During startup of the chemico car, the temperature and pressure must achieve normal operating conditions. Once those conditions are achieved the control device is used the same as normal operations.</t>
  </si>
  <si>
    <t>Quench Tower No</t>
  </si>
  <si>
    <t>116. For the last startup provide:</t>
  </si>
  <si>
    <t>116.a. Date of last startup</t>
  </si>
  <si>
    <t>116.b. Amount of time required to startup during the event (hours)</t>
  </si>
  <si>
    <t>116.c. Provide a description of the last startup</t>
  </si>
  <si>
    <t>116.d-pt.1. Identify each HAP released (name) during the event</t>
  </si>
  <si>
    <t>116.d-pt.2. Identify each HAP released (CAS number) during the event</t>
  </si>
  <si>
    <t>116.d-pt.3. Identify the amount released (pounds)</t>
  </si>
  <si>
    <t>116.d-pt.4. Identify the basis for the amount released</t>
  </si>
  <si>
    <t>116.g. Identify additional coke manufacturing or non-coke manufacturing related process units (if applicable) that were associated with the event that were not covered and identified above</t>
  </si>
  <si>
    <t>Not applicable at #1 and #2 COB.  CCCCC does not define a startup and L specifically indicates unless a new battery or a defined shutdown occurred, you cannot have a startup.  Our batteries have not had a startup since padup rebuilds prior to 1995.  Meaningful records of those rebuilds are no longer available.</t>
  </si>
  <si>
    <t>Quench, Pollution control equipment</t>
  </si>
  <si>
    <t>#1 and #2 PEC baghouses</t>
  </si>
  <si>
    <t>Less than 30 minutes to have fan up to speed and baghouse ready for normal activities.  No pushes processed during startup</t>
  </si>
  <si>
    <t>resumed pushing after battery back in operation after Power Station failure and recovery. No issues resuming unit operations.</t>
  </si>
  <si>
    <t>COB, Quench</t>
  </si>
  <si>
    <t>Quench</t>
  </si>
  <si>
    <t>COB, Pollution control equipment</t>
  </si>
  <si>
    <t xml:space="preserve">Approximately 2.5 hours  </t>
  </si>
  <si>
    <t>Start-up occurred after maintenance outage. During startup of the chemico car, the temperature and pressure must achieve normal operating conditions. Once those conditions are achieved the control device is used the same as normal operations.</t>
  </si>
  <si>
    <t>Pollution Control</t>
  </si>
  <si>
    <t>Enclosure 1 - Part A.IX. Startup and Shutdown, D. Control Devices, Q117-118.</t>
  </si>
  <si>
    <t>117. For the control devices:</t>
  </si>
  <si>
    <t>118. For each control device, provide the following information:</t>
  </si>
  <si>
    <t>117-pt.1. Specify which (if any) control devices</t>
  </si>
  <si>
    <t>117-pt.2. Used during startup, shutdown, or malfunction events</t>
  </si>
  <si>
    <t xml:space="preserve">118.a-pt.1. Is the control device operational at all times, including during startup, shutdown, and malfunction events? (Yes/No) </t>
  </si>
  <si>
    <t>118.a-pt.2. If no, describe when the control device is activated (or deactivated) during startup (shutdown)</t>
  </si>
  <si>
    <t xml:space="preserve">118.b-pt.1. Is there any expected change in control device efficiency during startup, shutdown, and malfunction events? (Yes/No) </t>
  </si>
  <si>
    <t>118.b-pt.2. If yes, explain the expected change in efficiency</t>
  </si>
  <si>
    <t>118.c. Is the vent gas flow rate to the control device typically higher, lower, or unchanged during startup, shutdown, and malfunction events?</t>
  </si>
  <si>
    <t>#1 and #2 PEC Baghouse</t>
  </si>
  <si>
    <t>Typically yes</t>
  </si>
  <si>
    <t>No, unless the control device is malfunctioning.</t>
  </si>
  <si>
    <t>If the control device is malfunctioning, there would be decrease in the control efficiency.</t>
  </si>
  <si>
    <t>unchanged</t>
  </si>
  <si>
    <t>#1 and #2 Quench Tower</t>
  </si>
  <si>
    <t>#1 and #2 Quench Tower (Baffles)</t>
  </si>
  <si>
    <t>PECS (CD1) and Pushing Baghouse (C05)</t>
  </si>
  <si>
    <t>PECS Capture Hood (C802A) and Coke Pushing Baghouse (C802B)</t>
  </si>
  <si>
    <t xml:space="preserve">Yes, control device operates during battery startup, shutdown, malfunction, unless there is a malfunction of the control device.  </t>
  </si>
  <si>
    <t>Typically Yes</t>
  </si>
  <si>
    <t xml:space="preserve">Chemico Car B901 </t>
  </si>
  <si>
    <t xml:space="preserve">Enclosure 1 - Part A.IX. Startup and Shutdown, E. Malfunctions, Q119. </t>
  </si>
  <si>
    <t>119. Identify each malfunction event during the last 2 years (2014-2015) where emissions from equipment regulated by 40 CFR 63 Subparts CCCCC or L exceeded normal emissions, normal controls were bypassed, or the effectiveness of the normal control was reduced where normal is defined by the limits promulgated in 40 CFR 63 Subparts CCCCC and L and provide the following: (in lieu of entering your data in the provided spreadsheet, you may reference official reports submitted to local agencies or EPA)</t>
  </si>
  <si>
    <t>119.a. Date of event</t>
  </si>
  <si>
    <t>119.b. Duration of the event (hours)</t>
  </si>
  <si>
    <t>119.c. Description of the event</t>
  </si>
  <si>
    <t>119.f. Identify additional coke manufacturing or non-coke manufacturing related process or emission units (if applicable) that were associated with each malfunction that were not covered and identified in sections above</t>
  </si>
  <si>
    <t>119.g.i-pt.1. Identify each HAP released (name) during the event</t>
  </si>
  <si>
    <t>119.g.i-pt.2. Identify each HAP released (CAS number) during the event</t>
  </si>
  <si>
    <t>119.g.ii. Identify the amount released (pounds)</t>
  </si>
  <si>
    <t>119.g.iii. Description of method used to estimate the amount of HAP that was released during the event</t>
  </si>
  <si>
    <t>3/21/2015 Power Station event</t>
  </si>
  <si>
    <t>A series of events at the facility Power Station led to a loss of plant steam needed to operate the battery exhausters.  Pushing and charging were suspended and raw COG was vented through the emergency flares.  Once the Power Station resumed operations and steam was available for the exhausters both  batteries were incrementally brought back to normal operating status.</t>
  </si>
  <si>
    <t>PEC baghouse, quench tower</t>
  </si>
  <si>
    <t>Down stream COG users in T5 permit</t>
  </si>
  <si>
    <t>4/9/2015 Fan Amp setting</t>
  </si>
  <si>
    <t>144 hours</t>
  </si>
  <si>
    <t>After a recently performed performance test fan amps were slightly raised and the limit increased.  The change was not immediately put in place at the fan motor controls by operations and for six days we were short of the limit by a few tenths of an amp.  We would have remained compliant with the previous limit</t>
  </si>
  <si>
    <t>5/17/2015 Missed Push</t>
  </si>
  <si>
    <t>During a single oven push equipment showed readiness to push but the baghouse fan damper did not send a signal it had fully opened during the push.  Self reported even though no proof of failure to meet requirements.  Issue did not repeat.</t>
  </si>
  <si>
    <t>7/16/2015 Missed Push</t>
  </si>
  <si>
    <t xml:space="preserve">A momentary communication loss for equipment operation status occurred.  The operator proceeded to push the oven but automation had not opened the baghouse damper. </t>
  </si>
  <si>
    <t>8/15/2015 Missed Push</t>
  </si>
  <si>
    <t>10/6-7/2015 #2 Quench baffles</t>
  </si>
  <si>
    <t>less than 24</t>
  </si>
  <si>
    <t>Quench tower baffles were in need of replacement due to normal wear.  Sections were prefabricated so that minimal downtime was needed to crane lift pieces in place.  As many quenches as practicable were sent to #1 quench tower but some quenches were performed at #2 when work was not active.</t>
  </si>
  <si>
    <t>5/31/2016 #2 opacity daily exceedance</t>
  </si>
  <si>
    <t>24 hour average</t>
  </si>
  <si>
    <t>A Power Station failure led to a loss of plant steam needed to operate the battery exhausters.  Upon restart even with corrective actions being implemented oven to flue leakage led to a daily opacity exceedance.</t>
  </si>
  <si>
    <t>5/31/2016 Power Station Event</t>
  </si>
  <si>
    <t>A series of boiler failures at the facility Power Station led to a loss of plant steam needed to operate the battery exhausters.  Pushing and charging were suspended and raw COG was vented through the emergency flares.  Once the Power Station resumed operations ( several boiler tubes repaired in each boiler ) and steam was available for the exhausters both  batteries were incrementally brought back to normal operating status over a couple days.</t>
  </si>
  <si>
    <t>The facility is not subject to 40 CFR Part 63 Subpart CCCCC.  Refer to previously submitted Semi-Annual Reports for list of deviations reported for Subpart L(see 24.b.)</t>
  </si>
  <si>
    <t>See 119.a</t>
  </si>
  <si>
    <t>Previously provided.24b</t>
  </si>
  <si>
    <t xml:space="preserve">Chemico Car </t>
  </si>
  <si>
    <t xml:space="preserve">Enclosure 1 - Part A.X. Management Practices, A. Operator Training, Q120-124. </t>
  </si>
  <si>
    <t>120. For each unit that you operate, is operator training required by a local or state agency as a condition of plant operation?</t>
  </si>
  <si>
    <t>121. If yes, please name the:</t>
  </si>
  <si>
    <t>122. List any company training:</t>
  </si>
  <si>
    <r>
      <t xml:space="preserve">123. For each battery that you operate please </t>
    </r>
    <r>
      <rPr>
        <b/>
        <i/>
        <sz val="10"/>
        <color indexed="8"/>
        <rFont val="Arial"/>
        <family val="2"/>
      </rPr>
      <t>estimate</t>
    </r>
    <r>
      <rPr>
        <b/>
        <sz val="10"/>
        <color indexed="8"/>
        <rFont val="Arial"/>
        <family val="2"/>
      </rPr>
      <t xml:space="preserve"> how many hours of formal training are conducted in each of the following areas:</t>
    </r>
  </si>
  <si>
    <t>124. Who conducts the operator training? In-house personnel, Private contractor. State or local agency, other (specify)</t>
  </si>
  <si>
    <t>121-pt.1. battery</t>
  </si>
  <si>
    <t>121-pt.2. type training</t>
  </si>
  <si>
    <t>121-pt.3. frequency</t>
  </si>
  <si>
    <t>121-pt.4. agency(s)</t>
  </si>
  <si>
    <t>122-pt.1. battery</t>
  </si>
  <si>
    <t>122-pt.2. type training</t>
  </si>
  <si>
    <t>122-pt.3. frequency</t>
  </si>
  <si>
    <t>123-pt.1. Prior to Starting Work</t>
  </si>
  <si>
    <t>123-pt.2. During First Year of Employment</t>
  </si>
  <si>
    <t>123-pt.3. After First Year of Employment</t>
  </si>
  <si>
    <t>Initial hire/ job specific</t>
  </si>
  <si>
    <t>Initial hire or new position</t>
  </si>
  <si>
    <t>after initial hire or as job assignment changes</t>
  </si>
  <si>
    <t>Dependent on job assignment and existing experience.  Highly variable.</t>
  </si>
  <si>
    <t>In house personnel</t>
  </si>
  <si>
    <t>Battery 1B/2</t>
  </si>
  <si>
    <t>Classroom and On-Job</t>
  </si>
  <si>
    <t>Prior to start of job and as needed for new/revised SOPs</t>
  </si>
  <si>
    <t>Supervisors/Operators</t>
  </si>
  <si>
    <t>In-house</t>
  </si>
  <si>
    <t xml:space="preserve">Enclosure 1 - Part A.X. Management Practices, B. Best Management Procedures, Q125-128. </t>
  </si>
  <si>
    <t>125. Does the facility make written Standard Operating Procedures (SOPs) available to all operators? (Yes/No)</t>
  </si>
  <si>
    <t>126. Does the facility keep Operations and Maintenance manuals from the equipment manufacturer near operator locations? (Yes/No)</t>
  </si>
  <si>
    <t>127. Does the facility employ additional practices that ensure operation of the incinerator is consistent from one shift to another? (Yes/No)</t>
  </si>
  <si>
    <t>128. If yes, please explain</t>
  </si>
  <si>
    <t>Yes, through any network computer terminal at facility</t>
  </si>
  <si>
    <t>Facility does not have an incinerator</t>
  </si>
  <si>
    <t>Facility does not have an "incinerator"</t>
  </si>
  <si>
    <t>Enclosure 1 - Part B. Coke By-Product Recovery Plants (CBRP), Q1-4</t>
  </si>
  <si>
    <t>2. If facility produces foundry coke and furnace coke, please provide a breakdown of each type of coke for last three years, as a percentage of annual coke produced, as well as your best guess as to 2022.</t>
  </si>
  <si>
    <r>
      <t xml:space="preserve">3. Provide a detailed </t>
    </r>
    <r>
      <rPr>
        <b/>
        <sz val="10"/>
        <color rgb="FF000000"/>
        <rFont val="Arial"/>
        <family val="2"/>
      </rPr>
      <t>Overall Process Diagram</t>
    </r>
    <r>
      <rPr>
        <b/>
        <sz val="10"/>
        <color indexed="8"/>
        <rFont val="Arial"/>
        <family val="2"/>
      </rPr>
      <t xml:space="preserve"> of your CBRP. Include all processes, products, and waste streams. Use unique identifiers (i.e., numbers, letters, as an ID code), that can be cross-referenced between the Overall Process Diagram, the description described below, and the CBRP Process Inventory table below. </t>
    </r>
  </si>
  <si>
    <t>4. Provide a Simple Overview Map of the facility that identifies the locations of each process group.</t>
  </si>
  <si>
    <t>2022 (percent foundry (best guess/estimate)):</t>
  </si>
  <si>
    <t>2021 (percent foundry):</t>
  </si>
  <si>
    <t>2020 (percent foundry):</t>
  </si>
  <si>
    <t>2019 (percent foundry):</t>
  </si>
  <si>
    <t>Furnace coke by-product recovery plant</t>
  </si>
  <si>
    <t>See file entitled: CBRP_Overall_Process_Diagram_BurnsHarbor.pdf.  This diagram is subject to confidentiality claims (CBI).</t>
  </si>
  <si>
    <t>See file entitled: Cliffs_Burns_Harbor_Site_Map</t>
  </si>
  <si>
    <t>See file entitled: CBRP_Process_Flow_Diagram_Monessen_20220921.pdf.  This diagram is subject to confidentiality claims (CBI).</t>
  </si>
  <si>
    <t>See file entitled: CBRP_Process_Flow_Diagram_Warren_20220921.pdf.  This diagram is subject to confidentiality claims (CBI).</t>
  </si>
  <si>
    <t>Enclosure 1 - Part B. Coke By-Product Recovery Plants (CBRP), Q5</t>
  </si>
  <si>
    <r>
      <t xml:space="preserve">5. Provide detailed descriptions of the processes at the CBRP and CROSS-REFERENCE to the Overall Process Diagram with unique ID code for each process unit, vessel, coolers, control device, air emission point, storage unit, wastewater treatment units, loading operations units, and all other components of the CBRP. 
Cross-reference with unique ID codes from the CBRP Process Inventory described below and include the following:
</t>
    </r>
    <r>
      <rPr>
        <b/>
        <sz val="10"/>
        <color rgb="FF000000"/>
        <rFont val="Arial"/>
        <family val="2"/>
      </rPr>
      <t xml:space="preserve">a. </t>
    </r>
    <r>
      <rPr>
        <b/>
        <sz val="10"/>
        <color indexed="8"/>
        <rFont val="Arial"/>
        <family val="2"/>
      </rPr>
      <t>Describe the movement of COG through and after CBRP and include a description of all potential emissions points, including pressure release valves, condensate collection, bleed points, bleeder control valves, boilers, flares, other combustion devices, etc. If any of the emission points are regulated under another NESHAP or a state or local rule, include a reference to the rule(s) to which they are subject in the descriptions.
b. Describe how each product stream is isolated from the COG. 
c. Describe all further product refining processes, include tar products, light oil products, naphthalene products, and any others.
d. Identify the point of generation for each HAP-containing waste stream, whether fitting the definitions in 40 CFR 61 subpart FF or not (use ID Codes, if at all possible), and provide details of how applicable waste streams are managed to comply with 40 CFR 61 subpart FF.</t>
    </r>
  </si>
  <si>
    <r>
      <t xml:space="preserve">See file entitled: CBRP_Overall_Process_Diagram_BurnsHarbor.pdf and the responses in Part B Question 6.  </t>
    </r>
    <r>
      <rPr>
        <sz val="10"/>
        <color rgb="FFFF0000"/>
        <rFont val="Arial"/>
        <family val="2"/>
      </rPr>
      <t>This diagram is subject to confidentiality claims (CBI).</t>
    </r>
  </si>
  <si>
    <r>
      <t xml:space="preserve">See the following diagrams for the flow of COG through the Coke By-Product Recovery Plant and the gas blanketing system configuration.  File names:
</t>
    </r>
    <r>
      <rPr>
        <sz val="10"/>
        <color rgb="FFFF0000"/>
        <rFont val="Arial"/>
        <family val="2"/>
      </rPr>
      <t>•	CBRP_Process_Flow_Diagram_Monessen_20220921.pdf.  This diagram is subject to confidentiality claims (CBI).
•	CBRP_Gas_Blanketing_System_Monessen_20220916.pdf.  This diagram is subject to confidentiality claims (CBI).</t>
    </r>
    <r>
      <rPr>
        <sz val="10"/>
        <rFont val="Arial"/>
        <family val="2"/>
      </rPr>
      <t xml:space="preserve">
Below is a summary of the processes at the coke-byproducts recovery plant.      
During the coking process, volatile matter in the coal is vaporized and captured into the coke oven gas (COG) main.  The hot, raw COG in the main is pulled via exhausters through a series of vessels designed to separate by-products, while also cleaning the COG.
The first step in the by-products recovery plant is the removal of tar from the COG.  The tar removal is initially done at the primary coolers via direct contact with a spray of aqueous liquor (flushing liquor) and further at the tar precipitators by means of electrostatic attraction.  The exhausters move the COG to the tar precipitators.  The liquids are sent to tar decanters for separation of aqueous liquor (circulated back to the primary cooler as flushing liquor), tar (sent to tar storage and sales), and tar sludge (collected and volatilized on the coal).  Excess liquor is sent through the ammonia still to the wastewater treatment plant.
COG is then directed to the desulfurization process, which includes a primary scrubber for hydrogen sulfide removal and reactors, condensers, and an intermediate spent caustic storage tank for recovery of elemental sulfur. Following desulfurization, the COG is passed through ammonia saturators , where sulfuric acid is added to produce liquid ammonium sulfate (LAS).  
The COG is then scrubbed with an absorbent “wash oil” to remove the remaining lighter organic fractions, called light oil.  The wash oil is recirculated back to be used as the scrubbing agent, while the light oil is sent to storage and sales.  The heavy wash oil muck is sent to tar processing.  The cleaned COG is then used as fuel in the boilers and battery, while any excess COG is flared.
In addition to treating the COG, the by-product plant must also condition the flushing liquor that is returned to the coke oven battery and treat the wastewater that is generated by the coke making process.   Also, the benzene waste streams identified under 40 CFR Part 61 Subpart FF are detailed in Question 16 of Part B.   </t>
    </r>
  </si>
  <si>
    <r>
      <t xml:space="preserve">See the following diagrams for the flow of COG through the Coke By-Product Recovery Plant and the configuration of the control system.  File names: 
</t>
    </r>
    <r>
      <rPr>
        <sz val="10"/>
        <color rgb="FFFF0000"/>
        <rFont val="Arial"/>
        <family val="2"/>
      </rPr>
      <t>•	CBRP_Process_Flow_Diagram_Warren_20220921.pdf.  This diagram is subject to confidentiality claims (CBI).
•	CBRP_Control_System_Warren_20220920.pdf.  This diagram is subject to confidentiality claims (CBI).</t>
    </r>
    <r>
      <rPr>
        <sz val="10"/>
        <rFont val="Arial"/>
        <family val="2"/>
      </rPr>
      <t xml:space="preserve">
Below is a brief summary of the processes at the coke-byproducts recovery plant.
During the coking process, volatile matter in the coal is vaporized and captured into the coke oven gas (COG) main.  The hot, raw COG in the main is pulled via exhausters and flows through a series of vessels designed to separate by-products, while also cleaning the COG.
The first step in the by-products recovery plant is the removal of tar from the COG.  The tar removal is initially done at the primary coolers via direct contact with a spray of aqueous liquor (primary cooler condensate) and further at the tar precipitators by means of electrostatic attraction.  The exhausters move the COG to the tar precipitators.  The liquids are sent to tar decanters for separation of aqueous liquor (returned back to the Flushing Liquor Distribution pot), tar (sent to tar storage and sales), and tar sludge (collected and volatilized on the coal).  Excess liquor is sent through the ammonia still to the wastewater treatment plant.
The ammonia in the COG is then removed at the ammonia absorbers by contacting the COG with a solution of sulfuric acid. The sulfuric acid reacts readily with the ammonia in the COG to form ammonium sulfate. The liquid ammonium sulfate is filtered and adjusted to a neutral pH and sold in the market. 
The COG continues to the final cooler where the gas is cooled by direct contact with wash oil and the naphthalene is condensed from the gas.  In wash oil final coolers, the naphthalene dissolves in the wash oil and a side stream of oil is steam stripped to remove the naphthalene at the Light Oil Plant.  The removal of light oil from COG uses wash oil in a similar process to that described for naphthalene removal. The light oil is stripped from the wash oil in a still and is then condensed to form crude light oil.  
The COG then continues through the desulfurization plant to remove the hydrogen sulfide.  The clean COG is then used to fuel the coke oven batteries and boilers.  Excess COG is flared.  The hydrogen sulfide gas goes to the Claus plant to produce molten sulfur for sale.   
In addition to treating the COG, the by-product plant must also condition the flushing liquor that is returned to the coke oven battery and treat the wastewater that is generated by the coke making process.   Also, the benzene waste streams identified under 40 CFR Part 61 Subpart FF are detailed in Question 16 of Part B.      </t>
    </r>
  </si>
  <si>
    <t>Enclosure 1 - Part B. Coke By-Product Recovery Plants (CBRP) - CBRP Process, Q6 Inventory</t>
  </si>
  <si>
    <t xml:space="preserve">6. Provide an inventory of each CBRP process unit that includes its unique ID codes and a brief summary of its function. Please fill in the same table, as below, in your  Excel® answer file (insert rows as necessary). Some examples are provided in the table below. Include all process units and process groups at your CBRP. The inventory should be cross-referenced with the Overall Process Diagram and the detailed descriptions required above. The inventory should begin with coke oven gas collection at the batteries and include, but is not limited to the following:
a. Identify all air emission points of COG or other chemical/HAP emissions.
b. Identify SCC, where applicable. (See SCC list in Appendix C). Where an SCC describing the emission point does not exist, please note this fact in your worksheet table and add this emission point to the end of the SCC worksheet table (example shown in Appendix C).
c. Identify all streams of HAP-containing fluids.
d. Identify all product streams, including clean coke oven gas returned to batteries or elsewhere; benzene production, ammonium sulfate manufacturing, etc.
e. Identify All product processing streams, including tar processing, light oil refining, naphthalene processing, ammonia processing, wash-oil cooler system, gas cooler, ammonia removal, light oil separation and processing, light oil condenser, naphthalene processing, light oil refining.
f. Identify all control devices, including flares; units that combust or use COG as a fuel including steam generation boilers; waste streams, handling, and wastewater treatment; storage vessels/tanks; loading / transfer operations; desulfurization plants. </t>
  </si>
  <si>
    <t>ProcessUnit/ID Code</t>
  </si>
  <si>
    <t>Process Group</t>
  </si>
  <si>
    <t>Process/Unit</t>
  </si>
  <si>
    <t>Function</t>
  </si>
  <si>
    <t>Air Emissions Streams</t>
  </si>
  <si>
    <t>Emission Control System</t>
  </si>
  <si>
    <t>Applicable EPA, State, and Local Regulations</t>
  </si>
  <si>
    <t>Take Inputs From?</t>
  </si>
  <si>
    <t>Output Goes To?</t>
  </si>
  <si>
    <t>Coke By-Product Recovery Plant</t>
  </si>
  <si>
    <t xml:space="preserve">Tar System-tar separation and processing </t>
  </si>
  <si>
    <t>Collector main/1A</t>
  </si>
  <si>
    <t>This information is subject to confidentiality claims (CBI).</t>
  </si>
  <si>
    <t>No - Closed System</t>
  </si>
  <si>
    <t>None - no venting</t>
  </si>
  <si>
    <t>Flushing liquor decanters (3)/5A</t>
  </si>
  <si>
    <t xml:space="preserve">Yes </t>
  </si>
  <si>
    <t>under vapor collection system</t>
  </si>
  <si>
    <t xml:space="preserve">40 CFR Part 61 Subpart L </t>
  </si>
  <si>
    <t>Flushing liquor circulation tank/6A</t>
  </si>
  <si>
    <t>Flushing liquor strainers (3)/7A</t>
  </si>
  <si>
    <t>Tar transfer tank/10A</t>
  </si>
  <si>
    <t>Tar storage tanks (2)/11A</t>
  </si>
  <si>
    <t>Spiral coolers (28)/3A</t>
  </si>
  <si>
    <t>Primary coolers (3)/2A</t>
  </si>
  <si>
    <t>Exhausters (3)/20A</t>
  </si>
  <si>
    <t>Seal Pots (7)/21A and 31A</t>
  </si>
  <si>
    <t>Tar precipitators (4)/30A</t>
  </si>
  <si>
    <t>Tar precipitators sump/22A</t>
  </si>
  <si>
    <t>Primary cooler condensate tank/4A</t>
  </si>
  <si>
    <t xml:space="preserve">under vapor collection system </t>
  </si>
  <si>
    <t>Strainer/13A</t>
  </si>
  <si>
    <t>Tar Loading Dock/12A</t>
  </si>
  <si>
    <t xml:space="preserve">Tar Sludge System-tar sludge separation and processing </t>
  </si>
  <si>
    <t>Tar sludge ball mill/1B</t>
  </si>
  <si>
    <t>Tar sludge surge tank/2B</t>
  </si>
  <si>
    <t>SIF mixing tank/3B</t>
  </si>
  <si>
    <t>SIF storage tank /4B</t>
  </si>
  <si>
    <t xml:space="preserve">Ammonia System-ammonia sulfate separation and processing </t>
  </si>
  <si>
    <t>Ammonia absorber circ. Tank/2D</t>
  </si>
  <si>
    <t>Ammonia spray absorbers (2)/1D</t>
  </si>
  <si>
    <t>Ammonia sulfate crystallizer/3D</t>
  </si>
  <si>
    <t>Slurry tanks (2)/4D</t>
  </si>
  <si>
    <t>sulfate dryers (2)/5D</t>
  </si>
  <si>
    <t>Filtrate tank/6D</t>
  </si>
  <si>
    <t>Ammonia sulfate to storage/7D</t>
  </si>
  <si>
    <t>Barometric condensers (1)/10D</t>
  </si>
  <si>
    <t>Crystallizer hot well/11D</t>
  </si>
  <si>
    <t>Coolers (2)/12D</t>
  </si>
  <si>
    <t xml:space="preserve">Wash Oil System-wash oil separation and processing </t>
  </si>
  <si>
    <t>Wash oil preheaters (2)/4C</t>
  </si>
  <si>
    <t>Wash oil stripper/5C</t>
  </si>
  <si>
    <t>Vapor/oil heat exchanger (2)/3C</t>
  </si>
  <si>
    <t>Fresh wash oil storage tank/6C</t>
  </si>
  <si>
    <t>Wash oil stripper separator tank/10C</t>
  </si>
  <si>
    <t>No.5 Sump/11C</t>
  </si>
  <si>
    <t>Wash oil reflux tank/20C</t>
  </si>
  <si>
    <t>Wash oil final coolers (3)/1C</t>
  </si>
  <si>
    <t>Spiral coolers (12)/2C</t>
  </si>
  <si>
    <t>Wash oil decanter/12C</t>
  </si>
  <si>
    <t>Decanter muck storage tank/13C</t>
  </si>
  <si>
    <t>Wash oil separation tank/14C</t>
  </si>
  <si>
    <t>Waste Water System-separation of waste products from water</t>
  </si>
  <si>
    <t>Waste water feed tank/20D</t>
  </si>
  <si>
    <t>40 CFR 61 Part 61 Subpart FF</t>
  </si>
  <si>
    <t>Mixing tank/21D</t>
  </si>
  <si>
    <t>Separator wastewater/22D</t>
  </si>
  <si>
    <t>Intermediate tank/23D</t>
  </si>
  <si>
    <t>Wastewater storage tank/24D</t>
  </si>
  <si>
    <t>Neut. Tank/25D</t>
  </si>
  <si>
    <t>Wastewater stripper/26D</t>
  </si>
  <si>
    <t>Activated carbon absorbers (2)/27D</t>
  </si>
  <si>
    <t xml:space="preserve">Waste Ammonia Liquor System-W.A.L separation and processing </t>
  </si>
  <si>
    <t>Waste Am. Liq. Clarifier/1E</t>
  </si>
  <si>
    <t xml:space="preserve">40 CFR 61 Part 61 Subpart L </t>
  </si>
  <si>
    <t>North waste Am. Liq. Clarifier/Inactive but on drawing</t>
  </si>
  <si>
    <t>Heat exchangers (5) spiral/2E</t>
  </si>
  <si>
    <t>Pressure filters (3)/3E</t>
  </si>
  <si>
    <t>WAL storage tank/10E</t>
  </si>
  <si>
    <t>Final (cloth) filters (4)/4E</t>
  </si>
  <si>
    <t>Dewatering box/13E</t>
  </si>
  <si>
    <t>Sluice pit/11E</t>
  </si>
  <si>
    <t>Reclaim pit/12E</t>
  </si>
  <si>
    <t>Flushing Liquor/ Tar System</t>
  </si>
  <si>
    <t>Exhausters (2), No ID</t>
  </si>
  <si>
    <t>40 CFR Part 61 Subpart L</t>
  </si>
  <si>
    <t>West Primary Cooler, 1</t>
  </si>
  <si>
    <t>East Primary Cooler, 2</t>
  </si>
  <si>
    <t>Secondary Cooler, 4</t>
  </si>
  <si>
    <t>Tar Precipitator #1, 6</t>
  </si>
  <si>
    <t>Tar Precipitator #2, 7</t>
  </si>
  <si>
    <t>Tar Precipitator #3, 8</t>
  </si>
  <si>
    <t>Condensate Sump, 9</t>
  </si>
  <si>
    <t>Gas Blanketing System</t>
  </si>
  <si>
    <t>East Flushing Liquor Decanter, 10</t>
  </si>
  <si>
    <t>West Flushing Liquor Decanter - West Side, 11a</t>
  </si>
  <si>
    <t>West Flushing Liquor Decanter - East Side, 11b</t>
  </si>
  <si>
    <t>Flushing Liquor Collecting Tank, 12</t>
  </si>
  <si>
    <t>Tar Running Tank (West), 13</t>
  </si>
  <si>
    <t>Tar Running Tank (East), 14</t>
  </si>
  <si>
    <t>Coal Tar Storage Tank, 15</t>
  </si>
  <si>
    <t>Desulfurization System</t>
  </si>
  <si>
    <t>H2S Scrubber, 20</t>
  </si>
  <si>
    <t>None - No venting</t>
  </si>
  <si>
    <t>Deacifier, 21</t>
  </si>
  <si>
    <t>No - Vapors to Claus Plant for processing</t>
  </si>
  <si>
    <t>Ammonia System</t>
  </si>
  <si>
    <t>West Ammonia Saturator/ Scrubber, 40</t>
  </si>
  <si>
    <t>East Ammonia Saturator/ Scrubber, 42</t>
  </si>
  <si>
    <t>Light Oil System</t>
  </si>
  <si>
    <t>Final Cooler, 60</t>
  </si>
  <si>
    <t>Wash Oil Recovery Tank (002A), 62</t>
  </si>
  <si>
    <t>Benzol Washer, 64</t>
  </si>
  <si>
    <t>Oil Vapor Heat Exchanger, 66</t>
  </si>
  <si>
    <t>Wash Oil Still, 67</t>
  </si>
  <si>
    <t>Primary Separator, 69</t>
  </si>
  <si>
    <t>Secondary Separator, 70</t>
  </si>
  <si>
    <t>Light Oil Condenser, 71</t>
  </si>
  <si>
    <t>Overhead Tank, 73</t>
  </si>
  <si>
    <t>None - Gas Blanketed as BMP</t>
  </si>
  <si>
    <t>Wash Oil Purifier, 74</t>
  </si>
  <si>
    <t>No - Vapors vented back to Overhead Tank (73)</t>
  </si>
  <si>
    <t>Wash Oil Muck Storage (008A), 75</t>
  </si>
  <si>
    <t>Light Oil Storage Tank (West - 017A), 76</t>
  </si>
  <si>
    <t>Light Oil Storage Tank (East - 018A), 77</t>
  </si>
  <si>
    <t>Interceptor Sump, 78</t>
  </si>
  <si>
    <t>Wash Oil (Fresh) Storage Tank, 72</t>
  </si>
  <si>
    <t>Wastewater Treatment System</t>
  </si>
  <si>
    <t>Tar Oil Separator Tank (South), 80</t>
  </si>
  <si>
    <t>Tar Oil Separator Tank (North), 81</t>
  </si>
  <si>
    <t>Ammonia Liquor Storage Tank (West), 82</t>
  </si>
  <si>
    <t>Ammonia Liquor Storage Tank (East), 83</t>
  </si>
  <si>
    <t>Ammonia Still, 87</t>
  </si>
  <si>
    <t>No - Vapors to Deacifier</t>
  </si>
  <si>
    <t>Flushing Liquor/Tar System</t>
  </si>
  <si>
    <t>Primary Cooler #1, 173</t>
  </si>
  <si>
    <t>Primary Cooler #2, 175</t>
  </si>
  <si>
    <t>Exhauster #1, 144</t>
  </si>
  <si>
    <t>Exhauster #2, 147</t>
  </si>
  <si>
    <t>Exhauster #3, 148</t>
  </si>
  <si>
    <t>Tar Precipitator #1, 176</t>
  </si>
  <si>
    <t>Tar Precipitator #2, 177</t>
  </si>
  <si>
    <t>Tar Precipitator #3, 178</t>
  </si>
  <si>
    <t>Tar Precipitator Seal Pot #1, 176</t>
  </si>
  <si>
    <t>Control System</t>
  </si>
  <si>
    <t>Tar Precipitator Seal Pot #2, 177</t>
  </si>
  <si>
    <t>Condensate Sump, 3515.01.01</t>
  </si>
  <si>
    <t>Exhauster 1 &amp; 2 Seal Pot, No ID</t>
  </si>
  <si>
    <t>Exhauster 3 Seal Pot, No ID</t>
  </si>
  <si>
    <t>Hot Well, BZT63</t>
  </si>
  <si>
    <t>Primary Cooler Distribution Pot, BZT72</t>
  </si>
  <si>
    <t>Primary Cooler Sump, BZT71</t>
  </si>
  <si>
    <t>Tar Decanter #1, 28</t>
  </si>
  <si>
    <t>Tar Decanter #2, 29</t>
  </si>
  <si>
    <t>Tar Decanter #3, 30</t>
  </si>
  <si>
    <t>Decanter Drain Sump, BZT64</t>
  </si>
  <si>
    <t>Primary Liquor Cooler #1, 130a</t>
  </si>
  <si>
    <t>Primary Liquor Cooler #2, 130b</t>
  </si>
  <si>
    <t>Flushing Liquor Distribution, No ID</t>
  </si>
  <si>
    <t>Flushing Tank #1, 27a</t>
  </si>
  <si>
    <t>Flushing Tank #2, 27b</t>
  </si>
  <si>
    <t>Tar Storage Tank #1, 1</t>
  </si>
  <si>
    <t>Tar Storage Tank #4, 4</t>
  </si>
  <si>
    <t>Tar Storage Drain Sump, T02601</t>
  </si>
  <si>
    <t>East Dehydrator, 25</t>
  </si>
  <si>
    <t>West Dehydrator, 26</t>
  </si>
  <si>
    <t>Final Cooler, 117</t>
  </si>
  <si>
    <t>Final Cooler Wash Oil Decanter Tank, 37</t>
  </si>
  <si>
    <t>Final Cooler Niagra, 121</t>
  </si>
  <si>
    <t>Final Cooler Circulation Tank, 39</t>
  </si>
  <si>
    <t>Wash Oil Circulating Tank , 110</t>
  </si>
  <si>
    <t>Benzol Washer #1, 3957.01.01</t>
  </si>
  <si>
    <t>Benzol Washer #2, 3957.02.01</t>
  </si>
  <si>
    <t>Inlet Separator, No ID</t>
  </si>
  <si>
    <t>Wash Oil Still , 129</t>
  </si>
  <si>
    <t>Vapor to Oil Heat Exchanger #1, 140</t>
  </si>
  <si>
    <t>Vapor to Oil Heat Exchanger #2, 141</t>
  </si>
  <si>
    <t>Wash Oil Interchanger #1, 131</t>
  </si>
  <si>
    <t>Wash Oil Interchanger #2, 132</t>
  </si>
  <si>
    <t>Wash Oil Interchanger #3, 133</t>
  </si>
  <si>
    <t>Wash Oil Interchanger #4, 134</t>
  </si>
  <si>
    <t>Wash Oil Interchanger #5, 135</t>
  </si>
  <si>
    <t>Wash Oil Interchanger #6, 136</t>
  </si>
  <si>
    <t>Wash Oil Final Heater #1, 142</t>
  </si>
  <si>
    <t>Wash Oil Final Heater #2, 143</t>
  </si>
  <si>
    <t>Wash Oil Cooler #1, 119</t>
  </si>
  <si>
    <t>Wash Oil Cooler #2, 120</t>
  </si>
  <si>
    <t>Wash Oil Decanter, 112</t>
  </si>
  <si>
    <t>Wash Oil (Fresh) Storage Tank, 111</t>
  </si>
  <si>
    <t xml:space="preserve">None  </t>
  </si>
  <si>
    <t>Light Oil Condenser #1, 138</t>
  </si>
  <si>
    <t>Light Oil Condenser #2, 139</t>
  </si>
  <si>
    <t>Secondary Light Oil Separator, 122</t>
  </si>
  <si>
    <t>Light Oil Storage #1, 99</t>
  </si>
  <si>
    <t>Light Oil Storage #2, 100</t>
  </si>
  <si>
    <t>Light Oil Storage #3, 101</t>
  </si>
  <si>
    <t>Light Oil Storage #4, 102</t>
  </si>
  <si>
    <t>Light Oil Storage #5, 103</t>
  </si>
  <si>
    <t>Light Oil Loading, BZT33</t>
  </si>
  <si>
    <t>Primary Light Oil Separator, 123</t>
  </si>
  <si>
    <t>Primary Light Oil Pump Tank, 109</t>
  </si>
  <si>
    <t>Wash Oil Purifier, 124</t>
  </si>
  <si>
    <t>Ammonia Absorber, 3921.01.01</t>
  </si>
  <si>
    <t>Ammonia Liquor Storage #1, 14</t>
  </si>
  <si>
    <t>Ammonia Liquor Storage #2, 15</t>
  </si>
  <si>
    <t>Interceptor Sump, 118</t>
  </si>
  <si>
    <t>Spill Containment Tank, 97</t>
  </si>
  <si>
    <t>Ammonia Still #1, 32001-1</t>
  </si>
  <si>
    <t>Ammonia Still #2, 32001-2</t>
  </si>
  <si>
    <t>Enclosure 1 - Part B. Coke By-Product Recovery Plants (CBRP), Q7</t>
  </si>
  <si>
    <t xml:space="preserve">7. Describe the SOPs or work practices used to minimize emissions at all units at the CBRP. Please provide requested documents and indicate in the table. Separate between LDAR practices, and SOPs or work practices with and without written plans. Cross reference process unit to the Overall Process Diagram referenced above. Please provide any related capital and labor costs (blank table shown in Appendix D). </t>
  </si>
  <si>
    <t>Cost Table</t>
  </si>
  <si>
    <t>SOP or Work Practices Used To Minimize Emissions at CBRP</t>
  </si>
  <si>
    <r>
      <t xml:space="preserve">Process Unit Name &amp; ID Code </t>
    </r>
    <r>
      <rPr>
        <b/>
        <i/>
        <sz val="10"/>
        <color rgb="FF000000"/>
        <rFont val="Arial"/>
        <family val="2"/>
      </rPr>
      <t>(from Overall Process Diagram)</t>
    </r>
  </si>
  <si>
    <t>Provide LDAR plan and list file name below</t>
  </si>
  <si>
    <t>Brief description of LDAR program</t>
  </si>
  <si>
    <t>If required by a rule, reference the rule below</t>
  </si>
  <si>
    <t xml:space="preserve">Provide determination report and list file name below </t>
  </si>
  <si>
    <t>Brief description of procedures used to minimize emissions other than LDAR</t>
  </si>
  <si>
    <t>Provide written LDAR plan and indicate file name below.</t>
  </si>
  <si>
    <t xml:space="preserve">Typical SOP or Work practice Schedule. </t>
  </si>
  <si>
    <t>If work practice does not have a routine schedule, indicate number of times implemented per day/week/month/year, on average, in previous three years</t>
  </si>
  <si>
    <t>Description of SOP or work practices that are not LDAR and not in a SOP or plan</t>
  </si>
  <si>
    <t>Typical SOP or work practice schedule</t>
  </si>
  <si>
    <t>If no schedule, describe what triggers implementation of the SOP or work practice.</t>
  </si>
  <si>
    <r>
      <t xml:space="preserve">Emission </t>
    </r>
    <r>
      <rPr>
        <b/>
        <sz val="10"/>
        <color rgb="FF000000"/>
        <rFont val="Arial"/>
        <family val="2"/>
      </rPr>
      <t>Source</t>
    </r>
    <r>
      <rPr>
        <b/>
        <sz val="10"/>
        <color theme="1"/>
        <rFont val="Arial"/>
        <family val="2"/>
      </rPr>
      <t xml:space="preserve"> (specify)</t>
    </r>
  </si>
  <si>
    <t>Describe Measure (Work Practice/ Equipment /Other)</t>
  </si>
  <si>
    <t>Capital Purchases and Year$</t>
  </si>
  <si>
    <t>Annual O&amp;M Expenses and Year$</t>
  </si>
  <si>
    <t>Labor (hrs/day)</t>
  </si>
  <si>
    <t>Labor (hrs/week)</t>
  </si>
  <si>
    <t>Labor (hrs/yr)</t>
  </si>
  <si>
    <t>Type of Labor (e.g., (technician, skilled worker, manager, etc.)</t>
  </si>
  <si>
    <t>Estimated Control Efficiency (%) of Work Practice or Equipment</t>
  </si>
  <si>
    <t>Other Notes</t>
  </si>
  <si>
    <t>There is no dedicated LDAR Plan.</t>
  </si>
  <si>
    <t xml:space="preserve">LDAR is required by 40 CFR Part 61 Subpart L (Subpart L) and must be conducted in accordance with Subpart L and 40 CFR Part 61 Subpart V.  Instrumental monitoring in accordance with Method 21 is performed on the vapor collection system and equipment in benzene service.  </t>
  </si>
  <si>
    <t>40 CFR Part 61 Subpart L and Ohio EPA OAC 37445-21-09(DD).</t>
  </si>
  <si>
    <t>It is not clear as to what EPA is requesting.</t>
  </si>
  <si>
    <t xml:space="preserve">Daily checks in IFIX (monitoring system, per internal plan)
Semi-Annual Maintenance Inspection (Subpart L requires Annual).  </t>
  </si>
  <si>
    <t xml:space="preserve">Daily visual checks of vapor collection system on IFIX 
</t>
  </si>
  <si>
    <t>Subpart L/V Part 61 LDAR Program - Method 21 Monitoring and visual inspection</t>
  </si>
  <si>
    <t xml:space="preserve">unknown </t>
  </si>
  <si>
    <t xml:space="preserve">Semi-Annual Maintenance Inspection (Subpart L requires Annual).  </t>
  </si>
  <si>
    <t>See file entitled: Final_ArclelorMittal_Monessen_OandM_Plan_20220125.pdf.  This plan is subject to to confidentiality claims (CBI).</t>
  </si>
  <si>
    <t>LDAR is required by 40 CFR Part 61 Subpart L (Subpart L) and must be conducted in accordance with Subpart L and 40 CFR Part 61 Subpart V.  Instrumental monitoring in accordance with Method 21 is performed on the gas blanketing system and equipment in benzene service.</t>
  </si>
  <si>
    <t xml:space="preserve">Annual Maintenance Inspection as required by Subpart L </t>
  </si>
  <si>
    <t>Annual Maintenance Inspection as required by 40 CFR Part 61 Subpart L</t>
  </si>
  <si>
    <t>Daily Visual Checks of Gas Blanketing System
Monthly Pump and Exhauster Vibration Analysis</t>
  </si>
  <si>
    <t>See Column k</t>
  </si>
  <si>
    <t>Daily Visual Checks of Gas Blanketing System</t>
  </si>
  <si>
    <t>Monthly Pump and Exhauster Vibration Analysis</t>
  </si>
  <si>
    <t>Annual Maintenance Inspection under Subpart L (Part 61)</t>
  </si>
  <si>
    <t>Subpart L/V Part 61 LDAR Program - Method 21 Monitoring</t>
  </si>
  <si>
    <t>Subpart L/V Part 61 LDAR Program - Visual Weekly Pumps</t>
  </si>
  <si>
    <t>LDAR is required by 40 CFR Part 61 Subpart L (Subpart L) and must be conducted in accordance with Subpart L and 40 CFR Part 61 Subpart V.  Instrumental monitoring in accordance with Method 21 is performed on the control system and equipment in benzene service.  LDAR is also required by Ohio EPA VOC LDAR Program under OAC 3745-21-09(DD) – Leak from process units that produce organic chemicals (included in Title V Operating Permit).</t>
  </si>
  <si>
    <t xml:space="preserve">Daily Visual Inspections of Control System (in an internal plan)
Annual Maintenance Inspection as required by Subpart L </t>
  </si>
  <si>
    <t xml:space="preserve">Daily Visual Inspections of Gas Blanketing System (in an internal plan)
Annual Maintenance Inspection as required by Subpart L </t>
  </si>
  <si>
    <t>Continuous Pump and Exhauster Vibration Analysis and Quarterly Audits of the Data</t>
  </si>
  <si>
    <t>Daily Visual Checks of Control System</t>
  </si>
  <si>
    <t>Subpart L/V LDAR Program (Method 21 Monitoring, Visual Weekly Pumps, Annual Maintenance Inspection)</t>
  </si>
  <si>
    <t>Enclosure 1 - Part B. Coke By-Product Recovery Plants (CBRP), Q8</t>
  </si>
  <si>
    <t xml:space="preserve">8. Provide a detailed description of the gas blanketing system(s) in the table below that is cross-referenced to the gas blanketing system on the Overall Process Diagram and inventory table above: </t>
  </si>
  <si>
    <t>a. Provide a diagram of the gas-blanketing system(s) that corresponds to the Overall Process Diagram and the gas blanketing inventory required here.</t>
  </si>
  <si>
    <t>b. Include in the Gas Blanketing Inventory table below a description all units involved in gas blanketing and the potential emission sources. Describe the circumstances in which blanket gas can be released/vented. Describe regular maintenance, including purging, cleaning, condensation collection, etc.</t>
  </si>
  <si>
    <t>Gas Blanketing Inventory</t>
  </si>
  <si>
    <t>Gas blanketing system name or ID Code  
(from Overall Process Diagram)</t>
  </si>
  <si>
    <t>Type and description of blanketing gas used</t>
  </si>
  <si>
    <t>Operating pressure</t>
  </si>
  <si>
    <t>Method(s) of gas pressure control</t>
  </si>
  <si>
    <t>List of process units connected to system</t>
  </si>
  <si>
    <t>List of pressure relief devices</t>
  </si>
  <si>
    <t>List of condensate collection points</t>
  </si>
  <si>
    <t>Describe the regular maintenance of gas blanketing system</t>
  </si>
  <si>
    <t>List of units combusting COG other than coke ovens (including flares)</t>
  </si>
  <si>
    <t>See file entitled: CBRP_Overall_Process_Diagram_BurnsHarbor.pdf.  Anything labeled with an asterisk is part of the vapor collection system.  This diagram is subject to confidentiality claims (CBI).</t>
  </si>
  <si>
    <t>Vapor Recovery System</t>
  </si>
  <si>
    <t>Vapors from individual vessels are used to provide a slight positive pressure (2” WG) inside the vessels and vapor collection piping.</t>
  </si>
  <si>
    <t>All of the vapor piping is routed through a regulation chamber which maintains a 2” WG running seal.   This regulates the pressure in the vapor collection system at 2” WG.</t>
  </si>
  <si>
    <t>•	A regulation chamber with a running liquid seal maintained at 2” WG controls the pressure in the vapor collection system to 2” WG.
•	The two tar storage tanks utilize a nitrogen addition to maintain a 2” WG pressure inside the vapor collection system if the pressure drops below 2” WG due to pumping out of the contents and/or atmospheric conditions (rain, cold temperatures) cause a decrease in the vapor pressure.
•	The 1,000,000 gallon WAL Clarifier also utilizes a nitrogen addition to maintain a 2” WG pressure inside the vapor collection system if the pressure drops below 2” WG due to pumping out of the contents and/or atmospheric conditions (rain, cold temperatures) cause a decrease in the vapor pressure.</t>
  </si>
  <si>
    <t>•	A regulation chamber with a 2” WG running liquid seal is utilized on the tar tank vapor collection system,  and also on the second vapor collection system which integrates all the other vessels with vapor recovery.
•	A relief chamber with a 4” WG running seal is utilized on the tar tank vapor collection system,  and also on the second vapor collection system which integrates all the other vessels with vapor recovery.
•	All vessels on the vapor collection system have either a pressure/vacuum relief device or a U-Seal.   The pressure/vacuum relief devices and U-seals are engineering to relieve pressure at &gt;5” WG pressure</t>
  </si>
  <si>
    <t>There are no condensate collection points on the vapor collection system.</t>
  </si>
  <si>
    <t>Daily visual checks of vapor collection system on IFIX ; Semi-Annual Maintenance Inspection (Subpart L requires Annual); Subpart L/V LDAR Program; Additional maintenance on an as-needed basis.</t>
  </si>
  <si>
    <t>Excess Bleeder Stack, Other non-coke related units.</t>
  </si>
  <si>
    <t>See file entitled: CBRP_Gas_Blanketing_System_Monessen_20220916.pdf.  This diagram is subject to confidentiality claims (CBI).</t>
  </si>
  <si>
    <t>Nitrogen</t>
  </si>
  <si>
    <t>0.5-1.5 inches w.c.</t>
  </si>
  <si>
    <t>Regulating Valves</t>
  </si>
  <si>
    <t>See file entitled: List_PRV_GBS_Monessen.pdf</t>
  </si>
  <si>
    <t>There are no condensate collection points on the gas blanketing system.</t>
  </si>
  <si>
    <t>Daily visual checks of the gas blanketing system;  Annual maintenance inspection in accordance with Subpart L Part 61; Subpart L/V LDAR Program; Additional maintenance on an as-needed basis.</t>
  </si>
  <si>
    <t>Boilers and Excess COG Flares</t>
  </si>
  <si>
    <t>See file entitled: CBRP_Control_System_Warren_20220920pdf.  This diagram is subject to confidentiality claims (CBI).</t>
  </si>
  <si>
    <t>0.1-1.5 inches w.c</t>
  </si>
  <si>
    <t>See file entitled: List_PRV_GBS_Warren.pdf</t>
  </si>
  <si>
    <t xml:space="preserve">There are two (2) condensate collection points on the control system but they are closed to  atmosphere. </t>
  </si>
  <si>
    <t>Regulator visual inspections of the gas blanketing system;  Annual maintenance inspection in accordance with Subpart L Part 61; Subpart L/V LDAR Program; Additional maintenance on an as-needed basis.</t>
  </si>
  <si>
    <t>Boilers and Excess COG Flare</t>
  </si>
  <si>
    <t>Enclosure 1 - Part B. Coke By-Product Recovery Plants (CBRP), Q9</t>
  </si>
  <si>
    <t>9. For the past 3 years (or last ten (10) shutdowns, whichever is shorter), provide a list of all complete or partial shutdowns of the gas blanketing systems that are in use at the CBRP:</t>
  </si>
  <si>
    <t>History of Gas Blanketing System Shutdowns</t>
  </si>
  <si>
    <r>
      <t xml:space="preserve">Process Units Effected &amp; ID Codes
</t>
    </r>
    <r>
      <rPr>
        <b/>
        <i/>
        <sz val="10"/>
        <color rgb="FF000000"/>
        <rFont val="Arial"/>
        <family val="2"/>
      </rPr>
      <t>(from Overall Process Diagram)</t>
    </r>
  </si>
  <si>
    <t>Date Range of Shutdown</t>
  </si>
  <si>
    <t>Indicate if Complete or Partial Shutdown of Blanketing System</t>
  </si>
  <si>
    <t>Duration of Shutdown (days/hours/minutes)</t>
  </si>
  <si>
    <t>Reason for Shutdown</t>
  </si>
  <si>
    <t>Description of Maintenance Performed</t>
  </si>
  <si>
    <t>No Shutdowns</t>
  </si>
  <si>
    <t>5/3/2019 thru 5/14/2019</t>
  </si>
  <si>
    <t>Complete</t>
  </si>
  <si>
    <t>12 days</t>
  </si>
  <si>
    <t xml:space="preserve">Cleaning, repair and replacement of piping. </t>
  </si>
  <si>
    <t>See Reason for Shutdown</t>
  </si>
  <si>
    <t>8/6/2019 thru 8/16/2019</t>
  </si>
  <si>
    <t>Partial</t>
  </si>
  <si>
    <t>11 days</t>
  </si>
  <si>
    <t xml:space="preserve">Cleaning and repair of the West Ammonia Liquor Storage Tank. </t>
  </si>
  <si>
    <t>8/19/2019 thru 8/23/2019</t>
  </si>
  <si>
    <t>5 days</t>
  </si>
  <si>
    <t>Cleaning and unplugging of piping.</t>
  </si>
  <si>
    <t>10/8/2019 thru 10/11/2019</t>
  </si>
  <si>
    <t>4 days</t>
  </si>
  <si>
    <t>Clean the vapor lines.</t>
  </si>
  <si>
    <t>10/16/2019 thru 10/16/2019</t>
  </si>
  <si>
    <t>4 hours</t>
  </si>
  <si>
    <t>Change a valve.</t>
  </si>
  <si>
    <t>10/17/2019 thru 10/17/2019</t>
  </si>
  <si>
    <t>8 hours</t>
  </si>
  <si>
    <t>Clean vapor lines.</t>
  </si>
  <si>
    <t>9/14/2021 thru 10/5/2021</t>
  </si>
  <si>
    <t>22 days</t>
  </si>
  <si>
    <t xml:space="preserve">Coming off battery hot Idle period. </t>
  </si>
  <si>
    <t>These events are not tracked.  Monitoring is conducted for each gas blanketing re-pressurization in accordance with 40 CFR Part 61 Subpart L .</t>
  </si>
  <si>
    <t>Not Available</t>
  </si>
  <si>
    <t>Enclosure 1 - Part B. Coke By-Product Recovery Plants (CBRP), Q10</t>
  </si>
  <si>
    <t>10. For CBRP process units, in the table below provide detailed descriptions of any alternative means of emission limitations, alternative work practices, or other alternative means utilized for demonstrating compliance with standards or work practices required by 40 CFR Part 61 subpart L, subpart V, subpart FF, or other applicable EPA, state or local rule. Include documentation of application for and approval of alternative means of emissions limitation. Please provide any related capital and labor costs in the table in the table provided in your answer file that is similar to the one shown in Appendix D.</t>
  </si>
  <si>
    <t>Alternative Means of Demonstrating Compliance</t>
  </si>
  <si>
    <t>Source/Emission Point 
and ID Code
(from Overall Process Diagram)</t>
  </si>
  <si>
    <t>Reference to applicable rule for which alternative demonstrates compliance</t>
  </si>
  <si>
    <t>Description of Alternative means of emissions limitation</t>
  </si>
  <si>
    <t>Include documentation of alternative and indicate file name below</t>
  </si>
  <si>
    <t>Enclosure 1 - Part B. Coke By-Product Recovery Plants (CBRP), Q11</t>
  </si>
  <si>
    <t>11. For CBRP process units, provide detailed descriptions of any alternative monitoring or testing utilized for demonstrating compliance with monitoring or testing requirements required by 40 CFR Part 61 subpart L, subpart V, subpart FF, or other applicable EPA, state or local rule. Include documentation of application for and approval of alternative. Please provide any related capital and labor costs in the table provided in your answer file that is similar to the one shown in Appendix D.</t>
  </si>
  <si>
    <t>Alternative Monitoring/Testing Used For Demonstrating Compliance with Applicable Federal/State/Local Regulations</t>
  </si>
  <si>
    <t>Description of Measure</t>
  </si>
  <si>
    <t>Documentation Included?</t>
  </si>
  <si>
    <t>Enclosure 1 - Part B. Coke By-Product Recovery Plants (CBRP), Q12</t>
  </si>
  <si>
    <t>12. For sources that are defined as foundry CBRP for the purposes of 40 CFR 61 subpart L (§61.131), provide a list of all storage tanks to include BTX, light oil, excess ammonia-liquor, or any other HAP-containing tank not applicable to subpart L and include a description of the tank that includes type of tank and any emission control equipment or work practices used.</t>
  </si>
  <si>
    <t>Foundry Coke Storage Tanks Used at the CBRP for Compliance with 40 CFR 61 Subpart L §61.131</t>
  </si>
  <si>
    <t>Tank ID Code
(from Overall Process Diagram)</t>
  </si>
  <si>
    <t>Tank Contents</t>
  </si>
  <si>
    <t xml:space="preserve">List any other substances stored </t>
  </si>
  <si>
    <t>Type of Tank (e.g., fixed roof, floating roof, pressurized)</t>
  </si>
  <si>
    <t>Reference to all applicable EPA, state, or local air rules</t>
  </si>
  <si>
    <t>Emission Control Equipment</t>
  </si>
  <si>
    <t>Work Practices to Reduce Emissions</t>
  </si>
  <si>
    <t>Enclosure 1 - Part B. Coke By-Product Recovery Plants (CBRP), Q13</t>
  </si>
  <si>
    <t>13. Provide a description of equipment maintenance schedules that include maintenance that is performed to ensure there are no leaks from CBRP equipment, and maintenance and repairs completed that were not part of an LDAR program over the past 3-years. Cross reference to the Overall Process Diagram referenced above. Include typical labor time and equipment/parts needed for checking for leaks, and for fixing leaking equipment if found.</t>
  </si>
  <si>
    <t>Description of Equipment Maintenance Schedules</t>
  </si>
  <si>
    <t>Process Unit and ID Code (from Overall Process Diagram)</t>
  </si>
  <si>
    <t>Maintenance Schedule</t>
  </si>
  <si>
    <t>Repairs Completed</t>
  </si>
  <si>
    <t xml:space="preserve">Labor Time for Checking for Leaks </t>
  </si>
  <si>
    <t>Equipment/Parts Needed for Checking for Leaks</t>
  </si>
  <si>
    <t xml:space="preserve">Labor Time for Fixing Leaking Equipment </t>
  </si>
  <si>
    <t>Equipment/Parts Needed for Fixing Leaking Equipment</t>
  </si>
  <si>
    <t>Daily visual checks of vapor collection system on IFIX</t>
  </si>
  <si>
    <t>A list of any repairs that were completed as a result of the maintenance is not readily available </t>
  </si>
  <si>
    <t>Labor Only</t>
  </si>
  <si>
    <t>Varies based on type of maintenance required.  Data not readily available.</t>
  </si>
  <si>
    <t>Semi-Annual Maintenance Inspection (Subpart L requires Annual)</t>
  </si>
  <si>
    <t>Labor, repairs if leaks are found</t>
  </si>
  <si>
    <t>Vibration Sensors</t>
  </si>
  <si>
    <t>Enclosure 1 - Part B. Coke By-Product Recovery Plants (CBRP), Q14</t>
  </si>
  <si>
    <t>14. Storage: Provide a list of all storage tanks / vessels and associated information related to tank use, contents, emission control measures, and permit requirements Remember to provide units of measure (UOM) with your values.</t>
  </si>
  <si>
    <t>Storage Tanks at CBRP</t>
  </si>
  <si>
    <t>Tank / Vessel ID Code (from Overall Process Diagram)</t>
  </si>
  <si>
    <t>Type and Size (UOM)</t>
  </si>
  <si>
    <t>Throughput (UOM)</t>
  </si>
  <si>
    <t>Average tank throughput per year</t>
  </si>
  <si>
    <t>Description and citation of all applicable permit requirements for the tank / vessel</t>
  </si>
  <si>
    <t xml:space="preserve">Cross-reference with ID Codes used in the Overall </t>
  </si>
  <si>
    <t>Substance(s) stored, maximum true vapor pressure (UOM)</t>
  </si>
  <si>
    <t>Typical HAP composition</t>
  </si>
  <si>
    <r>
      <t>Description</t>
    </r>
    <r>
      <rPr>
        <b/>
        <sz val="10"/>
        <color rgb="FF000000"/>
        <rFont val="Arial"/>
        <family val="2"/>
      </rPr>
      <t xml:space="preserve"> of any emission points and control devices</t>
    </r>
  </si>
  <si>
    <t>Tar Storage Tank B (11A)</t>
  </si>
  <si>
    <t xml:space="preserve">AST 500,000 gal </t>
  </si>
  <si>
    <t>gallon</t>
  </si>
  <si>
    <t>17,314,220 (total combined with tank C)</t>
  </si>
  <si>
    <t>D.13, D.2</t>
  </si>
  <si>
    <t>Coal Tar, 0.2-1.0 mmHg at 68 F</t>
  </si>
  <si>
    <t>Naphthalene: 3-12 % wgt
POM: 11-30% wgt
Benzene: &lt;1% wgt
Toluene:  &lt;1% wgt</t>
  </si>
  <si>
    <t xml:space="preserve">Vapor Collection System </t>
  </si>
  <si>
    <t>Tar Storage Tank C (11A)</t>
  </si>
  <si>
    <t>Wastewater Storage Tank (24 D)</t>
  </si>
  <si>
    <t xml:space="preserve">AST 60,000 gal </t>
  </si>
  <si>
    <t>23,652,000 average</t>
  </si>
  <si>
    <t>Process Water, negligible vapor pressure</t>
  </si>
  <si>
    <t>Waste Ammonia Liquor Clarifier (1E)</t>
  </si>
  <si>
    <t xml:space="preserve">AST 1,000,000 gal </t>
  </si>
  <si>
    <t>114,624,837 (2020)</t>
  </si>
  <si>
    <t>Waste Ammonia Liquor, Negligible vapor pressure, mainly water</t>
  </si>
  <si>
    <t>POM: 0.17% by wgt</t>
  </si>
  <si>
    <t>Fresh Wash Oil Storage Tank (6C)</t>
  </si>
  <si>
    <t xml:space="preserve">AST 14,000 gal </t>
  </si>
  <si>
    <t>17,523 (usage)</t>
  </si>
  <si>
    <t>Virgin Wash Oil, Negligible vapor pressure</t>
  </si>
  <si>
    <t>Uncontrolled negligible VOC emissions</t>
  </si>
  <si>
    <t>Coal Tar Storage Tank, EERP 15</t>
  </si>
  <si>
    <t>AST, Vertical, 158,000 gallons</t>
  </si>
  <si>
    <t>gallons</t>
  </si>
  <si>
    <t>Emissions controlled by the Gas Blanketing System</t>
  </si>
  <si>
    <t>Virgin Wash Oil Tank, EERP 72</t>
  </si>
  <si>
    <t>AST, Horizontal, 20,000 gallons</t>
  </si>
  <si>
    <t>Wash Oil Muck Storage (008A), EERP 75</t>
  </si>
  <si>
    <t>Not readily available.</t>
  </si>
  <si>
    <t>Wash Oil Muck, Negligible vapor pressure</t>
  </si>
  <si>
    <t>Light Oil Storage Tank (West - 017A), EERP 76</t>
  </si>
  <si>
    <t>AST, Horizontal, 13,000 gallons</t>
  </si>
  <si>
    <t>Light Oil, 100 mmHG @ 20C</t>
  </si>
  <si>
    <t>Benzene: 40-50% wgt
Toluene: 40-50 % wgt
Xylene: 1-10% wgt
Naphthalene: &lt;5% wgt</t>
  </si>
  <si>
    <t>Light Oil Storage Tank (East - 018A), EERP 77</t>
  </si>
  <si>
    <t>Ammonia Liquor Storage Tank (West), EERP 82</t>
  </si>
  <si>
    <t>AST, Vertical, 300,000 gallons</t>
  </si>
  <si>
    <t>Ammonia Liquor Storage Tank (East), EERP 83</t>
  </si>
  <si>
    <t>AST, Vertical, 360,000 gallons</t>
  </si>
  <si>
    <t>Emissions controlled by the Control System</t>
  </si>
  <si>
    <t>Temporarily off-line for tank repairs</t>
  </si>
  <si>
    <t>AST, Horizontal, 25,000 gallons</t>
  </si>
  <si>
    <t>AST, Horizontal, 11,000 gallons</t>
  </si>
  <si>
    <t>Not in service</t>
  </si>
  <si>
    <t>Wash Oil  (Fresh) Storage , 111</t>
  </si>
  <si>
    <t>AST, Horizontal, 24,000 gallons</t>
  </si>
  <si>
    <t>Enclosure 1 - Part B. Coke By-Product Recovery Plants (CBRP), Q15</t>
  </si>
  <si>
    <t>15. For flares or enclosed combustors. Provide an inventory of all flares or enclosed combustors in the table below and cross-reference to the Overall Process Diagram. Provide detailed description of flare or enclosed combustor specifications and operations.</t>
  </si>
  <si>
    <t>Flares or Enclosed Combustor Inventory</t>
  </si>
  <si>
    <t>Unit ID Code
(from Overall Process Diagram)</t>
  </si>
  <si>
    <t>If not flare, indicate type of enclosed combustor</t>
  </si>
  <si>
    <t>Reference any EPA, state, or local rule(s) applicable to operation of the flare or enclosed combustor</t>
  </si>
  <si>
    <t>Detailed description of flare or enclosed combustor specifications and operations</t>
  </si>
  <si>
    <t>How is operation of the flare or enclosed combustor monitored?</t>
  </si>
  <si>
    <t>Is the flare or enclosed combustor steam or air assisted?</t>
  </si>
  <si>
    <r>
      <t>What level of control does the flare</t>
    </r>
    <r>
      <rPr>
        <b/>
        <sz val="10"/>
        <color rgb="FF000000"/>
        <rFont val="Arial"/>
        <family val="2"/>
      </rPr>
      <t xml:space="preserve"> or enclosed combustor achieve?</t>
    </r>
  </si>
  <si>
    <r>
      <t>Under what circumstances is the flare</t>
    </r>
    <r>
      <rPr>
        <b/>
        <sz val="10"/>
        <color rgb="FF000000"/>
        <rFont val="Arial"/>
        <family val="2"/>
      </rPr>
      <t xml:space="preserve"> or enclosed combustor operated?</t>
    </r>
  </si>
  <si>
    <r>
      <t>What stream(s) are routed to the flare</t>
    </r>
    <r>
      <rPr>
        <b/>
        <sz val="10"/>
        <color rgb="FF000000"/>
        <rFont val="Arial"/>
        <family val="2"/>
      </rPr>
      <t xml:space="preserve"> or enclosed combustor?</t>
    </r>
    <r>
      <rPr>
        <b/>
        <i/>
        <sz val="10"/>
        <color rgb="FF000000"/>
        <rFont val="Arial"/>
        <family val="2"/>
      </rPr>
      <t xml:space="preserve"> (from Overall Process Diagram)</t>
    </r>
  </si>
  <si>
    <t>Is auxiliary fuel used? If so, what type and how much</t>
  </si>
  <si>
    <t>Does the flare have a continuously lit pilot flame or does it use an electronic igniter?</t>
  </si>
  <si>
    <t>If an igniter is used, what are the measures taken to ensure ignitor works whenever needed?</t>
  </si>
  <si>
    <t>What is the maximum permitted gas velocity?</t>
  </si>
  <si>
    <t>What is the waste gas net heating value? (BTU)</t>
  </si>
  <si>
    <t>What is the approximate amount of time each flare is used on a daily/weekly/annual basis?</t>
  </si>
  <si>
    <t>Please provide the results of visible emission tests for each flare for the past full year</t>
  </si>
  <si>
    <t>For flares with ignitors, how many igniter plugs are used and how many igniter transformers?</t>
  </si>
  <si>
    <t>List all flare citations/NOV issued by state/local/EPA inspectors in last year</t>
  </si>
  <si>
    <t>Excess COG Flare (Bleeder Stack)</t>
  </si>
  <si>
    <t>Regulated under the facility's Title V Operating Permit</t>
  </si>
  <si>
    <t>One (1) coke oven gas export line constructed in 1969, with a nominal export volume of 75 MMCF gas per day, equipped with flare on stack.  Excess COG that is not utilized as fuel in the batteries and other non-coke related units is combusted Excess COG Flare.</t>
  </si>
  <si>
    <t>IFIX - Coke menu - Screen 36 "Bleeder Stack"</t>
  </si>
  <si>
    <t xml:space="preserve">Non-assisted.  </t>
  </si>
  <si>
    <t>99% destruction efficiency (estimated)</t>
  </si>
  <si>
    <t>Excess COG that is not utilized as fuel in the batteries and other non-coke related units is combusted Excess COG Flare.</t>
  </si>
  <si>
    <t>Coke oven gas (COG)</t>
  </si>
  <si>
    <t>Continuously lit pilot</t>
  </si>
  <si>
    <t>There is no permitted gas velocity limit.</t>
  </si>
  <si>
    <t>541 Btu/scf (estimated/varies)</t>
  </si>
  <si>
    <t>Excess COG Flares (2)</t>
  </si>
  <si>
    <t xml:space="preserve">Reasonably Available Control Technology (RACT) requirements in 25 PA Code §129.91, §129.96 and §129.97, as detailed in the Title V Operating Permit 65-00853. </t>
  </si>
  <si>
    <t>Excess coke oven gas (COG) that is not utilized at the boilers or coke battery underfires is combusted at the Excess COG Flares</t>
  </si>
  <si>
    <t>No instrumental monitoring is conducted</t>
  </si>
  <si>
    <t>Steam assisted</t>
  </si>
  <si>
    <t xml:space="preserve">Excess coke oven gas (COG) that is not utilized at the boilers or coke battery underfires is combusted at the Excess COG Flares.  </t>
  </si>
  <si>
    <t>502 Btu/scf (estimated/varies)</t>
  </si>
  <si>
    <t>24 hours/day, 7 days/week, 365 days/yr</t>
  </si>
  <si>
    <t>Excess COG Flare</t>
  </si>
  <si>
    <t>Ohio OAC 3745-77-07(A)(1)</t>
  </si>
  <si>
    <t xml:space="preserve">Excess coke oven gas (COG) that is not utilized at the boilers or coke battery underfires is combusted at the Excess COG Flare.  </t>
  </si>
  <si>
    <t>Excess coke oven gas (COG) that is not utilized at the boilers or coke battery underfires is combusted at the Excess COG Flare.</t>
  </si>
  <si>
    <t>450-500 Btu/scf (estimated/varies)</t>
  </si>
  <si>
    <t>Enclosure 1 - Part B. Coke By-Product Recovery Plants (CBRP), Q16</t>
  </si>
  <si>
    <t>16. Waste Streams: Provide a detailed inventory of all HAP-containing waste streams (whether fitting the definitions in 40 CFR 61 subpart FF or not), include a description of the waste stream, cross-referenced to the Overall Process Diagram and ID code referenced above. Provide any additional information of how each waste stream is managed to comply with 40 CFR 61 subpart FF, if not already included in the table.</t>
  </si>
  <si>
    <t>HAP/VOC in each waste stream (add columns as necessary)</t>
  </si>
  <si>
    <t>Waste Streams at the CBRP</t>
  </si>
  <si>
    <t>Waste Stream 
ID Code
(from Overall Process Diagram)</t>
  </si>
  <si>
    <r>
      <t>D</t>
    </r>
    <r>
      <rPr>
        <b/>
        <sz val="10"/>
        <color rgb="FF000000"/>
        <rFont val="Arial"/>
        <family val="2"/>
      </rPr>
      <t>escription of waste stream and processes/units in which it is produced</t>
    </r>
  </si>
  <si>
    <r>
      <t xml:space="preserve">Reference any EPA, state, or local </t>
    </r>
    <r>
      <rPr>
        <b/>
        <sz val="10"/>
        <color rgb="FF000000"/>
        <rFont val="Arial"/>
        <family val="2"/>
      </rPr>
      <t>rule(s) applicable to the handling, processing, or disposal of the waste stream</t>
    </r>
  </si>
  <si>
    <r>
      <t>Describe the handling, treatment, and disposal of the waste stream</t>
    </r>
    <r>
      <rPr>
        <b/>
        <sz val="10"/>
        <color rgb="FF000000"/>
        <rFont val="Arial"/>
        <family val="2"/>
      </rPr>
      <t>, including all potential volatile chemical emission points and emission reduction measures</t>
    </r>
  </si>
  <si>
    <r>
      <t xml:space="preserve">Describe </t>
    </r>
    <r>
      <rPr>
        <b/>
        <sz val="10"/>
        <color rgb="FF000000"/>
        <rFont val="Arial"/>
        <family val="2"/>
      </rPr>
      <t>control device(s) and control performance associated with waste stream</t>
    </r>
  </si>
  <si>
    <t xml:space="preserve">For all benzene-containing waste with &gt;10 water, indicate mass of benzene in waste per year. </t>
  </si>
  <si>
    <t xml:space="preserve">For all benzene-containing waste with &gt;10 water, provide documentation of each of these calculation in a single file.  </t>
  </si>
  <si>
    <r>
      <t>For all waste streams applicab</t>
    </r>
    <r>
      <rPr>
        <b/>
        <sz val="10"/>
        <color rgb="FF000000"/>
        <rFont val="Arial"/>
        <family val="2"/>
      </rPr>
      <t>le to 40 CFR 61 subpart FF, indicate the point of initial generation of the waste stream (ID code)</t>
    </r>
  </si>
  <si>
    <r>
      <t xml:space="preserve">In additional columns, </t>
    </r>
    <r>
      <rPr>
        <b/>
        <sz val="10"/>
        <color rgb="FF000000"/>
        <rFont val="Arial"/>
        <family val="2"/>
      </rPr>
      <t>list all the HAP/VOC in the waste stream and provide speciated % composition for each HAP in the adjacent column, if available</t>
    </r>
  </si>
  <si>
    <t>HAP/VOC Name</t>
  </si>
  <si>
    <t>HAP/VOC % Composition</t>
  </si>
  <si>
    <t>Waste Ammonia Liquor to Injection Wells stream after 4E</t>
  </si>
  <si>
    <t>Deep well: waste ammonia liquor derived from the coke manufacturing process</t>
  </si>
  <si>
    <t>D010, D018, D038 (EPA waste codes) Underground Injection Control regulations of the US EPA 40 CFR</t>
  </si>
  <si>
    <t>The WAL is initially processed through the WAL clarifier for tar and sediment removal through gravimetric settling. The overflow from the clarifier is discharged to spiral cooler heat exchangers in order to lower the temperature of the WAL. After cooling, the WAL is pumped to one of the three pressure filters for initial filtration. Following the initial filtration, the WAL is directed to one of our polishing filters for the removal of fine particulates. After final filtering, the WAL is directed to the three injection wells for final disposal</t>
  </si>
  <si>
    <t>A digital recording system on the line continuously monitors and records the temperature. The WAL injection pressure and the annulus water pressure are continuously monitored via a digital system as well</t>
  </si>
  <si>
    <t>See file entitled TAB_Data_BurnsHarbor.pdf</t>
  </si>
  <si>
    <t>N/A - the waste stream is discharged to an underground injection well for which a final permit under 40 CFR part 270 exists and requirements of 40 CFR part 122 are complied with.</t>
  </si>
  <si>
    <t>Only benzene concentrations are determined.</t>
  </si>
  <si>
    <t>Benzene</t>
  </si>
  <si>
    <t>Wastewater stream exiting 11A</t>
  </si>
  <si>
    <t>Process wastewater - tar dewatering</t>
  </si>
  <si>
    <t>40 CFR Part 61 Subpart FF</t>
  </si>
  <si>
    <t xml:space="preserve">Wastewater from the manufacturing of coke is pumped to the wastewater system where it is recirculated back into the process of manufacturing coke. </t>
  </si>
  <si>
    <t>Tar Storage Tanks</t>
  </si>
  <si>
    <t>Only benzene concentrations are determined for TAB Calculation</t>
  </si>
  <si>
    <t>Tar Sludge stream between 5A and 1B</t>
  </si>
  <si>
    <t xml:space="preserve">Coal tar sludge </t>
  </si>
  <si>
    <t>Collected and then recycled onto the coal prior to being coked in the battery.</t>
  </si>
  <si>
    <t>Flushing Liquor Decanters</t>
  </si>
  <si>
    <t>Wastewater stream exiting 26D</t>
  </si>
  <si>
    <t xml:space="preserve">Process wastewater - crystallizer blowdown and final cooler </t>
  </si>
  <si>
    <t xml:space="preserve">Wastewater from the manufacturing of coke is pumped to the wastewater system where it is recirculated back into the process of manufacturing coke. Vapors are collected and sent to the primary cooler </t>
  </si>
  <si>
    <t>WWTP Stripper Column</t>
  </si>
  <si>
    <t>FF A</t>
  </si>
  <si>
    <t>COG Condensate Drip Line - Northwest Corner of Boiler House, Drain off COG Line at the Boiler House</t>
  </si>
  <si>
    <t>COG Condensate is collected in totes and then returned to the condensate sump (EERP 9).  Negligible air emissions possible at the tote.</t>
  </si>
  <si>
    <t>See file entitled TAB_Calculation_Monessen.pdf</t>
  </si>
  <si>
    <t>See file entitled: TAB_Calculation_Monessen.pdf</t>
  </si>
  <si>
    <t>Drain off COG Line at the Boiler House</t>
  </si>
  <si>
    <t>FF B</t>
  </si>
  <si>
    <t>COG Condensate Drip Line - Southwest Corner of Boiler House, Drain off COG Line</t>
  </si>
  <si>
    <t>Drain off COG Line</t>
  </si>
  <si>
    <t>FF C</t>
  </si>
  <si>
    <t>COG Condensate Drip Line - At Base of Flare Stack, Drain off COG Line</t>
  </si>
  <si>
    <t>FF D</t>
  </si>
  <si>
    <t>FF E</t>
  </si>
  <si>
    <t>FF F</t>
  </si>
  <si>
    <t>FF G</t>
  </si>
  <si>
    <t>COG Condensate Drip Line - At Mixing Station, Drain off COG Line</t>
  </si>
  <si>
    <t>FF H</t>
  </si>
  <si>
    <t>FF I</t>
  </si>
  <si>
    <t>COG Condensate Drip Line - West of Coke Wharf, Drain off COG Line</t>
  </si>
  <si>
    <t>FF J</t>
  </si>
  <si>
    <t>COG Condensate Drip Line - North of Single Decanter, Drain off COG Line</t>
  </si>
  <si>
    <t>FF K</t>
  </si>
  <si>
    <t>COG Condensate Drip Line - East of Coke Wharf, Drain off COG Line at the Battery</t>
  </si>
  <si>
    <t>Drain off COG Line at the Battery</t>
  </si>
  <si>
    <t>FF AS</t>
  </si>
  <si>
    <t>Effluent Stream Exiting Ammonia Still</t>
  </si>
  <si>
    <t xml:space="preserve">Wastewater Treatment Plant.  Negligible air emissions possible throughout the WWTP. </t>
  </si>
  <si>
    <t>Effluent Stream Exiting Ammonia Still (61.355(b)(2) and 61.355(c)(i)(b))</t>
  </si>
  <si>
    <t>FF TS</t>
  </si>
  <si>
    <t>Tar Decanter Sludge - Exit of Tar Decanter</t>
  </si>
  <si>
    <t xml:space="preserve">Collected in bins and then recycled onto the coal prior to being coked in the battery.   Negligible air emissions from the bins.  </t>
  </si>
  <si>
    <t>Exit of Tar Decanter</t>
  </si>
  <si>
    <t>FF1</t>
  </si>
  <si>
    <t>COG Condensate to T-8 Steam Condensate KO Drum</t>
  </si>
  <si>
    <t>Waste water sump /flushing liquor</t>
  </si>
  <si>
    <t>See file entitled TAB_Calculation_Warren.pdf</t>
  </si>
  <si>
    <t>See file entitled: TAB_Calculation_Warren.pdf</t>
  </si>
  <si>
    <t>FF2</t>
  </si>
  <si>
    <t>COG Condensate to T-13 Steam Condensate KO Drum</t>
  </si>
  <si>
    <t>FF3</t>
  </si>
  <si>
    <t>COG Condensate to Tanks 8008, 8205, 8206 Powerhouse (Vac Truck)</t>
  </si>
  <si>
    <t>FF4</t>
  </si>
  <si>
    <t>COG Condensate to T-42 Steam Condensate KO Drum</t>
  </si>
  <si>
    <t>FF5</t>
  </si>
  <si>
    <t>COG Condensate to T-37 Final Cooler Decanter</t>
  </si>
  <si>
    <t>FF6a</t>
  </si>
  <si>
    <t>Pump seal water</t>
  </si>
  <si>
    <t>Drains to condensate sump then to flushing liquor</t>
  </si>
  <si>
    <t>Water Seal at Pump</t>
  </si>
  <si>
    <t>FF6b</t>
  </si>
  <si>
    <t>Pump seal water (south pump)</t>
  </si>
  <si>
    <t>FF7</t>
  </si>
  <si>
    <t>Flushing liquor pump seal water (north pump)</t>
  </si>
  <si>
    <t>FF8</t>
  </si>
  <si>
    <t>COG Condensate to South sump - gas holder tank</t>
  </si>
  <si>
    <t>Drains to pit then to flushing liquor</t>
  </si>
  <si>
    <t>FF9</t>
  </si>
  <si>
    <t>COG Condensate to North sump - gas holder tank</t>
  </si>
  <si>
    <t>FF10</t>
  </si>
  <si>
    <t>Acid gas condensate</t>
  </si>
  <si>
    <t>Vac truck to waste water sump then to flushing liquor</t>
  </si>
  <si>
    <t>Drain to containment moved by vac truck</t>
  </si>
  <si>
    <t>FF11</t>
  </si>
  <si>
    <t>Wash oil decanter</t>
  </si>
  <si>
    <t>Lime basin, spill containment, decanters</t>
  </si>
  <si>
    <t>Drain to interceptor sump manually</t>
  </si>
  <si>
    <t>FF13</t>
  </si>
  <si>
    <t>Water from ammonia still (SWS)</t>
  </si>
  <si>
    <t>Equalization then aeration basins</t>
  </si>
  <si>
    <t>Mainly water with trace amounts of VOC/HAPs</t>
  </si>
  <si>
    <t>FF14</t>
  </si>
  <si>
    <t>COG Condensate to Coke gas holder tank bleeder stack</t>
  </si>
  <si>
    <t>Pumped to waste water sump then to flushing liquor</t>
  </si>
  <si>
    <t>FF15a</t>
  </si>
  <si>
    <t>Tar Decanter Sludge (tar)</t>
  </si>
  <si>
    <t>Collected in boxes and processed back on to the coal</t>
  </si>
  <si>
    <t>Similar to coal tar</t>
  </si>
  <si>
    <t>FF15b</t>
  </si>
  <si>
    <t>Tar Decanter Sludge (water separated from tar)</t>
  </si>
  <si>
    <t>AKJ</t>
  </si>
  <si>
    <t>FF21</t>
  </si>
  <si>
    <t>COG Condensate to Booster Sump</t>
  </si>
  <si>
    <t>Booster sump to waste water and flushing liquor</t>
  </si>
  <si>
    <t>Enclosure 1 - Part B. Coke By-Product Recovery Plants (CBRP), Q17</t>
  </si>
  <si>
    <t>17. For the last 5 years, list each instance that repair of a unit applicable to 40 CFR subpart FF was delayed, as described in §61.350.</t>
  </si>
  <si>
    <t>Estimate of Excess HAP Emissions (add columns as necessary)</t>
  </si>
  <si>
    <t>Repair Delays for Units Regulated Under 40 CFR subpart FF in §61.350</t>
  </si>
  <si>
    <t>Waste Stream ID Code
(from Overall Process Diagram)</t>
  </si>
  <si>
    <r>
      <t>Description of r</t>
    </r>
    <r>
      <rPr>
        <b/>
        <sz val="10"/>
        <color rgb="FF000000"/>
        <rFont val="Arial"/>
        <family val="2"/>
      </rPr>
      <t>epair needed and steps necessary to make the repair</t>
    </r>
  </si>
  <si>
    <r>
      <t>Date th</t>
    </r>
    <r>
      <rPr>
        <b/>
        <sz val="10"/>
        <color rgb="FF000000"/>
        <rFont val="Arial"/>
        <family val="2"/>
      </rPr>
      <t xml:space="preserve">e need for repair was discovered </t>
    </r>
  </si>
  <si>
    <r>
      <t xml:space="preserve">Date that </t>
    </r>
    <r>
      <rPr>
        <b/>
        <sz val="10"/>
        <color rgb="FF000000"/>
        <rFont val="Arial"/>
        <family val="2"/>
      </rPr>
      <t>repair was made (if repair has not been made, indicate planned data of repair)</t>
    </r>
  </si>
  <si>
    <r>
      <t xml:space="preserve">Did the delay in repair </t>
    </r>
    <r>
      <rPr>
        <b/>
        <sz val="10"/>
        <color rgb="FF000000"/>
        <rFont val="Arial"/>
        <family val="2"/>
      </rPr>
      <t>lead to excess emissions of benzene and other HAP? If so, provide an estimate of excess emissions for each HAP in a new column.</t>
    </r>
  </si>
  <si>
    <t>HAP Name</t>
  </si>
  <si>
    <t>HAP emissions (lb/hr)</t>
  </si>
  <si>
    <t>Enclosure 1 - Part B. Coke By-Product Recovery Plants (CBRP) - CBRP marketable and other non-waste products, Q18</t>
  </si>
  <si>
    <t>18. CBRP marketable and other non-waste products. Provide an inventory of all non-waste products produced at the CBRP that are both utilized onsite or transferred offsite. Add rows for all other non-waste products in additional rows.</t>
  </si>
  <si>
    <t>HAP in each CBRP marketable and other non-waste products (add columns as necessary)</t>
  </si>
  <si>
    <t>Marketable Non-waste Products at CBRP</t>
  </si>
  <si>
    <t>Non-waste Product
(from Overall Process Diagram)</t>
  </si>
  <si>
    <t>Process ID Code
(from Overall Process Diagram)</t>
  </si>
  <si>
    <t xml:space="preserve">Identify if utilized or handled onsite; and describe how </t>
  </si>
  <si>
    <t>If transferred offsite, list type of locations (e.g., to a related  plant, to suppliers, to end users, etc.)</t>
  </si>
  <si>
    <t>Description of the product’s typical end use(s)</t>
  </si>
  <si>
    <t>Description of the product’s composition, including non-HAP</t>
  </si>
  <si>
    <t>Speciated % composition of all HAPs (use additional columns for each HAP)</t>
  </si>
  <si>
    <t>HAP% Composition</t>
  </si>
  <si>
    <t>Coal Tar</t>
  </si>
  <si>
    <t>Tar facilities</t>
  </si>
  <si>
    <t>Creosote</t>
  </si>
  <si>
    <t>Tar heavies with various organics and other polycyclic aromatic hydrocarbon compounds.</t>
  </si>
  <si>
    <t>See columns to the right</t>
  </si>
  <si>
    <t>Naphthalene</t>
  </si>
  <si>
    <t>3-12% by wgt</t>
  </si>
  <si>
    <t>POM</t>
  </si>
  <si>
    <t>11-30% by wgt</t>
  </si>
  <si>
    <t>&lt;1% by wgt</t>
  </si>
  <si>
    <t>Toluene</t>
  </si>
  <si>
    <t xml:space="preserve">Coke Oven Gas </t>
  </si>
  <si>
    <t xml:space="preserve">Used as fuel in batteries and other non-coke related units; excess gas is flared.  </t>
  </si>
  <si>
    <t>See Column D</t>
  </si>
  <si>
    <t>Predominately hydrogen and methane with small amounts of carbon monoxide, carbon dioxide, nitrogen, oxygen, ethane, acetylene, ethylene, hydrogen sulfide and certain HAPS.</t>
  </si>
  <si>
    <t>&lt;1.0% by vol</t>
  </si>
  <si>
    <t>Various Liquor (flushing, circulating, mother, rich ammonia liquor)</t>
  </si>
  <si>
    <t>Produced at the by-product plant at the primary cooler while separating liquor and tar; used in coke plant where it is sprayed on COG to reduce temperatures and condense components.</t>
  </si>
  <si>
    <t>Mainly water with trace amounts of organic chemicals and ammonia.</t>
  </si>
  <si>
    <t>0.17% by wgt</t>
  </si>
  <si>
    <t>Wash Oil Muck</t>
  </si>
  <si>
    <t>Polymerized sludge from wash oil decanters (12C) and wash oil separation tank (14C) pumped from Number 5 sump (11C) to decanter muck storage tank</t>
  </si>
  <si>
    <t>See column D</t>
  </si>
  <si>
    <t>Polymerized sludge</t>
  </si>
  <si>
    <t>Negligible amounts, if any</t>
  </si>
  <si>
    <t>Tar Decanter Sludge</t>
  </si>
  <si>
    <t xml:space="preserve">Sent to the tar sludge ball mill where it is processed then applied to the coal via a paddle mixer and charged into the ovens </t>
  </si>
  <si>
    <t>6-14% by wgt</t>
  </si>
  <si>
    <t xml:space="preserve">Coal Tar </t>
  </si>
  <si>
    <t>Road sealant</t>
  </si>
  <si>
    <t>Light Oil</t>
  </si>
  <si>
    <t>Refineries</t>
  </si>
  <si>
    <t>Jet fuel additive</t>
  </si>
  <si>
    <t>Mainly benzene, toluene, xylene and naphthalene.</t>
  </si>
  <si>
    <t>40-50% by wgt</t>
  </si>
  <si>
    <t>Xylenes</t>
  </si>
  <si>
    <t>1-10% by wgt</t>
  </si>
  <si>
    <t>&lt;5.0% by wgt</t>
  </si>
  <si>
    <t>Used as fuel in boilers and underfires; excess gas is flared.</t>
  </si>
  <si>
    <t>Polymerized sludge from the Interceptor Sump (EERP 78), is sent to the Overhead Tanks (EERP 73), purified and stored in Wash Oil Muck Storage Tank (EERP 75)</t>
  </si>
  <si>
    <t>Material removed during the cleaning of the tar decanters and reused as material to be dumped on coal prior to feeding into coke ovens.</t>
  </si>
  <si>
    <t>Used as fuel in boilers and underfires; excess gas is flared</t>
  </si>
  <si>
    <t>Enclosure 1 - Part B. Coke By-Product Recovery Plants (CBRP) - CBRP marketable and other non-waste products, Q19</t>
  </si>
  <si>
    <t>19. Provide a detailed, step by step, description of transfer, storage, and fate of all products of the CBRP that are transferred offsite. Indicate potential sources of leaks (VOC/HAP) at each step in transfer operations. List and describe any emission controls or mitigation techniques that is taken at all applicable steps.</t>
  </si>
  <si>
    <t>Transfer Operations</t>
  </si>
  <si>
    <t>Non-waste Product and Unit ID Code
(from Overall Process Diagram)</t>
  </si>
  <si>
    <t>Location of transfer operations (and ID Code)</t>
  </si>
  <si>
    <t>Describe Transfer operations and receiving vessels</t>
  </si>
  <si>
    <t>Location of onsite storage (and ID Code)</t>
  </si>
  <si>
    <t>Describe storage used in transfer operations</t>
  </si>
  <si>
    <t>Describe fate of product transferred</t>
  </si>
  <si>
    <t>Indicate sources of VOC/HAP leak during transfer operations</t>
  </si>
  <si>
    <t>Describe any emission control devise or mitigation technique used for transfer operations</t>
  </si>
  <si>
    <t>Estimate total labor time for mitigation technique</t>
  </si>
  <si>
    <t>Type of labor used for mitigation
(e.g., technician, skilled worker, manager, etc.)</t>
  </si>
  <si>
    <t>If equipment is used, include capital cost and year$</t>
  </si>
  <si>
    <t>If equipment is used, include O&amp;M costs and year$</t>
  </si>
  <si>
    <t xml:space="preserve">North of the coke plant offices </t>
  </si>
  <si>
    <t>Tar is collected and stored in storage tanks. Leaves plant by truck and loaded at the tar loading station. Trucks are loaded based on weight.</t>
  </si>
  <si>
    <t>Tar storage tank (11A)</t>
  </si>
  <si>
    <t>Liquid straight from loading rack to tanker trucks</t>
  </si>
  <si>
    <t>VOC/HAP emissions vent at the tanker truck; no controls</t>
  </si>
  <si>
    <t>South of Byproducts Secondary Containment Area for Tar Tanks</t>
  </si>
  <si>
    <t>From Storage Tank EERP Tank 15 to Loading Rack to Tanker Truck</t>
  </si>
  <si>
    <t>EERP Tank 15, Tar Process Tank, South Byproduct Area</t>
  </si>
  <si>
    <t>Liquid straight to from loading rack to tanker trucks</t>
  </si>
  <si>
    <t xml:space="preserve">From Storage Tank EERP 76 or 77 to Loading Rack to Tanker Truck </t>
  </si>
  <si>
    <t>EERP 76 (017A) West Light Oil Storage, South Byproduct Area and 2.	EERP 77 (018A) East Light Oil Storage, South Byproduct Area</t>
  </si>
  <si>
    <t xml:space="preserve">VOC/HAP emissions from tanker truck are vapor balance from truck </t>
  </si>
  <si>
    <t>Vapor Balance</t>
  </si>
  <si>
    <t>Tar Plant</t>
  </si>
  <si>
    <t>From Storage Tank T-1 to Loading Rack to Tanker Truck</t>
  </si>
  <si>
    <t>Light Oil Plant</t>
  </si>
  <si>
    <t>Tanks T-103, T-102, T-101, and T-99 to Loading Rack to Tanker Truck</t>
  </si>
  <si>
    <t>Enclosure 1 - Part B. Coke By-Product Recovery Plants (CBRP) - CBRP marketable and other non-waste products, Q20</t>
  </si>
  <si>
    <t>20. Plant production by product type (specify units, e.g., tons, gallons, ft3, etc.): historic and most recent typical year.</t>
  </si>
  <si>
    <t>CBRP Production</t>
  </si>
  <si>
    <t>Product Group</t>
  </si>
  <si>
    <t>Individual Products</t>
  </si>
  <si>
    <t>Annual Production</t>
  </si>
  <si>
    <t>If used onsite, where?</t>
  </si>
  <si>
    <t>Transferred Offsite?</t>
  </si>
  <si>
    <t>Or Most Recent Year</t>
  </si>
  <si>
    <t>UOM</t>
  </si>
  <si>
    <t>Where?</t>
  </si>
  <si>
    <t>List Loading Operations</t>
  </si>
  <si>
    <t>dry gallons</t>
  </si>
  <si>
    <t>To Tanker Trucks</t>
  </si>
  <si>
    <t>mmscf</t>
  </si>
  <si>
    <t xml:space="preserve">Used as fuel in batteries and other non-coke related units; excess gas is flared. </t>
  </si>
  <si>
    <t>Data not readily available</t>
  </si>
  <si>
    <t>Polymerized sludge is purified and stored in tanks.</t>
  </si>
  <si>
    <t>tons</t>
  </si>
  <si>
    <t>3,130,966 for 2019; 
2019 was a normal production year;  
Hot idle in 2020/2021 starting 6/23/2020 to 9/14/2021</t>
  </si>
  <si>
    <t>950,437 for 2019;
2019 was a normal production year;  
Hot idle in 2020/2021 starting 6/23/2020 to 9/14/2021</t>
  </si>
  <si>
    <t>5,858 for 2019;
2019 was a normal production year;  
Hot idle in 2020/2021 starting 6/23/2020 to 9/14/2021</t>
  </si>
  <si>
    <t>61,701 for 2019;
2019 was a normal production year;  
Hot idle in 2020/2021 starting 6/23/2020 to 9/14/2021</t>
  </si>
  <si>
    <t>Enclosure 1 - Part B. Coke By-Product Recovery Plants (CBRP) - CBRP marketable and other non-waste products, Q21</t>
  </si>
  <si>
    <t>21. Provide loading emissions in the table below, if known.</t>
  </si>
  <si>
    <t>Loading Emissions</t>
  </si>
  <si>
    <t>Last CBRP Unit 
Before Loading
Name 
(from Overall Process Diagram)</t>
  </si>
  <si>
    <t>Last CBRP Unit 
Before Loading
ID Code
(from Overall Process Diagram)</t>
  </si>
  <si>
    <t>Chemical Name</t>
  </si>
  <si>
    <t>Molecular
Weight</t>
  </si>
  <si>
    <t>Mass Fraction</t>
  </si>
  <si>
    <t>Pure Vapor Pressure (psia)</t>
  </si>
  <si>
    <t>Partial Vapor Pressure (psia)</t>
  </si>
  <si>
    <t>Loading Loss (TPY)</t>
  </si>
  <si>
    <t>Coal Tar Truck Loading from Storage Tanks</t>
  </si>
  <si>
    <t>Tar Storage Tanks B/C (11A)</t>
  </si>
  <si>
    <t>275 lb/lb-mol (estimated)</t>
  </si>
  <si>
    <t>100% VOC</t>
  </si>
  <si>
    <t>0.2-1.0 mmHg at 68F</t>
  </si>
  <si>
    <t>Not available but expected to be negligible.</t>
  </si>
  <si>
    <t>EERP 15</t>
  </si>
  <si>
    <t>0.80 (VOC)</t>
  </si>
  <si>
    <t>Light Oil Truck Loading from Storage Tanks</t>
  </si>
  <si>
    <t>EERP 76 and 77</t>
  </si>
  <si>
    <t>80 lb/lb-mol (estimated)</t>
  </si>
  <si>
    <t>100 mmHG @ 20C</t>
  </si>
  <si>
    <t>0.034 (VOC)</t>
  </si>
  <si>
    <t>1, 4</t>
  </si>
  <si>
    <t>1.0 (VOC)</t>
  </si>
  <si>
    <t>99, 100, 101, 102, 103</t>
  </si>
  <si>
    <t>0.073(VOC)</t>
  </si>
  <si>
    <t>Enclosure 1 - Part B. Coke By-Product Recovery Plants (CBRP) - CBRP VOC/HAP Emissions, Q22</t>
  </si>
  <si>
    <t>22. CBRP VOC/HAP Emissions. Please provide the information in the table below for all units that emit VOC/HAP. For each VOC/HAP emitted at the CBRP, provide a breakdown of emissions from each unit and product/chemical type. Add rows as necessary. See Appendix B for a list of HAP.</t>
  </si>
  <si>
    <t>CBRP VOC/HAP Emissions</t>
  </si>
  <si>
    <t>CBRP Unit 
(from Overall Process Unit Diagram)</t>
  </si>
  <si>
    <t>CBRP ID Code 
(from Overall Process Unit Diagram)</t>
  </si>
  <si>
    <t>Year of Data</t>
  </si>
  <si>
    <t>Throughput</t>
  </si>
  <si>
    <t>Air Emissions (HAP/VOC)</t>
  </si>
  <si>
    <t>Product/Chemical Type</t>
  </si>
  <si>
    <t>Name of Chemical</t>
  </si>
  <si>
    <t>Estimated Annual Emissions (TPY)</t>
  </si>
  <si>
    <t>Coke By-products Recovery Plant</t>
  </si>
  <si>
    <t xml:space="preserve">The majority of the emissions from the CBRP vessels and tanks are collected via the vapor collection system.  Emissions from the entire CBRP are expected to be negligible. </t>
  </si>
  <si>
    <t>Not available</t>
  </si>
  <si>
    <t>Coal Tar Running and Storage Tanks EERP 13, 14, 15</t>
  </si>
  <si>
    <t>EERP 13, 14, 15</t>
  </si>
  <si>
    <t>3,130,966 gallons</t>
  </si>
  <si>
    <t>See Question 23</t>
  </si>
  <si>
    <t>Light Oil Storage Tanks  EERP 76 and 77</t>
  </si>
  <si>
    <t>EERP 76, 77</t>
  </si>
  <si>
    <t>950,437 gallons</t>
  </si>
  <si>
    <t xml:space="preserve">Coal Tar Truck Loading from Storage Tank EERP 15 </t>
  </si>
  <si>
    <t>3,140,694 gallons</t>
  </si>
  <si>
    <t xml:space="preserve">Light Oil Truck Loading from Storage Tanks EERP 76 and 77 </t>
  </si>
  <si>
    <t>Light OIl</t>
  </si>
  <si>
    <t>943,573 gallons</t>
  </si>
  <si>
    <t>Tar Decanter Sludge Processing</t>
  </si>
  <si>
    <t>61,701 gallons</t>
  </si>
  <si>
    <t>Equipment Leaks</t>
  </si>
  <si>
    <t>Tar Decanter #1</t>
  </si>
  <si>
    <t>1,509,360 gallons</t>
  </si>
  <si>
    <t>Tar Decanter #2</t>
  </si>
  <si>
    <t>Tar Decanter #3</t>
  </si>
  <si>
    <t>Flushing Tanks #1/#2</t>
  </si>
  <si>
    <t>27a, 27b</t>
  </si>
  <si>
    <t>4,528,079 gallons</t>
  </si>
  <si>
    <t>East Dehydrator</t>
  </si>
  <si>
    <t>2,264,040 gallons</t>
  </si>
  <si>
    <t>West Dehydrator</t>
  </si>
  <si>
    <t>Tar Storage Tanks #1 and #2</t>
  </si>
  <si>
    <t>Tar Loading</t>
  </si>
  <si>
    <t>No ID</t>
  </si>
  <si>
    <t>Wash Oil Circulating Tank</t>
  </si>
  <si>
    <t>897,089 gallons</t>
  </si>
  <si>
    <t>Wash Oil Decanter</t>
  </si>
  <si>
    <t>Final Cooler Circulation Tank</t>
  </si>
  <si>
    <t>Interceptor Sump</t>
  </si>
  <si>
    <t>Light Oil Condensers #1 and #2</t>
  </si>
  <si>
    <t>138, 139</t>
  </si>
  <si>
    <t>Light Oil Storage Tanks #1, #2, #3, #4, #5</t>
  </si>
  <si>
    <t>Light Oil Loading</t>
  </si>
  <si>
    <t>BTZ33</t>
  </si>
  <si>
    <t>Equipment Leaks (Pumps, Valves, Etc.)</t>
  </si>
  <si>
    <t>Enclosure 1 - Part B. Coke By-Product Recovery Plants (CBRP) - HAP/VOC Emission Estimates, Q23</t>
  </si>
  <si>
    <t>23. HAP/VOC Emission Estimates. Please provide details of how the emission estimates were determined in the CBRP VOC/HAP Emissions table above. Use as many rows as you need to address all the CRPR units, VOC/HAP, and methods.</t>
  </si>
  <si>
    <t>Details of HAP/VOC Emission Estimates</t>
  </si>
  <si>
    <t>CBRP Unit Name
(from Overall Process Unit Diagram)</t>
  </si>
  <si>
    <t>Emission Factor (w/ units)</t>
  </si>
  <si>
    <t>Reference for Emission Factor</t>
  </si>
  <si>
    <t>Name of HAP/VOC and VOC Basis</t>
  </si>
  <si>
    <t>HAP/VOC Emissions (TPY)</t>
  </si>
  <si>
    <t>AP-42 Section 7.1</t>
  </si>
  <si>
    <t>Calculated emission factor based on material properties.</t>
  </si>
  <si>
    <t>AP-42 Section 5.2</t>
  </si>
  <si>
    <t>POM (minus Naphthalene)</t>
  </si>
  <si>
    <t>Calculated emission factors based on activity and material properties.</t>
  </si>
  <si>
    <t xml:space="preserve">Various factors used depending on component type and material properties.  </t>
  </si>
  <si>
    <t>USEPA Protocol for Equipment Leaks</t>
  </si>
  <si>
    <t>Phenol</t>
  </si>
  <si>
    <t>0.0046 lb/ton</t>
  </si>
  <si>
    <t>AP-42 Section 12.2</t>
  </si>
  <si>
    <t>VOCs</t>
  </si>
  <si>
    <t>0.0022 lb/ton</t>
  </si>
  <si>
    <t>0.00074 lb/ton</t>
  </si>
  <si>
    <t>0.00052 lb/ton</t>
  </si>
  <si>
    <t>Flushing Tanks #1/#2, Tar Decanters #1, #2, #3</t>
  </si>
  <si>
    <t>27a, 27b, 28, 29, 30</t>
  </si>
  <si>
    <t>Company Emissions Approach</t>
  </si>
  <si>
    <t>0.018 lb/ton</t>
  </si>
  <si>
    <t>0.00076 lb/ton</t>
  </si>
  <si>
    <t>Company Emissions Factor</t>
  </si>
  <si>
    <t>Anthracene</t>
  </si>
  <si>
    <t>Biphenyl</t>
  </si>
  <si>
    <t>Ethylbenzene</t>
  </si>
  <si>
    <t>Quinoline</t>
  </si>
  <si>
    <t>Styrene</t>
  </si>
  <si>
    <t>Trimethylbenzene</t>
  </si>
  <si>
    <t>0.00034 lb/ton</t>
  </si>
  <si>
    <t>0.00024 lb/ton</t>
  </si>
  <si>
    <t>0.00022 lb/ton</t>
  </si>
  <si>
    <t>0.00015 lb/ton</t>
  </si>
  <si>
    <t>0.0012 lb/ton</t>
  </si>
  <si>
    <t>0.00084 lb/ton</t>
  </si>
  <si>
    <t>0.00060 lb/ton</t>
  </si>
  <si>
    <t>0.0052 lb/day</t>
  </si>
  <si>
    <t>0.0036 lb/day</t>
  </si>
  <si>
    <t>0.00030 lb/ton</t>
  </si>
  <si>
    <t>0.00068 lb/ton</t>
  </si>
  <si>
    <t>0.00016 lb/ton</t>
  </si>
  <si>
    <t>Xylene</t>
  </si>
  <si>
    <t>0.000067 lb/ton</t>
  </si>
  <si>
    <t>Enclosure 1 - Part B. Coke By-Product Recovery Plants (CBRP), Q24</t>
  </si>
  <si>
    <t>24. Are there any notice of violations (NOVs) or administrative orders or consent orders that currently apply or have applied to your facility’s CBRP operations (40 CFR part 61 subpart L) or Benzene Waste Operations (40 CFR part 61 subpart FF) in the last 5 years? Please list and attach copy of the NOV or order along with your Coke Ovens section 114 responses.</t>
  </si>
  <si>
    <t>Notice of Violations (NOV), Administrative Orders, Consent Orders for 40 CFR part 61 subpart L or FF</t>
  </si>
  <si>
    <t>Date of NOV or Order</t>
  </si>
  <si>
    <t>Affected Time Period</t>
  </si>
  <si>
    <t>Summary of violations in NOV / order</t>
  </si>
  <si>
    <t>Summary of requirements of NOV / order</t>
  </si>
  <si>
    <t>Issuing Office of the NOV / order</t>
  </si>
  <si>
    <t>Filename of NOV / order</t>
  </si>
  <si>
    <t>Enclosure 1 - Part B. Coke By-Product Recovery Plants (CBRP), Q25</t>
  </si>
  <si>
    <t>25. Are there any notice of violations (NOVs) or administrative orders or consent “orders” relating to state or local air rules that currently apply or have applied to your facility in the last 5 years? Please list and attach copy of the decree along with your Coke Ovens section 114 responses.</t>
  </si>
  <si>
    <t>Notice of Violations (NOV), Administrative Orders, Consent Orders for State/Local Rules for CBRP</t>
  </si>
  <si>
    <t>Date of NOV / Order</t>
  </si>
  <si>
    <t>Reference to state or local rule(s)</t>
  </si>
  <si>
    <t>Process unit(s) effected</t>
  </si>
  <si>
    <t>Summary of violations for NOV / order</t>
  </si>
  <si>
    <t>Filename of NOV / Order</t>
  </si>
  <si>
    <t>Filed 2/2/2018</t>
  </si>
  <si>
    <t>See Consent Order</t>
  </si>
  <si>
    <t>Desulfurization Plant</t>
  </si>
  <si>
    <t>File date: 2/2/2018</t>
  </si>
  <si>
    <t>By-Product Coke Oven Gas Limit, Continuous H2S Monitor, Desulfurization Plant Outage Study (Phase 1 and 2), Desulfurization Plant Outages, Prevention of Malodorous Air Contaminants</t>
  </si>
  <si>
    <t>USEPA/PADEP</t>
  </si>
  <si>
    <t>See file entitled: DN56_FinalApproved_ConsentDecree.pdf</t>
  </si>
  <si>
    <t>25 Pa. Code Section 127.444; TV-65-00853 Section C. Condition #008</t>
  </si>
  <si>
    <t>Startup Desulf Outage/ Flaring High H2S COG</t>
  </si>
  <si>
    <t>9/15/2021-10/7/2021</t>
  </si>
  <si>
    <t>Exceeded 45 g/100 H2S concentration, based on 7 Tutwiler samples</t>
  </si>
  <si>
    <t>PADEP</t>
  </si>
  <si>
    <t>See file entitled:CC_Monessen_NOV_20211012.pdf</t>
  </si>
  <si>
    <t>ORC 3745.5 (J)(2)</t>
  </si>
  <si>
    <t>January 29, 2020 through February 13, 2020</t>
  </si>
  <si>
    <t>Failure to comply with daily concentration of hydrogen sulfide of less than 35 grains per 100 dscf. In violation of the Title V Ohio EPA operating permit P0086020 issued December 18, 2002.</t>
  </si>
  <si>
    <t>Ohio EPA</t>
  </si>
  <si>
    <t>See file entitled: NOV_ROV_Warren_3_2020.pdf</t>
  </si>
  <si>
    <t xml:space="preserve">OAC rule 3745-15-06 (A)(3) </t>
  </si>
  <si>
    <t>Coke Oven Battery and Desulfurization Plant</t>
  </si>
  <si>
    <t>June 25, 2021 through June 26, 2021</t>
  </si>
  <si>
    <t xml:space="preserve">Failure to allow appropriate time for review of request to operate coke oven battery during scheduled  maintenance activities of the Desulfurization Plant.  </t>
  </si>
  <si>
    <t>See file entitled: NOV_ROV_Warren_7_2021.pdf</t>
  </si>
  <si>
    <t>Enclosure 1 - Part B. Coke By-Product Recovery Plants (CBRP), Q26</t>
  </si>
  <si>
    <t>Fugitive Height (ft)</t>
  </si>
  <si>
    <t>Fugitive Length (ft)</t>
  </si>
  <si>
    <t>Fugitive Width (ft)</t>
  </si>
  <si>
    <t>Fugitive Angle (degrees)</t>
  </si>
  <si>
    <t>Southwest Corner
Longitude 
(X coordinate)</t>
  </si>
  <si>
    <t>Southwest Corner
Latitude 
(Y coordinate)</t>
  </si>
  <si>
    <t>Enclosure 1 - Part C. Work Practices for By-Product Coke Manufacturing Facilities: Coke Oven Doors, Lids, Offtakes, and Charging, Q1</t>
  </si>
  <si>
    <t>1. Identify the 2021 equipment subject to part 63, subpart L below, as per the following list:</t>
  </si>
  <si>
    <t>a. Battery name/number</t>
  </si>
  <si>
    <t>b. Number of lids per oven (average estimate)</t>
  </si>
  <si>
    <t>c. Number of offtakes per oven</t>
  </si>
  <si>
    <t>d. Total number of doors</t>
  </si>
  <si>
    <t>e. Total number of offtakes</t>
  </si>
  <si>
    <t>g. Charges per year, per oven (average estimate)</t>
  </si>
  <si>
    <t>h. Total charges per year (2021)</t>
  </si>
  <si>
    <t>i. Typical Charging cycle time (total hours)</t>
  </si>
  <si>
    <t>COB #1</t>
  </si>
  <si>
    <t>4 charging lids per oven and 1 mini standpipe which has been classified as a lid for charging purposes for Method 303.</t>
  </si>
  <si>
    <t>82 on each battery standpipes, and 82 mini standpipes</t>
  </si>
  <si>
    <t>462 charges/oven/yr</t>
  </si>
  <si>
    <t>Refer to Part C, Question 2.b.</t>
  </si>
  <si>
    <t>COB #2</t>
  </si>
  <si>
    <t>5 charging lids per oven and 1 mini standpipe which has been classified as a lid for charging purposes for Method 303.</t>
  </si>
  <si>
    <t>447 charges/oven/yr</t>
  </si>
  <si>
    <t>567 charges/oven/yr</t>
  </si>
  <si>
    <t>27,474 (2019 - normal production year)</t>
  </si>
  <si>
    <t>Battery #4</t>
  </si>
  <si>
    <t>415 charges/oven/yr</t>
  </si>
  <si>
    <t>Enclosure 1 - Part C. Work Practices for By-Product Coke Manufacturing Facilities: Coke Oven Doors, Lids, Offtakes, and Charging, Q2</t>
  </si>
  <si>
    <t>2.a. Battery name/number</t>
  </si>
  <si>
    <t>Average and Rolling Average VE - By-Product Batteries (January 1, 2021 – December 31, 2021)</t>
  </si>
  <si>
    <t>2.b. Average seconds per charge (s/chg)</t>
  </si>
  <si>
    <t>2.c. Average percent leaking doors (PLD)</t>
  </si>
  <si>
    <t>2.d. Average percent leaking lids (PLL)</t>
  </si>
  <si>
    <t>2.e. Average percent leaking offtakes (PLO)</t>
  </si>
  <si>
    <t>2.f. Average percent leaking collecting mains</t>
  </si>
  <si>
    <t>January 2021</t>
  </si>
  <si>
    <t>February 2021</t>
  </si>
  <si>
    <t>March 2021</t>
  </si>
  <si>
    <t>April 2021</t>
  </si>
  <si>
    <t>May 2021</t>
  </si>
  <si>
    <t>June 2021</t>
  </si>
  <si>
    <t>July 2021</t>
  </si>
  <si>
    <t>August 2021</t>
  </si>
  <si>
    <t>September 2021</t>
  </si>
  <si>
    <t>October 2021</t>
  </si>
  <si>
    <t>November 2021</t>
  </si>
  <si>
    <t>December 2021</t>
  </si>
  <si>
    <t>Coke Oven Battery 1B</t>
  </si>
  <si>
    <t>January 2022</t>
  </si>
  <si>
    <t>February 2022</t>
  </si>
  <si>
    <t>March 2022</t>
  </si>
  <si>
    <t>April 2022</t>
  </si>
  <si>
    <t>May 2022</t>
  </si>
  <si>
    <t>June 2022</t>
  </si>
  <si>
    <t>July 2022</t>
  </si>
  <si>
    <t>August 2022</t>
  </si>
  <si>
    <t>Coke Oven Battery 2</t>
  </si>
  <si>
    <t>CC-Warren_OH</t>
  </si>
  <si>
    <t>#4 Battery</t>
  </si>
  <si>
    <t>Enclosure 1 - Part C. Work Practices for By-Product Coke Manufacturing Facilities: Coke Oven Doors, Lids, Offtakes, and Charging, Q3</t>
  </si>
  <si>
    <t>3. For each detected leak or charge rate above your facility’s limit (above) for doors, lids, or offtakes in the last 2 years (2020 &amp; 2021) subject to subpart L, please provide the information listed below. Alternatively, you can provide tables or sections of reports submitted to your local agency which contain the same information. Please do not send the entire report if any of the other information is not applicable to this question:</t>
  </si>
  <si>
    <t>a. Date(s) exceedance detected and reported.</t>
  </si>
  <si>
    <t>b. Type of exceedance: charge, lid, doors, offtake.</t>
  </si>
  <si>
    <t>c. Battery name and oven number</t>
  </si>
  <si>
    <t>d. Date repaired</t>
  </si>
  <si>
    <t xml:space="preserve">e. Total number of days to repair. </t>
  </si>
  <si>
    <t xml:space="preserve">e. For each repair taking longer than 45 calendar days, explain reason for delay. For example: leaking equipment needed to be isolated from the process; repair was technically infeasible without a shutdown; the necessary equipment, parts or personnel were not available, etc. </t>
  </si>
  <si>
    <t>There were no exceedances of the Subpart L limits in 2020 or 2021</t>
  </si>
  <si>
    <t>Enclosure 1 - Part C. Work Practices for By-Product Coke Manufacturing Facilities: Coke Oven Doors, Lids, Offtakes, and Charging, Q4</t>
  </si>
  <si>
    <t>4. Please provide the information below regarding current work practices, improved equipment, and/or other measures or approaches used at your facility currently or in the past to minimize leaks and emissions from doors, lids, offtakes, and charging. Please add rows as necessary. Please include those practices required by the rule as well as work practices your facility performs voluntarily.</t>
  </si>
  <si>
    <t>Indicate if for doors, lids, offtakes, or charging</t>
  </si>
  <si>
    <t>Work practice / Equipment / Other measure Description</t>
  </si>
  <si>
    <t>Cost - Capital Purchases and Year$</t>
  </si>
  <si>
    <t>Cost - Annual Operating Expenses
and Year$</t>
  </si>
  <si>
    <t>Estimated Control efficiency (%) of Work Practice</t>
  </si>
  <si>
    <t>Doors</t>
  </si>
  <si>
    <t xml:space="preserve">Internal Written Procedures: SOPs and work practices for the inspection, adjustment, repair, replacement and cleaning of coke oven doors and jamb, as well as the use of sealants to stop and prevent leaks.  </t>
  </si>
  <si>
    <t>Lids</t>
  </si>
  <si>
    <t xml:space="preserve">Internal Written Procedure: SOPs and work practices for inspection, sealing and replacement of lids.  </t>
  </si>
  <si>
    <t>Offtakes</t>
  </si>
  <si>
    <t xml:space="preserve">Internal Written Procedure: SOPs and work practice for the installation, sealing and replacement of offtakes, caps and standpipes; procedures for stopping/preventing leaks.  </t>
  </si>
  <si>
    <t>Charging</t>
  </si>
  <si>
    <t xml:space="preserve">Internal Written Procedure: SOPs and work practices for the inspections of the larry car; procedures for ensuring proper filling of larry car with coal and for alignment of larry car over the oven; use of aspiration steam and staged coal loading.  </t>
  </si>
  <si>
    <t xml:space="preserve">Job Written SOPs for the inspection, adjustment, repair, replacement and cleaning of coke oven doors and jamb, as well as the use of sealants to stop and prevent leaks.  </t>
  </si>
  <si>
    <t xml:space="preserve">Job Written SOPs for inspection, sealing and replacement of lids.  </t>
  </si>
  <si>
    <t xml:space="preserve">Job Written SOPs for installation, sealing and replacement of offtakes, caps and standpipes; procedures for stopping/preventing leaks.  </t>
  </si>
  <si>
    <t xml:space="preserve">Job Written SOPs for the inspections of the larry carry car; procedures for ensuring proper filling of larry car with coal and for alignment of larry car over the oven; use of aspiration steam and staged coal loading.  </t>
  </si>
  <si>
    <t>Enclosure 1 - Part C. Work Practices for By-Product Coke Manufacturing Facilities: Coke Oven Doors, Lids, Offtakes, and Charging, Q5</t>
  </si>
  <si>
    <t xml:space="preserve">5. Please provide the information below regarding specific practices/equipment now using or considered at your facility. Add rows as needed. </t>
  </si>
  <si>
    <t>Work practice / Equipment / Other Measure Description</t>
  </si>
  <si>
    <t>Indicate if currently using, tried in past, or considered in past</t>
  </si>
  <si>
    <t>Use Cost Table in Appendix D to Provide Costs and Add Here</t>
  </si>
  <si>
    <t>Describe how well it works/ worked</t>
  </si>
  <si>
    <t>Describe why not using anymore</t>
  </si>
  <si>
    <t>a. A program for the inspection, adjustment, repair, and replacement of coke oven doors and jambs, and any other equipment for controlling emissions from coke oven doors, including a defined frequency of inspections, the method to be used to evaluate conformance with operating specifications for each type of equipment, and the method to be used to audit the effectiveness of the inspection and repair program for preventing exceedances</t>
  </si>
  <si>
    <t>doors</t>
  </si>
  <si>
    <t xml:space="preserve">Currently using when required in accordance with Subpart L as detailed in the Work Practice Plan </t>
  </si>
  <si>
    <t>Appendix D is the data started in Column H</t>
  </si>
  <si>
    <t xml:space="preserve">Work Practice Plan (Subpart L) not required to be implemented until the 2nd independent exceedance in any consecutive 6-month period. This plan has not been implemented in full over the last 5 years because there has not been a Subpart L exceedance.
Internal written procedures as detailed in Question 4 work well as shown by Method 303 results.  </t>
  </si>
  <si>
    <t>Refer to Part C Question 4 for estimated costs. This information is subject to confidentiality claims (CBI).</t>
  </si>
  <si>
    <t>b. Procedures for identifying leaks that indicate a failure of the emissions control equipment to function properly, including a clearly defined chain of command for communicating information on leaks and procedures for corrective action</t>
  </si>
  <si>
    <t>c. Procedures for cleaning all sealing surfaces of each door and jamb, including identification of the equipment that will be used and a specified schedule or frequency for the cleaning of sealing surfaces</t>
  </si>
  <si>
    <t>d. For batteries equipped with self-sealing doors, procedures for use of supplemental gasketing and luting materials, if the owner or operator elects to use such procedures as part of the program to prevent exceedances</t>
  </si>
  <si>
    <t>e. For batteries equipped with hand-luted doors, procedures for luting and reluting, as necessary to prevent exceedances; (vi) Procedures for maintaining an adequate inventory of the number of spare coke oven doors and jambs located onsite; and (vii) Procedures for monitoring and controlling collecting main back pressure, including corrective action if pressure control problems occur</t>
  </si>
  <si>
    <t xml:space="preserve">f. Flexible door seals </t>
  </si>
  <si>
    <t>Not using</t>
  </si>
  <si>
    <t>g. Periodic complete oven overhaul:</t>
  </si>
  <si>
    <t xml:space="preserve">    i. Inspection of the oven;</t>
  </si>
  <si>
    <t>Currently using</t>
  </si>
  <si>
    <t>Works well based on the results of the COMS data.</t>
  </si>
  <si>
    <t xml:space="preserve">    ii. Degraphitizing of all deposits within the chamber (walls, ceiling, ascension pipes);</t>
  </si>
  <si>
    <t xml:space="preserve">Currently using
Assume degraphitize means decarbonize.  </t>
  </si>
  <si>
    <t xml:space="preserve">Works well.  Completed for normal operation of oven for production purposes and proper heating.  </t>
  </si>
  <si>
    <t xml:space="preserve">    iii. Oxy-thermic welding of cracks, holes and surface damage of the refractory brickwork;</t>
  </si>
  <si>
    <t xml:space="preserve">    iv. Repair of the oven chamber floor by flooding with cement;</t>
  </si>
  <si>
    <t>Currently using, as needed</t>
  </si>
  <si>
    <t xml:space="preserve">    v. Injection of dust into fine cracks;</t>
  </si>
  <si>
    <t xml:space="preserve">    vi. Complete overhaul of the doors; complete dismantling of all individual parts, cleaning and reassembling; readjustment of the sealing elements;</t>
  </si>
  <si>
    <t>Works well  as shown by Method 303 results.</t>
  </si>
  <si>
    <t xml:space="preserve">    vii. Replacement of damaged door bricks; complete rebricking of the door may be necessary; and</t>
  </si>
  <si>
    <t xml:space="preserve">    viii. Use of coke oven chamber wall diagnosing-repairing apparatus.</t>
  </si>
  <si>
    <t>h. Careful cleaning of the door and its frame at each coke push</t>
  </si>
  <si>
    <t xml:space="preserve">Used when equipment is available.  </t>
  </si>
  <si>
    <t>i. Gas channels inside the doors</t>
  </si>
  <si>
    <t>j. Procedures for equipment inspection and replacement or repair of topside port lids and port lid mating and sealing surfaces, including the frequency of inspections, the method to be used to evaluate conformance with operating specifications for each type of equipment, and the method to be used to audit the effectiveness of the inspection and repair program for preventing exceedances</t>
  </si>
  <si>
    <t>lids</t>
  </si>
  <si>
    <t>k. Procedures for sealing topside port lids after charging, for identifying topside port lids that leak, and procedures for resealing</t>
  </si>
  <si>
    <t xml:space="preserve">l. Using luted lids </t>
  </si>
  <si>
    <t>m. Procedures for equipment inspection and replacement or repair of offtake system components, including the frequency of inspections, the method to be used to evaluate conformance with operating specifications for each type of equipment, and the method to be used to audit the effectiveness of the inspection and repair program for preventing exceedances</t>
  </si>
  <si>
    <t>offtakes</t>
  </si>
  <si>
    <t>n. Procedures for identifying offtake system components that leak and procedures for sealing leaks that are detected</t>
  </si>
  <si>
    <t>o. Procedures for dampering off ovens prior to a push.</t>
  </si>
  <si>
    <t>p. Procedures for equipment inspection, including the frequency of inspections, and replacement or repair of equipment for controlling emissions from charging, the method to be used to evaluate conformance with operating specifications for each type of equipment, and the method to be used to audit the effectiveness of the inspection and repair program for preventing exceedances</t>
  </si>
  <si>
    <t>charging</t>
  </si>
  <si>
    <t>q. Procedures for ensuring that the larry car hoppers are filled properly with coal</t>
  </si>
  <si>
    <t>Appendix D is the data starting in Column H</t>
  </si>
  <si>
    <t>r. Procedures for the alignment of the larry car over the oven to be charged</t>
  </si>
  <si>
    <t>s. Procedures for filling the oven (e.g., procedures for staged or sequential charging)</t>
  </si>
  <si>
    <t>t. Procedures for ensuring that the coal is leveled properly in the oven</t>
  </si>
  <si>
    <t>u. PROven Control Technology
https://www.dmt-group.com/products/coking-technology/provenr-system.html#:~:text=The%20PROven%C2%AE%20system%2C%20invented,collecting%20main%20under%20negative%20pressure .</t>
  </si>
  <si>
    <t xml:space="preserve">v. Gas-tight connections between the coke oven and the charging car (by-product coke) . Use of steam or water injection in the gooseneck of the ascension pipe.
charging				</t>
  </si>
  <si>
    <t>Gas-tight connections between the coke oven and the charging car. Suction of high pressure ammonia liquor from goose neck off take into collecting main prevents COG from escaping.</t>
  </si>
  <si>
    <t>w. Charging with telescope sleeves (‘Japanese charging’)  (simultaneous charging many charging ports via enclosed ‘telescope sleeves’ from which the gases are extracted and sent to control devices).</t>
  </si>
  <si>
    <t xml:space="preserve">Internal written procedures as detailed in Question 4 work well as shown by Method 303 results.  </t>
  </si>
  <si>
    <t>x. Sequential/stage charging, which involves charging one port at a time; with the resulting induced suction,</t>
  </si>
  <si>
    <t>y. Work practices not included above</t>
  </si>
  <si>
    <t>z. Work practices not included above</t>
  </si>
  <si>
    <t>aa. Work practices not included above</t>
  </si>
  <si>
    <t>ab. Work practices not included above</t>
  </si>
  <si>
    <t xml:space="preserve">Work Practice Plan (Subpart L) not required to be implemented until the 2nd independent exceedance in any consecutive 6-month period. This plan has not been implemented in full over the last 5 years because there has not been a Subpart L exceedance.
Various written Job SOPs as detailed in Question 4 work well as shown by Method 303 results.  </t>
  </si>
  <si>
    <t>Oxy-thermic welding of cracks, holes and surface damage of the refractory brickwork</t>
  </si>
  <si>
    <t>Injection of dust into fine cracks</t>
  </si>
  <si>
    <t>Charging (etc.)</t>
  </si>
  <si>
    <t>Currently using (Use of steam)</t>
  </si>
  <si>
    <t xml:space="preserve">Work Practice Plan (Subpart L) not required to be implemented until the 2nd independent exceedance in any consecutive 6-month period. This plan has not been implemented in full over the last 5 years because there has not been a Subpart L exceedance.
The measures detailed in Question 4 work well as shown by Method 303 results.  </t>
  </si>
  <si>
    <t>Injection of powdered dust into fine cracks</t>
  </si>
  <si>
    <t>Tried in past</t>
  </si>
  <si>
    <t>Works well</t>
  </si>
  <si>
    <t>Used periodically for inspections</t>
  </si>
  <si>
    <t>Coke Battery Stack</t>
  </si>
  <si>
    <t>Water cooled camera</t>
  </si>
  <si>
    <t>Enclosure 1 - Part C. Work Practices for By-Product Coke Manufacturing Facilities: Coke Oven Doors, Lids, Offtakes, and Charging, Q6</t>
  </si>
  <si>
    <t>6. Please provide the plan required by the Coke Oven Battery NESHAP, part 63, subpart L, at § 63.306.
§ 63.306 Work practice standards (a) Work practice plan. On or before November 15, 1993, each owner or operator shall prepare and submit a written emission control work practice plan for each coke oven battery. The plan shall be designed to achieve compliance with visible emission limitations for coke oven doors, topside port lids, offtake systems, and charging operations under this subpart, or, for a coke oven battery not subject to visible emission limitations under this subpart, other federally enforceable visible emission limitations for these emission points.</t>
  </si>
  <si>
    <r>
      <t xml:space="preserve">Work Practice Plan contained in the document entitled </t>
    </r>
    <r>
      <rPr>
        <i/>
        <sz val="10"/>
        <color theme="1"/>
        <rFont val="Arial"/>
        <family val="2"/>
      </rPr>
      <t>WPP_Maintenance_MANUAL_BurnsHarbor.pdf</t>
    </r>
  </si>
  <si>
    <r>
      <t xml:space="preserve">Work Practice Plans contained in the following files: </t>
    </r>
    <r>
      <rPr>
        <i/>
        <sz val="10"/>
        <color theme="1"/>
        <rFont val="Arial"/>
        <family val="2"/>
      </rPr>
      <t xml:space="preserve">Work Practice 1B Battery revised 061721.pdf and Work Practice 1B Battery revised 061721.pdf </t>
    </r>
  </si>
  <si>
    <r>
      <t xml:space="preserve">Work Practice Plan contained in the document entitled </t>
    </r>
    <r>
      <rPr>
        <i/>
        <sz val="10"/>
        <color theme="1"/>
        <rFont val="Arial"/>
        <family val="2"/>
      </rPr>
      <t>Work_Practice_Plan_Warren.pdf.</t>
    </r>
  </si>
  <si>
    <t>Enclosure 1 - Part D. Coke By-product Battery Stack Opacity Data, Q1 &amp; 2</t>
  </si>
  <si>
    <t>2. Please provide 1-min continuous opacity monitoring (COMS) data from all battery stacks in CSV format (name file using a similar naming convention as: “FacilityID_BatteryID_Coke_Enc1_COMS_Minute_2-weeks.csv” for a two-week period that includes battery ID, time, recorded opacity, and a description of the instrument tags. For the same period, provide, using the provided template “Coke_Enc1_Operations_COMS_Minute_2-weeks.csv”, corresponding times of oven charging and pushing for each battery, including details of the type of coking taking place in each oven.</t>
  </si>
  <si>
    <t>See files entitled: CC_BurnsHarbor_IN_Battery_1_Coke_Enc1_COMS_Hourly_5_years.csv and CC_BurnsHarbor_IN_Battery_2_Coke_Enc1_COMS_Hourly_5_years.csv</t>
  </si>
  <si>
    <t>See files entitled: CC_BurnsHarbor_IN_Battery_2_Coke_Enc1_COMS_Minute_2_weeks.csv and See files entitled: CC_BurnsHarbor_IN_Battery_2_Coke_Enc1_COMS_Minute_2_weeks.csv</t>
  </si>
  <si>
    <t>See file entitled: CC_Monessen_PA_Batteries_1B_2_Coke_Enc1_COMS_Hourly_5_years.csv</t>
  </si>
  <si>
    <t>See file entitled: CC_Monessen_PA_Batteries_1B_2_Coke_Enc1_COMS_Minute_2_weeks.csv</t>
  </si>
  <si>
    <t>See file entitled: CC_Warren_OH_Battery_4_Coke_Enc1_COMS_Hourly_5_years.csv</t>
  </si>
  <si>
    <t>See file entitled: CC_Warren_OH_Battery_4_Coke_Enc1_COMS_Minute_2_weeks.csv</t>
  </si>
  <si>
    <t>Enclosure 1 - Part D. Coke By-product Battery Stack Opacity Data, Q3</t>
  </si>
  <si>
    <t>3. Please provide a reference to each state or local (S/L) rule that applies to battery stack continuous opacity monitoring (COMs) and describe procedures and practices that are used to comply with each S/L rule. Include any written SOPs or procedures.</t>
  </si>
  <si>
    <t>State/local Rule Citation for COMS</t>
  </si>
  <si>
    <t>Summary of COMS S/L requirements</t>
  </si>
  <si>
    <t>Summary of any S/L stipulated consequences for noncompliance</t>
  </si>
  <si>
    <t xml:space="preserve">Summary of S/L COMS practices to comply </t>
  </si>
  <si>
    <t>Filename of any written S/L COMS plan</t>
  </si>
  <si>
    <t>326 IAC 2-2 and 326 IAC 2-3</t>
  </si>
  <si>
    <t>326 IAC 2-2: Visible emissions, as read by COMs, from #1 COB underfire stack shall not exceed 40% opacity average over a 6 minute average. 
326 IAC 2-3: Visible emissions, as read by COMs, from #2 COB underfire stack shall not exceed 20% opacity average over a 2 hour period.</t>
  </si>
  <si>
    <t xml:space="preserve">There are no state/local stipulated consequences for noncompliance at this time.   </t>
  </si>
  <si>
    <t>Daily Calibrations, Yearly Zero Audit, Quarterly Performance Audit  and Maintenance Practices. </t>
  </si>
  <si>
    <t>COMS_QA_Assurance_ Manual_2018.pdf</t>
  </si>
  <si>
    <t>1.  Title V Permit 65-00853, Section D, Source ID 805, Coke Batteries – Underfiring, Section III, Condition #002 (page 94 of permit).  2.  25 Pa. Code Chapters 123 Visible Emissions and 139 Subchapter C.  3. PADEP’s Continuous Source Monitoring Manual (CSMM), Revision No. 8, December 2006.</t>
  </si>
  <si>
    <t>25 Pa. Code 123.41 – Opacity Limits; 25 Pa. Code 139 – any monitoring system required by a PA order must follow PADEP’s CSMM application submittal procedures, installation requirements, and operation requirements; PADEP’s CSMM – Initial Application, Performance Testing for Initial Certification, QA Plan, Operation, Recordkeeping and Reporting Requirements.</t>
  </si>
  <si>
    <t>Daily Calibrations, Quarterly Linearity Checks, Semi-Annual Attenuator Calibrations, Annual RATA Testing, and Maintenance Practices.  Details provided in QA Plan.</t>
  </si>
  <si>
    <t xml:space="preserve">QA Plan in file entitled:
ArcelorMittalMoneesen_COMS_QAPlan_20180301.pdf </t>
  </si>
  <si>
    <t>The use of a COMS on the battery combustion stack is not required under a state/local rule; the use of a COMS is required by 40 CFR Part 63, Subpart CCCCC.</t>
  </si>
  <si>
    <t>There are no state/local COMS requirements in Ohio; the current Title V Permit requires compliance with 40 CFR Part 63 Subpart CCCCC</t>
  </si>
  <si>
    <t xml:space="preserve">There are no state/local COMS practices in Ohio; the current Title V Permit requires compliance with 40 CFR Part 63 Subpart CCCCC.  </t>
  </si>
  <si>
    <t xml:space="preserve">There are no state/local COMS plan requirements; the current Title V Permit requires compliance with 40 CFR Part 63 Subpart CCCCC.  </t>
  </si>
  <si>
    <t>Enclosure 1 - Part D. Coke By-product Battery Stack Opacity Data, Q4</t>
  </si>
  <si>
    <t>4. Provide a description of the work practices, including oven and battery investigations, assessments, and/or O&amp;M practices, that are undertaken when triggered by high battery stack opacity, i.e., greater than the limit in the rule. Work practices also can be triggered by an SOP or O&amp;M plan, including federal, state, local, or facility SOPs. Describe how these work practices fit into any larger oven and/or battery O&amp;M plan. Provide any written SOPs or plans and include the filename in the table.</t>
  </si>
  <si>
    <t>Name and section of Work Practice SOP, O&amp;M program, or protocol that is triggered by high battery stack opacity</t>
  </si>
  <si>
    <t>Cite Rule Requiring SOP, O&amp;M Plan, or protocol for Opacity Exceedances</t>
  </si>
  <si>
    <t>Filename of SOP, O&amp;M Plan, or protocol (leave blank if none)</t>
  </si>
  <si>
    <t>Opacity (%) that triggers SOP / O&amp;M practices</t>
  </si>
  <si>
    <t>Opacity averaging time of trigger (minutes)</t>
  </si>
  <si>
    <t xml:space="preserve">Description of work practices, control devices, etc., required by SOP/O&amp;M/protocol program </t>
  </si>
  <si>
    <t>Document entitled "Coke Plant Standard Procedure - High Opacity Alarm"</t>
  </si>
  <si>
    <t>Facility meets the requirements of 40 CFR Part 63 Subpart CCCCCC.</t>
  </si>
  <si>
    <t>Coke_High_Opacity_Standard_Procedure_BH.pdf</t>
  </si>
  <si>
    <t>30% for #1 COB</t>
  </si>
  <si>
    <t>1 Minute</t>
  </si>
  <si>
    <t>Battery goes into  neutral for #1 COB</t>
  </si>
  <si>
    <t>Consent decree 2:15-cv-01314-CRE, filed 2/2/2018, requires investigation of exceedances of opacity limit from combustion stacks.  Monessen uses an internal form, denoted Form 007 to document cause of each exceedance and corrective actions taken.  The Consent Decree in Appendix D of the decree, also requires implementation of an “Oven Maintenance Plan.”</t>
  </si>
  <si>
    <t>Consent Decree 2:15-cv-01314-CRE, filed 2/2/2018</t>
  </si>
  <si>
    <t>Consent Decree 2:15-cv-01314-CRE, filed 2/2/2018, See file entitled: DN56_FinalApproved_ConsentDecree.pdf</t>
  </si>
  <si>
    <t>≥ 20% for &gt; 3 minutes in an hour; ≥ 60 % at any time [25 PA Code 123.41]</t>
  </si>
  <si>
    <t>See Column E</t>
  </si>
  <si>
    <t>Section 8.1 of the following document: Ovens and Heating Procedures Manual and Title V Work Practices Plan, 10/25/2021.</t>
  </si>
  <si>
    <t>See file entitled: Section_8.1_COMS_CC_Ovens_Procedure Manual_10-25-2021.pdf</t>
  </si>
  <si>
    <t>Starting 4/1/2021: Opacity must not be greater than &gt;15% (daily average) for a battery on a normal coking cycle; and opacity must not be greater than &gt;20% (daily average) for a battery on battery-wide extended coking.  [§63.7296 of 40 CFR Part 63 and Title V Operating Permit P0086022]
Prior to 4/1/2021: 1)  Opacity must not exceed &gt;20% as a 6-minute average; except opacity may exceed 20% as a 6-minute average for not more than six (6) consecutive minutes in any 60-minutes, but opacity must not exceed 60% as a 6-minute average at any time.  [Expired Title V Permit that referenced 3745-17-07(A)] ; 2)  Opacity must not be greater than &gt;15% (daily average) for a battery on a normal coking cycle; and opacity must not be greater than &gt;20% (daily average) for a battery on battery-wide extended coking.  [40 CFR Part 63 Subpart CCCCC]</t>
  </si>
  <si>
    <t>Enclosure 1 - Part D. Coke By-product Battery Stack Opacity Data, Q5</t>
  </si>
  <si>
    <t xml:space="preserve">5. For the past 3 years (or last 10 occurrences, whichever is less), list and describe the oven and battery O&amp;M work practices that were implemented in response to high battery stack opacity levels. </t>
  </si>
  <si>
    <t>Date of high opacity (and initiation of work practice, SOP, or protocol if different)</t>
  </si>
  <si>
    <t>Filename of SOP, O&amp;M Plan, or other written protocol and  citation for applicable requirement (leave blank if none)</t>
  </si>
  <si>
    <t xml:space="preserve">Opacity that triggered the action (%) </t>
  </si>
  <si>
    <t>Description of work practices initiated</t>
  </si>
  <si>
    <t>Date of completion of remedial actions</t>
  </si>
  <si>
    <t>The SOT followed SPD for heavy opacity.  The oven was placed in emergency off position to mitigate leakage. Repairs were done to the pusher side jamb brick work.
Any other areas that showed leakage within the walls through
pressurization were ceramic welded.</t>
  </si>
  <si>
    <t xml:space="preserve">Oven was in compliance on the next charge. </t>
  </si>
  <si>
    <t>The SOT followed SPD for heavy opacity.  The oven was placed in emergency off position to mitigate leakage. Walls were pressurized and any open joints were ceramic welded</t>
  </si>
  <si>
    <t>As opacity increased, operator took proper steps to minimize emissions.
Oven was taken out of
service and inspected and
repaired.  It was put on 24-hour coking time and monitored for leakage. A procedure was created for the return of ovens to service after being out for longer than 1 coking cycle, to prevent future events.</t>
  </si>
  <si>
    <t>As opacity increased, operator took proper steps to minimize emissions.
Oven was taken out of
service and inspected and
repaired.  It was put on 24-hour coking time and monitored for leakage.</t>
  </si>
  <si>
    <t xml:space="preserve">Investigation Requirement under Consent Decree Consent Decree 2:15-cv-01314-CRE, filed 2/2/2018.  See file entitled: DN56_FinalApproved_ConsentDecree.pdf </t>
  </si>
  <si>
    <t>≥ 60% for ≥ 1 min/hr (Hour 16)</t>
  </si>
  <si>
    <t>see previous column</t>
  </si>
  <si>
    <t xml:space="preserve">Combustion Stack 1.  A bad electronic storage module in PLC controller caused a major fault for the flare stack controls/project dump.  This fault caused an abnormal amount of backpressure to the battery while the operator was running the valve in manual control to  help relieve pressure.  The excessive backpressure in the collecting main back-fed into the ovens, which opened fissures in the oven chamber and caused leakage to escape to the combustion stack.  The corrective action included installation of a new controller and re-installation of the program on 6/21/2022. </t>
  </si>
  <si>
    <t>≥ 20% for &gt; 3 min/hr (Hour 16)</t>
  </si>
  <si>
    <t>Combustion Stack 1.  B13 oven wall had an open joint in the brick work between 1 &amp; 2 flue coke side.   Corrective action included the slurry spraying and heavy patching of the open joint on 5/27/2022.</t>
  </si>
  <si>
    <t>Combustion Stack 2.  The coupling in gov. house broke, resulting in excessive backpressure in the oven chamber, causing excessive oven to flue leakage.  The corrective action included placing the coupling in manual control until repair.  After the coupling was repaired, power was restored and the coupling was placed back in automatic control on 5/8/2022.</t>
  </si>
  <si>
    <t>≥ 20% for &gt; 3 min/hr (Hour 8)</t>
  </si>
  <si>
    <t>Combustion Stack 1.  C1 oven had leaks in first flue coke side.    Corrective action included the slurry spraying and heavy patching of the oven walls in the area of leaks on 5/2/2022.</t>
  </si>
  <si>
    <t>≥ 20% for &gt; 3 min/hr (Hour 11)</t>
  </si>
  <si>
    <t xml:space="preserve">Combustion Stack 2.  The C21 oven had leaks in various flues in roof line.  Corrective action included the slurry spraying and heavy patching of the oven walls in the area of leaks on 4/30/2022. </t>
  </si>
  <si>
    <t>≥ 20% for &gt; 3 min/hr (Hour 19)
≥ 60% for ≥ 1 min/hr (Hour 19)</t>
  </si>
  <si>
    <t>Combustion Stack 2.  There was a malfunction in the PLC which controls the underfiring gas regulator for the battery.  This malfunction caused incomplete combustion.  The corrective action included re-booting of the PLC and placing the control system back online on 2/22/2022.</t>
  </si>
  <si>
    <t>≥ 20% for &gt; 3 min/hr (Hours 15, 16, 17)
≥ 60% for ≥ 1 min/hr (Hours 14,15)</t>
  </si>
  <si>
    <t>Combustion Stack 1.  The plant lost total electrical power due to a situation with West Penn Power.  This caused all control systems to go off-line, including instrumentation and control for battery foul and underfiring gas systems, creating excessive backpressure and incomplete combustion at the battery.  The corrective action included re-start of the exhauster and reset of the control systems on 2/11/2022.</t>
  </si>
  <si>
    <t>≥ 20% for &gt; 3 min/hr (Hour 3)</t>
  </si>
  <si>
    <t>Combustion Stack 2.  The wiring that feeds the battery foul gas controller and draft stack controller grounded out, causing both mechanisms to lose power and go off-line, and creating excessive backpressure and incomplete combustion at the battery.  The corrective action included the installation of new wiring and conduit on 2/10/2022.</t>
  </si>
  <si>
    <t>≥ 20% for &gt; 3 min/hr (Hour 7)</t>
  </si>
  <si>
    <t xml:space="preserve">Combustion Stack 1.  A malfunction occurred at the boiler house which resulted in both boilers going off-line.  This created excessive backpressure and incomplete combustion in the underfiring gas on the battery due to loss of suction.  The corrective action included the starting of the electric exhauster to regain suction to the battery on 1/26/2022.     </t>
  </si>
  <si>
    <t>≥ 20% for &gt; 3 min/hr (Hour 13)
≥ 60% for ≥ 1 min/hr (Hour 13)</t>
  </si>
  <si>
    <t xml:space="preserve">Combustion Stack 1.  The plant experienced a power loss causing the exhauster to go offline, which resulted in a loss of suction to the battery and causing abnormal backpressure.   The corrective action included battery flaring on 1/1/2022 to relieve the pressure.       </t>
  </si>
  <si>
    <t>≥ 20% for &gt; 3 min/hr (Hour 13)</t>
  </si>
  <si>
    <t xml:space="preserve">Combustion Stack 2.  The plant experienced a power loss causing the exhauster to go offline, which resulted in a loss of suction to the battery and causing abnormal backpressure.   The corrective action included battery flaring on 1/1/2022 to relieve the pressure.       </t>
  </si>
  <si>
    <t>Section_8.1_COMS_CC_Ovens_Procedure Manual_10-25-2021.pdf</t>
  </si>
  <si>
    <t>2/28/21 similar issue as noted on the 2/26/2021 high gas pressures on the battery and moisture in the gas.</t>
  </si>
  <si>
    <t>2/29/2021</t>
  </si>
  <si>
    <t>2/26/21 after investigation it was noted that the battery had high gas pressures on the fuel under fire main.  Also noted some issues with the rexa valve on the pusher side.</t>
  </si>
  <si>
    <t>October 23, 2020 at 2 am the first exempt opacity exceedance occurred event is related to oven C9 being charged after a delay in charging due to coal availability, coal was hung up in the bunkers.  Oven A11 was charged causing the second high opacity also after being left open.  The second event was a the (1) exceedance,non compliance event.</t>
  </si>
  <si>
    <t>Combustion Stack non-exempt exceedances of the 20% Opacity 6-minute average - October 18, 2020  coke side coke oven gas beck valve was not working properly causing high pressure on the underfire.   The valve was pinned in place and the gate valve was adjusted to return the site to compliance. This event caused (2) two opacity exceedances of the 20% 6 minute average limit.</t>
  </si>
  <si>
    <t>Enclosure 1 - Part E. MISCELLANEOUS: EMERGENCY FLARES; COMMUNITY ISSUES; PRA, Q1</t>
  </si>
  <si>
    <t>1. Emergency Battery Flares</t>
  </si>
  <si>
    <t>How many flares are on each battery?</t>
  </si>
  <si>
    <t>How many flares at entire coke manufacturing plant?</t>
  </si>
  <si>
    <t>Do the battery flares have a continuously lit pilot flame or do the flares use an electronic igniter?</t>
  </si>
  <si>
    <t>If an igniter is used, what are the measures taken to ensure the ignitor works whenever needed?</t>
  </si>
  <si>
    <t>What is the maximum permitted gas velocity for each flare?</t>
  </si>
  <si>
    <t>Please provide the results of visible emission tests for each flare for the past full year.</t>
  </si>
  <si>
    <t>List all flare citations/NOV issued by state/local/EPA inspectors in last year.</t>
  </si>
  <si>
    <t>#1 COB Battery Emergency Flares</t>
  </si>
  <si>
    <t>10 (does not include by-product plant)</t>
  </si>
  <si>
    <t>Pilot flame ignites when certain pressure is reached.  The pilot flame is fed by natural gas and is ignited by spark plugs.</t>
  </si>
  <si>
    <t xml:space="preserve">The pilot flame ignition system is tested every day. </t>
  </si>
  <si>
    <t>The ignitor has 2 spark plugs each with their own transformer</t>
  </si>
  <si>
    <t>There is no permitted gas velocity limit</t>
  </si>
  <si>
    <t>Varies, only operates during emergencies and short periods of time for maintenance.</t>
  </si>
  <si>
    <t>No testing conducted.</t>
  </si>
  <si>
    <t>#2 COB Battery Emergency Flares</t>
  </si>
  <si>
    <t>Two (2)  Emergency Battery Flares</t>
  </si>
  <si>
    <t>2 (does not include by-product plant)</t>
  </si>
  <si>
    <t>Continuously lit pilot flame</t>
  </si>
  <si>
    <t>600 Btu/scf (estimated)</t>
  </si>
  <si>
    <t>Enclosure 1 - Part E. MISCELLANEOUS: EMERGENCY FLARES; COMMUNITY ISSUES; PRA, Q2</t>
  </si>
  <si>
    <t xml:space="preserve">Please use the table below to list any issues with community via direct complaints, news stories, or otherwise about your coke manufacturing facility in the last 5 years. </t>
  </si>
  <si>
    <t>When (MM/DD/YYYY) were the complaints received?</t>
  </si>
  <si>
    <t>What did the complaints concern?</t>
  </si>
  <si>
    <t>Who were the complaints from, if know?</t>
  </si>
  <si>
    <r>
      <t xml:space="preserve">How was each compliant/issue resolved? </t>
    </r>
    <r>
      <rPr>
        <b/>
        <i/>
        <sz val="10"/>
        <color theme="1"/>
        <rFont val="Arial"/>
        <family val="2"/>
      </rPr>
      <t>Note: If the complaint was resolved in a consent decree listed in Part B above, please note here.</t>
    </r>
  </si>
  <si>
    <t>When (MM/DD/YYYY) was each complaint/issue resolved? If not resolved, put “ongoing”.</t>
  </si>
  <si>
    <t xml:space="preserve">A citizen observed “black smoke” from one of the stacks at CCBH and called in a complaint to the National Response Center (NRC) and IDEM.  </t>
  </si>
  <si>
    <t xml:space="preserve">Citizen </t>
  </si>
  <si>
    <t>Preliminary investigation indicates the source of the observed “black smoke” were two (2) instantaneous spikes of opacity from the #1 COB combustion stack (86% and 65%).  After reviewing the continuous opacity monitor data, we have also determined that the opacity during this period was in compliance with the permit limits (40% 6-minute average).</t>
  </si>
  <si>
    <t xml:space="preserve">See previously submitted reports that were submitted to USEPA starting on Feb 2018 through Feb 2020.  </t>
  </si>
  <si>
    <t>Enclosure 1 - Part E. MISCELLANEOUS: EMERGENCY FLARES; COMMUNITY ISSUES; PRA, Q3</t>
  </si>
  <si>
    <r>
      <t xml:space="preserve">Review of part 61 subpart L burden ICR supporting statement for NESHAP for Coke By-Product Recovery Plants.
Please review the latest version of the supporting statement developed to fulfill the Paperwork Recovery Act (PRA) requirements for the NESHAP for Coke By-Product Recovery Plants. Under the PRA, the EPA tracks the time facilities spend attending to paperwork required by EPA rules.* The EPA updates the PRA estimates periodically. The latest (renewal concluded 02/23/2022) estimate for the paperwork requirements for 40 CFR, part 61, subpart L is provided with your answer file as an  Excel® spreadsheet. Use the answer columns provided in the spreadsheet for your estimates, if different than the EPA estimate. 
</t>
    </r>
    <r>
      <rPr>
        <b/>
        <i/>
        <sz val="10"/>
        <color rgb="FF000000"/>
        <rFont val="Arial"/>
        <family val="2"/>
      </rPr>
      <t xml:space="preserve">*PRA: In general, EPA standards typically require initial notifications, performance test reports, monitoring, and periodic reports by the owners/operators of the affected facilities. These notifications, reports, and records are essential in determining compliance, and are required of all affected facilities subject to EPA rules. The facility must establish and maintain records; make reports; install, use, and maintain monitoring equipment; use audit procedures; sample emissions in accordance with procedures or methods, at locations, intervals, and periods in the manner as the Administrator prescribes; and keep records on control equipment parameters, production variables or other indirect data when direct monitoring of emissions is impractical; submit compliance certifications in accordance with the rule requirements; and provide such other information as the Administrator may reasonably require. The owner/operator must maintain a file containing these documents and retain the file for at least five years following the generation date of such reports and records. </t>
    </r>
  </si>
  <si>
    <t>See '# Respondents &amp; Responses Calcs' tab</t>
  </si>
  <si>
    <t>See 'Respondent Burden (Subs L &amp; Y)' tab</t>
  </si>
  <si>
    <t>See 'Agency Burden (Subs L &amp; Y)' tab</t>
  </si>
  <si>
    <t>Number of Respondents</t>
  </si>
  <si>
    <t>Respondents That Submit Reports</t>
  </si>
  <si>
    <t>Respondents That Do Not Submit Any Reports</t>
  </si>
  <si>
    <t>Total Annual Responses</t>
  </si>
  <si>
    <t>Year</t>
  </si>
  <si>
    <t>(C)
Number of Existing  Respondents that keep records but do not submit reports</t>
  </si>
  <si>
    <t>(D)
Number of Existing Respondents That Are Also New Respondents</t>
  </si>
  <si>
    <t>(E)
Number of Respondents (E=A+B+C-D)</t>
  </si>
  <si>
    <t>(A)
Information Collection Activity</t>
  </si>
  <si>
    <t xml:space="preserve">(B)
Average Number of Respondents  </t>
  </si>
  <si>
    <t>(C)
Number of Responses</t>
  </si>
  <si>
    <t>(D)
Number of Existing Respondents That Keep Records But Do Not Submit Reports</t>
  </si>
  <si>
    <t>(E)
Total Annual Responses
E=(BxC)+D</t>
  </si>
  <si>
    <t>Subpart L</t>
  </si>
  <si>
    <t>Semiannual emissions report</t>
  </si>
  <si>
    <t xml:space="preserve">  Subtotal for subpart L</t>
  </si>
  <si>
    <t>Subpart Y</t>
  </si>
  <si>
    <t>Average</t>
  </si>
  <si>
    <t>Annual inspection report</t>
  </si>
  <si>
    <t>Supplemental delay report</t>
  </si>
  <si>
    <t xml:space="preserve">  Subtotal for subpart Y (rounded)</t>
  </si>
  <si>
    <t>Total</t>
  </si>
  <si>
    <t>Table 1: Annual Respondent Burden and Cost – NESHAP for Benzene Emission from Benzene Storage Vessels and Coke By-Product Recovery Plants (40 CFR Part 61, Subparts L and Y) (Renewal)</t>
  </si>
  <si>
    <t>Burden Item</t>
  </si>
  <si>
    <t>A</t>
  </si>
  <si>
    <t>B</t>
  </si>
  <si>
    <t>C</t>
  </si>
  <si>
    <t>D</t>
  </si>
  <si>
    <t>E</t>
  </si>
  <si>
    <t>F</t>
  </si>
  <si>
    <t>G</t>
  </si>
  <si>
    <t>H</t>
  </si>
  <si>
    <t>TECH</t>
  </si>
  <si>
    <t>Technical person-hours 
per occurrence</t>
  </si>
  <si>
    <t>No. of occurrences per respondent 
per year</t>
  </si>
  <si>
    <t>Technical person-hours per respondent 
per year 
(AxB)</t>
  </si>
  <si>
    <t>Technical hours per year (CxD)</t>
  </si>
  <si>
    <t>Management hours per year  
(Ex0.05)</t>
  </si>
  <si>
    <t>Clerical hours per year 
(Ex0.10)</t>
  </si>
  <si>
    <t>MGMT</t>
  </si>
  <si>
    <t>CLER</t>
  </si>
  <si>
    <t>1.  Applications</t>
  </si>
  <si>
    <t>2.  Survey and Studies</t>
  </si>
  <si>
    <t>New sources</t>
  </si>
  <si>
    <t>3.  Reporting requirements</t>
  </si>
  <si>
    <t>Existing sources</t>
  </si>
  <si>
    <t>A. Familiarize with regulation requirements</t>
  </si>
  <si>
    <t>Formula</t>
  </si>
  <si>
    <t>B. Required activities</t>
  </si>
  <si>
    <t>Initial performance test</t>
  </si>
  <si>
    <t>Repeat performance test</t>
  </si>
  <si>
    <t>See response in Part B Question 7</t>
  </si>
  <si>
    <t>C.  Create information</t>
  </si>
  <si>
    <t>See 3B</t>
  </si>
  <si>
    <t>D.  Gather existing information</t>
  </si>
  <si>
    <t>See 3E</t>
  </si>
  <si>
    <t>E.  Write Report</t>
  </si>
  <si>
    <t>Notification of construction/reconstruction</t>
  </si>
  <si>
    <t>Notification of anticipated/actual startup</t>
  </si>
  <si>
    <t>Notification of initial performance test</t>
  </si>
  <si>
    <t>Notification of physical/operational chances</t>
  </si>
  <si>
    <t>Subtotal for Reporting Requirements</t>
  </si>
  <si>
    <t>4. Recordkeeping requirements</t>
  </si>
  <si>
    <t>See 3A</t>
  </si>
  <si>
    <t>B. Plan activities</t>
  </si>
  <si>
    <t>Maintenance plan</t>
  </si>
  <si>
    <t>C. Implement activities</t>
  </si>
  <si>
    <t>Section 8.1 of Method 1 instrument performance evalauation.  This tab does not contain the LDAR requirements (monthly, quarterly, semi-annual monitoring).  Those should be included.  See reponse in Part B Question 7 for hours and costs.</t>
  </si>
  <si>
    <t>D. Develop record system</t>
  </si>
  <si>
    <t>E. Time to enter information</t>
  </si>
  <si>
    <t>F. Time to train personnel</t>
  </si>
  <si>
    <t>G. Time for audits</t>
  </si>
  <si>
    <t>Subtotal for Recordkeeping Requirements</t>
  </si>
  <si>
    <t>ANNUAL BURDEN AND COST (SUBPART L) (ROUNDED)</t>
  </si>
  <si>
    <t>N/A.  CC-BurnsHarbor-IN, CC-Monessen-PA and CC-Warren-OH are not subject to this rule.</t>
  </si>
  <si>
    <t>See 3C</t>
  </si>
  <si>
    <t>See NSPS Kb</t>
  </si>
  <si>
    <t>Notification of performance test</t>
  </si>
  <si>
    <t>Report of performance test</t>
  </si>
  <si>
    <t>Annual inspection reports</t>
  </si>
  <si>
    <t>See 4C</t>
  </si>
  <si>
    <t>File and maintain records</t>
  </si>
  <si>
    <t>ANNUAL BURDEN AND COST (SUBPART Y) (ROUNDED)</t>
  </si>
  <si>
    <t>TOTAL ANNUAL BURDEN AND COST (SUBPARTS L and Y) (ROUNDED)</t>
  </si>
  <si>
    <t>Capital and O&amp;M Costs (see Section 6(b)(iii))</t>
  </si>
  <si>
    <t>hrs/response</t>
  </si>
  <si>
    <t>Assumptions:</t>
  </si>
  <si>
    <t>Summary of Responded Burden and Costs (Rounded)</t>
  </si>
  <si>
    <t>Standard</t>
  </si>
  <si>
    <t>Reporting (hr)</t>
  </si>
  <si>
    <t>Recordkeeping (hr)</t>
  </si>
  <si>
    <t>Total Burden Hours (hr)</t>
  </si>
  <si>
    <t>Total Burden Costs</t>
  </si>
  <si>
    <t>Table 2: Average Annual EPA Burden and Cost – NESHAP for Benzene Emission from Benzene Storage Vessels and Coke By-Product Recovery Plants (40 CFR Part 61, Subparts L and Y) (Renewal)</t>
  </si>
  <si>
    <t>Technical person-hours per occurrence</t>
  </si>
  <si>
    <t>No. of occurrences per respondent per year</t>
  </si>
  <si>
    <t>Technical hours per year 
(CxD)</t>
  </si>
  <si>
    <t>Management hours per year  (Ex0.05)</t>
  </si>
  <si>
    <t>New plant</t>
  </si>
  <si>
    <t>Report review</t>
  </si>
  <si>
    <t>Notification of construction</t>
  </si>
  <si>
    <t>Notification of anticipated startup</t>
  </si>
  <si>
    <t>Notification of actual startup</t>
  </si>
  <si>
    <t>ANNUAL BURDEN AND COST (SUBPART L, ROUNDED)</t>
  </si>
  <si>
    <t>Summary of Agency Burden and Costs (Rounded)</t>
  </si>
  <si>
    <t>Total Burden Costs ($)</t>
  </si>
  <si>
    <t xml:space="preserve">Appendix A </t>
  </si>
  <si>
    <t>Acronyms</t>
  </si>
  <si>
    <t>acfm</t>
  </si>
  <si>
    <t>actual cubic feet per minute</t>
  </si>
  <si>
    <t>atm</t>
  </si>
  <si>
    <t>atmospheres (unit of pressure)</t>
  </si>
  <si>
    <t>Btu/hr</t>
  </si>
  <si>
    <t>British thermal units per hour</t>
  </si>
  <si>
    <t>Btu/scf</t>
  </si>
  <si>
    <t>British thermal units per standard cubic foot</t>
  </si>
  <si>
    <t>BTX</t>
  </si>
  <si>
    <t>benzene, toluene, xylene</t>
  </si>
  <si>
    <t>CAA</t>
  </si>
  <si>
    <t>Clean Air Act</t>
  </si>
  <si>
    <t xml:space="preserve">coke oven gas </t>
  </si>
  <si>
    <t>confidential business information</t>
  </si>
  <si>
    <t>CBRP</t>
  </si>
  <si>
    <t>coke by-product recovery plant</t>
  </si>
  <si>
    <t>day/yr</t>
  </si>
  <si>
    <t>days per year</t>
  </si>
  <si>
    <t>°C</t>
  </si>
  <si>
    <t xml:space="preserve">degrees Celsius </t>
  </si>
  <si>
    <t>°F</t>
  </si>
  <si>
    <t>degrees Fahrenheit</t>
  </si>
  <si>
    <t>EPA</t>
  </si>
  <si>
    <t>U.S. Environmental Protection Agency</t>
  </si>
  <si>
    <t>ft</t>
  </si>
  <si>
    <t>foot or feet</t>
  </si>
  <si>
    <r>
      <t>ft</t>
    </r>
    <r>
      <rPr>
        <vertAlign val="superscript"/>
        <sz val="12"/>
        <color theme="1"/>
        <rFont val="Times New Roman"/>
        <family val="1"/>
      </rPr>
      <t>2</t>
    </r>
  </si>
  <si>
    <t>square feet</t>
  </si>
  <si>
    <r>
      <t>ft</t>
    </r>
    <r>
      <rPr>
        <vertAlign val="superscript"/>
        <sz val="12"/>
        <color theme="1"/>
        <rFont val="Times New Roman"/>
        <family val="1"/>
      </rPr>
      <t>3</t>
    </r>
  </si>
  <si>
    <t>cubic feet</t>
  </si>
  <si>
    <t>fpm</t>
  </si>
  <si>
    <r>
      <t>feet per minute (acfm divided by ft</t>
    </r>
    <r>
      <rPr>
        <vertAlign val="superscript"/>
        <sz val="12"/>
        <color theme="1"/>
        <rFont val="Times New Roman"/>
        <family val="1"/>
      </rPr>
      <t>2</t>
    </r>
    <r>
      <rPr>
        <sz val="12"/>
        <color theme="1"/>
        <rFont val="Times New Roman"/>
        <family val="1"/>
      </rPr>
      <t xml:space="preserve"> of filter area)</t>
    </r>
  </si>
  <si>
    <t>fps</t>
  </si>
  <si>
    <t>feet per second</t>
  </si>
  <si>
    <t>gal</t>
  </si>
  <si>
    <t>g</t>
  </si>
  <si>
    <t>gram</t>
  </si>
  <si>
    <t>HAP</t>
  </si>
  <si>
    <t>hazardous air pollutants</t>
  </si>
  <si>
    <t>hr</t>
  </si>
  <si>
    <t>hour or hours</t>
  </si>
  <si>
    <t>hr/day</t>
  </si>
  <si>
    <t>hours per day</t>
  </si>
  <si>
    <t>in</t>
  </si>
  <si>
    <t>inch or inches</t>
  </si>
  <si>
    <t>lbs</t>
  </si>
  <si>
    <t>pounds</t>
  </si>
  <si>
    <t xml:space="preserve">LDAR </t>
  </si>
  <si>
    <t>leak detection and repair</t>
  </si>
  <si>
    <t>m</t>
  </si>
  <si>
    <t>meter</t>
  </si>
  <si>
    <t>MACT</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</si>
  <si>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</si>
  <si>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</si>
  <si>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</si>
  <si>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</si>
  <si>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</si>
  <si>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</si>
  <si>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</si>
  <si>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</si>
  <si>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</si>
  <si>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</si>
  <si>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</si>
  <si>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O&amp;M</t>
  </si>
  <si>
    <t>operating and maintenance</t>
  </si>
  <si>
    <t>OAQPS</t>
  </si>
  <si>
    <t>Office of Air Quality Planning and Standards</t>
  </si>
  <si>
    <t>PM</t>
  </si>
  <si>
    <t>filterable particulate matter</t>
  </si>
  <si>
    <t>psia</t>
  </si>
  <si>
    <t>pounds per square inch absolute</t>
  </si>
  <si>
    <t>%</t>
  </si>
  <si>
    <t>percent</t>
  </si>
  <si>
    <t>s</t>
  </si>
  <si>
    <t>second or seconds</t>
  </si>
  <si>
    <t>source classification codes</t>
  </si>
  <si>
    <t>scf</t>
  </si>
  <si>
    <t>standard cubic feet</t>
  </si>
  <si>
    <t>scf/hr</t>
  </si>
  <si>
    <t>standard cubic feet per hour</t>
  </si>
  <si>
    <t>SOP</t>
  </si>
  <si>
    <t>standard operating procedures</t>
  </si>
  <si>
    <t>SOPL</t>
  </si>
  <si>
    <t>standard operating plan</t>
  </si>
  <si>
    <t>S/L</t>
  </si>
  <si>
    <t>state or local</t>
  </si>
  <si>
    <t>SPPD</t>
  </si>
  <si>
    <t>Sector Policies and Programs Division</t>
  </si>
  <si>
    <t>TDS</t>
  </si>
  <si>
    <t>total dissolved solids</t>
  </si>
  <si>
    <t>tpd</t>
  </si>
  <si>
    <t>tons (short) per day</t>
  </si>
  <si>
    <t>tph</t>
  </si>
  <si>
    <t>tons (short) per hour</t>
  </si>
  <si>
    <t>tpm</t>
  </si>
  <si>
    <t>tons (short) per month</t>
  </si>
  <si>
    <t>tpy</t>
  </si>
  <si>
    <t>tons (short) per year</t>
  </si>
  <si>
    <r>
      <t>units of measurement, (e.g., tons, gallons, ft</t>
    </r>
    <r>
      <rPr>
        <vertAlign val="superscript"/>
        <sz val="12"/>
        <color theme="1"/>
        <rFont val="Times New Roman"/>
        <family val="1"/>
      </rPr>
      <t>3</t>
    </r>
    <r>
      <rPr>
        <sz val="12"/>
        <color theme="1"/>
        <rFont val="Times New Roman"/>
        <family val="1"/>
      </rPr>
      <t xml:space="preserve">, etc.) </t>
    </r>
  </si>
  <si>
    <t>yr</t>
  </si>
  <si>
    <t>year</t>
  </si>
  <si>
    <t>Appendix B</t>
  </si>
  <si>
    <r>
      <t>Individual Air Pollutants/Parameters (and CAS No., where available)</t>
    </r>
    <r>
      <rPr>
        <sz val="12"/>
        <color theme="1"/>
        <rFont val="Times New Roman"/>
        <family val="1"/>
      </rPr>
      <t>   </t>
    </r>
  </si>
  <si>
    <t>Carbon Dioxide (124-38-9)</t>
  </si>
  <si>
    <t>Carbon Monoxide (630-08-0)</t>
  </si>
  <si>
    <t>Hydrogen Chloride (7647010)</t>
  </si>
  <si>
    <t>Hydrogen Cyanide (74908)</t>
  </si>
  <si>
    <t>Hydrogen Fluoride (7664393)</t>
  </si>
  <si>
    <t>Opacity</t>
  </si>
  <si>
    <t>Oxygen (7782-44-7)</t>
  </si>
  <si>
    <t xml:space="preserve">Particulate Matter, filterable </t>
  </si>
  <si>
    <r>
      <t>Particulate Matter</t>
    </r>
    <r>
      <rPr>
        <vertAlign val="subscript"/>
        <sz val="12"/>
        <color rgb="FF000000"/>
        <rFont val="Times New Roman"/>
        <family val="1"/>
      </rPr>
      <t>2.5</t>
    </r>
    <r>
      <rPr>
        <sz val="12"/>
        <color rgb="FF000000"/>
        <rFont val="Times New Roman"/>
        <family val="1"/>
      </rPr>
      <t>, condensable</t>
    </r>
  </si>
  <si>
    <r>
      <t>Particulate Matter</t>
    </r>
    <r>
      <rPr>
        <vertAlign val="subscript"/>
        <sz val="12"/>
        <color rgb="FF000000"/>
        <rFont val="Times New Roman"/>
        <family val="1"/>
      </rPr>
      <t>2.5</t>
    </r>
    <r>
      <rPr>
        <sz val="12"/>
        <color rgb="FF000000"/>
        <rFont val="Times New Roman"/>
        <family val="1"/>
      </rPr>
      <t>, filterable</t>
    </r>
  </si>
  <si>
    <t>Sulfur Dioxide (7446-09-5)</t>
  </si>
  <si>
    <t>Toluene-Soluble Organics</t>
  </si>
  <si>
    <t>Visible Emissions (leaks)</t>
  </si>
  <si>
    <t xml:space="preserve">HAP Metals (and CAS No.’s) </t>
  </si>
  <si>
    <t>Antimony (7440-36-0)</t>
  </si>
  <si>
    <t>Arsenic (7440-38-2)</t>
  </si>
  <si>
    <t>Beryllium (7440-41-7)</t>
  </si>
  <si>
    <t>Cadmium (7440-43-9)</t>
  </si>
  <si>
    <t xml:space="preserve">Chromium, Total (7440-47-3) </t>
  </si>
  <si>
    <t>Cobalt (7440-48-4)</t>
  </si>
  <si>
    <t>Lead (7439-92-1)</t>
  </si>
  <si>
    <t>Manganese (7439-96-5)</t>
  </si>
  <si>
    <t>Mercury (7439-97-6)</t>
  </si>
  <si>
    <t>Nickel (7440-02-0)</t>
  </si>
  <si>
    <t>Selenium (7782-49-2)</t>
  </si>
  <si>
    <t>Semi-volatile HAP (PAH) and CAS No.’s</t>
  </si>
  <si>
    <t>Acenaphthene (83-32-9)</t>
  </si>
  <si>
    <t>Acenaphthylene (208-96-8)</t>
  </si>
  <si>
    <t>Anthracene (120-12-7)</t>
  </si>
  <si>
    <t>Benz[a]anthracene (56-55-3)</t>
  </si>
  <si>
    <t>Benzo[a]pyrene (50-32-8)</t>
  </si>
  <si>
    <t>Benzo[b]fluoranthene (205-99-2)</t>
  </si>
  <si>
    <t>Benzo[g,h,i]perylene (191-24-2)</t>
  </si>
  <si>
    <t>Benzo[k]fluoranthene (207-08-9)</t>
  </si>
  <si>
    <t>Chrysene (218-01-9)</t>
  </si>
  <si>
    <t>Dibenz[a,h]anthracene (53-70-3)</t>
  </si>
  <si>
    <t>Fluoranthene (206-44-0)</t>
  </si>
  <si>
    <t>Fluorene (86-73-7)</t>
  </si>
  <si>
    <t>Indeno (1,2,3-cd) pyrene (193-39-5)</t>
  </si>
  <si>
    <t>Naphthalene (91-20-3)</t>
  </si>
  <si>
    <t>Phenanthrene (85-01-8)</t>
  </si>
  <si>
    <t>Perylene (198-55-0)</t>
  </si>
  <si>
    <t>Pyrene (129-00-0)</t>
  </si>
  <si>
    <t>Dioxins/Furans as 2,3,7,8-TCDD TEQs and CAS No.’s</t>
  </si>
  <si>
    <t>1,2,3,4,6,7,8-Heptachlorodibenzofuran (67562394)</t>
  </si>
  <si>
    <t>1,2,3,4,6,7,8-Heptachlorodibenzo-p-Dioxin (35822469)</t>
  </si>
  <si>
    <t>1,2,3,4,7,8,9-Heptachlorodibenzofuran (55673897)</t>
  </si>
  <si>
    <t>1,2,3,4,7,8-Hexachlorodibenzofuran (70648269)</t>
  </si>
  <si>
    <t>1,2,3,4,7,8-Hexachlorodibenzo-p-Dioxin (39227286)</t>
  </si>
  <si>
    <t>1,2,3,6,7,8-Hexachlorodibenzofuran (57117449)</t>
  </si>
  <si>
    <t>1,2,3,6,7,8-Hexachlorodibenzo-p-Dioxin (57653857)</t>
  </si>
  <si>
    <t>1,2,3,7,8,9-Hexachlorodibenzofuran (72918219)</t>
  </si>
  <si>
    <t>1,2,3,7,8,9-Hexachlorodibenzo-p-Dioxin (19408743)</t>
  </si>
  <si>
    <t>2,3,4,6,7,8-Hexachlorodibenzofuran (60851345)</t>
  </si>
  <si>
    <t>Octachlorodibenzo-p-Dioxin (3268879)</t>
  </si>
  <si>
    <t>1,2,3,7,8-Pentachlorodibenzofuran (57117416)</t>
  </si>
  <si>
    <t>1,2,3,7,8-Pentachlorodibenzo-p-Dioxin (40321764)</t>
  </si>
  <si>
    <t>2,3,4,7,8-Pentachlorodibenzofuran (57117314)</t>
  </si>
  <si>
    <t>2,3,7,8-Tetrachlorodibenzofuran (51207319)</t>
  </si>
  <si>
    <t>2,3,7,8-Tetrachlorodibenzo-p-Dioxin (1746016)</t>
  </si>
  <si>
    <t>Octachlorodibenzofuran (39001020)</t>
  </si>
  <si>
    <t xml:space="preserve">Speciated Volatile Organic HAP (VOHAP) </t>
  </si>
  <si>
    <t>Formaldehyde (50-00-0)</t>
  </si>
  <si>
    <t>Acrylonitrile (107-13-1)</t>
  </si>
  <si>
    <t>Benzene (71-43-2)</t>
  </si>
  <si>
    <r>
      <t>Bromoform</t>
    </r>
    <r>
      <rPr>
        <vertAlign val="superscript"/>
        <sz val="12"/>
        <color theme="1"/>
        <rFont val="Times New Roman"/>
        <family val="1"/>
      </rPr>
      <t>b</t>
    </r>
    <r>
      <rPr>
        <sz val="12"/>
        <color theme="1"/>
        <rFont val="Times New Roman"/>
        <family val="1"/>
      </rPr>
      <t xml:space="preserve"> (75-25-2)</t>
    </r>
  </si>
  <si>
    <r>
      <t>Bromomethane</t>
    </r>
    <r>
      <rPr>
        <vertAlign val="superscript"/>
        <sz val="12"/>
        <color theme="1"/>
        <rFont val="Times New Roman"/>
        <family val="1"/>
      </rPr>
      <t>a</t>
    </r>
    <r>
      <rPr>
        <sz val="12"/>
        <color theme="1"/>
        <rFont val="Times New Roman"/>
        <family val="1"/>
      </rPr>
      <t xml:space="preserve"> (74-83-9)</t>
    </r>
  </si>
  <si>
    <t>Carbon disulfide (75-15-0)</t>
  </si>
  <si>
    <t>Carbon tetrachloride (56-23-5)</t>
  </si>
  <si>
    <t>Chlorobenzene (108-90-7)</t>
  </si>
  <si>
    <r>
      <t>Chloroethane</t>
    </r>
    <r>
      <rPr>
        <vertAlign val="superscript"/>
        <sz val="12"/>
        <color theme="1"/>
        <rFont val="Times New Roman"/>
        <family val="1"/>
      </rPr>
      <t>a</t>
    </r>
    <r>
      <rPr>
        <sz val="12"/>
        <color theme="1"/>
        <rFont val="Times New Roman"/>
        <family val="1"/>
      </rPr>
      <t xml:space="preserve"> (75-00-3)</t>
    </r>
  </si>
  <si>
    <t>Chloroform (67-66-3)</t>
  </si>
  <si>
    <r>
      <t>Chloromethane</t>
    </r>
    <r>
      <rPr>
        <vertAlign val="superscript"/>
        <sz val="12"/>
        <color theme="1"/>
        <rFont val="Times New Roman"/>
        <family val="1"/>
      </rPr>
      <t>a</t>
    </r>
    <r>
      <rPr>
        <sz val="12"/>
        <color theme="1"/>
        <rFont val="Times New Roman"/>
        <family val="1"/>
      </rPr>
      <t xml:space="preserve"> (74-87-3)</t>
    </r>
  </si>
  <si>
    <t>1,2-Dichloroethane (107-06-2)</t>
  </si>
  <si>
    <t>1,1-Dichloroethene (75-35-4)</t>
  </si>
  <si>
    <t>1,2-Dichloropropane (78-87-5)</t>
  </si>
  <si>
    <r>
      <t>Ethylbenzene</t>
    </r>
    <r>
      <rPr>
        <vertAlign val="superscript"/>
        <sz val="12"/>
        <color theme="1"/>
        <rFont val="Times New Roman"/>
        <family val="1"/>
      </rPr>
      <t>b</t>
    </r>
    <r>
      <rPr>
        <sz val="12"/>
        <color theme="1"/>
        <rFont val="Times New Roman"/>
        <family val="1"/>
      </rPr>
      <t xml:space="preserve"> (100-41-4)</t>
    </r>
  </si>
  <si>
    <t>Iodomethane (74-88-4)</t>
  </si>
  <si>
    <t>Methylene chloride (75-09-2)</t>
  </si>
  <si>
    <r>
      <t>Styrene</t>
    </r>
    <r>
      <rPr>
        <vertAlign val="superscript"/>
        <sz val="12"/>
        <color theme="1"/>
        <rFont val="Times New Roman"/>
        <family val="1"/>
      </rPr>
      <t>b</t>
    </r>
    <r>
      <rPr>
        <sz val="12"/>
        <color theme="1"/>
        <rFont val="Times New Roman"/>
        <family val="1"/>
      </rPr>
      <t xml:space="preserve"> (100-42-5)</t>
    </r>
  </si>
  <si>
    <r>
      <t>1,1,2,2-Tetrachloroethane</t>
    </r>
    <r>
      <rPr>
        <vertAlign val="superscript"/>
        <sz val="12"/>
        <color theme="1"/>
        <rFont val="Times New Roman"/>
        <family val="1"/>
      </rPr>
      <t>b</t>
    </r>
    <r>
      <rPr>
        <sz val="12"/>
        <color theme="1"/>
        <rFont val="Times New Roman"/>
        <family val="1"/>
      </rPr>
      <t xml:space="preserve"> (79-34-5)</t>
    </r>
  </si>
  <si>
    <t>Tetrachloroethene (127-18-4)</t>
  </si>
  <si>
    <t>Toluene (108-88-3)</t>
  </si>
  <si>
    <t>1,1,1-Trichloroethane (71-55-6)</t>
  </si>
  <si>
    <t>1,1,2-Trichloroethane (79-00-5)</t>
  </si>
  <si>
    <t>Trichloroethene (79-01-6)</t>
  </si>
  <si>
    <r>
      <t>Vinyl chloride</t>
    </r>
    <r>
      <rPr>
        <vertAlign val="superscript"/>
        <sz val="12"/>
        <color theme="1"/>
        <rFont val="Times New Roman"/>
        <family val="1"/>
      </rPr>
      <t>a</t>
    </r>
    <r>
      <rPr>
        <sz val="12"/>
        <color theme="1"/>
        <rFont val="Times New Roman"/>
        <family val="1"/>
      </rPr>
      <t xml:space="preserve"> (75-01-4)</t>
    </r>
  </si>
  <si>
    <r>
      <t>Xylenes</t>
    </r>
    <r>
      <rPr>
        <vertAlign val="superscript"/>
        <sz val="12"/>
        <color theme="1"/>
        <rFont val="Times New Roman"/>
        <family val="1"/>
      </rPr>
      <t>b</t>
    </r>
    <r>
      <rPr>
        <sz val="12"/>
        <color theme="1"/>
        <rFont val="Times New Roman"/>
        <family val="1"/>
      </rPr>
      <t xml:space="preserve"> (1330-20-7)</t>
    </r>
  </si>
  <si>
    <r>
      <t>a</t>
    </r>
    <r>
      <rPr>
        <sz val="12"/>
        <color theme="1"/>
        <rFont val="Times New Roman"/>
        <family val="1"/>
      </rPr>
      <t xml:space="preserve"> Boiling point of this compound is below 30˚C</t>
    </r>
  </si>
  <si>
    <r>
      <t>b</t>
    </r>
    <r>
      <rPr>
        <sz val="12"/>
        <color theme="1"/>
        <rFont val="Times New Roman"/>
        <family val="1"/>
      </rPr>
      <t xml:space="preserve"> Boiling point of this compound is above 120˚C</t>
    </r>
  </si>
  <si>
    <t>Appendix C</t>
  </si>
  <si>
    <t xml:space="preserve">SCC List </t>
  </si>
  <si>
    <t>https://sor-scc-api.epa.gov/sccwebservices/sccsearch/</t>
  </si>
  <si>
    <t>SCC level one</t>
  </si>
  <si>
    <t>SCC level two</t>
  </si>
  <si>
    <t>SCC level three</t>
  </si>
  <si>
    <t>SCC level four</t>
  </si>
  <si>
    <t>suggested</t>
  </si>
  <si>
    <t>Appendix D</t>
  </si>
  <si>
    <r>
      <t xml:space="preserve">Emission </t>
    </r>
    <r>
      <rPr>
        <b/>
        <sz val="12"/>
        <color rgb="FF000000"/>
        <rFont val="Times New Roman"/>
        <family val="1"/>
      </rPr>
      <t>Source</t>
    </r>
    <r>
      <rPr>
        <b/>
        <sz val="12"/>
        <color theme="1"/>
        <rFont val="Times New Roman"/>
        <family val="1"/>
      </rPr>
      <t xml:space="preserve"> (specify)</t>
    </r>
  </si>
  <si>
    <t>Q74</t>
  </si>
  <si>
    <t>b. fabric filter (portable)</t>
  </si>
  <si>
    <t xml:space="preserve">g. push/charge machine with controls </t>
  </si>
  <si>
    <t>h. scrubber (stationary)</t>
  </si>
  <si>
    <t>j. shed</t>
  </si>
  <si>
    <t xml:space="preserve">Q87 d. i. </t>
  </si>
  <si>
    <t>1. Ion specific electrode monitoring</t>
  </si>
  <si>
    <t>2. pH</t>
  </si>
  <si>
    <t>3. Conductivity</t>
  </si>
  <si>
    <t>4. Other (specify)</t>
  </si>
  <si>
    <t>ABC-Tarrant-AL</t>
  </si>
  <si>
    <t>BLU-Birmingham-AL</t>
  </si>
  <si>
    <t>AKS-Follansbee-WV</t>
  </si>
  <si>
    <t>CC-Follansbee-WV</t>
  </si>
  <si>
    <t>AKS-Middletown-OH</t>
  </si>
  <si>
    <t>CC-Middletown-OH</t>
  </si>
  <si>
    <t>EC-Erie-PA</t>
  </si>
  <si>
    <t>EES-RiverRouge-MI</t>
  </si>
  <si>
    <t>SC-EastChicago-IN</t>
  </si>
  <si>
    <t>HNR</t>
  </si>
  <si>
    <t>SC-FranklinFurnace-OH</t>
  </si>
  <si>
    <t>SC-GraniteCity-IL</t>
  </si>
  <si>
    <t>SC-Middletown-OH</t>
  </si>
  <si>
    <t>SC-Vansant-VA</t>
  </si>
  <si>
    <t>USS-Clairton-PA</t>
  </si>
  <si>
    <t>CE-EastChicago-IN</t>
  </si>
  <si>
    <t>Main Stack Only</t>
  </si>
  <si>
    <t>Facility</t>
  </si>
  <si>
    <t>Response Filename</t>
  </si>
  <si>
    <t xml:space="preserve">Due </t>
  </si>
  <si>
    <t>Compiled</t>
  </si>
  <si>
    <t>ANSWER_Coke_Enc1_ICR_CevelandCliffs_Monessen_Warren_BH_20220926_CBI_Not_Included.xlsx</t>
  </si>
  <si>
    <t>Copy of ANSWER-Coke-Enc1-Questionnaire ICR-20162022-DrummondCompany.xlsx</t>
  </si>
  <si>
    <t>Part A. I. Owner Info 9/30/2022</t>
  </si>
  <si>
    <t>Part A. II. Gen Fac Info 9/30/2022</t>
  </si>
  <si>
    <t>Part A. III. Reg Info 11/24/2022</t>
  </si>
  <si>
    <t>Part A. IX. SU and SD 11/24/2022</t>
  </si>
  <si>
    <t>Part A. IV. PFD Inv Data 12/24/2022</t>
  </si>
  <si>
    <t>Part A. V. Emission Points 12/24/2022</t>
  </si>
  <si>
    <t>Part A. VI. Unit Operations 1/23/2023</t>
  </si>
  <si>
    <t>Part A. VII. APCD 1/23/2023</t>
  </si>
  <si>
    <t>Part A. VIII. Econ/Costs 4/16/2023</t>
  </si>
  <si>
    <t>Part E. Misc Community 4/16/2023</t>
  </si>
  <si>
    <t>ANSWER-Coke-Enc1-Questionnaire ICR-20162022-USSteel Responses Sep2022</t>
  </si>
  <si>
    <t>00-449-8010</t>
  </si>
  <si>
    <t>OK</t>
  </si>
  <si>
    <t>United States Steel Corporation</t>
  </si>
  <si>
    <t>600 Grant Street</t>
  </si>
  <si>
    <t>Pittsburgh</t>
  </si>
  <si>
    <t>--</t>
  </si>
  <si>
    <t>United States Steel Corporation - Clairton Works</t>
  </si>
  <si>
    <t>400 State Street</t>
  </si>
  <si>
    <t>Clairton</t>
  </si>
  <si>
    <t>Jonelle Scheetz</t>
  </si>
  <si>
    <t>Clairton Environmental</t>
  </si>
  <si>
    <t>412-233-1015</t>
  </si>
  <si>
    <t>jsscheetz@uss.com</t>
  </si>
  <si>
    <t>7 am to 5 pm</t>
  </si>
  <si>
    <t>Sarah Michalik; Brett Tunno</t>
  </si>
  <si>
    <t>Mike Dzurinko, Brett Tunno</t>
  </si>
  <si>
    <t>skmichalik@uss.com; bjtunno@uss.com</t>
  </si>
  <si>
    <t>mdzurinko@uss.com; bjtunno@uss.com</t>
  </si>
  <si>
    <t>Clairton Coke Works</t>
  </si>
  <si>
    <t>Clairton, Clairton Works, Clairton Plant</t>
  </si>
  <si>
    <t>~1100</t>
  </si>
  <si>
    <t>15025SSCLR400ST</t>
  </si>
  <si>
    <t>521078 (1000124)</t>
  </si>
  <si>
    <t>CEDRI97901</t>
  </si>
  <si>
    <t>Benzene; Carbon disulfide; Hydrochloric acid; Carbonyl sulfide; Methanol; Cyanide compounds; Coke oven emissions</t>
  </si>
  <si>
    <t>Straddled</t>
  </si>
  <si>
    <t>Battery 1: 64;
Battery 2: 64;
Battery 3: 64;
Battery 13: 61; 
Battery 14: 61; 
Battery 15: 61; 
Battery 19: 87;
Battery 20: 87; 
B Battery: 75; 
C Battery: 84</t>
  </si>
  <si>
    <t>9 (Battery 15 is currently hot idled)</t>
  </si>
  <si>
    <t>7 (Battery 15 is currently hot idled; Batteries 13 and 14 are extended)</t>
  </si>
  <si>
    <t>Battery 1 #0052 (Title V#) P001 (Facility ID #)</t>
  </si>
  <si>
    <t>AEI for 2020 is attached</t>
  </si>
  <si>
    <t>AEI attached in 6/8/2020 email.</t>
  </si>
  <si>
    <t>AEI for 2021 is attached</t>
  </si>
  <si>
    <t>Battery 2 #0052 (Title V#) P002 (Facility ID #)</t>
  </si>
  <si>
    <t>Battery 3 #0052 (Title V#) P003 (Facility ID #)</t>
  </si>
  <si>
    <t>Battery 13 #0052 (Title V#) P007 (Facility ID #)</t>
  </si>
  <si>
    <t>Battery 14 #0052 (Title V#) P008 (Facility ID #)</t>
  </si>
  <si>
    <t>Battery 15 #0052 (Title V#) P009 (Facility ID #)</t>
  </si>
  <si>
    <t>Battery 19 #0052 (Title V#) P010 (Facility ID #)</t>
  </si>
  <si>
    <t>Battery 20 #0052 (Title V#) P011 (Facility ID #)</t>
  </si>
  <si>
    <t>B Battery #0052 (Title V#) P012 (Facility ID #)</t>
  </si>
  <si>
    <t>C Battery #0052-I011b (Title V#) P046 (Facility ID #)</t>
  </si>
  <si>
    <t>USS Clairton - The Title V operating permit and installation permits for Clairton Coke Works were uploaded to the EPA's website on 4/25/2016</t>
  </si>
  <si>
    <t>Additional installation permits since 4/25/2016 are attached. The previous Title V Permit has not been reissued.  The renewal application was submitted in 2016.</t>
  </si>
  <si>
    <t xml:space="preserve">National Emission Standard for Asbestos (40 CFR§61.145 and §61.150); 40 CFR Part 63 Subpart L; 40 CFR Part 63 Subpart DDDDD; 40 CFR Part 61 Subparts L; 40 CFR Part 61 Subparts V; 40 CFR Part 61 Subparts Y; 40 CFR Part 61 Subparts FF; 40 CFR Part 60 Appendix A and B </t>
  </si>
  <si>
    <t>Title V Permit #0052</t>
  </si>
  <si>
    <t>All</t>
  </si>
  <si>
    <t>See attached Title V Permit</t>
  </si>
  <si>
    <t>4 total semi-annual deviation reports have been submitted in the previous 2 years</t>
  </si>
  <si>
    <t>*2014 and 2015 Semi-annual reports attached</t>
  </si>
  <si>
    <t>*2020 and 2021 Semi-annual reports attached</t>
  </si>
  <si>
    <t>See reports</t>
  </si>
  <si>
    <t>Coke Oven Battery 1</t>
  </si>
  <si>
    <t>Coke Oven Battery 2 (P002)</t>
  </si>
  <si>
    <t>Extended</t>
  </si>
  <si>
    <t>Normal</t>
  </si>
  <si>
    <t>No min/ max other than natural process variation</t>
  </si>
  <si>
    <t>S001</t>
  </si>
  <si>
    <t>2022 TBD</t>
  </si>
  <si>
    <t>None that resulted in a material increase or decrease in production</t>
  </si>
  <si>
    <t>UF stack = point, Battery = fugitive volume</t>
  </si>
  <si>
    <t>Pushing Emission Control Baghouse</t>
  </si>
  <si>
    <t>COMS: opacity</t>
  </si>
  <si>
    <t>varying, based on BLP-calculated hourly plume rises; height of building = 25.91</t>
  </si>
  <si>
    <t>Revise to "--"</t>
  </si>
  <si>
    <t>TBD</t>
  </si>
  <si>
    <t xml:space="preserve">*Although U. S. Steel would expect the equipment to be useful beyond the 20 year EPA default value, we cannot estimate the remaining useful economic life for the batteries/ quench towers because many factors affect this decision over the course of equipment operation.
</t>
  </si>
  <si>
    <t>No modifications that required permitting.</t>
  </si>
  <si>
    <t>Consistent with the MACT I residual risk assessment, as well as other regulatory applications, U. S. Steel supports the treatment of enhanced plume rise for coke battery fugitive emissions.  U. S. Steel believes that a buoyant volume source is the most physically realistic representation for these emissions in the AERMOD dispersion model.  The Coke Oven Environmental Task Force (COETF) of which U. S. Steel is a member would embrace the opportunity to work with EPA in the development of battery-specific buoyancy parameters needed for AERMOD model input.</t>
  </si>
  <si>
    <t>P002</t>
  </si>
  <si>
    <t>Coke Oven Battery 1 (P001) or 3 (P003)</t>
  </si>
  <si>
    <t>S002</t>
  </si>
  <si>
    <t>varying, based on BLP-calculated hourly plume rises; 25.91</t>
  </si>
  <si>
    <t>Coke Oven Battery 3</t>
  </si>
  <si>
    <t>P003</t>
  </si>
  <si>
    <t>S003</t>
  </si>
  <si>
    <t>Coke Oven Battery 13</t>
  </si>
  <si>
    <t>P007</t>
  </si>
  <si>
    <t>Coke Oven Battery 14 (P008)</t>
  </si>
  <si>
    <t>S007</t>
  </si>
  <si>
    <t>varying, based on BLP-calculated hourly plume rises; 26.82</t>
  </si>
  <si>
    <t>Coke Oven Battery 14</t>
  </si>
  <si>
    <t>P008</t>
  </si>
  <si>
    <t>Coke Oven Battery 13 (P007) or 15 (P009)</t>
  </si>
  <si>
    <t>S008</t>
  </si>
  <si>
    <t>Coke Oven Battery 15</t>
  </si>
  <si>
    <t>P009</t>
  </si>
  <si>
    <t>Battery 15 is hot idled</t>
  </si>
  <si>
    <t>hot idled</t>
  </si>
  <si>
    <t>hot idled on 12/18/2019</t>
  </si>
  <si>
    <t>S009</t>
  </si>
  <si>
    <t>Coke Oven Battery 19</t>
  </si>
  <si>
    <t>P010</t>
  </si>
  <si>
    <t>Coke Oven Battery 20 (P011)</t>
  </si>
  <si>
    <t>S010</t>
  </si>
  <si>
    <t>floor-up rebuild in 1976</t>
  </si>
  <si>
    <t>varying, based on BLP-calculated hourly plume rises; 32</t>
  </si>
  <si>
    <t>Coke Oven Battery 20</t>
  </si>
  <si>
    <t>P011</t>
  </si>
  <si>
    <t>Coke Oven Battery 19 (P010)</t>
  </si>
  <si>
    <t>S011</t>
  </si>
  <si>
    <t>pad-up rebuild in 1977</t>
  </si>
  <si>
    <t xml:space="preserve">Coke Oven B Battery </t>
  </si>
  <si>
    <t>P012</t>
  </si>
  <si>
    <t>Coke Oven C Battery (P046)</t>
  </si>
  <si>
    <t>S012</t>
  </si>
  <si>
    <t>Shed and Baghouse</t>
  </si>
  <si>
    <t>CEMS: NOx; COMS: opacity</t>
  </si>
  <si>
    <t>varying, based on BLP-calculated hourly plume rises; 46.02</t>
  </si>
  <si>
    <t>Coke Oven C Battery</t>
  </si>
  <si>
    <t>P046</t>
  </si>
  <si>
    <t>Quench Tower C (P047)</t>
  </si>
  <si>
    <t>S046/ S047</t>
  </si>
  <si>
    <t>Pushing Emission Control System Baghouse</t>
  </si>
  <si>
    <t>Quench Tower No. 1</t>
  </si>
  <si>
    <t>P013</t>
  </si>
  <si>
    <t>Coke Oven Battery 1 (P001)</t>
  </si>
  <si>
    <t>Quench Tower No. 5</t>
  </si>
  <si>
    <t>P015</t>
  </si>
  <si>
    <t>Coke Oven Battery 13 (P007)</t>
  </si>
  <si>
    <t>Quench Tower No. 7</t>
  </si>
  <si>
    <t>P016</t>
  </si>
  <si>
    <t>Quench Tower B</t>
  </si>
  <si>
    <t>P017</t>
  </si>
  <si>
    <t>Coke Oven B Battery (P046)</t>
  </si>
  <si>
    <t>Quench Tower C</t>
  </si>
  <si>
    <t>P047</t>
  </si>
  <si>
    <t>S048</t>
  </si>
  <si>
    <t>Kiro-Nathaus Baffles (2 sets)</t>
  </si>
  <si>
    <t>Quench Tower No. 5A</t>
  </si>
  <si>
    <t>P051</t>
  </si>
  <si>
    <t>Coke Oven Battery 15 (P009)</t>
  </si>
  <si>
    <t>S051</t>
  </si>
  <si>
    <t>Quench Tower No. 7A</t>
  </si>
  <si>
    <t>P052</t>
  </si>
  <si>
    <t>S052</t>
  </si>
  <si>
    <t xml:space="preserve">P001 </t>
  </si>
  <si>
    <t>Wilputte</t>
  </si>
  <si>
    <t>See prior CBI response</t>
  </si>
  <si>
    <t>See CBI response</t>
  </si>
  <si>
    <t>~13,987 tons based on current market conditions.</t>
  </si>
  <si>
    <t>1955 rebuild</t>
  </si>
  <si>
    <t>End flue replacements completed on 9/1/2020</t>
  </si>
  <si>
    <t>Production and compliance</t>
  </si>
  <si>
    <t>Carl Still</t>
  </si>
  <si>
    <t>1979/ 1989 rebuilds</t>
  </si>
  <si>
    <t>Hot Idled</t>
  </si>
  <si>
    <t>Hot idled</t>
  </si>
  <si>
    <t>1976/ 1978 rebuilds</t>
  </si>
  <si>
    <t>2010 complete throughwalls</t>
  </si>
  <si>
    <t>2013 complete throughwalls</t>
  </si>
  <si>
    <t>2010 - complete throughwalls</t>
  </si>
  <si>
    <t>Uhde</t>
  </si>
  <si>
    <t>Clean Coke Oven Gas</t>
  </si>
  <si>
    <t>MMCF</t>
  </si>
  <si>
    <t>Natural Gas</t>
  </si>
  <si>
    <t>tons of coke per year</t>
  </si>
  <si>
    <t>Traditional</t>
  </si>
  <si>
    <t>&gt;95% coverage</t>
  </si>
  <si>
    <t>1,2,3</t>
  </si>
  <si>
    <t>13,14,15 (alternate)</t>
  </si>
  <si>
    <t>19,20 (alternate)</t>
  </si>
  <si>
    <t>Low Emission QT</t>
  </si>
  <si>
    <t>13,14,15</t>
  </si>
  <si>
    <t>19,20</t>
  </si>
  <si>
    <t>ANSWER-Coke-Enc1-Questionnaire ICR-2016&amp;2022-DTEVantage 09272022.xlsx</t>
  </si>
  <si>
    <t>No Exceedances the past 2 years.</t>
  </si>
  <si>
    <t>1/28/2016; 1/4/2016; 1/11/2016</t>
  </si>
  <si>
    <t>10/28/2013; 6/22/2015; 10/12/2016</t>
  </si>
  <si>
    <t>No Exceedances</t>
  </si>
  <si>
    <t>4/7/2014; 4/14/2014; 4/21/2014; 4/23/2014</t>
  </si>
  <si>
    <t>21; 14; 7</t>
  </si>
  <si>
    <t>7; 7; 7</t>
  </si>
  <si>
    <t>21; 14; 7; 5</t>
  </si>
  <si>
    <t>TDS level in river was high</t>
  </si>
  <si>
    <t>1,2,3,13,14,15,19,20,C</t>
  </si>
  <si>
    <t>Range varies by push</t>
  </si>
  <si>
    <t>Shed - Pulse jet baghouse</t>
  </si>
  <si>
    <t>A23</t>
  </si>
  <si>
    <t>C08</t>
  </si>
  <si>
    <t>B12</t>
  </si>
  <si>
    <t>A03</t>
  </si>
  <si>
    <t>B06</t>
  </si>
  <si>
    <t>B17</t>
  </si>
  <si>
    <t>B22</t>
  </si>
  <si>
    <t>BATTERY 14</t>
  </si>
  <si>
    <t>BATTERY 20</t>
  </si>
  <si>
    <t>BATTERY 3</t>
  </si>
  <si>
    <t>BATTERY 13</t>
  </si>
  <si>
    <t>BATTERY 19</t>
  </si>
  <si>
    <t>BATTERY 2</t>
  </si>
  <si>
    <t>PEC Malfunction, Wall Adjustment</t>
  </si>
  <si>
    <t>Gas Port, pushed without suction</t>
  </si>
  <si>
    <t xml:space="preserve">Gas gun nozzel </t>
  </si>
  <si>
    <t>Restricted Flue</t>
  </si>
  <si>
    <t>Air port, low battery temps</t>
  </si>
  <si>
    <t>Gas gun riser, flue restrictions</t>
  </si>
  <si>
    <t>1 (P001)</t>
  </si>
  <si>
    <t>Other</t>
  </si>
  <si>
    <t>2 (P002)</t>
  </si>
  <si>
    <t>3 (P003)</t>
  </si>
  <si>
    <t>13 (P007)</t>
  </si>
  <si>
    <t>14 (P008)</t>
  </si>
  <si>
    <t>15 (P009)</t>
  </si>
  <si>
    <t>19 (P010)</t>
  </si>
  <si>
    <t>20 (P011)</t>
  </si>
  <si>
    <t>B (P012)</t>
  </si>
  <si>
    <t>C (P046)</t>
  </si>
  <si>
    <t>Clairton Submitted a separate file</t>
  </si>
  <si>
    <t>United States Steel Corporation - Clairton Coke Works</t>
  </si>
  <si>
    <t>P050</t>
  </si>
  <si>
    <t>PEC Baghouse</t>
  </si>
  <si>
    <t xml:space="preserve">Baghouse/baffles control equipment was not designed for HAP control.  Baghouses control for PM; PM is a surrogate for HAP per the MACT. </t>
  </si>
  <si>
    <t>P001, P002, P003</t>
  </si>
  <si>
    <t>Vertical</t>
  </si>
  <si>
    <t>P007, P008, P009</t>
  </si>
  <si>
    <t>P053</t>
  </si>
  <si>
    <t>P010, P011</t>
  </si>
  <si>
    <t>P054</t>
  </si>
  <si>
    <t>Shed</t>
  </si>
  <si>
    <t>ACHD Permit # 0052-I011 P001</t>
  </si>
  <si>
    <t>Installed with quench towers</t>
  </si>
  <si>
    <t>P013, P015, P016, P017, P047, P051, P052</t>
  </si>
  <si>
    <t>Refer to quench tower coordinates previously submitted.</t>
  </si>
  <si>
    <t>COMs</t>
  </si>
  <si>
    <t>P001, P002, P003, P007, P008, P009, P010, P011, P012</t>
  </si>
  <si>
    <t>Refer to coke oven battery coordinates previously submitted.</t>
  </si>
  <si>
    <t>CEMs</t>
  </si>
  <si>
    <t>NOx</t>
  </si>
  <si>
    <t>P012, P046, B001, B002</t>
  </si>
  <si>
    <t>Refer to coordinates previously submitted.</t>
  </si>
  <si>
    <t>Previous submission OK.</t>
  </si>
  <si>
    <t>Prior response OK</t>
  </si>
  <si>
    <t xml:space="preserve">For detailed descriptions of the processes at the CBRP, please refer to the supplemental file "CITE Clairton Chemicals Overview.pdf."  There are no further product refining processes at the Clairton Plant.  Refer to responses to Question 16 regarding HAP-containing waste streams.  </t>
  </si>
  <si>
    <t>N/A (various)</t>
  </si>
  <si>
    <t>Light oil processing</t>
  </si>
  <si>
    <t>Pumps</t>
  </si>
  <si>
    <t>Liquid transfer</t>
  </si>
  <si>
    <t>Leaks</t>
  </si>
  <si>
    <t>Closed system. LDAR program.</t>
  </si>
  <si>
    <t>40 CFR Part 61 Subparts L, V, FF</t>
  </si>
  <si>
    <t>Suction piping</t>
  </si>
  <si>
    <t>Discharge piping</t>
  </si>
  <si>
    <t>Valves</t>
  </si>
  <si>
    <t>Fluid flow control</t>
  </si>
  <si>
    <t>Upstream piping/vessel/pump/etc</t>
  </si>
  <si>
    <t>Downstream piping/vessel/pump/etc, atmosphere (bleeders)</t>
  </si>
  <si>
    <t>Pressure Relief Valves</t>
  </si>
  <si>
    <t>Protection from exceeding pressure vessel MAWP</t>
  </si>
  <si>
    <t>Leaks, pressure-relieving events</t>
  </si>
  <si>
    <t>Pressure vessels/associated piping</t>
  </si>
  <si>
    <t>Atmosphere or low pressure process reintroduction</t>
  </si>
  <si>
    <t>Flanges/connectors</t>
  </si>
  <si>
    <t>Connect pipe network components</t>
  </si>
  <si>
    <t>Downstream piping/vessel/pump/etc, N/A (blinds/caps/plugs/etc)</t>
  </si>
  <si>
    <t>Loading (barge and truck)</t>
  </si>
  <si>
    <t>Charging barge and truck containers</t>
  </si>
  <si>
    <t>Closed system. LDAR program.  Vapor recovery system.</t>
  </si>
  <si>
    <t>Light oil storage facility</t>
  </si>
  <si>
    <t>Barge/truck (product light oil), eductor to fuel gas transmission line (vapor recovery system)</t>
  </si>
  <si>
    <t>Tar Separation and Processing</t>
  </si>
  <si>
    <t>Tar Storage and Separation</t>
  </si>
  <si>
    <t>Separation of tar from flushing liquor, dewatering wet tar, storage of product tar prior to shipment</t>
  </si>
  <si>
    <t>Closed system. LDAR program. Gas blanketing.</t>
  </si>
  <si>
    <t>Collected flushing liquor after contact with coke oven gas</t>
  </si>
  <si>
    <t>Truck/rail (product tar), suction main (blanketing system), flushing liquor distribution system (liquor)</t>
  </si>
  <si>
    <t>Final Coolers</t>
  </si>
  <si>
    <t>Final Cooler Sumps</t>
  </si>
  <si>
    <t>Separate tar / degas final cooler process water</t>
  </si>
  <si>
    <t>Final cooler tar/water outlet and injection water outlets (process water), blanketing gas supply (tail gas from cryogenic gas separation plant or nitrogen), CyAm still condenser/accumulator (aqua ammonia)</t>
  </si>
  <si>
    <t>Final cooler spiral heat exhangers and Superstill process water feed (process water), tar dewatering/storage (tar), suction main (blanketing system)</t>
  </si>
  <si>
    <t>N/A (see response to question B.8 for general information)</t>
  </si>
  <si>
    <t>Coke By product recovery</t>
  </si>
  <si>
    <t>Gas Blanketing</t>
  </si>
  <si>
    <t>Capture emissions from process tanks/sumps/etc</t>
  </si>
  <si>
    <t>Blanketing gas supply (tail gas from cryogenic gas separation plant or nitrogen), seal pot water supply (ammonia fractionator bottoms / boiler feedwater / city water), blanketed vessel vapor, steam (to blanketing gas heaters)</t>
  </si>
  <si>
    <t>Suction main (vapor), blanketed vessel (water overflow), condensate drain (steam condensate from blanketing gas heaters)</t>
  </si>
  <si>
    <t>Pitch traps</t>
  </si>
  <si>
    <t>Remove congealed pitch</t>
  </si>
  <si>
    <t>Flushing liquor return</t>
  </si>
  <si>
    <t>Tar separation units</t>
  </si>
  <si>
    <t>TDS Boxes</t>
  </si>
  <si>
    <t>Collect tar decanter sludge raked from tar decanters</t>
  </si>
  <si>
    <t>Volatilization</t>
  </si>
  <si>
    <t>Tar decanter drag chain chute</t>
  </si>
  <si>
    <t>Tar decanter sludge recycling facility (coal to coke ovens)</t>
  </si>
  <si>
    <t>SCOT Plant</t>
  </si>
  <si>
    <t xml:space="preserve">Desulfurization </t>
  </si>
  <si>
    <t>SCOT Stack Tail Gas Emissions</t>
  </si>
  <si>
    <t>Incineration of residual process gas</t>
  </si>
  <si>
    <t>Combustion stack</t>
  </si>
  <si>
    <t>Refer to Clairton Title V Permit for applicable regulations.</t>
  </si>
  <si>
    <t>MDEA absorber overhead, incinerator combustion air blower</t>
  </si>
  <si>
    <t>Atmosphere</t>
  </si>
  <si>
    <t>North/South Aeration Basin</t>
  </si>
  <si>
    <t>Wastewater Treatment</t>
  </si>
  <si>
    <t>Aeration Basins</t>
  </si>
  <si>
    <t>Biological treatment of waste liquor</t>
  </si>
  <si>
    <t>T-2 equalization tank (contaminated water), control water supply (river water), low-pressure steam supply (steam), atmosphere (air/oxygen), clarifier underflows (recycled biomass)</t>
  </si>
  <si>
    <t>Effluent clarifiers</t>
  </si>
  <si>
    <t>Tar Decanters (P021)</t>
  </si>
  <si>
    <t>See file "Clairton LDAR.pdf"</t>
  </si>
  <si>
    <t>The Clairton Leak Detection and Repair (LDAR) Program contains an outline of benzene NESHAPs regulations, responsibilities of the Clairton Plant and its contractors, recordkeeping and reporting requirements, inspection and reporting schedule, and standard operating procedures.</t>
  </si>
  <si>
    <t>Please refer to Clairton Title V Operating Permit for Applicable Regulations</t>
  </si>
  <si>
    <t>Safe Job Procedures (SJPs) and equipment Start-Up / Shut-Down Checklists (SUPs) are written to include 
provisions to prevent emissions/releases when applicable. These procedures detail the steps necessary 
and precautions to be taken to prevent releases/emissions for personnel safety and compliance with 
environmental regulations / permits.</t>
  </si>
  <si>
    <t>Typically daily, but variable and job-specific.</t>
  </si>
  <si>
    <t>Work practices are in LDAR and SOPs.</t>
  </si>
  <si>
    <t>Primary Coolers (P021)</t>
  </si>
  <si>
    <t>Main Axi Compressors (P021)</t>
  </si>
  <si>
    <t>Final Coolers (P021)</t>
  </si>
  <si>
    <t>Main Regenerators (P021)</t>
  </si>
  <si>
    <t>Light Oil Regenerators (P021)</t>
  </si>
  <si>
    <t>Vacuum Carbonate Plant (P019)</t>
  </si>
  <si>
    <t>SCOT Plant (P019)</t>
  </si>
  <si>
    <t>See "Gas Blanketing Diagrams.pdf"</t>
  </si>
  <si>
    <t>Loop A</t>
  </si>
  <si>
    <t>Clean Tail Gas from the main regenerators with addition of Nitrogen as necessary to maintain proper flow/pressure</t>
  </si>
  <si>
    <t>1.0-2.0 inWC</t>
  </si>
  <si>
    <t>Control valve</t>
  </si>
  <si>
    <t>Primary Cooler Condensate Sump</t>
  </si>
  <si>
    <t>Pressure/Suction Relief Seal Pot</t>
  </si>
  <si>
    <t>The PSM Mechanical Integrity program is designed to ensure that we properly design and install piping installations and that our employees are properly trained to operate our equipment.  Within the PSM Mechanical Integrity framework we outline when and how we will inspect critical sections of piping.  We have individual Mechanical Integrity manuals for each operating area of the Chemicals &amp; Energy division.  These manuals outline which piping sections are Critical vs Non-Critical. All critical sections of piping have specific PD/PM Activities and Procedure and Frequency of inspection guidelines based on the material of the piping and its contents, therefore there is no “regular schedule” for inspections.  Currently, the MI critical piping is inspected by System One. We review and archive the weekly reports submitted by System One and respond accordingly to the results of each inspection.</t>
  </si>
  <si>
    <t>For the CBRP: thermal reactors, reheaters, and SCOT Plant combustion</t>
  </si>
  <si>
    <t>Loop B</t>
  </si>
  <si>
    <t>Flushing Liquor Decanter No. 1-12, Flushing Liquor Weir Tank No. 1-2</t>
  </si>
  <si>
    <t>Loop C</t>
  </si>
  <si>
    <t>Flushing Liquor Surge Tank No. 2-3, Tar Collecting Tank No. 1-4</t>
  </si>
  <si>
    <t>Loop D</t>
  </si>
  <si>
    <t>Flushing Liquor Decanter No. 1-10, Flushing Liquor Weir Tank No. 1-2</t>
  </si>
  <si>
    <t>Loop E</t>
  </si>
  <si>
    <t>Tar Collecting Tank No. 1-4</t>
  </si>
  <si>
    <t>Loop F</t>
  </si>
  <si>
    <t>Tar Storage Tank No. 1-9</t>
  </si>
  <si>
    <t>Loop G</t>
  </si>
  <si>
    <t>Wastewater Settling Tank No. 1-2, Ammonia Still Feed Tank No. T-3</t>
  </si>
  <si>
    <t>Loop H</t>
  </si>
  <si>
    <t xml:space="preserve">Final Cooler Sumps S-200/204/205 -- Water Pump Compartment </t>
  </si>
  <si>
    <t>Light Oil Storage Gas Blanketing System</t>
  </si>
  <si>
    <t>Light Oil Storage Tanks T-59, T-60, T-61, T-62, T-63, T-64</t>
  </si>
  <si>
    <t>D Loop</t>
  </si>
  <si>
    <t>3/24/2022 - 3/25/2022</t>
  </si>
  <si>
    <t>Partial Shutdown</t>
  </si>
  <si>
    <t>22.00 Hours</t>
  </si>
  <si>
    <t>Cleaned lines</t>
  </si>
  <si>
    <t>The D-Loop was out of service to steam flush the lines.  Water seals were maintained.</t>
  </si>
  <si>
    <t>B Loop</t>
  </si>
  <si>
    <t>11.42 Hours</t>
  </si>
  <si>
    <t>Replace FCV-2003 control valve</t>
  </si>
  <si>
    <t>The B-Loop will be shutdown to replace the 1st unit BP B-Loop FCV-2003 control valve, FCV-2018 control valve and their associtated block valves and preventive maintenance to ensure continued reliability. Water seals were maintained.</t>
  </si>
  <si>
    <t>3.75 Hours</t>
  </si>
  <si>
    <t>Repairs</t>
  </si>
  <si>
    <t>The B-Loop was out of service to repair a hole in  the pipe that connected the gas line to the suction main. Water seals were maintained.</t>
  </si>
  <si>
    <t>H Loop</t>
  </si>
  <si>
    <t>3/9/2020 - 3/11/2020</t>
  </si>
  <si>
    <t>45.58 Hours</t>
  </si>
  <si>
    <t>Sump pump replacement</t>
  </si>
  <si>
    <t>The H-Loop was out of service to replace a sump pump. Water seals were maintained.</t>
  </si>
  <si>
    <t>B and C Loops</t>
  </si>
  <si>
    <t>72.17 Hours</t>
  </si>
  <si>
    <t>The B and C Loops were out of service to flush the lines. Water seals were maintained.</t>
  </si>
  <si>
    <t>9.75 Hours</t>
  </si>
  <si>
    <t>The H-Loop was out of service to repair a hole in the vapor recovery line. Water seals were maintained.</t>
  </si>
  <si>
    <t>N/A - No alternatives</t>
  </si>
  <si>
    <t>N/A - no alternatives</t>
  </si>
  <si>
    <t>N/A - Not a foundry</t>
  </si>
  <si>
    <t>Relief valve assets</t>
  </si>
  <si>
    <t>A preventative maintenance inspection is applied to all relief valve assets in the Chemicals &amp; Energy Division with a maximum 3-year frequency to inspect and have the relief valve recertified. Repairs are made as necessary after inspection, and the valve is verified to be operating to specification during recertification.</t>
  </si>
  <si>
    <t>See the attached file ("Relief Valve PM Look Ahead Schedule.pdf") for a listing of the last three (3) years of servicing for the relief valves in gas service.</t>
  </si>
  <si>
    <t>Work is done by contracted valve repair shop</t>
  </si>
  <si>
    <t>PRD test stand</t>
  </si>
  <si>
    <t>This maintenance typically requires 2-6 hours from each of 1-5 technicians to remove the relief valve and install the new or reconditioned valve. The cost for inspection/repair/recertification varies depending on the size and service of the relief valve.</t>
  </si>
  <si>
    <t>New or reconditioned relief valve.</t>
  </si>
  <si>
    <t>The main Axi compressor relief valves</t>
  </si>
  <si>
    <t>The 18 1CR main Axi compressor (C-100 – C-185) and 16 2CR vacuum machine relief valves are inspected 
based on days of operation of the compressor they service.</t>
  </si>
  <si>
    <t>C-105, C-115, C-120, C-155, C-165, C-170, C-180, C-185</t>
  </si>
  <si>
    <t>This maintenance typically requires 4 hours from each of 5 technicians to isolate / purge the equipment, remove the relief valve and install the new or reconditioned valve. The cost for inspection/repair/ recertification varies depending on the condition of the relief valve.</t>
  </si>
  <si>
    <t>Coal Tar Crude Process Tank</t>
  </si>
  <si>
    <t>Process Vessel; Volume: 500,000 gal</t>
  </si>
  <si>
    <t>Pounds (lbs)</t>
  </si>
  <si>
    <t>63036960 ESTIMATE</t>
  </si>
  <si>
    <t>Title V and PADEP Registration</t>
  </si>
  <si>
    <t>P-021</t>
  </si>
  <si>
    <t>Coal Tar Crude</t>
  </si>
  <si>
    <t>Refer to SDS "Crude Coal Tar SDS IH#75311.pdf"</t>
  </si>
  <si>
    <t>Gas-blanketed</t>
  </si>
  <si>
    <t>373228560 ESTIMATE</t>
  </si>
  <si>
    <t>282693960 ESTIMATE</t>
  </si>
  <si>
    <t>Tar &amp; Flushing Liquor Process Vessel - #1 Unit Decanters</t>
  </si>
  <si>
    <t>Process Vessel - variable size</t>
  </si>
  <si>
    <t>8792622240 ESTIMATE</t>
  </si>
  <si>
    <t>Tar &amp; Flushing Liquor</t>
  </si>
  <si>
    <t>Refer to "40 SDS flushing liquor.pdf" and "12954 SDS coal tar pitches.pdf"</t>
  </si>
  <si>
    <t>Tar Process Vessel - #1 Unit Tar Receivers</t>
  </si>
  <si>
    <t>244509120 ESTIMATE</t>
  </si>
  <si>
    <t>Tar</t>
  </si>
  <si>
    <t>Tar &amp; Flushing Liquor Process Vessel - #2 Unit Decanters</t>
  </si>
  <si>
    <t>7031608200 ESTIMATE</t>
  </si>
  <si>
    <t>Tar Process Vessel - #2 Unit Tar Receivers</t>
  </si>
  <si>
    <t>135631080 ESTIMATE</t>
  </si>
  <si>
    <t>Light Oil Storage Tank</t>
  </si>
  <si>
    <t>Storage Tank; Volume: 250,000 gal</t>
  </si>
  <si>
    <t>Gallons (gal)</t>
  </si>
  <si>
    <t>2399985 ESTIMATE</t>
  </si>
  <si>
    <t>Refer to "Light Oil SDS IHS# 4.pdf"</t>
  </si>
  <si>
    <t>Light Oil Process Vessels</t>
  </si>
  <si>
    <t>Process Vessels; Volume: 300 gal each</t>
  </si>
  <si>
    <t>P-022</t>
  </si>
  <si>
    <t>P-023</t>
  </si>
  <si>
    <t>P-024</t>
  </si>
  <si>
    <t>P-025</t>
  </si>
  <si>
    <t>P-026</t>
  </si>
  <si>
    <t>P-027</t>
  </si>
  <si>
    <t>P-028</t>
  </si>
  <si>
    <t>P-029</t>
  </si>
  <si>
    <t>P-030</t>
  </si>
  <si>
    <t>P-031</t>
  </si>
  <si>
    <t>P-032</t>
  </si>
  <si>
    <t>P-033</t>
  </si>
  <si>
    <t>P-034</t>
  </si>
  <si>
    <t>P-035</t>
  </si>
  <si>
    <t>P-036</t>
  </si>
  <si>
    <t>P-037</t>
  </si>
  <si>
    <t>P-038</t>
  </si>
  <si>
    <t>P-039</t>
  </si>
  <si>
    <t>P-040</t>
  </si>
  <si>
    <t>No flares</t>
  </si>
  <si>
    <t>No enclosed combustors</t>
  </si>
  <si>
    <t>P021</t>
  </si>
  <si>
    <t>RCRA/ Subpart FF</t>
  </si>
  <si>
    <t>Recycling and disposal in accordance with RCRA</t>
  </si>
  <si>
    <t>There are no control devices associated with the waste streams.</t>
  </si>
  <si>
    <t>0.56 Mg</t>
  </si>
  <si>
    <t>See calculations from the attached file "2021 TAB.xlsx"</t>
  </si>
  <si>
    <t>First and Second Unit Tar Decanter - not a waste stream - recycled on site</t>
  </si>
  <si>
    <t>See response in next column, based on annual flow weighted average benzene concentration reported in the TAB.</t>
  </si>
  <si>
    <t>~0.029 % vol</t>
  </si>
  <si>
    <t>All Other Sludge to AKJ</t>
  </si>
  <si>
    <t>0.017 Mg</t>
  </si>
  <si>
    <t>Various areas of by-products - not a waste stream - recycled on site</t>
  </si>
  <si>
    <t>~0.41 % vol</t>
  </si>
  <si>
    <t>Lube Oil Systems Water</t>
  </si>
  <si>
    <t>0.0000029 Mg</t>
  </si>
  <si>
    <t>Various machinery containing oil</t>
  </si>
  <si>
    <t>~0.000071 % vol</t>
  </si>
  <si>
    <t>COG Condensate</t>
  </si>
  <si>
    <t>0.27 Mg</t>
  </si>
  <si>
    <t>Coke oven gas lines throughout Plant - not a waste stream - recovered into coke oven gas system</t>
  </si>
  <si>
    <t>~0.034 % vol</t>
  </si>
  <si>
    <t>P019</t>
  </si>
  <si>
    <t>Vacuum Carbonate Systems</t>
  </si>
  <si>
    <t>0.033 Mg</t>
  </si>
  <si>
    <t>Vacuum Carbonate Plant - recycled on site, and the remaining stream is treated at the Industrial Wastewater Treatment plant prior to discharge through outfall</t>
  </si>
  <si>
    <t>~0.0065 % vol</t>
  </si>
  <si>
    <t>SCOT Unit Systems</t>
  </si>
  <si>
    <t>0 Mg</t>
  </si>
  <si>
    <t>SCOT Plant - recycled on site, and the remaining stream is treated at the Industrial Wastewater Treatment plant prior to discharge through outfall</t>
  </si>
  <si>
    <t>~0.000090 % vol</t>
  </si>
  <si>
    <t>Underfire Stack Sumps</t>
  </si>
  <si>
    <t>0.0014 Mg</t>
  </si>
  <si>
    <t>First and Second Unit Batteries - stream is treated at the Industrial Wastewater Treatment plant prior to discharge through outfall</t>
  </si>
  <si>
    <t>~0.00087 % vol</t>
  </si>
  <si>
    <t>#1 Flushing Liquor Sump Sources</t>
  </si>
  <si>
    <t>0.054 Mg</t>
  </si>
  <si>
    <t>First Unit Batteries - stream is treated at the Industrial Wastewater Treatment plant prior to discharge through outfall</t>
  </si>
  <si>
    <t>~0.05 % vol</t>
  </si>
  <si>
    <t>#2 Flushing Liquor Sump Sources</t>
  </si>
  <si>
    <t>0.12 Mg</t>
  </si>
  <si>
    <t>Second Unit Batteries - stream is treated at the Industrial Wastewater Treatment plant prior to discharge through outfall</t>
  </si>
  <si>
    <t>~3.4E-06 % vol</t>
  </si>
  <si>
    <t>Ammonia Still Effluent</t>
  </si>
  <si>
    <t>0.33 Mg</t>
  </si>
  <si>
    <t>Ammonia Stills - wastewater will go to industrial wastewater treatment plant before discharge</t>
  </si>
  <si>
    <t>~0.00020 % vol</t>
  </si>
  <si>
    <t>0.0027 Mg</t>
  </si>
  <si>
    <t>Various machinery throughout CBRP</t>
  </si>
  <si>
    <t>~0.26 % vol</t>
  </si>
  <si>
    <t>Pump Seals Leakage</t>
  </si>
  <si>
    <t>0.2 Mg</t>
  </si>
  <si>
    <t>~0.25 % vol</t>
  </si>
  <si>
    <t>Vessels Drainage</t>
  </si>
  <si>
    <t>0.14 Mg</t>
  </si>
  <si>
    <t>~0.32 % vol</t>
  </si>
  <si>
    <t>Exchanger</t>
  </si>
  <si>
    <t>0.096 Mg</t>
  </si>
  <si>
    <t>~0.070 % vol</t>
  </si>
  <si>
    <t>Relief/ Control Valve</t>
  </si>
  <si>
    <t>0.00031 Mg</t>
  </si>
  <si>
    <t>~0.065 % vol</t>
  </si>
  <si>
    <t>Instrumentation</t>
  </si>
  <si>
    <t>0.000082 Mg</t>
  </si>
  <si>
    <t>~0.086 % vol</t>
  </si>
  <si>
    <t>Primary Cooler</t>
  </si>
  <si>
    <t>~0.0047 % vol</t>
  </si>
  <si>
    <t>Light Oil Tanks, 624</t>
  </si>
  <si>
    <t>Light oil tank farm</t>
  </si>
  <si>
    <t>~0.96 % vol</t>
  </si>
  <si>
    <t>Tar Decanters</t>
  </si>
  <si>
    <t>See waste streams identified in Q.16.</t>
  </si>
  <si>
    <t>Refer to Process Diagram</t>
  </si>
  <si>
    <t>There are no repair delays.</t>
  </si>
  <si>
    <t>Anhydrous Ammonia</t>
  </si>
  <si>
    <t>Ammonia storage</t>
  </si>
  <si>
    <t>To chemical processors / suppliers</t>
  </si>
  <si>
    <t>Per purchaser. This is outside of the respondant's control once the material is sold.</t>
  </si>
  <si>
    <t>Refer to SDS "Anhydrous Ammonia IHS#44.pdf"</t>
  </si>
  <si>
    <t>Crude Coal Tar</t>
  </si>
  <si>
    <t>To chemical processors</t>
  </si>
  <si>
    <t>3-12 %-wt</t>
  </si>
  <si>
    <t>0-1 %-wt</t>
  </si>
  <si>
    <t>No. 2 and No. 5 Control Rooms</t>
  </si>
  <si>
    <t>A portion is used as underfiring fuel on the coke oven batteries ("underfiring gas"), the remainder is sent offsite for use as fuel ("downriver gas") aside from a small portion used for fuel in the desulfurization plant and blanketing gas.</t>
  </si>
  <si>
    <t>To gas mixing station via transmission pipeline</t>
  </si>
  <si>
    <t>Fuel</t>
  </si>
  <si>
    <t>Refer to SDS "Clean Coke Oven Gas 82493.pdf"</t>
  </si>
  <si>
    <t>0 - 0.4 %-vol</t>
  </si>
  <si>
    <t>Light oil storage tanks</t>
  </si>
  <si>
    <t>60-85 %-wt</t>
  </si>
  <si>
    <t>3-25 %-wt</t>
  </si>
  <si>
    <t>0-6 %-wt</t>
  </si>
  <si>
    <t>0-3 %-wt</t>
  </si>
  <si>
    <t>0-4.8 %-wt</t>
  </si>
  <si>
    <t>Sulfur</t>
  </si>
  <si>
    <t>Sulfur storage</t>
  </si>
  <si>
    <t>100% sulfur</t>
  </si>
  <si>
    <t xml:space="preserve">Rack north of tar tank farm </t>
  </si>
  <si>
    <t>Rail cars, Tank trucks</t>
  </si>
  <si>
    <t>Tar Tank farm</t>
  </si>
  <si>
    <t>Tank, Hose, Pump, Pipe, Tank  equipment</t>
  </si>
  <si>
    <t>Tanker truck drivers instruction on initiating emergency spill response, unload in designated unloading areas only, site specific instructions for unloading posted, USS employee may be present to assist in unloading operations, use wheel chocks to prevent accidental movement of trucks, drip buckets to prevent small spills, visual inspection conducted to ensure no leaks</t>
  </si>
  <si>
    <t>This information is not readily available or itemized, but included in other Plant-wide costs.</t>
  </si>
  <si>
    <t>Rack south of tar tank farm by Chemical Maintenance Mill WTS Shops</t>
  </si>
  <si>
    <t>Tank trucks</t>
  </si>
  <si>
    <t>Northern end of facility east of light oil tank farm</t>
  </si>
  <si>
    <t>Truck and Barge</t>
  </si>
  <si>
    <t>Tanks and process vessels</t>
  </si>
  <si>
    <t>Tar Sludge</t>
  </si>
  <si>
    <t>Tar Decanter Sludge Boxes</t>
  </si>
  <si>
    <t xml:space="preserve">Forklift </t>
  </si>
  <si>
    <t>Tar decanter area</t>
  </si>
  <si>
    <t>Light oil</t>
  </si>
  <si>
    <t>2021 is most recent year</t>
  </si>
  <si>
    <t>Nova, Rain Carbon, Lukoil</t>
  </si>
  <si>
    <t>Ammonia</t>
  </si>
  <si>
    <t>NT</t>
  </si>
  <si>
    <t>Air Gas</t>
  </si>
  <si>
    <t>Rail cars, truck</t>
  </si>
  <si>
    <t>Rain Carbon, Island Sales, Coopers Creek, Koppers</t>
  </si>
  <si>
    <t>PVS Chemical</t>
  </si>
  <si>
    <t>Truck</t>
  </si>
  <si>
    <t>Middlings</t>
  </si>
  <si>
    <t>Mid Con</t>
  </si>
  <si>
    <t>Quencher Sump Dust (QSD)</t>
  </si>
  <si>
    <t>QSD</t>
  </si>
  <si>
    <t>Coke Breeze</t>
  </si>
  <si>
    <t>MCF</t>
  </si>
  <si>
    <t>Clairton, Irvin, ET</t>
  </si>
  <si>
    <t>Light Oil Storage Tank - Barge Loading</t>
  </si>
  <si>
    <t>Please see attached "Light Oil SDS IHS# 4.pdf" SDS.</t>
  </si>
  <si>
    <t>0.02 tpy VOC</t>
  </si>
  <si>
    <t>Light Oil Storage Tank - Truck Loading</t>
  </si>
  <si>
    <t>0.21 tpy VOC</t>
  </si>
  <si>
    <t>Tar Tank - Loading</t>
  </si>
  <si>
    <t>Tar Tank</t>
  </si>
  <si>
    <t>Please see attached "Crude Coal Tar SDS IH#75311.pdf" SDS.</t>
  </si>
  <si>
    <t>Not quantified</t>
  </si>
  <si>
    <t>Light oil loading</t>
  </si>
  <si>
    <t>P044 (Barge)</t>
  </si>
  <si>
    <t>1,479,320 gal/yr</t>
  </si>
  <si>
    <t>AP-42 emission factor</t>
  </si>
  <si>
    <t xml:space="preserve">emission factor </t>
  </si>
  <si>
    <t>Carbon Disulfide</t>
  </si>
  <si>
    <t>Napthalene</t>
  </si>
  <si>
    <t>Tar storage</t>
  </si>
  <si>
    <t>P021 (CBRP)</t>
  </si>
  <si>
    <t>Crude Tar</t>
  </si>
  <si>
    <t>34,571,526 gal/yr</t>
  </si>
  <si>
    <t>emission factor/ EPA TANKS software</t>
  </si>
  <si>
    <t>Benzo(a)Anthracene</t>
  </si>
  <si>
    <t>Benzo(a)Pyrene</t>
  </si>
  <si>
    <t>Benzo(b)Fluoranthene</t>
  </si>
  <si>
    <t>Benzo(k)Fluoranthene</t>
  </si>
  <si>
    <t>Benzo(g,h,i)Perylene</t>
  </si>
  <si>
    <t>Chrysene</t>
  </si>
  <si>
    <t>Fluoranthene</t>
  </si>
  <si>
    <t>Indeno(1,2,3-cd) pyrene</t>
  </si>
  <si>
    <t>Phenanthrene</t>
  </si>
  <si>
    <t>Lead</t>
  </si>
  <si>
    <t>4,942,995 tons/yr</t>
  </si>
  <si>
    <t>VOC (phenol)</t>
  </si>
  <si>
    <t>emission factor/WATER9</t>
  </si>
  <si>
    <t xml:space="preserve">Light Oil Decanters </t>
  </si>
  <si>
    <t>7,177,440 gal/yr</t>
  </si>
  <si>
    <t xml:space="preserve">Benzene </t>
  </si>
  <si>
    <t>emission factor</t>
  </si>
  <si>
    <t>Xyelene</t>
  </si>
  <si>
    <t>Tar/FL Decanters</t>
  </si>
  <si>
    <t>FL Circ./ Surge Tanks</t>
  </si>
  <si>
    <t>FL Pumphouse Sumps</t>
  </si>
  <si>
    <t>Tar Collecting Tanks</t>
  </si>
  <si>
    <t>Final Cooler Sump</t>
  </si>
  <si>
    <t>Coke</t>
  </si>
  <si>
    <t>3,847,557 tons/yr</t>
  </si>
  <si>
    <t>Refer to calculation in AEI</t>
  </si>
  <si>
    <t>Units are in weight fraction.  Please refer to AEI.</t>
  </si>
  <si>
    <t>Tar Storage</t>
  </si>
  <si>
    <t>Ethybenzene</t>
  </si>
  <si>
    <t>Light Oil Decanters</t>
  </si>
  <si>
    <t>No NOVS or Orders.</t>
  </si>
  <si>
    <t>Article XXI 2101.11.b</t>
  </si>
  <si>
    <t>Ammonia railcar pressure relief valve release</t>
  </si>
  <si>
    <t>~15-20 seconds</t>
  </si>
  <si>
    <r>
      <t xml:space="preserve">Prohibition of Air Pollution </t>
    </r>
    <r>
      <rPr>
        <b/>
        <sz val="10"/>
        <color theme="1"/>
        <rFont val="Arial"/>
        <family val="2"/>
      </rPr>
      <t>(note: no HAPs emitted from ammonia release)</t>
    </r>
  </si>
  <si>
    <t>Allegheny County Health Department</t>
  </si>
  <si>
    <t>EO #210201.pdf</t>
  </si>
  <si>
    <t>Ammonia system bleeder valve inadvertently opened while contractor opened scaffolding</t>
  </si>
  <si>
    <t>~10-15 minutes</t>
  </si>
  <si>
    <t>EO #210801.pdf</t>
  </si>
  <si>
    <t>~ 22 hrs</t>
  </si>
  <si>
    <t>~ 24 hrs</t>
  </si>
  <si>
    <t>~ 21 hrs</t>
  </si>
  <si>
    <t>~ 18 hrs</t>
  </si>
  <si>
    <t>No exceedances.</t>
  </si>
  <si>
    <t>currently using</t>
  </si>
  <si>
    <t>Costs are not available by emission source or measure</t>
  </si>
  <si>
    <t>works well</t>
  </si>
  <si>
    <t>works</t>
  </si>
  <si>
    <t>See responses below</t>
  </si>
  <si>
    <t>Currently performing</t>
  </si>
  <si>
    <t>Not currently performing</t>
  </si>
  <si>
    <t>works well when used</t>
  </si>
  <si>
    <t>Currently ceramic welding is used for damage greater than 1" in depth and then  use a plastic ram that melts and fills in floor deterioration. This is performed as needed.  Floors are inspected on every oven that is out of service.</t>
  </si>
  <si>
    <t>No longer using bricks in any coke oven doors.  Castable plugs are now used.</t>
  </si>
  <si>
    <t>we manually lute lids after charging with silica based liquid material (mud) to seal lids.</t>
  </si>
  <si>
    <t>currently using on C Battery</t>
  </si>
  <si>
    <t>currently in use on B/C Batteries</t>
  </si>
  <si>
    <t>currently charge ovens on B/C Batteries simultaneously by use of 2 screw feed charging cars</t>
  </si>
  <si>
    <t>See attached file "Battery NESHAP Work Practice Plan.pdf"</t>
  </si>
  <si>
    <t>See attached separate COMS hourly spreadsheets by Battery.</t>
  </si>
  <si>
    <t>See attached separate COMS minute spreadsheets by Battery.</t>
  </si>
  <si>
    <t>§2105.21.f.3</t>
  </si>
  <si>
    <t>Equal or exceed an opacity of 20% for a period or periods aggregating in excess of three (3) minutes in any 60 minute period;</t>
  </si>
  <si>
    <t>Stipulated civil penalty of $500 for each clock hour in noncompliance (2016 Consent Judgment)</t>
  </si>
  <si>
    <t>Please refer to "Enhanced O&amp;M Plan.pdf"</t>
  </si>
  <si>
    <t>See attached "Enhanced O&amp;M Plan.pdf"</t>
  </si>
  <si>
    <t>§2105.21.f.4</t>
  </si>
  <si>
    <t>Equal or exceed an opacity of 60% at any time.</t>
  </si>
  <si>
    <t>§2107.11.b</t>
  </si>
  <si>
    <t>Using any continuous opacity monitoring system (COMS) required by regulation, permit, consent 
agreement, consent decree, or enforcement order.</t>
  </si>
  <si>
    <t>"Enhanced O&amp;M Plan.pdf"</t>
  </si>
  <si>
    <t>For the past 3 years, there have been no exceedances of the NESHAP standards.</t>
  </si>
  <si>
    <t>No exceedances the past 3 years</t>
  </si>
  <si>
    <t>See Batteries</t>
  </si>
  <si>
    <t>Each Battery has 2 flares, except C Battery.  C Battery has 6 flares.</t>
  </si>
  <si>
    <t>All Batteries use a pilot flame.</t>
  </si>
  <si>
    <t>The flares are capable of controlling 120 percent of the normal gas flow generated by each battery.</t>
  </si>
  <si>
    <t>The flare system is designed for a net heating value of 240 Btu/scf</t>
  </si>
  <si>
    <t>Varies, only operate during emergencies and testing of the flares.  Flare operation is tested on a weekly basis to ensure availability.  All Batteries except C Battery are tested approximately 30 seconds per week.  C Battery flares are tested once every six months, per flare.</t>
  </si>
  <si>
    <t>No visible emission tests.</t>
  </si>
  <si>
    <t>No citations or NOVs.</t>
  </si>
  <si>
    <t xml:space="preserve">Clairton Plant experienced a fire on December 24, 2018, immediately notified ACHD, and submitted three breakdown reports to ACHD.  Axial compressors were damaged due to the fire, so USS was unable to desulfurize the coke oven gas.  The coke oven gas is used as a fuel at Clairton, ET, and Irvin. </t>
  </si>
  <si>
    <t xml:space="preserve">On January 22, 2019, a Clairton Situational Meeting was held at the Clairton Municipal Building, in which USS and ACHD provided updates to the public.   On February 7, 2019, a Joint Democratic Policy Committee Hearing on Improving Air Quality was held at the Clairton Municipal Building, in which USS, ACHD, The United Steelworkers, and Environmental Non-Governmental Organizations offered testimony. </t>
  </si>
  <si>
    <t>On April 4, 2019, 100% of the coke oven gas being generated at Clairton was processed through No. 2 and No. 5 Control Rooms, including desulfurization.</t>
  </si>
  <si>
    <t xml:space="preserve">USS was served a class action nuisance claim that was filed in the Allegheny County Court of Common Pleas related to the No. 2 Control Room fire (Hernandez v. U. S. Steel.)  The Plaintiff filed common law nuisance and negligence claims seeking compensatory and punitive damages alleging that USS did not exercise reasonable care to prevent the fire, and then operated the plant without pollution controls.  </t>
  </si>
  <si>
    <t>Linda Hernandez and other similarly situated individuals</t>
  </si>
  <si>
    <t>Ongoing</t>
  </si>
  <si>
    <t>Also related to the No. 2 Control Room fire, plaintiffs filed a Clean Air Act lawsuit in Federal Court (Western District of PA), indicating that they believe USS has operated in violation of the Clean Air Act and a number requirements in operating permits.</t>
  </si>
  <si>
    <t>PennEnvironment/ Clean Air Council; Allegheny County Health Department - Intervenor</t>
  </si>
  <si>
    <t xml:space="preserve">Also related to the No. 2 Control Room fire, plaintiff filed suit against USS for alleged violations of the Comprehensive Environmental Response, Compensation, and Liability Act (“CERCLA”).  </t>
  </si>
  <si>
    <t>Clean Air Council</t>
  </si>
  <si>
    <t xml:space="preserve">The U. S. District Court of Western Pennsylvania dismissed Plaintiff's complaint.  Plaintiff Clean Air Council appealed the District Court's judgment to the Third Circuit Court of Appeals.  The Third Circuit affirmed the District Court decision.  </t>
  </si>
  <si>
    <t>Case dismissed by District Court on May 14, 2020.  In a precdential opinion, the Third Circuit Court of Appeals affirmed the District Court's judgment on July 20, 2021.</t>
  </si>
  <si>
    <t>USS was served a complaint filed in PA Common Pleas Court of Allegheny County.  The plaintiff alleges common law claims of nuisance and trespass associated with the coke operations in 2018 and 2019.</t>
  </si>
  <si>
    <t>Gloria Ford</t>
  </si>
  <si>
    <t>Ongoing.</t>
  </si>
  <si>
    <t xml:space="preserve">U. S. Steel does not maintain such documentation of news/media stories. </t>
  </si>
  <si>
    <t>NEI18349</t>
  </si>
  <si>
    <t>Drummond Co., Inc.</t>
  </si>
  <si>
    <t>900 Hunstville Ave</t>
  </si>
  <si>
    <t>Tarrant</t>
  </si>
  <si>
    <t>AL</t>
  </si>
  <si>
    <t>P.O. Box 10246</t>
  </si>
  <si>
    <t>Birmingham</t>
  </si>
  <si>
    <t>Jay Cornelius</t>
  </si>
  <si>
    <t>Manager of Environmental Control</t>
  </si>
  <si>
    <t>205-849-1342</t>
  </si>
  <si>
    <t>jcornelius@abccoke.com</t>
  </si>
  <si>
    <t>6 a.m to 2 p.m.</t>
  </si>
  <si>
    <t>Drummond Co</t>
  </si>
  <si>
    <t>approx. 5000</t>
  </si>
  <si>
    <t>ABC Coke</t>
  </si>
  <si>
    <t>Alabama By-products Corporation</t>
  </si>
  <si>
    <t>approx 300</t>
  </si>
  <si>
    <t>900 Hunstvile Ave</t>
  </si>
  <si>
    <t>3424199 and 33111</t>
  </si>
  <si>
    <t>35217BCCKDRAILR</t>
  </si>
  <si>
    <t>YES</t>
  </si>
  <si>
    <t>78, 25,29</t>
  </si>
  <si>
    <t>ABC COKE</t>
  </si>
  <si>
    <t>001-BOILER 9</t>
  </si>
  <si>
    <t>n/a</t>
  </si>
  <si>
    <t>SEE FOLDER 16-C LOCATED ON FLASH DRIVE</t>
  </si>
  <si>
    <t>SEE FOLDER 16-C DRIVE</t>
  </si>
  <si>
    <t>002 COKE BATTERY 6</t>
  </si>
  <si>
    <t>003 COKE BATTERY 5</t>
  </si>
  <si>
    <t>004 COKE BATTERY 1</t>
  </si>
  <si>
    <t>005 COKE BYPRODUCTS PLANT</t>
  </si>
  <si>
    <t>007 BATTERIES 5 &amp;6 UNDERFIRE STACK</t>
  </si>
  <si>
    <t>008  WILPUTTE BATTERY UNDERFIRE STACK</t>
  </si>
  <si>
    <t>018 SOUTH COKE BATTERY 1A QUENCH TOWER</t>
  </si>
  <si>
    <t>019 BOILER 8</t>
  </si>
  <si>
    <t>020 BOILER 7</t>
  </si>
  <si>
    <t>024 NORTH COKE QUENCH TOWER</t>
  </si>
  <si>
    <t>031 EXCESS COKE OVEN GAS FLARE</t>
  </si>
  <si>
    <t>032 COKE PUSHING EMISSIONS CONTROL BAG-</t>
  </si>
  <si>
    <t>HOUSES</t>
  </si>
  <si>
    <t>034 AMMONIUM SULFATE MANUFACTURE</t>
  </si>
  <si>
    <t>035 GENERATOR #1</t>
  </si>
  <si>
    <t>036 GENERATOR #2</t>
  </si>
  <si>
    <t>40 CFR 60 Subpart PP</t>
  </si>
  <si>
    <t>Leaks from Coke by-Products recovery Plant Equipment" Part 8.26</t>
  </si>
  <si>
    <t>005, 034</t>
  </si>
  <si>
    <t>air</t>
  </si>
  <si>
    <t>"Emissions From Coke By-Products Recovery Plant Coke Oven Gas Bleeder" Part 8.27</t>
  </si>
  <si>
    <t>005. 034</t>
  </si>
  <si>
    <t>"Visible Emissions" Part 6.1</t>
  </si>
  <si>
    <t>"Fugitive Emissions" Part 6.4</t>
  </si>
  <si>
    <t>Requirements for Pushing Coke Part 6.9.4</t>
  </si>
  <si>
    <t>004 003 002</t>
  </si>
  <si>
    <t>pushes be below 40% opacity</t>
  </si>
  <si>
    <t>Requirments for Batteries 6.9.6(a), 6.9.5(b) &amp; 6.9.3</t>
  </si>
  <si>
    <t>303 requirements</t>
  </si>
  <si>
    <t>Requierments for Pushing Emissions Control Sytems 6.1.1</t>
  </si>
  <si>
    <t>032</t>
  </si>
  <si>
    <t>visible emissions standard for baghouses</t>
  </si>
  <si>
    <t>Requierments for Quenching 6.9.9, 6.9.9(a), 6.9.9(b)</t>
  </si>
  <si>
    <t>018, 024</t>
  </si>
  <si>
    <t>baffle requierments for quench</t>
  </si>
  <si>
    <t>Requierments for Battery Combustion (Underfire Stacks) 18.2.4 18.5.3 18.7.1 6.3&amp; Table 6-1 18.2.4 7.1.1  6.9.8</t>
  </si>
  <si>
    <t>007, 008</t>
  </si>
  <si>
    <t>underfire stack requierments</t>
  </si>
  <si>
    <t>Requirements for Material Handling 6.4,6.2.2</t>
  </si>
  <si>
    <t>Requierments for By-pass/Bleeder Vent and Flares</t>
  </si>
  <si>
    <t>emergency bleeder flare requierments</t>
  </si>
  <si>
    <t>Maintenance Requierments 6.9.7, 6.9.6</t>
  </si>
  <si>
    <t>oven maintenance</t>
  </si>
  <si>
    <t>Unloading and transfer of Coal and Coke 6.9.2</t>
  </si>
  <si>
    <t>005 003 002</t>
  </si>
  <si>
    <t>dust supression</t>
  </si>
  <si>
    <t>See attachments</t>
  </si>
  <si>
    <t>Battery 1</t>
  </si>
  <si>
    <t>004</t>
  </si>
  <si>
    <t>Battery 1, 004</t>
  </si>
  <si>
    <t>EXTENDED</t>
  </si>
  <si>
    <t>2,145 Tons</t>
  </si>
  <si>
    <t>12 tons</t>
  </si>
  <si>
    <t>fugitive</t>
  </si>
  <si>
    <t>baghouses</t>
  </si>
  <si>
    <t>N/S 241.0 ft</t>
  </si>
  <si>
    <t>E/W 51.71 ft</t>
  </si>
  <si>
    <t>baghouse/hood systems</t>
  </si>
  <si>
    <t>Battery 5</t>
  </si>
  <si>
    <t>003</t>
  </si>
  <si>
    <t>Battery 6, 002</t>
  </si>
  <si>
    <t>425 Tons</t>
  </si>
  <si>
    <t>8.76 tons</t>
  </si>
  <si>
    <t>N/S 98.84 ft</t>
  </si>
  <si>
    <t>E/W 44.43 ft</t>
  </si>
  <si>
    <t>Battery 6</t>
  </si>
  <si>
    <t>002</t>
  </si>
  <si>
    <t>Battery 5, 003</t>
  </si>
  <si>
    <t>493 Tons</t>
  </si>
  <si>
    <t>N/S 115.91 ft</t>
  </si>
  <si>
    <t>North Quench Tower</t>
  </si>
  <si>
    <t>024</t>
  </si>
  <si>
    <t>N/S 51.84 ft</t>
  </si>
  <si>
    <t>E/W 18.35 ft</t>
  </si>
  <si>
    <t>South Quench Tower</t>
  </si>
  <si>
    <t>018</t>
  </si>
  <si>
    <t>002, 003</t>
  </si>
  <si>
    <t>N/S 30.21 ft</t>
  </si>
  <si>
    <t>E/W 21.68 ft</t>
  </si>
  <si>
    <t>Beckers Baghouse</t>
  </si>
  <si>
    <t>Battery 5 and 6, 002, 003</t>
  </si>
  <si>
    <t>control device</t>
  </si>
  <si>
    <t>N/S 50 ft</t>
  </si>
  <si>
    <t>E/W 20 ft</t>
  </si>
  <si>
    <t>Underfire Stack 4</t>
  </si>
  <si>
    <t>007</t>
  </si>
  <si>
    <t>200 ft</t>
  </si>
  <si>
    <t>14''</t>
  </si>
  <si>
    <t>N/A Circular</t>
  </si>
  <si>
    <t>Underfire Stack 1</t>
  </si>
  <si>
    <t>008</t>
  </si>
  <si>
    <t>207 ft</t>
  </si>
  <si>
    <t>11' 6''</t>
  </si>
  <si>
    <t>North Wilputte Baghouse</t>
  </si>
  <si>
    <t>N/S 46.0 ft</t>
  </si>
  <si>
    <t>E/W 26.50 ft</t>
  </si>
  <si>
    <t>South Wilputte Baghouse</t>
  </si>
  <si>
    <t>Battery 1, 005</t>
  </si>
  <si>
    <t>N/S 45.61 ft</t>
  </si>
  <si>
    <t>E/W 27.9 ft</t>
  </si>
  <si>
    <t>47'-1-3/4"</t>
  </si>
  <si>
    <t>16' 5"</t>
  </si>
  <si>
    <t>average 55 per day on Wilputte</t>
  </si>
  <si>
    <t>26.6 hours</t>
  </si>
  <si>
    <t>larry car</t>
  </si>
  <si>
    <t>approx 2,144 tons</t>
  </si>
  <si>
    <t>coke oven gas</t>
  </si>
  <si>
    <t>003, 002</t>
  </si>
  <si>
    <t>Beckers</t>
  </si>
  <si>
    <t xml:space="preserve">42' 4" </t>
  </si>
  <si>
    <t>16"</t>
  </si>
  <si>
    <t>13' 6"</t>
  </si>
  <si>
    <t>average 31 per day on both 5 and 6</t>
  </si>
  <si>
    <t>coal type; coal moisture; VOC content; production load</t>
  </si>
  <si>
    <t>004, 003 are operated as one unit</t>
  </si>
  <si>
    <t>cuft</t>
  </si>
  <si>
    <t>Five Mile Creek</t>
  </si>
  <si>
    <t>not recorded</t>
  </si>
  <si>
    <t>cypress baffles</t>
  </si>
  <si>
    <t>slot wood baffles</t>
  </si>
  <si>
    <t>General maintenance has been done on both quench towers as needed.</t>
  </si>
  <si>
    <t>redwood baffles</t>
  </si>
  <si>
    <t>2,3</t>
  </si>
  <si>
    <t>freezing weather conditions.</t>
  </si>
  <si>
    <t>adjusting level controls in the quench which changed dilution ratio of fresh creek water into the sump.</t>
  </si>
  <si>
    <t>See attachments for latest baghouse tests. 3 baghouses total. Wilputte (north and south) 285,000 cfm                      Beckers 165,000 cfm</t>
  </si>
  <si>
    <t>coking readiness</t>
  </si>
  <si>
    <t>downtime of equipment</t>
  </si>
  <si>
    <t>projects on the battery</t>
  </si>
  <si>
    <t>Green pushes are not a metric that are tracked.</t>
  </si>
  <si>
    <t>Wilputte 004</t>
  </si>
  <si>
    <t>self sealing</t>
  </si>
  <si>
    <t>Beckers 002 003</t>
  </si>
  <si>
    <t>not self sealing</t>
  </si>
  <si>
    <t>continous emissions monitoring</t>
  </si>
  <si>
    <t>CO2, Nox</t>
  </si>
  <si>
    <t>boilers-steam production</t>
  </si>
  <si>
    <t>upgrading with new analyzers Jan 2023. Reason for upgrade I reliability. Approx cost $30,000</t>
  </si>
  <si>
    <t>boiler stack</t>
  </si>
  <si>
    <t>Battery 1 Lighthawk-Opacity</t>
  </si>
  <si>
    <t>opacity</t>
  </si>
  <si>
    <t>underfire stack</t>
  </si>
  <si>
    <t>general maintenance</t>
  </si>
  <si>
    <t>Battery 4 Lighthawk-Opacity</t>
  </si>
  <si>
    <t>South Willputte Baghouse 032</t>
  </si>
  <si>
    <t>particulate</t>
  </si>
  <si>
    <t>pushing</t>
  </si>
  <si>
    <t>pushing emissions</t>
  </si>
  <si>
    <t>North Wilputte Baghouse 032</t>
  </si>
  <si>
    <t>Becker's Baghouse 032</t>
  </si>
  <si>
    <t>SEE CBI FILES</t>
  </si>
  <si>
    <t>baghouses/hood</t>
  </si>
  <si>
    <t>yes, unless the malfunction is with the baghouse or the baghouse hood itself</t>
  </si>
  <si>
    <t>mostly yes-unless the malfunction occurs with the control device. ABC Coke tries to minimize pushing without a functioning baghouse if at all possible.</t>
  </si>
  <si>
    <t>mostly yes-unless the malfunction occurs with the control device. ABC Coke minimizes pushing without a functioning baghouse if at all possible.</t>
  </si>
  <si>
    <t xml:space="preserve">no, unless the malfunction is with the control device itself than the control device would not be in use. </t>
  </si>
  <si>
    <t>emergency bleeder flares</t>
  </si>
  <si>
    <t>yes, these are emergency flares that are on the battery and are only used when the battery undergoes an unusual pressure change</t>
  </si>
  <si>
    <t>n/a quench baffles. Limits TDS in quenching station</t>
  </si>
  <si>
    <t>pressure vacuum relief valves</t>
  </si>
  <si>
    <t>controllers-by-products</t>
  </si>
  <si>
    <t>foundry coke by-products plant</t>
  </si>
  <si>
    <t>Tar Decanter</t>
  </si>
  <si>
    <t>Tar Processing</t>
  </si>
  <si>
    <t>Leaks, fumes, volatilization</t>
  </si>
  <si>
    <t>Raw COG Gas Blanketing with LDAR</t>
  </si>
  <si>
    <t xml:space="preserve">40 CFR Part 61 subpart L </t>
  </si>
  <si>
    <t>Main and Primary Cooler</t>
  </si>
  <si>
    <t xml:space="preserve">Crude Tar </t>
  </si>
  <si>
    <t>exhausters</t>
  </si>
  <si>
    <t>to pull the gas from the batteries and push thru by-products to be cooled and cleaned so the batteries and the boilers can reuse the gas and excess goes to the flare to be burned off</t>
  </si>
  <si>
    <t>leaks</t>
  </si>
  <si>
    <t xml:space="preserve">LDAR program </t>
  </si>
  <si>
    <t>collector main</t>
  </si>
  <si>
    <t>seal pots, tar precipitators</t>
  </si>
  <si>
    <t>p.c. sump</t>
  </si>
  <si>
    <t>liquor and stormwater collect and are recirculating back into the process</t>
  </si>
  <si>
    <t>enclosed, LDAR program</t>
  </si>
  <si>
    <t>stormwater</t>
  </si>
  <si>
    <t>flushing decanters</t>
  </si>
  <si>
    <t>flushing liquor circulation tank</t>
  </si>
  <si>
    <t>separate tar from liquor</t>
  </si>
  <si>
    <t>LDAR; gas blanketing</t>
  </si>
  <si>
    <t>flushing liquor from flushing liquor decanter</t>
  </si>
  <si>
    <t>flushing liquor to batteries</t>
  </si>
  <si>
    <t>flushing liquor decanters</t>
  </si>
  <si>
    <t>separate the flushing liquor and tar as it received from the battery collector main and various other sources</t>
  </si>
  <si>
    <t>LDAR program; gas blanketing; pvrv</t>
  </si>
  <si>
    <t>flushing liquor from collection main</t>
  </si>
  <si>
    <t>tar storage</t>
  </si>
  <si>
    <t>seal pots</t>
  </si>
  <si>
    <t>tar and liquor drop out and drain to the south exhauster seal pot</t>
  </si>
  <si>
    <t>enclosed</t>
  </si>
  <si>
    <t>enclosed system</t>
  </si>
  <si>
    <t>exhausters, tar precipitators</t>
  </si>
  <si>
    <t>leaks and tar loading</t>
  </si>
  <si>
    <t>vapor recovery system and LDAR</t>
  </si>
  <si>
    <t>seal pots, f.l. decanters</t>
  </si>
  <si>
    <t>tar cars</t>
  </si>
  <si>
    <t>storage for ammonia liquor and coal tar</t>
  </si>
  <si>
    <t xml:space="preserve">flushing liquor from f.l. circulation </t>
  </si>
  <si>
    <t>flushing liquor to ammonia stills</t>
  </si>
  <si>
    <t>ammonia stills</t>
  </si>
  <si>
    <t>removal of ammonia and liquor before it goes to waste water treatment plant</t>
  </si>
  <si>
    <t>flushing liquor from the excess f.l holding tank</t>
  </si>
  <si>
    <t>waste water treatment plant</t>
  </si>
  <si>
    <t>still waste</t>
  </si>
  <si>
    <t>east(clean) liquor storage tank</t>
  </si>
  <si>
    <t>water going from the ammonia still to the waste water treatment plant</t>
  </si>
  <si>
    <t>monthly benzene sampling</t>
  </si>
  <si>
    <t>40 CFR Part 61 subpart FF</t>
  </si>
  <si>
    <t>process water and liquor from the ammonia still</t>
  </si>
  <si>
    <t>Ammonia sulfate production</t>
  </si>
  <si>
    <t>ammonia absorber</t>
  </si>
  <si>
    <t>remove ammonia from the coke oven gas by passing the COG through a sulfuric acid bath. The resulting chemical reaction produces ammonium sulfate salt. The ammonium sulfate is removed batch-wise from the ammonia absorber, dried, stored( bulk and bag) and sold.</t>
  </si>
  <si>
    <t>LDAR program. Baghouse system</t>
  </si>
  <si>
    <t>coke oven gas from the tar precipitators</t>
  </si>
  <si>
    <t>coke oven gas to final cooler- produced ammonia sulfate</t>
  </si>
  <si>
    <t>Gas Cleaning Process</t>
  </si>
  <si>
    <t>final cooler</t>
  </si>
  <si>
    <t>final cooling process of the coke oven gas, takes tar and other impurities out of the gas</t>
  </si>
  <si>
    <t>LDAR program</t>
  </si>
  <si>
    <t xml:space="preserve">41 CFR Part 61 subpart L </t>
  </si>
  <si>
    <t>coke oven gas from the ammonia absorber</t>
  </si>
  <si>
    <t>coke oven gas to the benzol washers</t>
  </si>
  <si>
    <t>light oil production and storage</t>
  </si>
  <si>
    <t>wilputte decanter</t>
  </si>
  <si>
    <t>Separate the wash oil from the water in order to recover wash oil</t>
  </si>
  <si>
    <t xml:space="preserve">42 CFR Part 61 subpart L </t>
  </si>
  <si>
    <t>light oil still</t>
  </si>
  <si>
    <t>dirty water sump</t>
  </si>
  <si>
    <t>collects oil and water from the middle ditch and other sources and pumps to the wilputte decanter</t>
  </si>
  <si>
    <t xml:space="preserve">43 CFR Part 61 subpart L </t>
  </si>
  <si>
    <t>wash oil and water from the final cooler, stormwater</t>
  </si>
  <si>
    <t>wash oil decanter</t>
  </si>
  <si>
    <t xml:space="preserve">de-benzolized wash oil is pumped here to separate wash oil from water and sludge. </t>
  </si>
  <si>
    <t xml:space="preserve">44 CFR Part 61 subpart L </t>
  </si>
  <si>
    <t>wash oil to benzol washers</t>
  </si>
  <si>
    <t>purifier</t>
  </si>
  <si>
    <t>benzolized wash oil is tripped of its light oil content by direct contact with low pressure steam. The light oil is vaporized and goes and goes out the top of the still to the vapor to oil heat exchanger. The de-benzolized w.o. is pumped out of the bottom of the still</t>
  </si>
  <si>
    <t>wash oil form various sources</t>
  </si>
  <si>
    <t>light oil to crude residue still</t>
  </si>
  <si>
    <t>crude residue still</t>
  </si>
  <si>
    <t>separates light oil from secondary oil by cooling he vapor wash light oil</t>
  </si>
  <si>
    <t xml:space="preserve">leaks; vent capture  </t>
  </si>
  <si>
    <t>light oil from light oil still</t>
  </si>
  <si>
    <t>light oil to BTX decanter, various oils to the nap sump</t>
  </si>
  <si>
    <t>wash oil sludge is fed from the wash oil decanter. Sludge is drained off to the nap sump</t>
  </si>
  <si>
    <t xml:space="preserve">wash oil to the light oil still </t>
  </si>
  <si>
    <t>drain collection sump/nap sump</t>
  </si>
  <si>
    <t>collects water and residue from light oil system and pumps to flushing liquor return line-secondary oil from CRC</t>
  </si>
  <si>
    <t>40 CFR Part 61 subpart V</t>
  </si>
  <si>
    <t>water and residue from light oil system and pumps</t>
  </si>
  <si>
    <t>water and liquor back to flushing liquor decanter</t>
  </si>
  <si>
    <t>benzol washers</t>
  </si>
  <si>
    <t>remove light oil from COG</t>
  </si>
  <si>
    <t>clean coke oven gas to be used in boiler and excess gas flared</t>
  </si>
  <si>
    <t>final cooler decanter</t>
  </si>
  <si>
    <t>40 CFR 61 Subpart L</t>
  </si>
  <si>
    <t>process water</t>
  </si>
  <si>
    <t>west surface air cooler</t>
  </si>
  <si>
    <t>wet surface air cooler</t>
  </si>
  <si>
    <t>cools process water</t>
  </si>
  <si>
    <t>LDAR Program</t>
  </si>
  <si>
    <t>gas holders</t>
  </si>
  <si>
    <t>holds clean coke oven gas for the flare</t>
  </si>
  <si>
    <t>40 CFR 61 subpart L, method 9 daily</t>
  </si>
  <si>
    <t>flare</t>
  </si>
  <si>
    <t>btx decanter</t>
  </si>
  <si>
    <t>light oil is separated from water</t>
  </si>
  <si>
    <t xml:space="preserve">leaks; vent capture </t>
  </si>
  <si>
    <t xml:space="preserve">light oil </t>
  </si>
  <si>
    <t>light oil storage</t>
  </si>
  <si>
    <t>burn off excess clean coke oven gas</t>
  </si>
  <si>
    <t>daily method 9 readings</t>
  </si>
  <si>
    <t xml:space="preserve">Flaring clean coke oven gas </t>
  </si>
  <si>
    <t>store light oil before trucks come to get product</t>
  </si>
  <si>
    <t>leaks; vent capture</t>
  </si>
  <si>
    <t>LDAR program, Vapor recovery system, loading practices</t>
  </si>
  <si>
    <t>stores light oil</t>
  </si>
  <si>
    <t>light oil to trucks</t>
  </si>
  <si>
    <t>primary coolers</t>
  </si>
  <si>
    <t>cool gas by spraying with liquor, liquor cools gas . The excess liquor and tar goes to flushing liquor decanters to be processed further.</t>
  </si>
  <si>
    <t>coke oven gas from the batteries</t>
  </si>
  <si>
    <t>coke oven gas to exhausters</t>
  </si>
  <si>
    <t>COG from the ovens to by-products</t>
  </si>
  <si>
    <t>COG is pulled off the batteries through the collector main into the primary coolers</t>
  </si>
  <si>
    <t>daily inspections of the collector main</t>
  </si>
  <si>
    <t>40 CFR 63.308</t>
  </si>
  <si>
    <t>coke oven gas off the batteries</t>
  </si>
  <si>
    <t>coke oven gas to by-products</t>
  </si>
  <si>
    <t>Flushing liquor</t>
  </si>
  <si>
    <t>Flushing liquor to batteries</t>
  </si>
  <si>
    <t>liquor goes to batteries to help cool collector main</t>
  </si>
  <si>
    <t>flushing liquor circulation tanks to the batteries</t>
  </si>
  <si>
    <t>Waste Water Treatment Plant</t>
  </si>
  <si>
    <t>waste water treatment</t>
  </si>
  <si>
    <t>take liquor from the ammonia still, cool the liquor and process through biomats to remove all regulated contaminants in order to comply with all state and federal regulation for discharge into five mile creek</t>
  </si>
  <si>
    <t>discharge into five mile creek</t>
  </si>
  <si>
    <t>various sampling as required by our NPDES Permit AL0003417</t>
  </si>
  <si>
    <t>NPDES Permit AL0003417</t>
  </si>
  <si>
    <t>process water from by-products processes</t>
  </si>
  <si>
    <t>water to five mile creek</t>
  </si>
  <si>
    <t>Tar Precipitators</t>
  </si>
  <si>
    <t>removes tar out of gas with an electrical charge. The tar is washed out from the bottom of the precipitators to the exhauster seal pots with liquor</t>
  </si>
  <si>
    <t>COG from the exhausters</t>
  </si>
  <si>
    <t>COG to the ammonia absorber</t>
  </si>
  <si>
    <t>CBRP Plant  005</t>
  </si>
  <si>
    <t>Enhanced LDAR Procedure FINAL</t>
  </si>
  <si>
    <t>The ABC Coke Site is required by both local and federal regulations to follow a 
leak detection and repair (LDAR) program to reduce Volatile Organic Compounds 
(VOC) and Hazardous Air Pollutants (HAPs) emissions from equipment leaks. 
ABC Coke has had a Leak Detection Program in place since 2007. As part of 
ongoing improvements to operations, this Enhanced LDAR Program was 
developed; increasing the scope, intensity, and data management abilities, adding 
formal procedures for tracking changes, logging of data, and creation of an LDAR 
database. The Enhanced LDAR Program is limited to the By-Products Unit (By Products) and provides a general description of all applicable LDAR requirements, 
LDAR organization and procedures</t>
  </si>
  <si>
    <t>Consent Decree in case 2:19-cv-00240-AKK, Document 36, Filed 01/25/21</t>
  </si>
  <si>
    <t xml:space="preserve">See attachment. File names. "ABC First Biannual Report 2021." "ABC First Semi-Annual Report 2021." "ABC Second Biannual Report 2021-signed" "ABC Third Biannual Report 2022" </t>
  </si>
  <si>
    <t>The CBRP is monitored 24/7 by by-products personnel. Leaks are spotted visual and are repaired as soon as possible. According to the by-products management, leaks are usual repaired within a few hours of spotting the leak.</t>
  </si>
  <si>
    <t>See attachment. File name "FINAL- Comprehensive LDAR Procedure_2021 Update"</t>
  </si>
  <si>
    <t xml:space="preserve">Maintenance is conducted as needed. Standard operating procedures are to monitor by-products and conduct repairs as needed. </t>
  </si>
  <si>
    <t xml:space="preserve">Maintenance and monitoring of the by-products plant is conducted everyday. </t>
  </si>
  <si>
    <t>approx. $145,093 annually</t>
  </si>
  <si>
    <t>technicians</t>
  </si>
  <si>
    <t xml:space="preserve">PPM Pump Inspections </t>
  </si>
  <si>
    <t>weekly pump inspections</t>
  </si>
  <si>
    <t>record retained in LDAR program.</t>
  </si>
  <si>
    <t>PPM Pump Inspections</t>
  </si>
  <si>
    <t>approx. $10,000 per year</t>
  </si>
  <si>
    <t xml:space="preserve">contractors </t>
  </si>
  <si>
    <t>SPCC Tank Inspections</t>
  </si>
  <si>
    <t>a written plant wide plan that the environmental coordinators preform to identify issues with tanks. Help determine maintenance needed to tanks within by-products. Also insures good house keeping practices.</t>
  </si>
  <si>
    <t>inspections done by ABC Coke employees monthly</t>
  </si>
  <si>
    <t xml:space="preserve">Tank Integrity Testing </t>
  </si>
  <si>
    <t xml:space="preserve">Preformed in 2016. Tank Inspection and Integrity Testing preformed by PPM Consultants. Insures structure and integrity of tanks for continued service.  </t>
  </si>
  <si>
    <t>inspection done every 10years. Cost of project varies.</t>
  </si>
  <si>
    <t>Semi-Annual FLIR Camera Inspections</t>
  </si>
  <si>
    <t xml:space="preserve">THINK environmental conducts semi-annual FLIR camera survey. </t>
  </si>
  <si>
    <t>See attachment.  "ABC Coke 1st Half 2021 OGI Survey Form. ABC Coke 1st Half 2021 OGI Survey Report. ABC Coke 2nd half IR survey Report 2021. ABC Coke 1st Half 2022 OGI Survey Form."</t>
  </si>
  <si>
    <t>LDAR Program Audits preformed by PPM</t>
  </si>
  <si>
    <t>Audit of LDAR Program at ABC Coke. Conducted June 2021.</t>
  </si>
  <si>
    <t>See attachment" ABC LDAR Audit Report- June 2021."</t>
  </si>
  <si>
    <t>Annual Inspection of pvrv</t>
  </si>
  <si>
    <t>Annual Inspection of Data Controllers</t>
  </si>
  <si>
    <t>Annual Recalibration of data controller</t>
  </si>
  <si>
    <t>Gas Blanketing system</t>
  </si>
  <si>
    <t>Coke oven gas primary, natural gas back up</t>
  </si>
  <si>
    <t>10 mm</t>
  </si>
  <si>
    <t>akskania valve on collector mains</t>
  </si>
  <si>
    <t>1-primary cooler sump</t>
  </si>
  <si>
    <t>Operators  test on daily basis. PVRVs are changed out on a yearly bases. Contractor calibrates all controllers annually.</t>
  </si>
  <si>
    <t>Refer to flare section. Question 15</t>
  </si>
  <si>
    <t>Flushing circulation tank</t>
  </si>
  <si>
    <t>Excess flushing liquor tank</t>
  </si>
  <si>
    <t>CBRP- 005</t>
  </si>
  <si>
    <t xml:space="preserve">Partial shutdowns have occurred over the last three years. Gas blanketing was taken off individual vessels to allow for needed maintenance. ABC Coke does not have exact dates and what vessels were taken down. There has not been a complete shutdown durning this time. </t>
  </si>
  <si>
    <t xml:space="preserve">Needed maintenance of vessels. </t>
  </si>
  <si>
    <t>Tar tanks taken out for clean outs as needed.</t>
  </si>
  <si>
    <t>see attachments. "ABC- Benzene Sampling Training Form."</t>
  </si>
  <si>
    <t>ABC employees sample the ammmonia still waste stream once per month according to our benzene sampling training program. LRS is our contractor that run the samples and give us the lab reports.</t>
  </si>
  <si>
    <t>light oil- west</t>
  </si>
  <si>
    <t>horizontal steel tank-42,000 gallons</t>
  </si>
  <si>
    <t>40 CFR 61 subpart V. 40 CFR 40 112</t>
  </si>
  <si>
    <t>vapor recovery system</t>
  </si>
  <si>
    <t>LDAR program, loading procedures, 95% vapor recovery system</t>
  </si>
  <si>
    <t>light oil-east</t>
  </si>
  <si>
    <t>41 CFR 61 subpart V. 40 CFR 40 112</t>
  </si>
  <si>
    <t>flushing liquor</t>
  </si>
  <si>
    <t>250,000 gallons</t>
  </si>
  <si>
    <t>40 CFR 61 subpart L</t>
  </si>
  <si>
    <t>gas blanketing</t>
  </si>
  <si>
    <t>gas blanketing, LDAR program</t>
  </si>
  <si>
    <t>crude coal tar-west</t>
  </si>
  <si>
    <t>175,000 gallons</t>
  </si>
  <si>
    <t>41 CFR 61 subpart L</t>
  </si>
  <si>
    <t>gas blanketing, LDAR program,loading procedures</t>
  </si>
  <si>
    <t>42 CFR 61 subpart L</t>
  </si>
  <si>
    <t>CBRP-005</t>
  </si>
  <si>
    <t>Variable maintenance schedules. Most repair work done as needed. By-products personnel are in the CBRP 24/7 365 and are doing maintenance as required and as needed.</t>
  </si>
  <si>
    <t>Most found outside of the LDAR program are not documented because they are fixed within minutes of discovery.</t>
  </si>
  <si>
    <t xml:space="preserve">visual determinations by by-products management and employees. </t>
  </si>
  <si>
    <t>wrenches for tightening, various types of packing for drill and tap.</t>
  </si>
  <si>
    <t xml:space="preserve">tar storage tanks (2) east volume 239,893 gal west 174,918 gal </t>
  </si>
  <si>
    <t>40 CFR 61 subpart L. 40 CFR 112</t>
  </si>
  <si>
    <t>crude coal tar</t>
  </si>
  <si>
    <t>emission point would be leaks. Both tanks are under gas blanketing and in the LDAR program. Also vapor recovery for loading tar cars.</t>
  </si>
  <si>
    <t>West liquor storage tank 250,000 gal</t>
  </si>
  <si>
    <t>Gallons/min</t>
  </si>
  <si>
    <t>ammonia liquor,  coal tar</t>
  </si>
  <si>
    <t>leaks. In LDAR program and under gas blanketing system.</t>
  </si>
  <si>
    <t>east clean liquor storage tank 250,000 gal</t>
  </si>
  <si>
    <t>stripped ammonia liquor</t>
  </si>
  <si>
    <t>tank feeds to waste water treatment plant for treatment.</t>
  </si>
  <si>
    <t>light oil storage tank</t>
  </si>
  <si>
    <t>40 CFR 61 Subpart V</t>
  </si>
  <si>
    <t>light oil</t>
  </si>
  <si>
    <t>not on process diagram</t>
  </si>
  <si>
    <t>wash oil storage</t>
  </si>
  <si>
    <t>gallons/min</t>
  </si>
  <si>
    <t xml:space="preserve">ammonia still </t>
  </si>
  <si>
    <t>40 CFR subpart FF</t>
  </si>
  <si>
    <t>waste stream is routed to the waste water treatment plant</t>
  </si>
  <si>
    <t>vessel is apart of LDAR program, flow/benzene contren tested monthly</t>
  </si>
  <si>
    <t>BMDL for 2021</t>
  </si>
  <si>
    <t>See attachment</t>
  </si>
  <si>
    <t>not on overall process diagram</t>
  </si>
  <si>
    <t>emergency by-pass to stormwater tank</t>
  </si>
  <si>
    <t>emergency line for process water to be diverted to the stormwater tank. Tank is open to atmosphere. Process water treated after divergence.</t>
  </si>
  <si>
    <t>only used in emergency situations.</t>
  </si>
  <si>
    <t>0.0013802 MG/yr. in 2021</t>
  </si>
  <si>
    <t>61.342(a); 61.355; 61.357; 61.355(a); 61.357(b); 61.357(a)</t>
  </si>
  <si>
    <t>product made-sold to customers</t>
  </si>
  <si>
    <t>end user</t>
  </si>
  <si>
    <t>misc. products</t>
  </si>
  <si>
    <t>naphthalene, benzene, PNA, Phenol. Toluene</t>
  </si>
  <si>
    <t>approx. 20%</t>
  </si>
  <si>
    <t>naphthalene</t>
  </si>
  <si>
    <t>3.0-12.0</t>
  </si>
  <si>
    <t>benzene</t>
  </si>
  <si>
    <t>&lt;0.1-1.0</t>
  </si>
  <si>
    <t>phenol</t>
  </si>
  <si>
    <t>toluene</t>
  </si>
  <si>
    <t>PNA(Polycyclic Aromatic Hydrocarbon, also known as Polynuclear Aromatics) Compounds</t>
  </si>
  <si>
    <t>7-3.1</t>
  </si>
  <si>
    <t>end user/refineries</t>
  </si>
  <si>
    <t>sent to refineries</t>
  </si>
  <si>
    <t>naphthalene, benzene, PNA, Phenol, Toluene, Styrene, monomer, Indene, Thiophene, m-Xylene, P,Xylene, Carbon Disulfide, Various aromatic Hydrocarbons</t>
  </si>
  <si>
    <t>approx. 100%</t>
  </si>
  <si>
    <t>60--85</t>
  </si>
  <si>
    <t>3.0-25.0</t>
  </si>
  <si>
    <t>0-6</t>
  </si>
  <si>
    <t>styrene, monomer</t>
  </si>
  <si>
    <t>0-3</t>
  </si>
  <si>
    <t>indene</t>
  </si>
  <si>
    <t>thiophene</t>
  </si>
  <si>
    <t>0-1</t>
  </si>
  <si>
    <t>m,-Xylene</t>
  </si>
  <si>
    <t>0-4.8</t>
  </si>
  <si>
    <t>0-0.1</t>
  </si>
  <si>
    <t>Various Aromatic Hydrocarbons</t>
  </si>
  <si>
    <t>Balance</t>
  </si>
  <si>
    <t>Ammonium sulfate</t>
  </si>
  <si>
    <t>end user/different plants</t>
  </si>
  <si>
    <t>fertilzer, fire extingusher</t>
  </si>
  <si>
    <t>ammonia sulfate, aluminum sulfate</t>
  </si>
  <si>
    <t xml:space="preserve">
1. Visibly check that drain valve is closed.
2. Hook up grounding cable
3. Pull cap on vent nozzle
4. Pull cap on fill nozzle.
5. Connect fill and vapor recovery lines.
6. Open self sealing quick connect valves.
7. Install bottle on sampler on loading line.
8. Open suction and discharge valves for light oil loading pump.
9. Turn on light oil loading pump and fill truck with light oil.
10. When truck is full, shut off light oil loading pump.
11. Close suction and discharge valves for light oil pump.
12. Close self sealing valves on fill and vapor recovery lines.
13. Disconnect fill and vapor recovery lines.
14. Install caps on fill nozzle and vent nozzle.
15. Remove grounding cable.
16. If necessary provide appropriate placards to truck driver.
17. Take sample bottle to laboratory.
</t>
  </si>
  <si>
    <t>light oil is stored in tanks.</t>
  </si>
  <si>
    <t>shipped out on rail cars to other plants</t>
  </si>
  <si>
    <t xml:space="preserve">loading light oil into trucks. Improper loading procedured. Vapor recovery is in use. </t>
  </si>
  <si>
    <t>vapor recovery, training employees of proper loading procedures</t>
  </si>
  <si>
    <t>skilled workers trained in loading procedures</t>
  </si>
  <si>
    <t xml:space="preserve">1. Set brakes
2. Check that the de-rail is set
3. Post warning sign
4. Chock wheels
5. Stencil check         
6. Apply appropriate placards
7. Check bottom valve visibly, apply Security Seal ___________
8. Check 6 inch bottom outlet valve cap is tight, apply Security Seal ___________
9. Hook up grounding cable
10. Open man way
11. Open protective housing 
12. Check that all plugs under protective housing are tight
13. Close protective housing and engage security pin and wire security pin in place
14. Security Seal number____________
15. Lower fill pipe into man way 
16. Reset counter
17. Open fill valve
18. Turn on tar loading pump and fill car with specified pounds of tar
19. When specified pounds of tar have been loaded, shutoff tar loading pump and close fill valve
20. Collect sample 
21. Replace man way gasket if needed.
22. Apply anti-sieze to manway bolts. 
23. Torque manway bolts with torque wrench using a star pattern. (6-bolts 250 ft/lbs; 8-bolts 200 ft/lbs)
24. Remove all old gaskets and loose materials
25. For Cars with CAM lock cap on manway, inspect cam locks, and gasket on the cap and make sure cap is properly seated- Use Security Seal to Lock Cap in position. Record Security Seal number__________
26. Inspect car for any leaks
27. Remove grounding cable
28. Remove warning sign, chocks and de-rail when Transportation Department comes to pull car
29. Leave brake set on car for Transportation Department to release when they come to switch the car
30. Take sample can to laboratory
31. Is car clean of tar on top and sides? Yes_____  No_____
32. Take and send photo’s of car to srobinson@abccoke.com &amp; kjones@abccoke.com
</t>
  </si>
  <si>
    <t>tar stored in tanks.</t>
  </si>
  <si>
    <t>shipped out in trucks to refinieries</t>
  </si>
  <si>
    <t xml:space="preserve">improper loading procedures. A loading cone and vapor recovery system are in use while loading. </t>
  </si>
  <si>
    <t>not used onsite</t>
  </si>
  <si>
    <t>shipped in trucks</t>
  </si>
  <si>
    <t>see attachments</t>
  </si>
  <si>
    <t>tar</t>
  </si>
  <si>
    <t>shipped on rail cars</t>
  </si>
  <si>
    <t>ammonia sulfate</t>
  </si>
  <si>
    <t>bagged and shipped on trucks</t>
  </si>
  <si>
    <t>Please see emissions inventory in attachments.</t>
  </si>
  <si>
    <t>See attachment for ABC Coke Emissions INV. 2021</t>
  </si>
  <si>
    <t>1/25/2021 to termination</t>
  </si>
  <si>
    <t>Findings from a May 2011 and May 2014 facility inspection, equipment leaks, fugitive emissions sources, NESHAP Emissions Sources</t>
  </si>
  <si>
    <t xml:space="preserve">ABC Coke is required to enhance engineering practices and programs for managing leak detection and repair. </t>
  </si>
  <si>
    <t>USA and the JCBH</t>
  </si>
  <si>
    <t>Consent Decree Case 2:19-cv-00240-AKK</t>
  </si>
  <si>
    <t>See Permit 4-07-001-05</t>
  </si>
  <si>
    <t>005-CBRP</t>
  </si>
  <si>
    <t>EPA anf JCBH</t>
  </si>
  <si>
    <t>Doc. 36-Final Consent Decree with Modifications</t>
  </si>
  <si>
    <t>Wilputte/Battery 1</t>
  </si>
  <si>
    <t>Beckers/Battery 5</t>
  </si>
  <si>
    <t>Beckers/Battery 6</t>
  </si>
  <si>
    <t>Wilputte Battery 1</t>
  </si>
  <si>
    <t>Beckers Battery 5</t>
  </si>
  <si>
    <t>Beckers Battery 6</t>
  </si>
  <si>
    <t>SIP - DOORS</t>
  </si>
  <si>
    <t>WILPUTTE - TOTAL DOORS</t>
  </si>
  <si>
    <t>1 DAY</t>
  </si>
  <si>
    <t>EXTRA PEOPLE ON 24 HOUR DOOR REPAIR TO BRING BATTERY BACK IN COMPLIANCE</t>
  </si>
  <si>
    <t>ABC currently uses our Work Practice Plan(see Encl. 1 Q. 5C) pgs. 5-6.  In addition to these practices, ABC hired Montrose for our 3rd party 303 and Meth. 9 readings.  These are done 7days per week as well as our Environmental dept. readings completed daily by  certified staff.  ABC has implemented a daily work order plan for tracking problem doors and when and if they are to be repaired in place or replaced with a new door.  ABC repairs doors onsite and keeps an inventory as stated in the WPP.  ABC uses "smoke packers" to do "insitu" repairs and adjustments.</t>
  </si>
  <si>
    <t>ABC spends approx. 27,000.00 per month on outside contractor (Montrose) to do 3rd party readings.  The other costs are incorporated into our oven budget.  See Question 4-C.</t>
  </si>
  <si>
    <t>ABC feels our designed program works well. ABC also takes into consideration any successful program can be affected by equipment failure or operator error and must deal with these inevitable failures.</t>
  </si>
  <si>
    <t>002, 003, 004</t>
  </si>
  <si>
    <t>This question is vague as to what you want. Work Practice and Equipment and implementation is described in WPP which is in attachment 5C.</t>
  </si>
  <si>
    <t>This question is  redundant.  See Question 4-C.</t>
  </si>
  <si>
    <t>question answered in a. column D above.</t>
  </si>
  <si>
    <t>see column E above</t>
  </si>
  <si>
    <t>see F above</t>
  </si>
  <si>
    <t>N/ A</t>
  </si>
  <si>
    <t>Redundant questions</t>
  </si>
  <si>
    <t>PSDM and CSDM clean jambs and doors after each push on each battery.</t>
  </si>
  <si>
    <t>see Question  4C</t>
  </si>
  <si>
    <t>see above</t>
  </si>
  <si>
    <t>supplemental door seal is used on each door and smoke packer uses materials and lute if needed.</t>
  </si>
  <si>
    <t>see question 4C column D</t>
  </si>
  <si>
    <t>smoke packer lutes and re-lutes doors as needed. See WPP for(vi)  Shift heaterman checks backpressure each shift and recorder output is watched on each battery by shift foreman.  If controller fails, heaterman puts butterfly in manual and controls it manually until automatic controller is repaired.(vii)</t>
  </si>
  <si>
    <t>Well</t>
  </si>
  <si>
    <t>flexible seals works well if seal does not get bent in replacing door</t>
  </si>
  <si>
    <t>No - Ovens are rebuilt and repaired on "as needed basis"</t>
  </si>
  <si>
    <t>One million plus for complete overhaul</t>
  </si>
  <si>
    <t>Like a new oven</t>
  </si>
  <si>
    <t>PSDM and CSDM operator looks at each oven after a push if problem is suspected.  Operator informs shift foreman, who then notifies Ovens foreman for decision on how to repair possible problem.</t>
  </si>
  <si>
    <t>"De-Carbonization" can occur in several ways. Ceiling is decarboned in two ways. 1. Air injected into the oven as it is being pushed. 2.  Carbon cutter's are mounted on tip of Pusher Ram to cut carbon as it passes through the oven while pushing.  This is done on each oven pushed.  The stand pipes are cleaned by high pressure water hose mounted on the Larry Car.  The operator cuts the carbon out of the Stand Pipe before each charge.  Walls are cleaned by the pushing process.</t>
  </si>
  <si>
    <t xml:space="preserve">Does the job. </t>
  </si>
  <si>
    <t>Oven Repair has the door removed.  Places fiber wool in the oven for a heat shield.  Uses welder to "weld" up small holes and cracks.  Also welds up brickwork around the door frames.</t>
  </si>
  <si>
    <t xml:space="preserve">ABC uses a product named Super 3000 made by Reno Refractories. </t>
  </si>
  <si>
    <t>According to Oven repair Dept.  Works better than any used prior.</t>
  </si>
  <si>
    <t>flood floor with super 3000</t>
  </si>
  <si>
    <t>ABC uses this procedure.  Oven repair dept. utilizes this practice on all three shifts.  We normally do 8 - 10 ovens per shift.</t>
  </si>
  <si>
    <t>helps in prevention of oven wall leakage.</t>
  </si>
  <si>
    <t>Injector is placed over charging hole and dust is injected into the oven chamber.</t>
  </si>
  <si>
    <t>If a door has been diagnosed by Ovens manager to need replacing. It is first taken to our door shop, dismantled and completely overhauled.  If door is  deemed bent, it is then hauled offsite, straightened and returned to our onsite door shop and refitted with new seal, bolts, etc..</t>
  </si>
  <si>
    <t>it works well - it is a totally remanufactured door.</t>
  </si>
  <si>
    <t>pressure washer, presses, grinders, bolts, planers, seals and cranes.</t>
  </si>
  <si>
    <t>as needed</t>
  </si>
  <si>
    <t>visual</t>
  </si>
  <si>
    <t>done each push</t>
  </si>
  <si>
    <t>cleans jambs and doors of excessive carbon to help in sealing and leakage.</t>
  </si>
  <si>
    <t>CSDM and PSDM</t>
  </si>
  <si>
    <t>Replaced and Repaired as needed.  If Lid is leaking it is cleaned and reluted. See page 7 of WPP</t>
  </si>
  <si>
    <t>page 7 of WPP.  Larry Car is machine involved with Lids.</t>
  </si>
  <si>
    <t>see above answer</t>
  </si>
  <si>
    <t xml:space="preserve"> It either seals or doesn't.  If it doesn’t reseal the lid</t>
  </si>
  <si>
    <t>Standpippes &amp; Caps are inspected by the Lary Car Operator prior to charging the oven.  Cleaning will take place using high pressure water.  Lid wlll be  cleaned and stand pipe will be cleaned to maintain a 12 inch opening from the oven to the collecting main.  Operator wil check liquor spray, steam spray, standpipe, lid, and gooseneck.  This is done before each charge. If there are problems, ABC hasa work order system in place.  Shift foreman puts in a work order for repairs and the repair process is started. Oven repair supervisors make visual observation daily to note possible problems and Oven Repair Dept. retains mechanics at their disposal to process and repair problems or potential problems that may arise.</t>
  </si>
  <si>
    <t>Works well in preventing exceedances.</t>
  </si>
  <si>
    <t>See Column D and WPP - another redundant question that has previously been answered.</t>
  </si>
  <si>
    <t>see part c q5 above</t>
  </si>
  <si>
    <t>see WPP</t>
  </si>
  <si>
    <t>See WPP p.11 subparts A,B,C,D,E  Mechanics and electricians are available on all shifts to make repairs for proper operation.  Work order system inplace for submission to supervisors and managers.</t>
  </si>
  <si>
    <t>works as intended.</t>
  </si>
  <si>
    <t>Larry Car, operators and supervisors.</t>
  </si>
  <si>
    <t>See WPP p.11 part B.</t>
  </si>
  <si>
    <t>Larry Car, operators, and supervisors</t>
  </si>
  <si>
    <t>See WPP p. 11 part C.</t>
  </si>
  <si>
    <t>ABC Stage Charges - see WPP  p. 11 part D.</t>
  </si>
  <si>
    <t>ABC Stage Charges - see WPP  p. 11 part E.</t>
  </si>
  <si>
    <t>Larry Car, operators, and supervisors.  Also Pusher operator.</t>
  </si>
  <si>
    <t>Steam</t>
  </si>
  <si>
    <t>See Attachment Q4 folder</t>
  </si>
  <si>
    <t xml:space="preserve">See attachments. </t>
  </si>
  <si>
    <t>See attachments.</t>
  </si>
  <si>
    <t xml:space="preserve">40 CFR 63.7296 </t>
  </si>
  <si>
    <t>Daily average must not exceed 20% as a daily average for a battery on battery-wide extended coking Compliance is determined by the COMs.</t>
  </si>
  <si>
    <t>noncompliance results in a deviation</t>
  </si>
  <si>
    <t>operating procedure, maintenance schedule</t>
  </si>
  <si>
    <t>COMs Operations and Maintenance</t>
  </si>
  <si>
    <t>No visible emissions, other than water mist or vapor, with an opacity greater than 20% from any stack except for a period or periods aggregating not more than 3 minutes in any consecutive 60 minutes. Compliance is determined by Method 9  of 40 CR 30 Appendix A.</t>
  </si>
  <si>
    <t>40 CFR 63.7330; Coke Production 12, Item A</t>
  </si>
  <si>
    <t>Section D of the O &amp; M Plan.  Referenced in Enclosure 1 (D-Opacity Data (4).  Also see SOP found in same file.  20% underfire stack opacity triggers the actions name O&amp;M Plan and the SOP.</t>
  </si>
  <si>
    <t>40 CFR 63.7296   -  63.7330[e] - 63.7323[e]</t>
  </si>
  <si>
    <t>See Attachment marked D-Opacity Data [4]</t>
  </si>
  <si>
    <t>Heatermen immediately try and diagnose the problem, also notifies the shift supervisor.</t>
  </si>
  <si>
    <t>see "SOP Stack Opacity"</t>
  </si>
  <si>
    <t>"SOP Stack Opacity"</t>
  </si>
  <si>
    <t>failing of 24 hr avg</t>
  </si>
  <si>
    <t>Hole found in oven causing stack issues. Oven left empty for repairs.</t>
  </si>
  <si>
    <t>The Beckers operators identified the cause as the charger spilling coal into the open flues and heating chamber and began clearing out the coal (which had coked) to restore normal oven heating. As a corrective measure, cab men have been re-trained on proper lid removal procedures 
and the charger men are re-trained so they verify the lid is not obstructing the charge hole 
and that adjacent flue caps are installed.</t>
  </si>
  <si>
    <t xml:space="preserve">The Ovens Department was digging out a stuck oven that would not push. While one pusher was being used to dig out the stuck oven, the second pusher was blocked from traveling to the oven that needed to be charged and leveled. This led to an oven being left empty for over an hour and in turn causing the high opacity on the stack. </t>
  </si>
  <si>
    <t>After investigating the charging records, two ovens ( #26 and #78) were not charged back in a timely manner and were carried over into second shift.  Leaving these ovens empty for that extended period of time created the stack abnormality.</t>
  </si>
  <si>
    <t>continuously lit pilot flame</t>
  </si>
  <si>
    <t>see attachment for flare specs</t>
  </si>
  <si>
    <t>492.9 average for 19', 20',21'</t>
  </si>
  <si>
    <t>unknown frequency-rare event only operating in emergencies</t>
  </si>
  <si>
    <t>odor</t>
  </si>
  <si>
    <t>to JCHD from citizen</t>
  </si>
  <si>
    <t xml:space="preserve">JCHD investigated compliant with site visit. </t>
  </si>
  <si>
    <t>unknown to ABC</t>
  </si>
  <si>
    <t>JCHD investigated compliant with site visit. No source of odor was found.</t>
  </si>
  <si>
    <t>emissions at night</t>
  </si>
  <si>
    <t>JCHD investigated emissions. Investigator was unable to determine the nature or type of emissions that were seen.</t>
  </si>
  <si>
    <t>large amount of dark cloud/smoke going up into the sky from abc coke plant</t>
  </si>
  <si>
    <t>JCHD observed ABC for 1 hour. During this time, there were quenches at north quench tower. Facility contact explained that oven 2 was identified as having a problem when I was charged this morning, and it will be left empty tomorrow after pushing for investigation and corrective action.</t>
  </si>
  <si>
    <t>Smell in the air around complainants neighborhood.</t>
  </si>
  <si>
    <t>JCHD investigated compliant</t>
  </si>
  <si>
    <t>Smoke from stack</t>
  </si>
  <si>
    <t>JCHD investigated compliant. Preformed 1-hr VE Method 9 on Wilputte stack from 10:10 AM to 11:10 AM. Highest 6 minute average was 21.7%, with 20 reading of 25% during the 60 minute period. Facility indicated that at the time of the complaint, when they pushed oven 67, the damper arm fell off and caused the stack to smoke. Corrected by adjusting the counter weight. An additional 1-hour VE preformed 2:40 PM to 3:40 PM indicated ne reading over 20% and the highest 6 minute average was 12.1%</t>
  </si>
  <si>
    <t xml:space="preserve">Picture sent to JCHD. No information. </t>
  </si>
  <si>
    <t>No resolution listed.</t>
  </si>
  <si>
    <t>Suspicious emissions coming out of a stack around 11:00</t>
  </si>
  <si>
    <t>Complainant called that the facility is emitting too much chemicals in the air and that is landing on his car and house.</t>
  </si>
  <si>
    <t xml:space="preserve">JCHD investigated and found tree sap on complainant's car. </t>
  </si>
  <si>
    <t>01-968-7893</t>
  </si>
  <si>
    <t>EES Coke Battery, L.L.C.</t>
  </si>
  <si>
    <t>1400 Zug Island Road</t>
  </si>
  <si>
    <t>River Rouge</t>
  </si>
  <si>
    <t>MI</t>
  </si>
  <si>
    <t>414 South Main Street, Suite 600</t>
  </si>
  <si>
    <t>One Energy Plaza, 400 WCB</t>
  </si>
  <si>
    <t>Ann Arbor</t>
  </si>
  <si>
    <t>Detroit</t>
  </si>
  <si>
    <t>Y</t>
  </si>
  <si>
    <t>Robert Sanch</t>
  </si>
  <si>
    <t>Supervisor - Environmental</t>
  </si>
  <si>
    <t>734 302-5383</t>
  </si>
  <si>
    <t>313.548.8183</t>
  </si>
  <si>
    <t>robert.sanch@dteenergy.com</t>
  </si>
  <si>
    <t>8:00 a.m. to 5:00 p.m.</t>
  </si>
  <si>
    <t>David Fanning</t>
  </si>
  <si>
    <t>Brenna Harden</t>
  </si>
  <si>
    <t>david.fanning@dteenergy.com</t>
  </si>
  <si>
    <t>brenna.harden@dteenergy.com</t>
  </si>
  <si>
    <t>DTE Energy Services, Inc.</t>
  </si>
  <si>
    <t>Will be submitted as confidential information</t>
  </si>
  <si>
    <t>Submitted as CBI</t>
  </si>
  <si>
    <t>EES or EES Coke</t>
  </si>
  <si>
    <t>National Steel Corporation #5 Coke Battery</t>
  </si>
  <si>
    <t>United States Steel - Great Lakes Works</t>
  </si>
  <si>
    <t>United States Steel - Great Lakes Works (indefinitely idled)</t>
  </si>
  <si>
    <t>Michigan</t>
  </si>
  <si>
    <t>48218SCKBT14ZUG</t>
  </si>
  <si>
    <t>Benzene and Hydrochloric Acid</t>
  </si>
  <si>
    <t>EES RiverRouge</t>
  </si>
  <si>
    <t>EUCOKE - BATTERY</t>
  </si>
  <si>
    <t>EUCOKE - BYPRODUCTS</t>
  </si>
  <si>
    <t>EUCOKE - MATERIALS</t>
  </si>
  <si>
    <t>EUCOKE - ADMINEMGEN</t>
  </si>
  <si>
    <t>New exempt emission unit added late in 2021</t>
  </si>
  <si>
    <t>EES RiverRouge - Delivered by e-mail on 4/15/2016, confirmed on 4/18/2016</t>
  </si>
  <si>
    <t>EES Coke Battery, L.L.C. RiverRouge</t>
  </si>
  <si>
    <t>National Emission Standards for Coke Oven Batteries, part 63, subpart L; National Emission Standards for Hazardous Air Pollutants for Coke Ovens: Pushing, Quenching and Battery Stacks, part 63, subpart CCCCC</t>
  </si>
  <si>
    <t>R 336.1201 - Permits to install</t>
  </si>
  <si>
    <t>PTI 51-08C previously submitted references to subject state rules by unit</t>
  </si>
  <si>
    <t>PTI 51-08C previously submitted references to subject state rules by pollutant</t>
  </si>
  <si>
    <t>PTI 51-08C previously submitted lists emissions and testing requirements</t>
  </si>
  <si>
    <t>R 336.1205 - Permit to install; approval</t>
  </si>
  <si>
    <t>R 336.1219 - Amendments for change of ownership or operational control</t>
  </si>
  <si>
    <t>R 336.1220 - Rescinded</t>
  </si>
  <si>
    <t>R 336.1221 - Rescinded</t>
  </si>
  <si>
    <t>R 336.1225 - Health-based screening level requirement for new or modified sources of air toxics</t>
  </si>
  <si>
    <t>R 336.1299 - Adoption of standards by reference</t>
  </si>
  <si>
    <t>R 336.1301 - Standards for density of emissions</t>
  </si>
  <si>
    <t>R 336.1331 - Emission of particulate matter</t>
  </si>
  <si>
    <t>R 336.1350 - Emissions from larry-car charging of coke ovens</t>
  </si>
  <si>
    <t>R 336.1353 - Standpipe assembly emissions during coke cycle from coke ovens</t>
  </si>
  <si>
    <t>R 336.1354 - Standpipe assembly emissions during decarbonization from coke ovens</t>
  </si>
  <si>
    <t>R 336.1355 - Coke oven gas collector main emissions from coke ovens</t>
  </si>
  <si>
    <t>R 336.1370 - Collected air contaminants</t>
  </si>
  <si>
    <t>R 336.1702 - New sources of volatile organic compound emissions generally</t>
  </si>
  <si>
    <t>R 336.1901 - Air contaminant or water vapor; prohibition</t>
  </si>
  <si>
    <t>R 336.1910 - Air-cleaning devices</t>
  </si>
  <si>
    <t>R 336.1911 - Malfunction abatement plans</t>
  </si>
  <si>
    <t>R 336.1912 - Abnormal conditions, start-up, shutdown, and malfunction of a source, process, or process equipment, operating, notification, and reporting requirements</t>
  </si>
  <si>
    <t>R 336.2001 - Performance tests by owner</t>
  </si>
  <si>
    <t>R 336.2003 - Performance test criteria</t>
  </si>
  <si>
    <t>R 336.2004 - Appendix A; reference test methods; adoption of federal reference test methods</t>
  </si>
  <si>
    <t>R 336.2031 - Reference test method 9B</t>
  </si>
  <si>
    <t>R 336.2803 - Ambient air increments</t>
  </si>
  <si>
    <t>R 336.2804 - Ambient air ceilings</t>
  </si>
  <si>
    <t>R 336.2810 - Control technology review</t>
  </si>
  <si>
    <t>R 336.2908 - Conditions for approval of a major new source review permit in a nonattainment area</t>
  </si>
  <si>
    <t>Section 5510 of Act 451, PA 1994 - Denial or revocation of permit; circumstances</t>
  </si>
  <si>
    <t>SIP Consent Order No. 27-1993 - Michigan SO2 SIP</t>
  </si>
  <si>
    <t>Proposed FIP 40 CFR Part 52, EPA–R05–OAR–2021–0536; FRL–9802–01–R5]</t>
  </si>
  <si>
    <t>12 with 3 revisions</t>
  </si>
  <si>
    <t>EES Coke, L.L.C.</t>
  </si>
  <si>
    <t>#5 Battery</t>
  </si>
  <si>
    <t>EUCOKE-BATTERY</t>
  </si>
  <si>
    <t>EU0008</t>
  </si>
  <si>
    <t>1 Oven (coke side); 85 Oven (coke side)</t>
  </si>
  <si>
    <t>42.28104; 42.2807</t>
  </si>
  <si>
    <t>-83.10955; -83.10995</t>
  </si>
  <si>
    <t>EES Coke, 85 ovens</t>
  </si>
  <si>
    <t>2762.5 tons dry coal charged</t>
  </si>
  <si>
    <t>1420000 tons dry coal charged</t>
  </si>
  <si>
    <t>701721 tons dry coal charged</t>
  </si>
  <si>
    <t>32.5 tons dry coal charged per oven</t>
  </si>
  <si>
    <t>1085000 dry tons</t>
  </si>
  <si>
    <t>932393 dry tons</t>
  </si>
  <si>
    <t>855829 dry tons</t>
  </si>
  <si>
    <t>610830 dry tons</t>
  </si>
  <si>
    <t>918765 dry tons</t>
  </si>
  <si>
    <t>962883 dry tons</t>
  </si>
  <si>
    <t>929073 dry tons</t>
  </si>
  <si>
    <t>981765 dry tons</t>
  </si>
  <si>
    <t>Operating 1992 &amp; Purchased 1997</t>
  </si>
  <si>
    <t>No upgrades made</t>
  </si>
  <si>
    <t>Fugitive</t>
  </si>
  <si>
    <t>Overpressure Bleeder Flares, PECS Baghouse, Quench Tower</t>
  </si>
  <si>
    <t>Remaining useful life is impossible to determine in the current steel market with unknown coke demand (equipment life is not the driver of battery life)</t>
  </si>
  <si>
    <t>Battery Heating Stack</t>
  </si>
  <si>
    <t>Underfire combustion stack - EUCOKE-BATTERY</t>
  </si>
  <si>
    <t>SVCOKE-UNDERFIRE
SV0012</t>
  </si>
  <si>
    <t>Combustion Stack</t>
  </si>
  <si>
    <t>SVCOKE-UNDERFIRE</t>
  </si>
  <si>
    <t>North side</t>
  </si>
  <si>
    <t>CO, Nox, SO2, CO2 &amp; Opacity</t>
  </si>
  <si>
    <t>Overpressure Bleeder Flares</t>
  </si>
  <si>
    <t>Collector Main Bleeders</t>
  </si>
  <si>
    <t>Overpressure bleeder flares (part of EUCOKE-BATTERY)</t>
  </si>
  <si>
    <t>1A</t>
  </si>
  <si>
    <t>Point (Flare)</t>
  </si>
  <si>
    <t>1B</t>
  </si>
  <si>
    <t>2A</t>
  </si>
  <si>
    <t>2B</t>
  </si>
  <si>
    <t>3A</t>
  </si>
  <si>
    <t>3B</t>
  </si>
  <si>
    <t>4A</t>
  </si>
  <si>
    <t>4B</t>
  </si>
  <si>
    <t>Pushing Emission Control System</t>
  </si>
  <si>
    <t>PEC</t>
  </si>
  <si>
    <t>PECS Baghouse Stack - EUCOKE-BATTERY</t>
  </si>
  <si>
    <t>SVCOKE-PECS BGHS
SV0009</t>
  </si>
  <si>
    <t>PECS Baghouse Stack</t>
  </si>
  <si>
    <t>SVCOKE-PECSBGHS</t>
  </si>
  <si>
    <t>South side</t>
  </si>
  <si>
    <t>Quench tower - EUCOKE-BATTERY</t>
  </si>
  <si>
    <t>SVCOKE-QUENCHTWR
SV0010</t>
  </si>
  <si>
    <t>SVCOKE-QUENCHTWR</t>
  </si>
  <si>
    <t>Coke Oven Gas Flare</t>
  </si>
  <si>
    <t>Coke oven gas (COG) flare (part of the EUCOKE-BATTERY process equipment)</t>
  </si>
  <si>
    <t>EUCOG-FLARE
EU0007
SVCOKE-COGFLARE
SV0008</t>
  </si>
  <si>
    <t>COG Flare</t>
  </si>
  <si>
    <t>SVCOKE-COGFLARE</t>
  </si>
  <si>
    <t>EES Coke, L.L.C. RiverRouge</t>
  </si>
  <si>
    <t>Krupp-Wilputte</t>
  </si>
  <si>
    <t>Combi-Flame Underjet</t>
  </si>
  <si>
    <t>51' 3"</t>
  </si>
  <si>
    <t>16.5" pusher side; 19.5" coke side</t>
  </si>
  <si>
    <t>20' 5.125"</t>
  </si>
  <si>
    <t>Will be submitted as CBI</t>
  </si>
  <si>
    <t>HKC</t>
  </si>
  <si>
    <t>No change in previous CBI submittal</t>
  </si>
  <si>
    <t>11/21/2014; Fuel capability change and production limits on a rolling 12 month basis</t>
  </si>
  <si>
    <t>Customer demand; Permit production limit</t>
  </si>
  <si>
    <t>MMBTU</t>
  </si>
  <si>
    <t>mmbtu</t>
  </si>
  <si>
    <t>Quench tower - EUCOKE - BATTERY</t>
  </si>
  <si>
    <t>Single quench tower was designed to quench all the coke produced</t>
  </si>
  <si>
    <t>Service water (Detroit River)</t>
  </si>
  <si>
    <t>Chevron, 42</t>
  </si>
  <si>
    <t>~ $250,000</t>
  </si>
  <si>
    <t>EES Coke</t>
  </si>
  <si>
    <t>Sample Contamination as results returned to compliance the next sample</t>
  </si>
  <si>
    <t>5 - 8 minutes</t>
  </si>
  <si>
    <t>5 minutes</t>
  </si>
  <si>
    <t>6.5 minutes</t>
  </si>
  <si>
    <t>8 minutes</t>
  </si>
  <si>
    <t>95 % - 98 %, engineering judgement</t>
  </si>
  <si>
    <t>PECS Baghouse Stack - EUCOKE - BATTERY</t>
  </si>
  <si>
    <t>End of coking period</t>
  </si>
  <si>
    <t>99.7 % of ovens pushed between the scheduled time and scheduled time plus 10 minutes, 29 ovens (0.07%) were delayed by over 30 minutes for equipment issues</t>
  </si>
  <si>
    <t>0 minutes</t>
  </si>
  <si>
    <t>3 minutes</t>
  </si>
  <si>
    <t>30 minutes</t>
  </si>
  <si>
    <t>0-30 minutes</t>
  </si>
  <si>
    <t>Low flue temperatures</t>
  </si>
  <si>
    <t>258.3 - 497.4</t>
  </si>
  <si>
    <t>5.33 min</t>
  </si>
  <si>
    <t>Charging :  12 sec/charge; PLD:  4%; PLL:  0.4%; PLO:  2.5%; Other charging:  55 sec/5chgs</t>
  </si>
  <si>
    <t>EES Coke RiverRouge</t>
  </si>
  <si>
    <t>Original question answered</t>
  </si>
  <si>
    <t>CERMS</t>
  </si>
  <si>
    <t>NOx, CO2, SO2, CO</t>
  </si>
  <si>
    <t>2015 - Relocated CERMS trailer to improve operational performance
2016 - Replaced stack flow monitor with new technology to improve system uptime
Approximate cost - $500,000</t>
  </si>
  <si>
    <t>Overpressure Bleeder Flare</t>
  </si>
  <si>
    <t>CO, organic HAP's, H2S</t>
  </si>
  <si>
    <t>Flare</t>
  </si>
  <si>
    <t>-83.10912; -83.10929; -83.10952; -83.10958; -83.10970; -83.10989; -83.11013; -83.11031</t>
  </si>
  <si>
    <t>42.28507; 42.28060; 42.28064; 42.28066; 42.28069; 42.28080; 42.28081; 42.28084</t>
  </si>
  <si>
    <t>Combusts organic HAP's</t>
  </si>
  <si>
    <t>GeneralBattery_PreventativeMaintenance-Op&amp;Main-SS&amp;M.doc</t>
  </si>
  <si>
    <t>PECS_PreventativeMaintenance-Op&amp;MainPlan.doc</t>
  </si>
  <si>
    <t>Startup, shutdown &amp; malfunction</t>
  </si>
  <si>
    <t>Unchanged for shutdown and startup, higher for malfunction</t>
  </si>
  <si>
    <t>PECS Baghouse</t>
  </si>
  <si>
    <t>Startup</t>
  </si>
  <si>
    <t>Baghouse is deactivated after the last push is complete and activated before the first push at startup</t>
  </si>
  <si>
    <t>Unchanged for startup and not utilized during shutdown and malfunction</t>
  </si>
  <si>
    <t>Quench tower is deactivated after the last push is quenched and activated after the first push at startup</t>
  </si>
  <si>
    <t>1 of 4 bleeders (that opened) failed to ignite during a primary heat up</t>
  </si>
  <si>
    <t>By-Products</t>
  </si>
  <si>
    <t>Coke Oven Emissions
Benzene</t>
  </si>
  <si>
    <t>COE
71-43-2</t>
  </si>
  <si>
    <t>71.6
1.7</t>
  </si>
  <si>
    <t>Engineering estimate for the amount of raw COG based on pressure differential coupled with estimated COG density</t>
  </si>
  <si>
    <t>1 of 7 bleeders (that opened) failed to ignite during a primary heat up</t>
  </si>
  <si>
    <t>250
6.0</t>
  </si>
  <si>
    <t>2 of 8 bleeders (that opened) failed to ignite during a primary heat up</t>
  </si>
  <si>
    <t>6.0
0.14</t>
  </si>
  <si>
    <t>2.6
0.06</t>
  </si>
  <si>
    <t>4 of 8 bleeders (that opened) failed to ignite during a primary heat up</t>
  </si>
  <si>
    <t>411
9.8</t>
  </si>
  <si>
    <t>1 of 8 bleeders (that opened) failed to ignite during a primary heat up</t>
  </si>
  <si>
    <t>0.05
0.001</t>
  </si>
  <si>
    <t>8 of 8 bleeders (that opened) failed to ignite during a primary heat up</t>
  </si>
  <si>
    <t>16.98
0.40</t>
  </si>
  <si>
    <t>Safety; Stormwater &amp; Emergency Response Planning</t>
  </si>
  <si>
    <t>Annually; Annually</t>
  </si>
  <si>
    <t>MIOSHA; MDEQ</t>
  </si>
  <si>
    <t>Orientation; Job specific training; Based on procedural updates</t>
  </si>
  <si>
    <t>Intial employment; For each job function; As required</t>
  </si>
  <si>
    <t>Varies based on the specific job or jobs of an employee</t>
  </si>
  <si>
    <t>In-house personnel</t>
  </si>
  <si>
    <t>Auditing of procedures is a regular practice on all shifts. The battery control system is set up to prevent operation outside of standard procedures (examples) Ovens are not allowed to be pushed until it has reached its scheduled time; Ovens are not allowed to be pushed unless the PEC fan has come up to speed</t>
  </si>
  <si>
    <t>Item 3 COKE OVEN BYPRODUCTS OVERALL PLANT FLOW.pdf</t>
  </si>
  <si>
    <t>Item 4 CBRP Overview Map.pdf</t>
  </si>
  <si>
    <t xml:space="preserve">Volatile matter emitted from the coal as it is heated is removed from the oven via the off-take piping to the collector main. The gas travels out of the oven through standpipes into the offtake mains. In the standpipes (and attached gooseneck piping) the gas is cooled by direct spray of flushing liquor. This reduces the temperature and volume of the gas and condenses some of the tar and moisture in the gas. Condensate and cooled gas is transferred under suction to the No. 3 By-Products Plant (identified as EUCOKE-BYPRODUCT in PTI No. 51-08c). There are eight emergency bleeders (also known as bleeder stacks) on the offtake piping for combustion of COG. The emergency bleeders are used to vent off excess raw COG to prevent an overpressure and/or catastrophic situation in the collecting main. These bleeder stacks are equipped with igniters to combust any raw coke oven gas that is vented through the stack.
Coke oven gases flow through the collector main to the No. 3 By-Products Plant.  COG first comes to the downcomer to reduce temperature of COG for processing in the CBRP. Additionally, Tar and liquor is removed and sent to the Tar Decanters. After the downcomer, COG flows to the Primary Cooler to remove tar using liquor and further cool COG. COG is then processed through the Gas Exhausters and Tar Precipitators to complete the majority of tar removal from COG. Then COG is sent to the Ammonia Scrubber (with Secondary Cooler) to remove any trace amounts of tar from the COG and begin removing ammonia from the COG in the liquor system. Finally COG is sent to the Light Oil Scrubbers to remove light oil from the COG. The remaining COG is either sent off site for use by EES or for sales through the Underfire of the Battery, USS Boiler House 2 boilers, sent off Island for use by other customers using a Gas Booster Station or flared on the Island at the BP Flare if there are any excess COG generated.
Tar Decanters are the focus on the tar system where various liquors are collected from the downcomer, primary coolers, Gas Exhasters, Tar Precipitators to further remove / concentrate coal tar. Coal tar is either applied to the coal conveyer as SIF reuse in the battery or send to Tar Storage for sales. Any liquors generated here will be recycled back into the liquor system associated with the Ammonia Scrubbers. Various grades of liquors are used to seal various portions of the battery to reduce fugitive air emissions or utilized to manage temperature of various processes or utilized to further extract light oil from COG. The various liquors will be recycled until they are eventually sent to the onsite wastewater pretreament plant prior to discharge to the local POTW.
Light oil is removed from the COG using Wash Oil and is concentrated using the various light oil equipment to obtain a product of greater than 75% benzene for sales. </t>
  </si>
  <si>
    <t>COKE BATTERY</t>
  </si>
  <si>
    <t>EUCOKE-BYPRODUCT</t>
  </si>
  <si>
    <t>Process Coal to manufacture metalurgical coke</t>
  </si>
  <si>
    <t>Fugitive Emissions (leaks) such as: Lids, Offtakes, Standpipes, Doors, Charging, collector main, soaking emissions, Push/Travel; &amp; Point Source Emissions such as: Underfire Stack, PECS Baghouse, Quench Tower, and Emergency Bypass Bleeder Flares</t>
  </si>
  <si>
    <t>40 CFR 52.21(c), 40 CFR 52.21(d), 40 CFR 61.132, 40 CFR 61.133, 40 CFR61.134, 40 CFR 61.135, 40 CFR 61.138, 40 CFR 61.242, 40 CFR 61.245, 40 CFR 61.246, 40 CFR 61.247, 40 CFR 61.355, 40 CFR 61.356, 40 CFR, 61.357, 40 CFR 63.304, 40 CFR.306, 40 CFR 63.307, 40 CFR 63.308, 40 CFR 63.309, 40 CFR 63.310, 40 CFR 63.311, 40 CFR 63.7291, 40 CFR 63.7294, 40 CFR 63.7295, 40 CFR 63.7296, 40 CFR 63.7290(a)(2), 40 CFR 63.7300, 40 CFR 63.7310, 40 CFR 63.7321, 40 CFR 63.7322, 40 CFR 63.7324, 40 CFR 63.7325, 40 CFR 63.7330, 40 CFR 63.7331,  40 CFR 63.7332, 40 CFR 63.7333, 40 CFR 63.7334, 40 CFR 63.7335, 40 CFR 63.7340, 40 CFR 63.7241, 40 CFR 63.7342, R 336. 1205,(1)(a), R 336.1205(1)(b), R 336.1220, R 336.1221, R 336.1225, R 336.1301(1)(c), R 336.1331(1)(a), R 336.1331(c), R 336.1350, R 336.1353, R 336.1354, R 336.1355, R 336.1701, R 336.1702(a), R 336. 1910, R 336.1911, R 336.2031, R 336.2803, R 336. 2804, R 336.2810, R 336.2908</t>
  </si>
  <si>
    <t>3-03-003-02, 3-03-003-03, 3-03-003-04, 3-03-003-08, 3-03-003-14, 3-03-003-17, 3-03-003-99</t>
  </si>
  <si>
    <t>1) Processed COG to Underfire from Booster Station; 2) Flushing Liquor from Liquor Storage Tanks for water seals, and 3) Coal from Material Handling</t>
  </si>
  <si>
    <t>1) Raw COG to Downcomer, and 2) Metalurgical Coke for sale</t>
  </si>
  <si>
    <t>DOWNCOMER</t>
  </si>
  <si>
    <t>Downcomer</t>
  </si>
  <si>
    <t>Begin cooling raw COG for further processing</t>
  </si>
  <si>
    <t xml:space="preserve">1) Raw COG from coke oven battery
2) tail gas from ammonia destruct reactors &amp; waste heat boilers. </t>
  </si>
  <si>
    <t>1) 175oF Raw COG to primary cooler; and
2) Tar &amp; flushing liquor to tar decanters</t>
  </si>
  <si>
    <t>PRIMARY COOLER</t>
  </si>
  <si>
    <t xml:space="preserve">Primary Cooler </t>
  </si>
  <si>
    <t xml:space="preserve">Cool Raw COG and condense tar </t>
  </si>
  <si>
    <t>Fugitive Emissions (leaks) managed by LDAR such as: Access Covers, Flanges, Valves, Pressure Relief Valves, and Connectors</t>
  </si>
  <si>
    <t>Nitrogen Blanketing System (Loop D)</t>
  </si>
  <si>
    <t>State PTI requires Tar systems to have a LDAR-like system although it does not meet the federal definition - 40 CFR 61.132, 40 CFR 61.1368, R 336.1225, R 336.1702</t>
  </si>
  <si>
    <t>3-03-003-61</t>
  </si>
  <si>
    <t>1) 175oF Raw COG from downcomer
2) Tar &amp; flushing liquor from tar decanters
3) Cool liquor from spiral coolers</t>
  </si>
  <si>
    <t>1) Cooled Raw COG to exhausters
2) Tar &amp; flushing liquor to tar decanters
3) Hot liquor to spiral coolers</t>
  </si>
  <si>
    <t>EXHAUSTERS</t>
  </si>
  <si>
    <t>Gas exhausters</t>
  </si>
  <si>
    <t>Condense tar from Cooled Raw COG using steam</t>
  </si>
  <si>
    <t>Fugitive Emissions (leaks) managed by LDAR on seal of each unit (east and west units)</t>
  </si>
  <si>
    <t>Nitrogen Blanketing System (Loops A &amp; D)</t>
  </si>
  <si>
    <t>1) Cooled Raw COG from primary coolers
2) High pressure steam from supply</t>
  </si>
  <si>
    <t>1) COG to tar precipitators
2) Low pressure steam to steam return system at USS BH-2
3) Tar &amp; liquor to tar decanters</t>
  </si>
  <si>
    <t>TAR PRECIPITATORS</t>
  </si>
  <si>
    <t>Tar precipitators</t>
  </si>
  <si>
    <t>Condense tar from COG</t>
  </si>
  <si>
    <t>Fugitive Emissions (leaks)</t>
  </si>
  <si>
    <t>COG from exhausters</t>
  </si>
  <si>
    <t>1) COG to ammonia scrubbers &amp; secondary cooler
2) Tar &amp; liquor to tar decanters</t>
  </si>
  <si>
    <t>AMMONIA SCRUBBERS &amp; SECONDARY COOLER</t>
  </si>
  <si>
    <t>Ammonia Scrubbers</t>
  </si>
  <si>
    <t>Remove ammonia from COG</t>
  </si>
  <si>
    <t>Fugitive Emissions (leaks) managed by LDAR such as: Flanges, Valves, and Pressure Relief Valves</t>
  </si>
  <si>
    <t>1) COG from tar precipitators
2) Tar &amp; liquor from tar decanters
3) Condensate from ammonia stills
4) Secondary cooling recirculating liquor from WSAC</t>
  </si>
  <si>
    <t>1) COG (with ammonia removed) to light oil scrubbers
2) Tar &amp; liquor to tar decanters
3) Liquor to rich liquor tank
4) Secondary cooling recirculating liquor to WSAC</t>
  </si>
  <si>
    <t>TAR DECANTERS</t>
  </si>
  <si>
    <t>Nitrogen Blanketing System (Loop A)</t>
  </si>
  <si>
    <t>40 CFR 61.130, 40 CFR 61.132, 40 CFR 61.242</t>
  </si>
  <si>
    <t>1,2,3,4,5) Tar &amp; Flushing liquor from downcomer, primary coolers, gas exhausters, tar precipitators, and ammonia scrubbers
6) Condensate from COG lines
7) Liquor from tar storage</t>
  </si>
  <si>
    <t>1,2) Tar &amp; flushing liquor to primary coolers and ammonia scrubbers
3) Tar pitch to SIF Plant
4) Tar &amp; liquor to tar storage
5) Flushing liquor to flushing liquor tank</t>
  </si>
  <si>
    <t>SIF PLANT</t>
  </si>
  <si>
    <t>SIF Plant</t>
  </si>
  <si>
    <t>Tar storage and delivery to apply to coal conveyor to charge into the Coke Battery</t>
  </si>
  <si>
    <t>Nitrogen Blanketing System (Loops A &amp; B)</t>
  </si>
  <si>
    <t>Tar from tar decanters</t>
  </si>
  <si>
    <t>Tar to coal conveyor</t>
  </si>
  <si>
    <t>EXCESS FLUSHING LIQUOR TANKS</t>
  </si>
  <si>
    <t>Flushing liquor storage</t>
  </si>
  <si>
    <t>Nitrogen Blanketing System (Loops A, B &amp; E)</t>
  </si>
  <si>
    <t>Flushing liquor from tar decanters</t>
  </si>
  <si>
    <t>Flushing liquor to rich liquor tank</t>
  </si>
  <si>
    <t>TAR STORAGE</t>
  </si>
  <si>
    <t>Nitrogen Blanketing System (Loop B)</t>
  </si>
  <si>
    <t>Tar &amp; liquor from tar decanters</t>
  </si>
  <si>
    <t>1) Tar to loadout
2) Liqour to tar decanters</t>
  </si>
  <si>
    <t>FLUSHING LIQUOR TANK</t>
  </si>
  <si>
    <t>Flushing liquor process tank</t>
  </si>
  <si>
    <t>Fugitive Emissions (leaks) managed by LDAR such as: Flanges, Valves, Pressure Relief Valves, and Connectors</t>
  </si>
  <si>
    <t>Flushing Liquor from tar decanters</t>
  </si>
  <si>
    <t>Flushing liquor to coke battery</t>
  </si>
  <si>
    <t>SPIRAL COOLERS</t>
  </si>
  <si>
    <t>Spiral coolers</t>
  </si>
  <si>
    <t>Cooling liquor from primary coolers</t>
  </si>
  <si>
    <t>1) Cool water from Marley Tower
2) Hot liquor from primary coolers</t>
  </si>
  <si>
    <t>1) Water to Marley Tower
2) Cooled liquor to primary coolers</t>
  </si>
  <si>
    <t>MARLEY TOWER</t>
  </si>
  <si>
    <t>Marley Tower</t>
  </si>
  <si>
    <t>Cool water</t>
  </si>
  <si>
    <t>Water from spiral coolers (at primary coolers and wash oil decanter)</t>
  </si>
  <si>
    <t>1) Water to spiral coolers  (at primary coolers and wash oil decanter)
2) Blow down to river</t>
  </si>
  <si>
    <t>RICH LIQUOR TANK</t>
  </si>
  <si>
    <t>Rich liquor tank</t>
  </si>
  <si>
    <t>Rich Liquor Tank Storage</t>
  </si>
  <si>
    <t>1) Flushing liquor from flushing liquor tanks
2) Liquor from ammonia scrubbers &amp; secondary cooler
3) Condensate from wash oil decanters &amp; spiral coolers</t>
  </si>
  <si>
    <t>Liquor to ammonia stills</t>
  </si>
  <si>
    <t>AMMONIA STILLS</t>
  </si>
  <si>
    <t>Ammonia stills</t>
  </si>
  <si>
    <t>1) Liquor from rick liquor tank
2) Steam from supply</t>
  </si>
  <si>
    <t>1) Stripped liquor to ammonia scrubbers &amp; secondary coolers
2) Ammonia/cyanide vapor &amp; steam to ammonia destruct reactors &amp; waste heat boilers</t>
  </si>
  <si>
    <t>AMMONIA DESTRUCT REACTORS &amp; WASTE HEAT BOILERS</t>
  </si>
  <si>
    <t>Ammonia destruct reactors and ancilliary equipment</t>
  </si>
  <si>
    <t>1) Ammonia/cyanide vapor &amp; steam from ammonia stills
2) Water from supply</t>
  </si>
  <si>
    <t>1) Steam to return 
2) Tail gas to downcomer</t>
  </si>
  <si>
    <t>WSAC</t>
  </si>
  <si>
    <t>Wet Surface Air Cooler</t>
  </si>
  <si>
    <t>Liquor from ammonia scrubbers &amp; secondary cooler</t>
  </si>
  <si>
    <t>1) Liquor to ammonia scrubbers &amp; secondary cooler
2) Blow down to river</t>
  </si>
  <si>
    <t>BIO WSAC</t>
  </si>
  <si>
    <t>Wet Surface Air Cooler for Biological Wastewater Treatment Plant</t>
  </si>
  <si>
    <t>Stripped liquor from ammonia stills and ammonia scrubbers &amp; secondary coolers</t>
  </si>
  <si>
    <t>1) Wastewater to treatment
2) Blow down to river</t>
  </si>
  <si>
    <t>LIGHT OIL SCRUBBERS</t>
  </si>
  <si>
    <t>Light Oil Scrubbers</t>
  </si>
  <si>
    <t>Remove Light Oil from COG</t>
  </si>
  <si>
    <t>1) COG from ammonia scrubbers &amp; secondary cooler
2) Lean wash oil from wash oil decanters &amp; spiral coolers</t>
  </si>
  <si>
    <t>1) COG to Coke Oven (Underfire), BP Flare, USS Zug Island Boilers (or any future potnetial off site customers), or to gas boosters
2) Rich wash oil to wash oil preheating</t>
  </si>
  <si>
    <t>WASH OIL PREHEATING</t>
  </si>
  <si>
    <t>Wash Oil Preheater</t>
  </si>
  <si>
    <t>Increase temperature of Wash Oil to aid in light oil removal</t>
  </si>
  <si>
    <t>Light oil vapor from light oil distillation</t>
  </si>
  <si>
    <t>1) Light oil vapor to light oil condensers
2) Rich wash oil to light oil distillation</t>
  </si>
  <si>
    <t>LIGHT OIL CONDENSERS</t>
  </si>
  <si>
    <t>Light Oil Condensers</t>
  </si>
  <si>
    <t>Remove Light Oil from Wash Oil</t>
  </si>
  <si>
    <t>Nitrogen Blanketing System (Loop C)</t>
  </si>
  <si>
    <t>Light oil vapor from wash oil preheating</t>
  </si>
  <si>
    <t>Light oil to light oil separator</t>
  </si>
  <si>
    <t>LIGHT OIL SEPERATOR</t>
  </si>
  <si>
    <t>Light Oil Separator</t>
  </si>
  <si>
    <t>Light oil from light oil condensers</t>
  </si>
  <si>
    <t>Light oil to light oil storage</t>
  </si>
  <si>
    <t>LIGHT OIL STORAGE</t>
  </si>
  <si>
    <t>Light Oil Storage Tank 37</t>
  </si>
  <si>
    <t xml:space="preserve">Store Light Oil </t>
  </si>
  <si>
    <t>Nitrogen Blanketing System (Loop E)</t>
  </si>
  <si>
    <t>Light oil from light oil seperator</t>
  </si>
  <si>
    <t>Light oil to light oil loading</t>
  </si>
  <si>
    <t>LIGHT OIL DISTILLATION</t>
  </si>
  <si>
    <t>Light Oil Distillation</t>
  </si>
  <si>
    <t>Distill Light Oil out of Wash Oil</t>
  </si>
  <si>
    <t>1) Rich wash oil from wash oil preheating
2) Hot wash oil vapor &amp; steam from wash oil purifier</t>
  </si>
  <si>
    <t>1) Light oil vapor to wash oil preheating
2) Oil &amp; water to wash oil decanters &amp; spiral coolers</t>
  </si>
  <si>
    <t>WASH OIL PURIFIERS</t>
  </si>
  <si>
    <t>Wash Oil Purifiers</t>
  </si>
  <si>
    <t>Concentrate Wash Oil for use in the Light Oil Distillation</t>
  </si>
  <si>
    <t>1) Steam from supply
2) Wash oil from intercepting sump</t>
  </si>
  <si>
    <t>1) Hot wash oil vapor &amp; steam to wash oil decanters &amp; spiral coolers
2) Muck (as waste)</t>
  </si>
  <si>
    <t>WASH OIL DECANTERS &amp; SPIRAL COOLERS</t>
  </si>
  <si>
    <t>Wash Oil Decanters</t>
  </si>
  <si>
    <t>Further concentrate Wash Oil with the use of process heat</t>
  </si>
  <si>
    <t>Nitrogen Blanketing System (Loops C &amp; E)</t>
  </si>
  <si>
    <t>1) Water from Marley Tower
2) Wastewater from intercepting sump
3) Oil &amp; water from light oil distillation</t>
  </si>
  <si>
    <t>1) Lean wash oil to light oil scrubbers
2) Water to Marley Tower
3) Oil &amp; water to intercepting sump
4) Condensate to rich liquor tank</t>
  </si>
  <si>
    <t>INTERCEPTING SUMP</t>
  </si>
  <si>
    <t>Intercepting Sump</t>
  </si>
  <si>
    <t>Collection system from Gas Booster Station and Wash Oil Decanters back into the Wash Oil Purifier</t>
  </si>
  <si>
    <t>1) Condensate from gas boosters
2) Oil &amp; water from wash oil decanters &amp; spiral coolers</t>
  </si>
  <si>
    <t>1) Wash oil recovery to wash oil purifier
2) Wastewater to wash oil decanters &amp; spiral coolers</t>
  </si>
  <si>
    <t>GAS BOOSTERS</t>
  </si>
  <si>
    <t>Gas Boosters</t>
  </si>
  <si>
    <t>Gas "pumps" used to deliver COG to "off Zug Island" sources</t>
  </si>
  <si>
    <t>Coke oven gas from light oil scrubbers</t>
  </si>
  <si>
    <t>COG to off-site sales (if applicable)</t>
  </si>
  <si>
    <t>Shift Tour</t>
  </si>
  <si>
    <t>&lt;$100K</t>
  </si>
  <si>
    <t>operator</t>
  </si>
  <si>
    <t>PSM Mechanical Integrity Program</t>
  </si>
  <si>
    <t>Daily BP operator rounds include looking for things that may need attending to such as open ended lines, open valves, pump leaks, etc…</t>
  </si>
  <si>
    <t>2 shifts / day; 7 days per week/ 52 weeks per year</t>
  </si>
  <si>
    <t>EUCOKE-BYPRODUCTS</t>
  </si>
  <si>
    <t>Item10-2 LDAR Vol 2.pdf (Section 18 D Loop)</t>
  </si>
  <si>
    <t>Equipment in the BP that are regulated by 40 CFR Part 61, Subpart L, 40 CFR Part 61, Subpart V and State Only expectations of a LDAR-like program for Tar: vessel/tank components, pumps, flanges, valves, etc… are monitored as required to determine if there emissions exceed leak detection thresholds (which vary). If there is a leak, repair must be initiated and completed within 5 days. EES Coke does not place items on delay of repair. Summary reports of monitoring activities are submitted semi-annually to EGLE.</t>
  </si>
  <si>
    <t>40 CFR 61.132, 40 CFR 61.242</t>
  </si>
  <si>
    <t>PSM Program that identifies area as Hot Works and includes things like wearing personal 4-gas monitors</t>
  </si>
  <si>
    <t>Item10-1 LDAR Vol 1.pdf (Section 1 Exhausters)</t>
  </si>
  <si>
    <t>40 CFR 61.135</t>
  </si>
  <si>
    <t>Item10-2 LDAR Vol 2.pdf (Sections 8, 9 &amp; 10 North, Middle and South Decanters)</t>
  </si>
  <si>
    <t>Item10-2 LDAR Vol 2.pdf (Section 12 Tar Reboilers)</t>
  </si>
  <si>
    <t>40 CFR 61.132</t>
  </si>
  <si>
    <t>Item10-2 LDAR Vol 2.pdf (Sections 3, 4, 5 &amp; 19 Excess Ammonia Liquor Tanks 3, 4, 5 &amp; 19)</t>
  </si>
  <si>
    <t>Item10-2 LDAR Vol 2.pdf (Sections 1 &amp; 2 Tar Storage Tanks 1 &amp; 2)</t>
  </si>
  <si>
    <t>Item10-2 LDAR Vol 2.pdf (Section 11 Flushing Liquor Tank)</t>
  </si>
  <si>
    <t>Item10-2 LDAR Vol 2.pdf (Section 14 Rich Liquor Tank)</t>
  </si>
  <si>
    <t>Item10-1 LDAR Vol 1.pdf (Section 3 Wash Oil Still)</t>
  </si>
  <si>
    <t>40 CFR 61.242-7 &amp; 40 CFR 61 61.242-8</t>
  </si>
  <si>
    <t>Item10-1 LDAR Vol 1.pdf (Section 5 Light Oil Condensers)</t>
  </si>
  <si>
    <t>Item10-1 LDAR Vol 1.pdf (Section 6 Primary Oil Separator)</t>
  </si>
  <si>
    <t>Item10-1 LDAR Vol 1.pdf (Section 8 Light Oil Tank 37)</t>
  </si>
  <si>
    <t>Item10-1 LDAR Vol 1.pdf (Section 2 Wash Oil Purifier)</t>
  </si>
  <si>
    <t>40 CFR 61.242</t>
  </si>
  <si>
    <t>Item10-1 LDAR Vol 1.pdf (Section 4 Vapor to Oil Heat Exchangers)</t>
  </si>
  <si>
    <t>Item10-1 LDAR Vol 1.pdf (Section 9 Intercepting Sump &amp; Tank 38 Sump)</t>
  </si>
  <si>
    <t>40 CFR 61.133, 40 CFR 61.242</t>
  </si>
  <si>
    <t>There are no diagrams that depict this in a simplified manner as loops and what pieces of equipment that are located in a very small area are bascially due to geographical proximity and not by process. In fact you may see the same process included on more than 1 loop.</t>
  </si>
  <si>
    <t>.5 inches of water</t>
  </si>
  <si>
    <t xml:space="preserve">PLC's throughput CBRP. </t>
  </si>
  <si>
    <t>Exhauster, Tar Pump Tanks, Emergency Overflow Tank (17), Tar Decanters, and Flushing Liquor Collecting Tank</t>
  </si>
  <si>
    <t>EOT-PRV-022, LCT-PRV-004, MTD-PRV-008, NTD-PRV-009, STD-PRV-010,  TRB-PRV-036, TRB-PRV-043, TT1-PRV-021, TT2-PRV-029</t>
  </si>
  <si>
    <t xml:space="preserve">Condensate drains are piped back for reclaim via flushing liquor system. </t>
  </si>
  <si>
    <t>PSM program has several actvities that occur on various schedules (monthly, quarterly and annually.) These include several trades like mechanical (focused on pump maintenance, lube, etc); Ets that focus on the PLC controls and pneumatic systems; Electricians focused on double checking electrical connections, and subcontractors that would manage pipefitting and mecanical integrity of vessels, pipes and tanks as required per the PSM program.</t>
  </si>
  <si>
    <t xml:space="preserve">Tar Storage Tanks, Launder Tank (8), and Excess Ammonia Liquor Storage Tank 3, 4, and 7 </t>
  </si>
  <si>
    <t>BLP-PRV-056, TK3-PRV-003, TK4-PRV-003, TK7-PRV-011</t>
  </si>
  <si>
    <t>Wash Oil Separator, Light Oil Condensers, Primary Oil Separator, Intercepting Sump, Cold Wash Decanter, and Hot Wash Decanter</t>
  </si>
  <si>
    <t>CWD-PRV-021HWD-PRV-020, LOC-PRV-081, LOC-PRV-085, POS-PRV-051, POS-PRV-083, WSEP-PRV-008, WSEP-PRV-020</t>
  </si>
  <si>
    <t>Primary Coolers, Exhasters, Ammonia Scrubber Ancilliary Equipment, and Rich Liquor Tank 24</t>
  </si>
  <si>
    <t>DLP-PRV-032, DLP-PRV-040, DLP-PRV-051, T24-PRV-018,</t>
  </si>
  <si>
    <t>Light Oil Storage Tank (37), Intercepting Sump, Light Oil Loading Station, Tank 38, Cold Wash Decanter, Hot Wash Decanter</t>
  </si>
  <si>
    <t>CWD-PRV-021, HWD-PRV-020, SUP-PRV-036, SUP-PRV-046, T37-PRV-009A, T37-PRV-009B, T37-PRV-028, T37-PRV-031, T38-PRV-010A, T38-PRV-010B, T38-PRV-013, T38-PRV-016</t>
  </si>
  <si>
    <t>HEX-PRV-072</t>
  </si>
  <si>
    <t>HEX-PRV-081</t>
  </si>
  <si>
    <t xml:space="preserve">EES Coke's gas blanketing systems remain available for nitrogen blanketing to operating processes/loops &amp; vessels (during maintenance activity, the relevant equipment is purged &amp; isolated to maintain gas blanketing service). EES Coke does not fully shutdown its nitrogen gas blanketing system(s). Even during a major event, like the January/February 2019 Polar Vortex, EES Coke maintained nitrogen blanketing. </t>
  </si>
  <si>
    <t>EUCOKE-BYPRODUCTS (Loops A, B, C, D and E)</t>
  </si>
  <si>
    <t>State Rules require tar systems to be used on Tar - PTI 124-09 (LDAR-like program on tar)</t>
  </si>
  <si>
    <t>Use of LDAR information to aggregate emissions from the CBRP based on the data collected
Extra loops/backfeeding
Purge cycles (to &lt; 5 ppm) &amp; isolation
Hot work areas</t>
  </si>
  <si>
    <t xml:space="preserve">Item10-1 LDAR Vol 1.pdf; Item10-2 LDAR Vol 2.pdf </t>
  </si>
  <si>
    <t>LDAR</t>
  </si>
  <si>
    <t>$35,000/yr</t>
  </si>
  <si>
    <t xml:space="preserve">&lt; 8 </t>
  </si>
  <si>
    <t>8-16</t>
  </si>
  <si>
    <t>Approximately 150</t>
  </si>
  <si>
    <t>Technician</t>
  </si>
  <si>
    <t>&gt; 99%</t>
  </si>
  <si>
    <t>4-gas personal monitors (cals) - BP staff will respond/act if their monitor goes off, safety &amp; investigation; no documentation</t>
  </si>
  <si>
    <t>NA - there are no data logging capabilities with personal monitors</t>
  </si>
  <si>
    <t>4-gas monitors</t>
  </si>
  <si>
    <t>Safety Store Attendant</t>
  </si>
  <si>
    <t>Monitors do not control - just create awareness of an area that requires investigation</t>
  </si>
  <si>
    <t xml:space="preserve">EES Coke does not meet the defintion of foundry coke by-product recovery plant in 40 CFR Part 61 Subpart L. </t>
  </si>
  <si>
    <t>There were no PSM equipment maintenance actvities that addressed LDAR-specific issues in the past 3 years.</t>
  </si>
  <si>
    <t>BP-1</t>
  </si>
  <si>
    <t>AST; 710,848 (gals)</t>
  </si>
  <si>
    <t>Throughputs based on estimates associated with 1.42 million dry tons coal charged to EUCOKE-BATTERY</t>
  </si>
  <si>
    <t>Throughputs per MAERS is in MMCF COG Processed annually (2021 20,055 MMCF)</t>
  </si>
  <si>
    <t>Not listed in permit</t>
  </si>
  <si>
    <t>Total HAP = 38%</t>
  </si>
  <si>
    <t>LDAR (Loop B)</t>
  </si>
  <si>
    <t>BP-2</t>
  </si>
  <si>
    <t>BP-71</t>
  </si>
  <si>
    <t>AST; 7,516 (gals)</t>
  </si>
  <si>
    <t>Tar Pump Tanks (associated with Tar Loadout and Tar Storage)</t>
  </si>
  <si>
    <t>BP-72</t>
  </si>
  <si>
    <t>BP-162</t>
  </si>
  <si>
    <t>AST; 40,000 (gals)</t>
  </si>
  <si>
    <t>Tar Precipitator</t>
  </si>
  <si>
    <t>BP-163</t>
  </si>
  <si>
    <t>BP-62</t>
  </si>
  <si>
    <t>AST; 80,000 (gals)</t>
  </si>
  <si>
    <t>Liquor &amp; tar</t>
  </si>
  <si>
    <t>Total HAP = 38%, &lt;0.1% Benzene</t>
  </si>
  <si>
    <t>LDAR (Loop A)</t>
  </si>
  <si>
    <t>BP-63</t>
  </si>
  <si>
    <t>BP-64</t>
  </si>
  <si>
    <t>BP-8</t>
  </si>
  <si>
    <t>AST; 12,000 (gals)</t>
  </si>
  <si>
    <t>Launder Tank (liquor and any collected and recycled waters from anywhere in the plant.)</t>
  </si>
  <si>
    <t>Liquor</t>
  </si>
  <si>
    <t>&lt;0.1% Benzene</t>
  </si>
  <si>
    <t>LDAR State Only (Loop B)</t>
  </si>
  <si>
    <t>BP-73</t>
  </si>
  <si>
    <t>AST; 25,366 (gals)</t>
  </si>
  <si>
    <t>Liquor system</t>
  </si>
  <si>
    <t>BP-90</t>
  </si>
  <si>
    <t>AST; 25,000 (gals)</t>
  </si>
  <si>
    <t>Primary Coolers</t>
  </si>
  <si>
    <t>LDAR State Only (Loop D)</t>
  </si>
  <si>
    <t>BP-91</t>
  </si>
  <si>
    <t>BP-92</t>
  </si>
  <si>
    <t>AST; 264 (gals)</t>
  </si>
  <si>
    <t>BP-93</t>
  </si>
  <si>
    <t>BP-17</t>
  </si>
  <si>
    <t>AST; 126,830 (gals)</t>
  </si>
  <si>
    <t>Flushing liquor tank</t>
  </si>
  <si>
    <t>BP-119</t>
  </si>
  <si>
    <t>AST; 150 (gals)</t>
  </si>
  <si>
    <t>BP-120</t>
  </si>
  <si>
    <t>BP-3</t>
  </si>
  <si>
    <t>AST; 215,898 (gals)</t>
  </si>
  <si>
    <t>Liquor tank</t>
  </si>
  <si>
    <t>BP-4</t>
  </si>
  <si>
    <t>BP-7</t>
  </si>
  <si>
    <t>AST; 375,986 (gals)</t>
  </si>
  <si>
    <t>BP-37</t>
  </si>
  <si>
    <t>AST; 310,893 (gals)</t>
  </si>
  <si>
    <t>Light Oil Storage</t>
  </si>
  <si>
    <t>Total = 96%</t>
  </si>
  <si>
    <t>LDAR State Only (Loop E)</t>
  </si>
  <si>
    <t>BP-78</t>
  </si>
  <si>
    <t>AST; 1,664 (gals)</t>
  </si>
  <si>
    <t>Light Oil Seperator</t>
  </si>
  <si>
    <t>BP-103</t>
  </si>
  <si>
    <t>AST; 400 (gals)</t>
  </si>
  <si>
    <t>Naphthalene still</t>
  </si>
  <si>
    <t>BP-24</t>
  </si>
  <si>
    <t>AST; 169,205 (gals)</t>
  </si>
  <si>
    <t>Rich Liquor Tank</t>
  </si>
  <si>
    <t>BP-94</t>
  </si>
  <si>
    <t>AST; 121,755 (gals)</t>
  </si>
  <si>
    <t>BP-95</t>
  </si>
  <si>
    <t>N Still (BP-160)</t>
  </si>
  <si>
    <t>Vessel; 22,907 (gals)</t>
  </si>
  <si>
    <t>Ammonia Stills</t>
  </si>
  <si>
    <t>S Still (BP-161)</t>
  </si>
  <si>
    <t>BP-18</t>
  </si>
  <si>
    <t>AST; 20,726 (gals)</t>
  </si>
  <si>
    <t>Wash Oil Preheating Tank</t>
  </si>
  <si>
    <t>Wash oil</t>
  </si>
  <si>
    <t>Total = 2%</t>
  </si>
  <si>
    <t>LDAR (Loop C)</t>
  </si>
  <si>
    <t>BP-44</t>
  </si>
  <si>
    <t>AST; 23,854 (gals)</t>
  </si>
  <si>
    <t>BP-61</t>
  </si>
  <si>
    <t>AST; 14,092 (gals)</t>
  </si>
  <si>
    <t>Intercepting sump</t>
  </si>
  <si>
    <t>LDAR (Loop C &amp; E)</t>
  </si>
  <si>
    <t>BP-79</t>
  </si>
  <si>
    <t>Wash Oil Seperator</t>
  </si>
  <si>
    <t>BP-65</t>
  </si>
  <si>
    <t>AST; 144,305 (gals)</t>
  </si>
  <si>
    <t>Light Oil Scrubber</t>
  </si>
  <si>
    <t>BP-66</t>
  </si>
  <si>
    <t>BP-76</t>
  </si>
  <si>
    <t>AST; 10,605 (gals)</t>
  </si>
  <si>
    <t>Wash oil still</t>
  </si>
  <si>
    <t>BP-77</t>
  </si>
  <si>
    <t>AST; 11,743 (gals)</t>
  </si>
  <si>
    <t>Wash Oil Purifier</t>
  </si>
  <si>
    <t>BP-38</t>
  </si>
  <si>
    <t>Oil/Water Separator for BP Containment</t>
  </si>
  <si>
    <t>Water/oil</t>
  </si>
  <si>
    <t>Total = &lt;1%</t>
  </si>
  <si>
    <t>LDAR (Loop E)</t>
  </si>
  <si>
    <t>BP-184</t>
  </si>
  <si>
    <t>Miscellaneous USS / RRPP tanks that are collected and returned to EES for recycling through Launder Tank (8)</t>
  </si>
  <si>
    <t>Condensate</t>
  </si>
  <si>
    <t>BP-185</t>
  </si>
  <si>
    <t>BP-190</t>
  </si>
  <si>
    <t>USS-01</t>
  </si>
  <si>
    <t>USS-02</t>
  </si>
  <si>
    <t>USS-03</t>
  </si>
  <si>
    <t>USS-04</t>
  </si>
  <si>
    <t>USS-05</t>
  </si>
  <si>
    <t>USS-06</t>
  </si>
  <si>
    <t>USS-07</t>
  </si>
  <si>
    <t>BP COG Flare</t>
  </si>
  <si>
    <t>R 336.1910</t>
  </si>
  <si>
    <t>1250 MMBTU/hr COG Flare</t>
  </si>
  <si>
    <t>PLC tracks flow rate, and operators check ignition daily, flow rate meter is calibrated annually</t>
  </si>
  <si>
    <t>&gt;98%</t>
  </si>
  <si>
    <t>Continuously</t>
  </si>
  <si>
    <t>Excess COG from EUCOKE-BATTERY</t>
  </si>
  <si>
    <t>electronic igniter</t>
  </si>
  <si>
    <t>shift checks by battery operations and heaters validate that it was operable</t>
  </si>
  <si>
    <t>30.4163 FT/SEC (modeled in 51-08C)</t>
  </si>
  <si>
    <t>None Required</t>
  </si>
  <si>
    <t>2 and 2</t>
  </si>
  <si>
    <t>Waste Heat Boilers</t>
  </si>
  <si>
    <t>Small Water Heater</t>
  </si>
  <si>
    <t>MI PTI Exempt water heater</t>
  </si>
  <si>
    <t>PMs tracked in MAXIMO and usage provided by lease agreement</t>
  </si>
  <si>
    <t>COG from EUCOKE-BATTERY</t>
  </si>
  <si>
    <t>Not shown</t>
  </si>
  <si>
    <t>Level Gauges and Sight Glasses</t>
  </si>
  <si>
    <t>0.0913 Megagrams</t>
  </si>
  <si>
    <t>Item 16 RY2021 TAB Report</t>
  </si>
  <si>
    <t>Primary coolers, ammonia stills, light oil plant, tar &amp; liquor processing, primary coolers, ammonia scrubbers, ammonia distillation plant, ammonia destruction plant, light oil scrubbing, wash oil area, light oil recovery plant.</t>
  </si>
  <si>
    <t>Control Loops</t>
  </si>
  <si>
    <t>LDAR &amp; PSM Programs</t>
  </si>
  <si>
    <t>Control Loops are control devices (Nitrogen Blanketing Loops)</t>
  </si>
  <si>
    <t>0.0005 Megagrams</t>
  </si>
  <si>
    <t xml:space="preserve">Tar &amp; liquor processing, primary coolers, gas exhausters, tar precipitators, ammonia scrubbers, ammonia distillation, light oil scrubbing, light oil recovery plant, tar system, gas bleeder, ammonia destruction, light oil recovery plant, tar &amp; liquor separation. </t>
  </si>
  <si>
    <t>Lab Waste</t>
  </si>
  <si>
    <t>Handled by onsite contractor per laboratory standards and shipped offsite periodically to a TSDF (stored in a lab hood)</t>
  </si>
  <si>
    <t>lab hood</t>
  </si>
  <si>
    <t>0.0006 Megagrams</t>
  </si>
  <si>
    <t xml:space="preserve">Sampling of flushing liquor, stripped liquor, rich liquor, excess liquor, contaminated water, tar production, and recirculating liquor. </t>
  </si>
  <si>
    <t>Waste Shipped Off-site</t>
  </si>
  <si>
    <t>Good waste handling practices (Waste SOP), where containers are filled and closed when not being filled, and stored in a location prior to shipment to TSDF for treatment</t>
  </si>
  <si>
    <t>0.0275 Megagrams</t>
  </si>
  <si>
    <t>See below</t>
  </si>
  <si>
    <t xml:space="preserve">Coal Tar &amp; Debris </t>
  </si>
  <si>
    <t>0.0273 Megarams</t>
  </si>
  <si>
    <t>Multiple locations</t>
  </si>
  <si>
    <t>5.4E-8 Megagrams</t>
  </si>
  <si>
    <t>Wash oil purifier</t>
  </si>
  <si>
    <t>Arsenic</t>
  </si>
  <si>
    <t>0.000001 wt%</t>
  </si>
  <si>
    <t>Barium</t>
  </si>
  <si>
    <t>0.000005 wt%</t>
  </si>
  <si>
    <t>0.000066 wt%</t>
  </si>
  <si>
    <t>Chromium</t>
  </si>
  <si>
    <t>0.000002 wt%</t>
  </si>
  <si>
    <t>Used Oily Rags</t>
  </si>
  <si>
    <t>2.9E-8 Megagrams</t>
  </si>
  <si>
    <t>0.000041 wt%</t>
  </si>
  <si>
    <t>Mercury</t>
  </si>
  <si>
    <t>0.0000002 wt%</t>
  </si>
  <si>
    <t>Decanter</t>
  </si>
  <si>
    <t>Nitrogen blanketing Loop A</t>
  </si>
  <si>
    <t>Nitrogen Blanketing Loop A</t>
  </si>
  <si>
    <t>1.7618 Megagrams</t>
  </si>
  <si>
    <t>Tar decanter, wash oil decanter</t>
  </si>
  <si>
    <t>Light Oil Tank Water Draining</t>
  </si>
  <si>
    <t>Nitrogen blanketing Loops C and E</t>
  </si>
  <si>
    <t>0.3482 Megagrams</t>
  </si>
  <si>
    <t>Light oil storage</t>
  </si>
  <si>
    <t>Tar Tank Water Draining</t>
  </si>
  <si>
    <t>0.1288 Megagrams</t>
  </si>
  <si>
    <t>Flushing Liquor Collecting Tank Draining</t>
  </si>
  <si>
    <t>0.1639 Megagrams</t>
  </si>
  <si>
    <t>0.0132 Megagrams</t>
  </si>
  <si>
    <t>Ammonia still</t>
  </si>
  <si>
    <t>No delay of repairs within the last 5 years for units applicable to 40 CFR Subpart FF. Of the issues requiring repair based upon 40 CFR Part 61 Subpart V and Part 63 Subpart L requirements; repairs were made within the required timeframes.</t>
  </si>
  <si>
    <t xml:space="preserve">Coal tar is applied via piping to the coal conveyor prior to charging coal to the battery. </t>
  </si>
  <si>
    <t>Coal tar is sold to offsite customers for use as a raw material in construction products</t>
  </si>
  <si>
    <t xml:space="preserve">Raw material in products such as shingles, construction products, sealants, roads. </t>
  </si>
  <si>
    <t>Heavy tar comprising naphthalene and other heavy aromatics</t>
  </si>
  <si>
    <t>Benzene
(CAS No. 71-43-2)</t>
  </si>
  <si>
    <t>0.07% wt</t>
  </si>
  <si>
    <t>Phenol (CAS No. 108-95-2)</t>
  </si>
  <si>
    <t>0.26% wt</t>
  </si>
  <si>
    <t>Xylene (CAS No. 1330-20-7)</t>
  </si>
  <si>
    <t>0.02% wt</t>
  </si>
  <si>
    <t>Styrene (CAS No. 100-42-5)</t>
  </si>
  <si>
    <t>0.04% wt</t>
  </si>
  <si>
    <t>Toluene (CAS No. 108-88-3)</t>
  </si>
  <si>
    <t>0.05% wt</t>
  </si>
  <si>
    <t>Acenaphthylene (CAS No. 208-96-8)</t>
  </si>
  <si>
    <t>3.40% wt</t>
  </si>
  <si>
    <t>Anthracene (CAS No. 120-12-7)</t>
  </si>
  <si>
    <t>1.50% wt</t>
  </si>
  <si>
    <t>Benzo(j,k)fluoranthene (CAS No. 206-44-0)</t>
  </si>
  <si>
    <t>3.70% wt</t>
  </si>
  <si>
    <t>Benzo(a)anthracene (CAS No. 56-55-3)</t>
  </si>
  <si>
    <t>1.40% wt</t>
  </si>
  <si>
    <t>Benzo(a)pyrene (CAS No. 50-32-8)</t>
  </si>
  <si>
    <t>0.79% wt</t>
  </si>
  <si>
    <t>Benzo(k)fluoranthene (CAS No. 207-08-9)</t>
  </si>
  <si>
    <t>1.30% wt</t>
  </si>
  <si>
    <t>Benzo(g,h,i)perylene (CAS No. 191-24-2)</t>
  </si>
  <si>
    <t>0.36% wt</t>
  </si>
  <si>
    <t>Carbazole (CAS No. 86-74-8)</t>
  </si>
  <si>
    <t>Chrysene (CAS No. 218-01-9)</t>
  </si>
  <si>
    <t>0.99% wt</t>
  </si>
  <si>
    <t>Dibenzofurans (CAS No. 132-64-9)</t>
  </si>
  <si>
    <t>0.51% wt</t>
  </si>
  <si>
    <t>Fluorene (CAS No. 86-74-8)</t>
  </si>
  <si>
    <t>Indeno[1,2,3-cd]pyrene (CAS No. 193-39-5)</t>
  </si>
  <si>
    <t>0.34% wt</t>
  </si>
  <si>
    <t>2-Methylnaphthalene (CAS No. 91-57-6)</t>
  </si>
  <si>
    <t>0.54% wt</t>
  </si>
  <si>
    <t>Naphthalene (CAS No. 91-20-3)</t>
  </si>
  <si>
    <t>12.00% wt</t>
  </si>
  <si>
    <t>Phenanthrene (CAS No. 85-01-8)</t>
  </si>
  <si>
    <t>5.40% wt</t>
  </si>
  <si>
    <t>Pyrene (CAS No. 129-00-0)</t>
  </si>
  <si>
    <t>2.40% wt</t>
  </si>
  <si>
    <t xml:space="preserve">Not used on-site; Light oil is loaded for transportation.  </t>
  </si>
  <si>
    <t>Petroleum refineries as raw material</t>
  </si>
  <si>
    <t>Petroleum additive</t>
  </si>
  <si>
    <t>Primarily benzene, toluene, and xylene</t>
  </si>
  <si>
    <t>67.00% wt</t>
  </si>
  <si>
    <t>Carbon disulfide (CAS No. 75-15-0)</t>
  </si>
  <si>
    <t>0.24% wt</t>
  </si>
  <si>
    <t>Ethylbenzene (CAS No. 100-41-4)</t>
  </si>
  <si>
    <t>0.08% wt</t>
  </si>
  <si>
    <t>Hexachloroethane (CAS No. 67-72-1)</t>
  </si>
  <si>
    <t>0.80% wt</t>
  </si>
  <si>
    <t>7.00% wt</t>
  </si>
  <si>
    <t>1.70% wt</t>
  </si>
  <si>
    <t>15.00% wt</t>
  </si>
  <si>
    <t>3.62% wt</t>
  </si>
  <si>
    <t>2-methylnaphthalene (CAS No. 91-57-6)</t>
  </si>
  <si>
    <t>0.11% wt</t>
  </si>
  <si>
    <t>Coke oven gas</t>
  </si>
  <si>
    <t>COG Clean or Pressurized COG</t>
  </si>
  <si>
    <t>COG is used at the Underfire for heating the battery</t>
  </si>
  <si>
    <t>1) COG is transferred from EES Coke's CBRP to a nearby boilerhouse(s) owned by separate entity
2) COG may also be transferred to other offsite end users</t>
  </si>
  <si>
    <t>1) COG is used at the nearby boilerhouse(s) as fuel in the boiler(s) to produce process steam
2) COG may be transferred to other offsite users as fuel to a boiler for steam (and electricity) or process heat</t>
  </si>
  <si>
    <t xml:space="preserve">COG is primarily comprised of hydrogen and methane, with smaller amounts of nitrogen, carbon monoxide, oxygen, sulufr, and other hydrocarbons. </t>
  </si>
  <si>
    <t>Acrolein (CAS No. 107-02-8)</t>
  </si>
  <si>
    <t>Acrylonitrile (CAS No. 107-13-1)</t>
  </si>
  <si>
    <t>carbon disulfide (CAS No. 75-15-0)</t>
  </si>
  <si>
    <t>hydrogen chloride (anhydrous) (CAS No. 7647-01-0)</t>
  </si>
  <si>
    <t>hydrogen cyanide (CAS No. 74-90-8)</t>
  </si>
  <si>
    <t>hydrogen fluoride (CAS No. 7664-39-3)</t>
  </si>
  <si>
    <t>vinyl acetate (CAS No. 108-05-4)</t>
  </si>
  <si>
    <t>Tar loading</t>
  </si>
  <si>
    <t>Tar Station</t>
  </si>
  <si>
    <t>Contractor loads Tar into subcontracted trucks or rail cars</t>
  </si>
  <si>
    <t>Tar Tanks 1 &amp; 2</t>
  </si>
  <si>
    <t>No intermediate tanks</t>
  </si>
  <si>
    <t>sold to third party</t>
  </si>
  <si>
    <t>working / breathig losses</t>
  </si>
  <si>
    <t>N/A for tar loading</t>
  </si>
  <si>
    <t>subcontractor</t>
  </si>
  <si>
    <t>LO Station</t>
  </si>
  <si>
    <t>Contractor loads light oil into subcontracted trucks</t>
  </si>
  <si>
    <t>Light oil storage tank 37</t>
  </si>
  <si>
    <t>stage IV vapor recovery</t>
  </si>
  <si>
    <t>Gallons</t>
  </si>
  <si>
    <t>Light Oil Loadout</t>
  </si>
  <si>
    <t>SIF</t>
  </si>
  <si>
    <t>Tar Loadout</t>
  </si>
  <si>
    <t>MMBtu</t>
  </si>
  <si>
    <t>EUCOKE-BATTERY (Underfire and excess COG flare)</t>
  </si>
  <si>
    <t>COG pipeline distribution</t>
  </si>
  <si>
    <t>Acenaphthylene</t>
  </si>
  <si>
    <t>Benzo(j,k)fluoranthene</t>
  </si>
  <si>
    <t>Benzo(a)anthracene</t>
  </si>
  <si>
    <t>Benzo(a)pyrene</t>
  </si>
  <si>
    <t>Benzo(k)fluoranthene</t>
  </si>
  <si>
    <t>Benzo(g,h,i)perylene</t>
  </si>
  <si>
    <t>Carbazole</t>
  </si>
  <si>
    <t>Dibenzofurans</t>
  </si>
  <si>
    <t>Fluorene</t>
  </si>
  <si>
    <t>Indeno[1,2,3-cd]pyrene</t>
  </si>
  <si>
    <t xml:space="preserve">2-Methylnaphthalene </t>
  </si>
  <si>
    <t>Pyrene</t>
  </si>
  <si>
    <t>Hexachloroethane</t>
  </si>
  <si>
    <t>2-Methylnaphthalene</t>
  </si>
  <si>
    <t>Exhausters</t>
  </si>
  <si>
    <t>Engineering judgement</t>
  </si>
  <si>
    <t>Wash Oil Still</t>
  </si>
  <si>
    <t>Heat Exchangers</t>
  </si>
  <si>
    <t>Primary Oil Separator</t>
  </si>
  <si>
    <t>Light Oil Pumps</t>
  </si>
  <si>
    <t>Intercepting Sump &amp; Tank 38 Sump</t>
  </si>
  <si>
    <t>Loading Station Pumps</t>
  </si>
  <si>
    <t>Loading Station</t>
  </si>
  <si>
    <t>Naphthalene Still</t>
  </si>
  <si>
    <t xml:space="preserve">C Loop - Nitrogen Blanketing System </t>
  </si>
  <si>
    <t xml:space="preserve">E Loop - Nitrogen Blanketing System </t>
  </si>
  <si>
    <t>Tar Storage Tank 1</t>
  </si>
  <si>
    <t>Tar Storage Tank 2</t>
  </si>
  <si>
    <t>Excess Ammonia Liquor Storage Tk 3</t>
  </si>
  <si>
    <t>Excess Ammonia Liquor Storage Tk 4</t>
  </si>
  <si>
    <t>Excess Ammonia Liquor Storage Tk 7</t>
  </si>
  <si>
    <t>Cold Wash Oil Decanter</t>
  </si>
  <si>
    <t>Hot Wash Oil Decanter</t>
  </si>
  <si>
    <t>North Tar Decanter</t>
  </si>
  <si>
    <t>Middle Tar Decanter</t>
  </si>
  <si>
    <t>South Tar Decanter</t>
  </si>
  <si>
    <t>Flushing Liquor Collecting Tank</t>
  </si>
  <si>
    <t>Tar Reboilers</t>
  </si>
  <si>
    <t>Emergency Overflow Tank #17</t>
  </si>
  <si>
    <t>Rich Liquor Tank 24</t>
  </si>
  <si>
    <t xml:space="preserve">Wash Oil Separator </t>
  </si>
  <si>
    <t xml:space="preserve">A Loop - Nitrogen Blanketing System </t>
  </si>
  <si>
    <t xml:space="preserve">B Loop - Nitrogen Blanketing System </t>
  </si>
  <si>
    <t>D Loop - Nitrogen Blanketing System</t>
  </si>
  <si>
    <t>Tank 38 - Excess Ammonia Liquor Storage</t>
  </si>
  <si>
    <t>Tar Decanter Sludge Tanks &amp; Screw Conveyor</t>
  </si>
  <si>
    <t>Tar Storage Tanks and Loadout</t>
  </si>
  <si>
    <t>Light Oil Storage Tanks and Loadout</t>
  </si>
  <si>
    <t>Flushing Liquor</t>
  </si>
  <si>
    <t>Byproduct tanks</t>
  </si>
  <si>
    <t>N/A - use of TANKS Program</t>
  </si>
  <si>
    <t>U.S. EPA Tanks. 1984 U.S. EPA Benzene NESHAP Document (EPA-450/3-83-016a) estimates the control efficiency of gas blanketing to be 98% (95% for tar decanters).</t>
  </si>
  <si>
    <t>3.62E-02 (lb/1,000 gals)</t>
  </si>
  <si>
    <t>AP-42, Ch. 5.2 splash loading</t>
  </si>
  <si>
    <t>5.10E-04 (lb/1,000 gals)</t>
  </si>
  <si>
    <t>1.83E-03 (lb/1,000 gals)</t>
  </si>
  <si>
    <t>1.92E-03 (lb/1,000 gals)</t>
  </si>
  <si>
    <t>8.69E-03 (lb/1,000 gals)</t>
  </si>
  <si>
    <t>7.59E-04 (lb/1,000 gals)</t>
  </si>
  <si>
    <t>1.94E-09 (lb/1,000 gals)</t>
  </si>
  <si>
    <t>2.33E-06 (lb/1,000 gals)</t>
  </si>
  <si>
    <t>1.81E-09 (lb/1,000 gals)</t>
  </si>
  <si>
    <t>8.17E-08 (lb/1,000 gals)</t>
  </si>
  <si>
    <t>1.37E-04 (lb/1,000 gals)</t>
  </si>
  <si>
    <t>3.78E-14 (lb/1,000 gals)</t>
  </si>
  <si>
    <t>1.47E-03 (lb/1,000 gals)</t>
  </si>
  <si>
    <t>3.29E-08 (lb/1,000 gals)</t>
  </si>
  <si>
    <t>5.36E-04 (lb/1,000 gals)</t>
  </si>
  <si>
    <t>4.44E-14 (lb/1,000 gals)</t>
  </si>
  <si>
    <t>4.70E-06 (lb/1,000 gals)</t>
  </si>
  <si>
    <t>3.37E-02 (lb/1,000 gals)</t>
  </si>
  <si>
    <t>1.13E-06 (lb/1,000 gals)</t>
  </si>
  <si>
    <t>1.00E-08 (lb/1,000 gals)</t>
  </si>
  <si>
    <t>2.79E+00 (lb/1,000 gals)</t>
  </si>
  <si>
    <t>3.74E-02 (lb/1,000 gals)</t>
  </si>
  <si>
    <t>1.54E-03 (lb/1,000 gals)</t>
  </si>
  <si>
    <t>3.29E-04 (lb/1,000 gals)</t>
  </si>
  <si>
    <t>2.14E-02 (lb/1,000 gals)</t>
  </si>
  <si>
    <t>5.63E-03 (lb/1,000 gals)</t>
  </si>
  <si>
    <t>1.90E-01 (lb/1,000 gals)</t>
  </si>
  <si>
    <t>1.43E-02 (lb/1,000 gals)</t>
  </si>
  <si>
    <t>1.85E-03 (lb/1,000 gals)</t>
  </si>
  <si>
    <t>1/25/2017 ACO &amp; 1/31/2017 CAFO</t>
  </si>
  <si>
    <t>2012-2014</t>
  </si>
  <si>
    <t>1) Missing 8 visual LDAR inspections for pumps;
2) Jan - Dec 2014 LDAR Report utilized wrong Method 21 calibration gas (500 ppm instead of 10,000 ppm);
3) Failed to repeat TAB analysis due to phenol plant removal.</t>
  </si>
  <si>
    <t>1) Pay Civil Penalty of $154,000
2) Develop Enhance LDAR Program for Subpart V equipment with: reivew and update LDAR program; utilize a enhanced quarterly reporting analysis to identify subcontrator deficiencies; and conduct a third-party audit
3) Complete Comparative Moniotirng, if required
4) Complete and Subit Correcitve Action Plan, if required</t>
  </si>
  <si>
    <t>USEPA Region V</t>
  </si>
  <si>
    <t>Item 24-1 EES Coke, L.L.C. - ACO / Item 24 2 CAA-05-2017-0009 CAFO 1-31-2017</t>
  </si>
  <si>
    <t>There have been no instances where Subpart L limits have been exceeded in 2020 or 2021.</t>
  </si>
  <si>
    <t>Shift Battery Foreman Daily Rounds and documenting on Battery Turn Report</t>
  </si>
  <si>
    <t>Negligible</t>
  </si>
  <si>
    <t>Manager</t>
  </si>
  <si>
    <t>Onsite Door Repair</t>
  </si>
  <si>
    <t>Skilled Trades</t>
  </si>
  <si>
    <t>Completed by Subcontractor</t>
  </si>
  <si>
    <t>Jamb and Door Cleaning Cycle Inspection</t>
  </si>
  <si>
    <t>Pusher Operator Pre-Job Inspection</t>
  </si>
  <si>
    <t>Operator</t>
  </si>
  <si>
    <t>Inspect and Clean Pusher Side Door Cleaning Blades</t>
  </si>
  <si>
    <t>Boarding of Door Machine In and Out of Service</t>
  </si>
  <si>
    <t>Inspect and Clean Door Machine Door Cleaner Blades</t>
  </si>
  <si>
    <t>Cleaning and Inspection of Chuck Doors</t>
  </si>
  <si>
    <t>Cleaning of Oven Doors and Jambs (Automatic)</t>
  </si>
  <si>
    <t>Door Program</t>
  </si>
  <si>
    <t>&lt;$500K</t>
  </si>
  <si>
    <t>Operator &amp; Contractor</t>
  </si>
  <si>
    <t>Adjustment of New or Repaired Doors</t>
  </si>
  <si>
    <t>Skilled Trades &amp; Operator</t>
  </si>
  <si>
    <t>Spare Door Inspection</t>
  </si>
  <si>
    <t>Operator &amp; Manager</t>
  </si>
  <si>
    <t>Door Jamb Inspection, Repair and Replacement</t>
  </si>
  <si>
    <t>Skilled Trades, Operator &amp; Contractor</t>
  </si>
  <si>
    <t>Collector Main</t>
  </si>
  <si>
    <t>Monitoring of Back Pressure Crossover Operation</t>
  </si>
  <si>
    <t>Crossover Askania Hnad Pump Operation</t>
  </si>
  <si>
    <t>Operator, Manager &amp; Skilled Trades</t>
  </si>
  <si>
    <t>Audit of Collector Main Documentation</t>
  </si>
  <si>
    <t>Inspection, Cleaning, Repair and Replacement of Topside Port Lids</t>
  </si>
  <si>
    <t>Sealing and Resealing of Topside Port Lids</t>
  </si>
  <si>
    <t>Audit of Lid Inspection and Repair Program</t>
  </si>
  <si>
    <t>Offtake System &amp; Other Equipment</t>
  </si>
  <si>
    <t>Standpipe Inspection &amp; Cleaning (Decarbonization)</t>
  </si>
  <si>
    <t>Standpipe Cap Inspection &amp; Cleaning</t>
  </si>
  <si>
    <t>Gooseneck Inspection &amp; Cleaning</t>
  </si>
  <si>
    <t>Damper &amp; Main Inspection &amp; Cleaning</t>
  </si>
  <si>
    <t>Oven Roof Inspection &amp; Cleaning</t>
  </si>
  <si>
    <t>Charging Hole Inspection &amp; Cleaning</t>
  </si>
  <si>
    <t>Liquor System Inspection &amp; Cleaning</t>
  </si>
  <si>
    <t>Utilityman Offtake Sytem Review</t>
  </si>
  <si>
    <t>Audit of Offtake System Inspection &amp; Repair Program</t>
  </si>
  <si>
    <t>Dampering Ovens Prior to Push</t>
  </si>
  <si>
    <t>Larry Car Pre-Job Ispection</t>
  </si>
  <si>
    <t>Pusher Machine Pre-Job Inspection</t>
  </si>
  <si>
    <t>Larry Car Loading Verification</t>
  </si>
  <si>
    <t>Charging Hole Coal Measurements</t>
  </si>
  <si>
    <t>Larry Car Spotting</t>
  </si>
  <si>
    <t>Larry Car Simultaneous Charging</t>
  </si>
  <si>
    <t>Audit of Larry Car Management Program</t>
  </si>
  <si>
    <t>EES-River Rouge-MI</t>
  </si>
  <si>
    <t>Currently Using</t>
  </si>
  <si>
    <t>Excellent, door leaks can consistently meet zero over several days &amp; door fires have greatly reduced</t>
  </si>
  <si>
    <t>Doors are on a schedule or based on actual performance moved up to be repaired. They are taken out of service and sent to an offsite contractor to repair / adjust doors according to a specification</t>
  </si>
  <si>
    <t>$100K-$250K</t>
  </si>
  <si>
    <t>&lt;8</t>
  </si>
  <si>
    <t>&lt;40</t>
  </si>
  <si>
    <t>&lt;2080</t>
  </si>
  <si>
    <t>&gt;50%</t>
  </si>
  <si>
    <t>SOPs are created and trained, inspection and repair triggered by levels of emissions, documentation is submitted to Management and Environmental</t>
  </si>
  <si>
    <t>Method 303 completed daily; additionally operations are empowered to identify and act to mitigate any door leaks regardless if they were observed during Method 303 inspection</t>
  </si>
  <si>
    <t>subcontractor / operators</t>
  </si>
  <si>
    <t>SOPs are created and trained</t>
  </si>
  <si>
    <t>SOPs for operations for each job type include these "specials" Operators are trained for over 6 months prior to being qualified to complete these SOPs</t>
  </si>
  <si>
    <t>&lt;16</t>
  </si>
  <si>
    <t>&lt;832</t>
  </si>
  <si>
    <t>operators</t>
  </si>
  <si>
    <t xml:space="preserve">SOPs are created and trained, inspection and repair triggered by levels of emissions, documentation is submitted to Management </t>
  </si>
  <si>
    <t>subcontractors / operators</t>
  </si>
  <si>
    <t>Oven refractory repair is based on periodic inspections completed by operations; work is coordinated with subcontractor to complete appropriate ceramic repairs</t>
  </si>
  <si>
    <t>operators / subcontractors</t>
  </si>
  <si>
    <t>Operators inspect ovens on a planned schedule and/or if there is an identified issue</t>
  </si>
  <si>
    <t>Work is subcontracted upon identification of repairs needed during inspection</t>
  </si>
  <si>
    <t>Never Considered</t>
  </si>
  <si>
    <t>This is part of door management program that is subcontracted</t>
  </si>
  <si>
    <t>Work is subcontracted and usually per a schedule and repairs can be prioritized upon identification of repairs needed during inspection</t>
  </si>
  <si>
    <t>Not in Use</t>
  </si>
  <si>
    <t>Operators inspect lids on a planned schedule and/or if there is an identified issue</t>
  </si>
  <si>
    <t>subcontractors</t>
  </si>
  <si>
    <t>Method 303 completed daily; additionally operations are empowered to identify and act to mitigate any offtake leaks regardless if they were observed during Method 303 inspection</t>
  </si>
  <si>
    <t>SOPs are created and trained by personnel in order to be qualified for their position, on the job training is extensive before allowing qualification</t>
  </si>
  <si>
    <t>SOPs for operations for each job type  Operators are trained for over 6 months prior to being qualified to complete these SOPs</t>
  </si>
  <si>
    <t>Method 303 completed daily; additionally operations are empowered to identify and act to mitigate any charging values greater than metrics regardless if they were observed during Method 303 inspection</t>
  </si>
  <si>
    <t>SOPs include use of scales and verifying if larry car weights are within an expected range before proceeding</t>
  </si>
  <si>
    <t>If anything is out of spec, maintenance is contacted for corrective maintenance (although scale management is included in the PM program)</t>
  </si>
  <si>
    <t>SOPs include use of a laser beam to aid in spotting of the larry car. Spotting can be tricky and requires operators with skill to reduce re-spots</t>
  </si>
  <si>
    <t>If anything is out of spec, maintenance is contacted for corrective maintenance (although larry car lasers are included in the PM program)</t>
  </si>
  <si>
    <t>Included as part of the PLC in the Larry Car, and can be greatly affected by carbon buildup</t>
  </si>
  <si>
    <t>If anything is out of spec, process control engineer and maintenance is contacted for corrective maintenance</t>
  </si>
  <si>
    <t>&lt;1</t>
  </si>
  <si>
    <t>operators / process control engineer / maintenance</t>
  </si>
  <si>
    <t xml:space="preserve">SOPs includes reviewing coal leveling that includes number of times leveler arm is used and amps </t>
  </si>
  <si>
    <t>If anything is out of spec, maintenance is contacted for corrective maintenance (various items such as amps and number of times leveler arm is utilized is important to protect equipment)</t>
  </si>
  <si>
    <t>Telescopes can be fussy and difficult to maintain/ repair, creates challenges with spotting of the Larry Car</t>
  </si>
  <si>
    <t>Helps with Leveling of Coal in Oven</t>
  </si>
  <si>
    <t>NESHAP_ Subpart L Work Practice Plan 11121993</t>
  </si>
  <si>
    <t>EES-RiverRouge-MI_EUCOKE-BATTERY_Coke_Encl1_COMS_Hourly_5-years_NormalCoking.csv</t>
  </si>
  <si>
    <t>EES-RiverRouge-MI_EUCOKE-BATTERY_Coke_Encl1_COMS_Minute_2-weeks.csv; Coke_Encl_Operations_COMS_Minute_2-weeks</t>
  </si>
  <si>
    <t>General Condition 11.c. (R336.1301)</t>
  </si>
  <si>
    <t>A six-minute average of 20 percent opacity, except for one six-minute average per hour of not more than 27 percent opacity.</t>
  </si>
  <si>
    <t>Report as deviation on Semi-Annual / Annual Report, posssible NOV</t>
  </si>
  <si>
    <t>Q3-1 MDNRE Acceptance - Lighthawk 560 (3-10-11)</t>
  </si>
  <si>
    <t>EUCOKE-BATTERY I.21 (R336.1221, R336.1301(1)(c) &amp; R336.2908)</t>
  </si>
  <si>
    <t>20 % opacity on a 6-minute average at the Underfire Combustion Stack (EUCOKE-BATTERY)</t>
  </si>
  <si>
    <t>Q3-2 lh560manual</t>
  </si>
  <si>
    <t>EUCOKE-BATTERY VI.2 (R336.1221, R336.1301 &amp; R336.2908)</t>
  </si>
  <si>
    <t>The permittee shall install, calibrate, maintain and operate in a satisfactory manner a device to monitor and record the opacity from the underfire combustion stack on EUCOKE-BATTERY on a continuous basis. The COM shall be operated in accordance with procedures outlined in Appendix B.</t>
  </si>
  <si>
    <t>Q3-3 LH 560 Off Stack Calibration Procedure from Manual</t>
  </si>
  <si>
    <t>EUCOKE-BATTERY VI.5 (R336.1221, R336.1301 &amp; R336.2908)</t>
  </si>
  <si>
    <t>The permittee shall keep, in a satisfactory manner, continuous opacity data records for the underfire combustion stack on EUCOKE-BATTERY, as described in limit SC I.20.</t>
  </si>
  <si>
    <t>59-04 Out of Range Stack Opacity</t>
  </si>
  <si>
    <t xml:space="preserve">&gt;=8 </t>
  </si>
  <si>
    <t>Heater reviews opacity values on the Stack Opacity screen. For each time that the opacity is out of range, the heater determines the oven charged during that timeframe and then assesses operating condition of heating system. Heater will make necessary adjustments. Heater will note reasons for stack opacity and corrective actions on the Out of Range Report.</t>
  </si>
  <si>
    <t>Oven wall and companion wall observed. Flues observed, damper postion observed, postion of finger bar, gas cocks, orifices and risers verified. Stack top pressure setting and O2 values observed. Root cause of this event was an observed broker spline on the east stack channel damper and was repaired.</t>
  </si>
  <si>
    <t>Oven wall and companion wall observed. Flues observed, damper postion observed, postion of finger bar, gas cocks, orifices and risers verified. Stack top pressure setting and O2 values observed. Decarbonization status of oven was it was decarbonized and root cause of this event.</t>
  </si>
  <si>
    <t>Oven wall and companion wall observed. Flues observed, damper postion observed, postion of finger bar, gas cocks, orifices and risers verified. Stack top pressure setting and O2 values observed. The oven was not decarbonized. Root cause of this event was deemed to required ceramic welding of oven walls.</t>
  </si>
  <si>
    <t>1A, 1B, 2A, 2B, 3A, 3B, 4A &amp; 4B</t>
  </si>
  <si>
    <t>Electronic Ingniters at all 8</t>
  </si>
  <si>
    <t>Each Emergency Bypass Bleeder Flares are equipped with 2 igniter plugs and two transformers, for a total of 16 igniter plugs and 16 transformers</t>
  </si>
  <si>
    <t>20 meters / second per SO2 FIP</t>
  </si>
  <si>
    <t>Boater observed "coal dust" on the Detroit River</t>
  </si>
  <si>
    <t>Anonymous through MDEQ, Stormwater Division</t>
  </si>
  <si>
    <t>On July 18, 2022, EES Coke provided a response of investigations and found no visible emissions in the coal field, shoreline walk or deployment of a boat observed any coal dust in the Detroit River. Additionally, discrepancies were observed and communicated that the photos provided by the anonymous third party were not from 2018 but rather identical to pictures provided in a 2007 presentation with MDEQ.</t>
  </si>
  <si>
    <t xml:space="preserve">On April 19, 2018, MDEQ air monitoring staff and a citizen complaint of black plumes from Zug Island was received by USS and EES Coke. Inspector deployed to the area and observed a similar plume 11:15. </t>
  </si>
  <si>
    <t>Anonymous citizen complaint,  MDEQ Air Monitoring Staff &amp; MDEQ AQD Inspector</t>
  </si>
  <si>
    <t>On April 24, 2022, EES Coke provided a response ased on review of documentation and discussions with EES employees working the day of the pictures, there were no abnormal conditions on Friday from EES operations (e.g., bleeder event.) EES Coke pointed out EES Coke's Underfire Combustion Stack located far into the background and to the right of the plume. The battery underfire combustion stack is located in the middle of the battery. If there was a malfunction or bleeder event, EES Coke would have expected the plume to be nearer to the battery underfire combustion stack.</t>
  </si>
  <si>
    <t>Facebook post by Great Lakes Steel Retirees notes a picture of the battery from a pleasure cruise.</t>
  </si>
  <si>
    <t>Great Lakes Steel Retirees, Robert Dmitruchina</t>
  </si>
  <si>
    <t>EES Coke had already submitted a malfunction notice to NRC and MDEQ-AQD on October 14, 2021 regarding backup power affecting PLC and rendered the battery unable to operate for 95 mintues. A followup report was submitted on November 4, 2021 detailing corrective actions to UPS system and power supply.</t>
  </si>
  <si>
    <t>Anonymous complaint about vessel loading in Area B allowed excess coke to be placed into the Rouge River</t>
  </si>
  <si>
    <t>Anonymous through EGLE, Stormwater Division</t>
  </si>
  <si>
    <t>Provided pictures of areas in question, reviewed operations in the timeframe of complaint and no actvities were completed.</t>
  </si>
  <si>
    <t>On November 19, 2021, EGLE-AQD provided a citizen complaint that the BP Flare flame seemed much larger than usual.</t>
  </si>
  <si>
    <t>On 11/19/2021, EES Coke provided a response that the site did not have any abnormal conditions nor were the emergency bleeder flares operated at the time of the complaint.</t>
  </si>
  <si>
    <t>USEPA Regiov V files Complaint Against EES Coke in River Rouge, Michigan, for Clean Air Act Violations on USEPA News Release Webpage</t>
  </si>
  <si>
    <t xml:space="preserve">55-pt.2. Include a description of all upsets resulting in wasted steam1 </t>
  </si>
  <si>
    <t>56. Dates of major tube section, economizer, sootblower, and superheater repairs, including work performed and cost in the last 12 months.</t>
  </si>
  <si>
    <t>87.a. Monitor for leaks by entire HRSG system</t>
  </si>
  <si>
    <t>87.b. Monitor for leaks by a combination of HRSG</t>
  </si>
  <si>
    <t>87.c. Monitor for leaks by sampling at the inlet and outlet of each heat exchanger</t>
  </si>
  <si>
    <t>87.d. Monitor for leaks using a surrogate indicator of leaks</t>
  </si>
  <si>
    <t>99.i. Longitude coordinates, in decimal degrees to five decimal places (by end of ICR process)</t>
  </si>
  <si>
    <t>99.j. Latitude coordinates, in decimal degrees to five decimal places (by end of ICR process)</t>
  </si>
  <si>
    <t>100.a. Identify each process located at your facility1, among the following (add other processes not listed):</t>
  </si>
  <si>
    <t xml:space="preserve">Unknown  </t>
  </si>
  <si>
    <r>
      <t xml:space="preserve">Enclosure 1 - Part A.IX. Startup and Shutdown, A. Planned Shutdowns1, Q101-105. </t>
    </r>
    <r>
      <rPr>
        <b/>
        <i/>
        <sz val="10"/>
        <rFont val="Arial"/>
        <family val="2"/>
      </rPr>
      <t xml:space="preserve">The following questions apply to cokemaking operations and include all units that are air emission points themselves or (directly or indirectly) affect other cokemaking emission points. </t>
    </r>
  </si>
  <si>
    <r>
      <t xml:space="preserve">Enclosure 1 - Part A.IX. Startup and Shutdown, A. Planned Shutdowns1, Q106. </t>
    </r>
    <r>
      <rPr>
        <b/>
        <i/>
        <sz val="10"/>
        <rFont val="Arial"/>
        <family val="2"/>
      </rPr>
      <t xml:space="preserve">The following questions apply to cokemaking operations and include all units that are air emission points themselves or (directly or indirectly) affect other cokemaking emission points. </t>
    </r>
  </si>
  <si>
    <t>106.e. Identify the surveyed process units (from "sources of interest" list2) associated with the event (select all that apply)</t>
  </si>
  <si>
    <t>106.f. Identify the other process units (from "sources of interest" list2) associated with the event (select all that apply)</t>
  </si>
  <si>
    <r>
      <t xml:space="preserve">Enclosure 1 - Part A.IX. Startup and Shutdown, B. Unplanned Shutdowns1, Q107-111. </t>
    </r>
    <r>
      <rPr>
        <b/>
        <i/>
        <sz val="10"/>
        <rFont val="Arial"/>
        <family val="2"/>
      </rPr>
      <t>The following questions address coke manufacturing and include all ancillary units, as appropriate for only those ancillary units that are air emission points or directly or indirectly affect other air emission points.</t>
    </r>
  </si>
  <si>
    <r>
      <t xml:space="preserve">Enclosure 1 - Part A.IX. Startup and Shutdown, B. Unplanned Shutdowns1, Q112. </t>
    </r>
    <r>
      <rPr>
        <b/>
        <i/>
        <sz val="10"/>
        <rFont val="Arial"/>
        <family val="2"/>
      </rPr>
      <t>The following questions address coke manufacturing and include all ancillary units, as appropriate for only those ancillary units that are air emission points or directly or indirectly affect other air emission points.</t>
    </r>
  </si>
  <si>
    <t>112.e. Identify the surveyed process units (from "sources of interest" list2) associated with the event (select all that apply)</t>
  </si>
  <si>
    <t>112.f. Identify the other process units (from "sources of interest" list2) associated with the event (select all that apply)</t>
  </si>
  <si>
    <r>
      <t xml:space="preserve">Enclosure 1 - Part A.IX. Startup and Shutdown, C. Startups, Q113-115. </t>
    </r>
    <r>
      <rPr>
        <b/>
        <i/>
        <sz val="10"/>
        <rFont val="Arial"/>
        <family val="2"/>
      </rPr>
      <t>Based on information for the last 2 years, please answer the following questions as they pertain to each emission unit related to coke operations within the coke facility property.</t>
    </r>
  </si>
  <si>
    <t>116.e. Identify the surveyed process units (from "sources of interest" list1) associated with the event (select all that apply)</t>
  </si>
  <si>
    <t>116.f. Identify the other process units (from "sources of interest" list1) associated with the event (select all that apply)</t>
  </si>
  <si>
    <r>
      <t xml:space="preserve">Enclosure 1 - Part A.IX. Startup and Shutdown, C. Startups, Q116. </t>
    </r>
    <r>
      <rPr>
        <b/>
        <i/>
        <sz val="10"/>
        <rFont val="Arial"/>
        <family val="2"/>
      </rPr>
      <t>Based on information for the last 2 years, please answer the following questions as they pertain to each emission unit related to coke operations within the coke facility property.</t>
    </r>
  </si>
  <si>
    <t>119.d. Identify the surveyed process units (from "sources of interest" list1) associated with the event (select all that apply)</t>
  </si>
  <si>
    <t>119.e. Identify the other process units (from "sources of interest" list1) associated with the event (select all that apply)</t>
  </si>
  <si>
    <r>
      <t xml:space="preserve">1. For the purposes of 40 CFR part 61 compliance, and as per the definitions in 40 CFR 61 subpart L below, do you consider your CBRP a </t>
    </r>
    <r>
      <rPr>
        <b/>
        <i/>
        <sz val="10"/>
        <color rgb="FF000000"/>
        <rFont val="Arial"/>
        <family val="2"/>
      </rPr>
      <t>foundry coke by-product recovery plant</t>
    </r>
    <r>
      <rPr>
        <b/>
        <sz val="10"/>
        <color indexed="8"/>
        <rFont val="Arial"/>
        <family val="2"/>
      </rPr>
      <t xml:space="preserve"> or a </t>
    </r>
    <r>
      <rPr>
        <b/>
        <i/>
        <sz val="10"/>
        <color rgb="FF000000"/>
        <rFont val="Arial"/>
        <family val="2"/>
      </rPr>
      <t>furnace coke by-product recovery plant</t>
    </r>
    <r>
      <rPr>
        <b/>
        <sz val="10"/>
        <color indexed="8"/>
        <rFont val="Arial"/>
        <family val="2"/>
      </rPr>
      <t xml:space="preserve">?
</t>
    </r>
    <r>
      <rPr>
        <b/>
        <i/>
        <sz val="10"/>
        <color rgb="FF000000"/>
        <rFont val="Arial"/>
        <family val="2"/>
      </rPr>
      <t>Foundry coke by-product recovery plant</t>
    </r>
    <r>
      <rPr>
        <b/>
        <sz val="10"/>
        <color indexed="8"/>
        <rFont val="Arial"/>
        <family val="2"/>
      </rPr>
      <t xml:space="preserve"> means a coke by-product recovery plant connected to coke batteries whose annual coke production is at least 75 percent foundry coke.
</t>
    </r>
    <r>
      <rPr>
        <b/>
        <i/>
        <sz val="10"/>
        <color rgb="FF000000"/>
        <rFont val="Arial"/>
        <family val="2"/>
      </rPr>
      <t>Furnace coke by-product recovery plant</t>
    </r>
    <r>
      <rPr>
        <b/>
        <sz val="10"/>
        <color indexed="8"/>
        <rFont val="Arial"/>
        <family val="2"/>
      </rPr>
      <t xml:space="preserve"> means a coke by-product recovery plant that is not a foundry coke by-product recovery plant.
</t>
    </r>
    <r>
      <rPr>
        <b/>
        <i/>
        <sz val="10"/>
        <color rgb="FF000000"/>
        <rFont val="Arial"/>
        <family val="2"/>
      </rPr>
      <t>Foundry coke</t>
    </r>
    <r>
      <rPr>
        <b/>
        <sz val="10"/>
        <color indexed="8"/>
        <rFont val="Arial"/>
        <family val="2"/>
      </rPr>
      <t xml:space="preserve"> means “coke that is produced from raw materials with less than 26 percent volatile material by weight and that is subject to a coking period of 24 hours or more. Percent volatile material of the raw materials (by weight) is the weighted average percent volatile material of all raw materials (by weight) charged to the coke oven per coking cycle”</t>
    </r>
    <r>
      <rPr>
        <b/>
        <sz val="10"/>
        <color rgb="FF000000"/>
        <rFont val="Arial"/>
        <family val="2"/>
      </rPr>
      <t>3</t>
    </r>
    <r>
      <rPr>
        <b/>
        <sz val="10"/>
        <color indexed="8"/>
        <rFont val="Arial"/>
        <family val="2"/>
      </rPr>
      <t xml:space="preserve"> and is coke that will be used to make foundry products.
</t>
    </r>
    <r>
      <rPr>
        <b/>
        <i/>
        <sz val="10"/>
        <color rgb="FF000000"/>
        <rFont val="Arial"/>
        <family val="2"/>
      </rPr>
      <t>Furnace coke</t>
    </r>
    <r>
      <rPr>
        <b/>
        <sz val="10"/>
        <color indexed="8"/>
        <rFont val="Arial"/>
        <family val="2"/>
      </rPr>
      <t xml:space="preserve"> means “coke produced in by-product ovens that is not foundry coke”</t>
    </r>
    <r>
      <rPr>
        <b/>
        <sz val="10"/>
        <color rgb="FF000000"/>
        <rFont val="Arial"/>
        <family val="2"/>
      </rPr>
      <t>1</t>
    </r>
    <r>
      <rPr>
        <b/>
        <sz val="10"/>
        <color indexed="8"/>
        <rFont val="Arial"/>
        <family val="2"/>
      </rPr>
      <t xml:space="preserve"> and is coke that will be used in blast furnaces.</t>
    </r>
  </si>
  <si>
    <r>
      <t>26. What are the approximate fugitive height, length, width, angle, and southwest corner latitude and longitude coordinates of the CBRP? 
Please review the values developed for the coke modeling input file below (and update as necessary. The latitude and longitude coordinates were derived from the southwest corner of the rectangle drawn around the collection of CBRP units with Google Maps</t>
    </r>
    <r>
      <rPr>
        <b/>
        <sz val="10"/>
        <color rgb="FF000000"/>
        <rFont val="Arial"/>
        <family val="2"/>
      </rPr>
      <t>TM</t>
    </r>
    <r>
      <rPr>
        <b/>
        <sz val="10"/>
        <color indexed="8"/>
        <rFont val="Arial"/>
        <family val="2"/>
      </rPr>
      <t>. (See Figure 1, below). The fugitive modeling release heights were set at the median stack height (ft) of the applicable equipment, which were provided by the COETF. The fugitive length and fugitive widths were determined from the rectangle drawn around the collection of ByP plant units with Google Maps</t>
    </r>
    <r>
      <rPr>
        <b/>
        <sz val="10"/>
        <color rgb="FF000000"/>
        <rFont val="Arial"/>
        <family val="2"/>
      </rPr>
      <t>TM</t>
    </r>
    <r>
      <rPr>
        <b/>
        <sz val="10"/>
        <color indexed="8"/>
        <rFont val="Arial"/>
        <family val="2"/>
      </rPr>
      <t xml:space="preserve"> (Denoted as x and y in Figure 1 below). The fugitive angle, which is the angle between the side of the rectangle and due north on the southwest corner of the rectangle in Figure 1 below, also was established with Google Maps</t>
    </r>
    <r>
      <rPr>
        <b/>
        <sz val="10"/>
        <color rgb="FF000000"/>
        <rFont val="Arial"/>
        <family val="2"/>
      </rPr>
      <t>TM</t>
    </r>
    <r>
      <rPr>
        <b/>
        <sz val="10"/>
        <color indexed="8"/>
        <rFont val="Arial"/>
        <family val="2"/>
      </rPr>
      <t xml:space="preserve">.  </t>
    </r>
  </si>
  <si>
    <r>
      <t xml:space="preserve">2. Method 303/303A Inspection Data Summary for </t>
    </r>
    <r>
      <rPr>
        <b/>
        <sz val="10"/>
        <color rgb="FF000000"/>
        <rFont val="Arial"/>
        <family val="2"/>
      </rPr>
      <t>2021</t>
    </r>
    <r>
      <rPr>
        <b/>
        <sz val="10"/>
        <color indexed="8"/>
        <rFont val="Arial"/>
        <family val="2"/>
      </rPr>
      <t xml:space="preserve"> – Monthly and Rolling Monthly Averages – For By-Product and H&amp;NR, as applicable. Please complete the following for the period January 1, 2021 – December 31, 2021. If you report a shorter period, please specify. If a battery was not operating in all or any of 2021 but was operating in 2022, use your reported information for 2022 to comprise 12 months of data as much as possible.</t>
    </r>
  </si>
  <si>
    <r>
      <t xml:space="preserve">1. Please provide the previous 5 years of hourly continuous opacity monitoring (COMS) data from all battery stacks in CSV format (name file using a similar naming convention as: </t>
    </r>
    <r>
      <rPr>
        <b/>
        <i/>
        <sz val="10"/>
        <color rgb="FF000000"/>
        <rFont val="Arial"/>
        <family val="2"/>
      </rPr>
      <t>“FacilityID_BatteryID_Coke_Enc1_COMS_Hourly_5-years.csv”</t>
    </r>
    <r>
      <rPr>
        <b/>
        <sz val="10"/>
        <color indexed="8"/>
        <rFont val="Arial"/>
        <family val="2"/>
      </rPr>
      <t xml:space="preserve">, that includes battery ID, time, hourly opacity recorded, and a description of the instrument tags. </t>
    </r>
    <r>
      <rPr>
        <b/>
        <sz val="10"/>
        <color rgb="FF000000"/>
        <rFont val="Arial"/>
        <family val="2"/>
      </rPr>
      <t>Separate periods of extended coking from normal coking by including in separate files.</t>
    </r>
  </si>
  <si>
    <t>No visible readings are done unless the battery goes on pressure.  The emergency Flares are in our LDAR program  and are read monthly for leaks as part of this program. [Method 21]</t>
  </si>
  <si>
    <t>(A)
Number of New Respondents1</t>
  </si>
  <si>
    <t>(B)
Number of Existing Respondents2</t>
  </si>
  <si>
    <t>Respondents per year a</t>
  </si>
  <si>
    <t xml:space="preserve">Total cost per year b </t>
  </si>
  <si>
    <t>Annual maintenance inspection c</t>
  </si>
  <si>
    <t>Semiannual emissions report d</t>
  </si>
  <si>
    <t>File and maintain records e</t>
  </si>
  <si>
    <t>Performance evaluation for Method 21 f</t>
  </si>
  <si>
    <t>Annual IFR internal inspections and EFR seal gap measurementsg</t>
  </si>
  <si>
    <t>Notification of control installation and refill at 1st IFR degassing g,h</t>
  </si>
  <si>
    <t>Supplemental delay report i</t>
  </si>
  <si>
    <t>Quarterly emissions report j</t>
  </si>
  <si>
    <t>TOTAL (ROUNDED)k</t>
  </si>
  <si>
    <t>a. We have assumed that an average of 9 respondents per year will be subject to 40 CFR subpart L and an average of 4 respondents per year will be subject to 40 CFR subpart Y.  No new sources will become subject to the rule over the three-year ICR period.  Note that the burden for any new sources subject to subpart Y is included in the NSPS for storage vessels at 40 CFR part 60, subpart Kb.</t>
  </si>
  <si>
    <t>b. This ICR uses the following labor rates: $120.27 for technical, $141.06 for managerial, and $58.67 for clerical labor.  These rates are from the United States Department of Labor, Bureau of Labor Statistics, June 2019, “Table 2. Civilian Workers, by occupational and industry group.”  The rates are from column 1, “Total compensation.”  The rates have been increased by 110 percent to account for the benefit packages available to those employed by private industry.</t>
  </si>
  <si>
    <t>c. We have assumed that each respondent will take 0.5 hours to complete the annual maintenance inspection.</t>
  </si>
  <si>
    <t>d. We have assumed that each respondent will take twelve hours twice per year to write semiannual emissions reports.</t>
  </si>
  <si>
    <t>e. We have assumed that each respondent will take thirty-three hours four times per year to file and maintain records.</t>
  </si>
  <si>
    <t>f. We have assumed that each respondent will take two hours twice per year to complete the performance evaluation for Method 21.</t>
  </si>
  <si>
    <t xml:space="preserve">g. EFR - External Floating Roof. IFR - Internal Floating Roof. </t>
  </si>
  <si>
    <t>h. We believe that all vessels have been degassed and that all controls have been installed, as they were to be installed within ten years of promulgation.</t>
  </si>
  <si>
    <t>i. We have assumed that two percent of existing sources will request a delay of repair in the annual report.</t>
  </si>
  <si>
    <t>j. We have assumed that no sources will select the option for a fixed roof vented to a control device, and thus have no quarterly reports of excess emissions.</t>
  </si>
  <si>
    <t xml:space="preserve">k. Totals have been rounded to 3 significant figures. Figures may not add exactly due to rounding. </t>
  </si>
  <si>
    <t>Total cost per year b</t>
  </si>
  <si>
    <t>Review semiannual excess emissions and exemption reports c</t>
  </si>
  <si>
    <t>Notification of control installation and refill at 1st IFR degassing d,e</t>
  </si>
  <si>
    <t>Supplemental delay report f</t>
  </si>
  <si>
    <t>Quarterly emissions report g</t>
  </si>
  <si>
    <t>TOTAL  (ROUNDED)h</t>
  </si>
  <si>
    <t>b. This ICR uses the following labor rates: $49.44 for technical, $66.62 for managerial, and $26.75 for clerical labor.  These rates are from the Office of Personnel Management (OPM), 2019 General Schedule, which excludes locality rates of pay.  The rates have been increased by 60 percent to account for the benefit packages available to government employees.</t>
  </si>
  <si>
    <t>c. We have assumed it will take the Agency four hours per respondent to review excess emissions and exemption reports twice per year.</t>
  </si>
  <si>
    <t>d. IFR - Internal Floating Roof</t>
  </si>
  <si>
    <r>
      <t xml:space="preserve">e. </t>
    </r>
    <r>
      <rPr>
        <sz val="10"/>
        <color theme="1"/>
        <rFont val="Arial"/>
        <family val="2"/>
      </rPr>
      <t>We believe that all vessels have been degassed and that all controls have been installed, as they were to be installed within ten years of promulgation.</t>
    </r>
  </si>
  <si>
    <r>
      <t xml:space="preserve">f. We have assumed that two percent of existing sources will request a delay of repair in the annual </t>
    </r>
    <r>
      <rPr>
        <sz val="10"/>
        <color theme="1"/>
        <rFont val="Arial"/>
        <family val="2"/>
      </rPr>
      <t>report.</t>
    </r>
  </si>
  <si>
    <t>g. We have assumed that no sources will select the option for a fixed roof vented to a control device, and thus have no quarterly reports of excess emissions.</t>
  </si>
  <si>
    <t xml:space="preserve">h. Totals have been rounded to 3 significant figures. Figures may not add exactly due to rounding. </t>
  </si>
  <si>
    <t>SunCoke Haverhill ICR Enclosure 1 Parts A-I and A-II Responses Non-Confidential.xlsx</t>
  </si>
  <si>
    <t>15-377-9538</t>
  </si>
  <si>
    <t>No change</t>
  </si>
  <si>
    <t>Haverhill Coke Company, LLC</t>
  </si>
  <si>
    <t>2446 Gallia Pike</t>
  </si>
  <si>
    <t>Franklin Furnace</t>
  </si>
  <si>
    <t>N/A - Same as physical address</t>
  </si>
  <si>
    <t>N/A - same as legal owner</t>
  </si>
  <si>
    <t>Diana Starkweather</t>
  </si>
  <si>
    <t>Updated Sept. 2022</t>
  </si>
  <si>
    <t>Corporate EHS Manger</t>
  </si>
  <si>
    <t>740-352-2593</t>
  </si>
  <si>
    <t>dmstarkweather@suncoke.com</t>
  </si>
  <si>
    <t>8 a.m. to 5:00 p.m.</t>
  </si>
  <si>
    <t>Katie Batten</t>
  </si>
  <si>
    <t>kmbatten@suncoke.com</t>
  </si>
  <si>
    <t>SunCoke Energy Inc.</t>
  </si>
  <si>
    <t>Updated Sept 2022</t>
  </si>
  <si>
    <t>Haverhill Coke Company</t>
  </si>
  <si>
    <t>Haverhill North Coke Company</t>
  </si>
  <si>
    <t>4562WHVRHL2446G</t>
  </si>
  <si>
    <t>Hydrochloric Acid</t>
  </si>
  <si>
    <t>A Battery: 60;
C Battery: 60;
B Battery: 40; 
D Battery: 40</t>
  </si>
  <si>
    <t>P901 - Waste Gas from Coking, Charging, &amp; Pushing (AB Battery)</t>
  </si>
  <si>
    <t>See attached 2020 Emission Inventory</t>
  </si>
  <si>
    <t>See attached 2014 Emission Inventory</t>
  </si>
  <si>
    <t>See attached 2021 Emissions Inventory</t>
  </si>
  <si>
    <t>See attached 2015 Emission Inventory</t>
  </si>
  <si>
    <r>
      <t xml:space="preserve">We believe quenching to be a relatively insignificant source of HAP emissions.  There are no HAP emission factors from quenching in the AP-42 database or the WebFire database.  According to the Federal Register preamble for the Subpart CCCCC rulemaking, “the primary contributor of HAP emissions during quenching is wastewater contaminated with organics from the </t>
    </r>
    <r>
      <rPr>
        <b/>
        <sz val="10"/>
        <color theme="1"/>
        <rFont val="Arial"/>
        <family val="2"/>
      </rPr>
      <t>by-product plant</t>
    </r>
    <r>
      <rPr>
        <sz val="10"/>
        <color theme="1"/>
        <rFont val="Arial"/>
        <family val="2"/>
      </rPr>
      <t xml:space="preserve">, and solids in the wastewater are not a source of HAP emissions except for trace metals….”  For these reasons, quenching was not included in this ICR or in the 2016 ICR </t>
    </r>
  </si>
  <si>
    <t>P902 - Waste Gas from Coking, Charging, &amp; Pushing (CD Battery)</t>
  </si>
  <si>
    <t xml:space="preserve"> </t>
  </si>
  <si>
    <t>SunCoke Jewell ICR Enclosure 1 Parts A-I and A-II Responses Non-Confidential.xlsx</t>
  </si>
  <si>
    <t>11-778-3988</t>
  </si>
  <si>
    <t>Jewell Coke Company, LP</t>
  </si>
  <si>
    <t>On State route 638, 3.6 mi east of Vansant
Along Dismal Creek in Buchanan County,VA</t>
  </si>
  <si>
    <t>Oakwood</t>
  </si>
  <si>
    <t>VA</t>
  </si>
  <si>
    <t>1034 Dismal River Road</t>
  </si>
  <si>
    <t>Jewell Coke Company, L.P.</t>
  </si>
  <si>
    <t>Jewell Coal and Coke Company</t>
  </si>
  <si>
    <t>24656JWLLCHWY46</t>
  </si>
  <si>
    <t>B battery: 26
C battery: 36
D battery: 18
E battery 27
F battery 17
G battery 18</t>
  </si>
  <si>
    <t>EU01 - 143 Thompson Sole Flue Non­-Recovery Coke Ovens</t>
  </si>
  <si>
    <r>
      <t xml:space="preserve">We believe quenching to be a relatively insignificant source of HAP emissions.  There are no HAP emission factors from quenching in the AP-42 database or the WebFire database.  According to the Federal Register preamble for the Subpart CCCCC rulemaking, “the primary contributor of HAP emissions during quenching is wastewater contaminated with organics from the </t>
    </r>
    <r>
      <rPr>
        <b/>
        <sz val="10"/>
        <color theme="1"/>
        <rFont val="Arial"/>
        <family val="2"/>
      </rPr>
      <t>by-product plant</t>
    </r>
    <r>
      <rPr>
        <sz val="10"/>
        <color theme="1"/>
        <rFont val="Arial"/>
        <family val="2"/>
      </rPr>
      <t>, and solids in the wastewater are not a source of HAP emissions except for trace metals….”  For these reasons, quenching was not included in this ICR.</t>
    </r>
  </si>
  <si>
    <t>EU13 - Heyl &amp; Patterson Model 135 Thermal Dryer</t>
  </si>
  <si>
    <t>Received 2022 Enc 1</t>
  </si>
  <si>
    <t>See file submitted entitled: Q25 EES Coke Process &amp; Environmental Flow Diagram.png</t>
  </si>
  <si>
    <t>See file submitted entitled: Process and Emission Flow Diagram.pdf</t>
  </si>
  <si>
    <t>See file submitted entitled: Burns_Harbor_Battery_SourcesofInterest_20220914.pdf</t>
  </si>
  <si>
    <t>See file submitted entitled: ProcessFlowDiagram_SourceofInterest_MonessenCokePlant_20220726.pdf</t>
  </si>
  <si>
    <t>Prior submission is OK</t>
  </si>
  <si>
    <t>See file submitted entitled: Burns_Harbor_Plot_Plan_Q_A27_20220914.pdf</t>
  </si>
  <si>
    <t>See file submitted entitled: Cliffs_Monessen_Site_Map_20220728.pdf</t>
  </si>
  <si>
    <t>See file submitted entitled: Cliffs_Warren_Site_Map_20220921.pdf</t>
  </si>
  <si>
    <t>See file submitted entitled: Q27 Plot Plan.pdf</t>
  </si>
  <si>
    <t>See file submitted entitled: PLOT PLAN REV. 2.pdf</t>
  </si>
  <si>
    <t>Received 2016 Enc 1</t>
  </si>
  <si>
    <t>1-Primary Cooler Sump</t>
  </si>
  <si>
    <t>2-Flushing Liquor Tank</t>
  </si>
  <si>
    <t>3-Flushing Liquor Decanters</t>
  </si>
  <si>
    <t>4-Primary Coolers</t>
  </si>
  <si>
    <t>5-Exhausters</t>
  </si>
  <si>
    <t>6-Seal Pots</t>
  </si>
  <si>
    <t>7-Tar Storage</t>
  </si>
  <si>
    <t>8-Excess Flushing Liquor Tnak</t>
  </si>
  <si>
    <t>9-Ammonia Stills</t>
  </si>
  <si>
    <t>10-Still Waste</t>
  </si>
  <si>
    <t>11-Ammonia Absorber</t>
  </si>
  <si>
    <t>12-Final Cooler</t>
  </si>
  <si>
    <t>13-Wilputte Decanter</t>
  </si>
  <si>
    <t>14-Dirty Water Sump</t>
  </si>
  <si>
    <t>15-Wash Oil Decanter</t>
  </si>
  <si>
    <t>16-Light Oil Still</t>
  </si>
  <si>
    <t>17-Crude residue Still</t>
  </si>
  <si>
    <t xml:space="preserve">18-Purifer </t>
  </si>
  <si>
    <t>19-Drain Collection Sump</t>
  </si>
  <si>
    <t>20-Benzol Washer</t>
  </si>
  <si>
    <t>21-F.C. Decanter</t>
  </si>
  <si>
    <t>22-Wet Surface Air Cooler</t>
  </si>
  <si>
    <t>23-Gas Holder</t>
  </si>
  <si>
    <t>24-BTX Decanter</t>
  </si>
  <si>
    <t>25-Plant Flare</t>
  </si>
  <si>
    <t>26-Light Oil Storage</t>
  </si>
  <si>
    <t>27-Flushing Liquor to Batteries</t>
  </si>
  <si>
    <t>28- COG to By-products</t>
  </si>
  <si>
    <t>29- Waste water treatment plant</t>
  </si>
  <si>
    <t>30-Tar Precipitatators</t>
  </si>
  <si>
    <t>Notes</t>
  </si>
  <si>
    <t>LDAR CODE LEGEND:
BLP = B Loop
CWD = Cold Wash Oil Decanter
CLP = C Loop
EOT = Emergency Overflow Tank
HEX = Vapor to Oil Heat Exchangers
HWD = Hot Wash Oil Decanter
LCT = Flushing Liquor Tank
LOC = Light Oil Condenser
MTD = Middle Tar Decanter
NTD = North Tar Decanter
POS = Primary Oil Separator
STD = South Tar Decanter
T24 = Rich Liquor Tank 24
T37 = Light Oil Tank 37
TK38 = Tank 38
TK3 = Excess Ammonia Liquor Storage Tank 3
TK4 = Excess Ammoia Liquor Storage Tank 4
TK7 = Excess Ammonia Liquor Storage Tank 7
TRB = Tar Reboilers
TT1 = Tar Storage Tank 1
TT2 = Tar Storage Tank 2
WSEP = Wash Oil Separator</t>
  </si>
  <si>
    <t xml:space="preserve"> A10</t>
  </si>
  <si>
    <t xml:space="preserve"> A05</t>
  </si>
  <si>
    <t xml:space="preserve"> B25</t>
  </si>
  <si>
    <t xml:space="preserve"> B13</t>
  </si>
  <si>
    <t xml:space="preserve"> A23</t>
  </si>
  <si>
    <t xml:space="preserve"> A21</t>
  </si>
  <si>
    <t xml:space="preserve"> A01</t>
  </si>
  <si>
    <t xml:space="preserve"> BATTERY 2</t>
  </si>
  <si>
    <t xml:space="preserve"> BATTERY 15</t>
  </si>
  <si>
    <t xml:space="preserve"> BATTERY 1</t>
  </si>
  <si>
    <t xml:space="preserve"> BATTERY 3</t>
  </si>
  <si>
    <t xml:space="preserve"> BATTERY 19</t>
  </si>
  <si>
    <t>Flushing from deflection of goose neck spray</t>
  </si>
  <si>
    <t>Gas flue restriction</t>
  </si>
  <si>
    <t xml:space="preserve">EU512-08 battery #1 underfire </t>
  </si>
  <si>
    <t>EU512-08 battery #1 underfire, EU512-09 quench #1</t>
  </si>
  <si>
    <t>EU512-16 battery #2 underfire, EU512-17 quench #2</t>
  </si>
  <si>
    <t>Facility Review values contain updated info for last 12 months.</t>
  </si>
  <si>
    <t>No Facility Review Values</t>
  </si>
  <si>
    <t>N/A*</t>
  </si>
  <si>
    <t>N/A*Note: We are only responding to the questions pertaining to U. S. Steel only.</t>
  </si>
  <si>
    <t>N/A. CC-BurnsHarbor-IN, CC-Monessen-PA and CC-Warren-OH cannot confirm this agency specific information</t>
  </si>
  <si>
    <t>N/A. CC-BurnsHarbor-IN, CC-Monessen-PA and CC-Warren-OH cannot confirm this industry-wide information</t>
  </si>
  <si>
    <t xml:space="preserve">Facility Review:  
CC-BurnsHarbor-IN, CC-Monessen-PA and CC-Warren-OH </t>
  </si>
  <si>
    <t>Likely higher, as this does not account for all evaluations</t>
  </si>
  <si>
    <t xml:space="preserve">Varies </t>
  </si>
  <si>
    <t>Facility Review: USS-Clairton-PA</t>
  </si>
  <si>
    <t xml:space="preserve">Facility Review:  </t>
  </si>
  <si>
    <t>Some responses and some N/A</t>
  </si>
  <si>
    <t>CC-BurnsHarbor-IN, CC-Monessen-PA and CC-Warren-OH provided some review values and some N/A</t>
  </si>
  <si>
    <t xml:space="preserve">See Simple Overview Diagram titled "USS-Clairton-PA_CokeByProductRecoveryDiagram_PartBQ1-4.pdf". Note that RTI took diagrams from response file tab and put in PDF. </t>
  </si>
  <si>
    <r>
      <t xml:space="preserve">USS-Clairton-PA
</t>
    </r>
    <r>
      <rPr>
        <sz val="8"/>
        <color rgb="FF000000"/>
        <rFont val="Arial"/>
        <family val="2"/>
      </rPr>
      <t>* Note that USS-Clairton-PA submitted these values in PDF (USS-Calirton-PA_C.Q2. Method 303 Summary.pdf). RTI compiled and calculated values in this tab based on submitted PDF.</t>
    </r>
  </si>
  <si>
    <t>Napthalene: 3.0-12.0 % wgt
PNA (Polycyclic Aromatic Hydrocarbon, also known as Polynuclear Aromatics) Compounds: 7-31% wgt
Benzene: &lt;0.1-1.0 % wgt
Phenol: &lt;0.1-1.0 % wgt
Toluene: &lt;0.1-1.0 % wgt</t>
  </si>
  <si>
    <t xml:space="preserve">Flushing Liquor:
Phenol: &lt;0.15 % wgt
Coal Tar Pitch:
Dibenzothiophene: 0.1 % wgt
Phenanthrene: 1.8 % wgt
Anthracene: 0.6 % wgt
Benzoquinolines: 0.2 % wgt
Carbazole: 0.3 % wgt
Fluoranthene: 2.8 % wgt
Pyrene: 2.2 % wgt
Methylpyrenes: 0.9 % wgt
3,4-Benzophenanthrene: 0.1 % wgt
Benzofluoranthenes: 2.0 % wgt
1,2-Benzanthracene: 2.4 % wgt
Chrysene: 2.5 % wgt
Benzo(e)pyrene: 0.6 % wgt
Benzo(a)pyrene: 0.7 % wgt
Perylene: 0.2 % wgt
Methylbenzopyrenes: 0.2 % wgt
Indenopyrene: 0.2 % wgt
High boiling residue: 73 % wgt
</t>
  </si>
  <si>
    <t xml:space="preserve">Coal Tar Pitch:
Dibenzothiophene: 0.1 % wgt
Phenanthrene: 1.8 % wgt
Anthracene: 0.6 % wgt
Benzoquinolines: 0.2 % wgt
Carbazole: 0.3 % wgt
Fluoranthene: 2.8 % wgt
Pyrene: 2.2 % wgt
Methylpyrenes: 0.9 % wgt
3,4-Benzophenanthrene: 0.1 % wgt
Benzofluoranthenes: 2.0 % wgt
1,2-Benzanthracene: 2.4 % wgt
Chrysene: 2.5 % wgt
Benzo(e)pyrene: 0.6 % wgt
Benzo(a)pyrene: 0.7 % wgt
Perylene: 0.2 % wgt
Methylbenzopyrenes: 0.2 % wgt
Indenopyrene: 0.2 % wgt
High boiling residue: 73 % wgt
</t>
  </si>
  <si>
    <t>Benzene: 60-85 % wgt
Toluene: 3-25 % wgt
Napthalene: 0-6 % wgt
Styrene, monomer: 0-3 % wgt
Indene: 0-3 % wgt
Carbon Disulfide: 0-3 % wgt
Thiophene: 0-1 % wgt
m-Xylene: 0-4.8 % wgt
p-Xylene: 0-4.8 % wgt
o-Xylene: 0-1.2 % wgt</t>
  </si>
  <si>
    <t>0.02 Mg</t>
  </si>
  <si>
    <t>For all benzene-containing waste with &gt;10 water, indicate mass of benzene in waste per year. (RTI compiled responses)</t>
  </si>
  <si>
    <t>0.00109 Mg</t>
  </si>
  <si>
    <t>0.00255 Mg</t>
  </si>
  <si>
    <t>0.00296 Mg</t>
  </si>
  <si>
    <t>0.00408 Mg</t>
  </si>
  <si>
    <t>0.00510 Mg</t>
  </si>
  <si>
    <t>0.00700 Mg</t>
  </si>
  <si>
    <t>0.00467 Mg</t>
  </si>
  <si>
    <t>0.000633 Mg</t>
  </si>
  <si>
    <t>0.000160 Mg</t>
  </si>
  <si>
    <t>0.000590 Mg</t>
  </si>
  <si>
    <t>0.0636 Mg</t>
  </si>
  <si>
    <t>0.00804 Mg</t>
  </si>
  <si>
    <t>0.00229 Mg</t>
  </si>
  <si>
    <t>0.000796 Mg</t>
  </si>
  <si>
    <t>0.0166 Mg</t>
  </si>
  <si>
    <t>0.000249 Mg</t>
  </si>
  <si>
    <t>0.0139 Mg</t>
  </si>
  <si>
    <t>0.00000689 Mg</t>
  </si>
  <si>
    <t>0.00552 Mg</t>
  </si>
  <si>
    <t>0.0114 Mg</t>
  </si>
  <si>
    <t>0.0538 Mg</t>
  </si>
  <si>
    <t>0.0414 Mg</t>
  </si>
  <si>
    <t>0.00000407 Mg</t>
  </si>
  <si>
    <t>0.0413 Mg</t>
  </si>
  <si>
    <t>Typical HAP composition (RTI compiled responses)</t>
  </si>
  <si>
    <t>Mass Fraction (RTI compiled responses)</t>
  </si>
  <si>
    <t>Molecular Weight (RTI compiled responses)</t>
  </si>
  <si>
    <t>Benzene: 78.11 g/mol
Toluene: 92.14 g/mol
Napthalene: 128.1705  g/mol
Styrene, monomer: 104.15 g/mol
Indene: 116.16  g/mol
Carbon Disulfide: 76.139 g/mol
Thiophene: 84.14 g/mol
m-Xylene: 106.16  g/mol
p-Xylene: 106.16  g/mol
o-Xylene: 106.16  g/mol</t>
  </si>
  <si>
    <t>Napthalene: 128.17 g/mol
PNA (Polycyclic Aromatic Hydrocarbon, also known as Polynuclear Aromatics) Compounds: NA
Benzene: 78.11 g/mol
Phenol: 94.11 g/mol
Toluene: 92.14 g/mol</t>
  </si>
  <si>
    <t>Benzene (Tar)</t>
  </si>
  <si>
    <t>Dibenzofurans (Tar)</t>
  </si>
  <si>
    <t>Naphthalene (Tar)</t>
  </si>
  <si>
    <t>Styrene (Tar)</t>
  </si>
  <si>
    <t>Toluene (Tar)</t>
  </si>
  <si>
    <t>m-Xylene (Tar)</t>
  </si>
  <si>
    <t>o-Xylene (Tar)</t>
  </si>
  <si>
    <t>p-Xylene (Tar)</t>
  </si>
  <si>
    <t>Acenaphthylene (Tar)</t>
  </si>
  <si>
    <t>Anthracene (Tar)</t>
  </si>
  <si>
    <t>Benzo(a)anthracene (Tar)</t>
  </si>
  <si>
    <t>Benzo(b)fluoranthene (Tar)</t>
  </si>
  <si>
    <t>Benzo(a)pyrene (Tar)</t>
  </si>
  <si>
    <t>Chrysene (Tar)</t>
  </si>
  <si>
    <t>Benzo(k)fluoranthene (Tar)</t>
  </si>
  <si>
    <t>Flouranthene (Tar)</t>
  </si>
  <si>
    <t>Fluorene (Tar)</t>
  </si>
  <si>
    <t>Phenanthrene (Tar)</t>
  </si>
  <si>
    <t>Pyrene (Tar)</t>
  </si>
  <si>
    <t>Others (Tar)</t>
  </si>
  <si>
    <t>78.1 g/mol</t>
  </si>
  <si>
    <t>168.11 g/mol</t>
  </si>
  <si>
    <t>128.2 g/mol</t>
  </si>
  <si>
    <t>104.2 g/mol</t>
  </si>
  <si>
    <t>92 g/mol</t>
  </si>
  <si>
    <t>106.2 g/mol</t>
  </si>
  <si>
    <t>152.21 g/mol</t>
  </si>
  <si>
    <t>175.23 g/mol</t>
  </si>
  <si>
    <t>228.3 g/mol</t>
  </si>
  <si>
    <t>252.2 g/mol</t>
  </si>
  <si>
    <t>252.3 g/mol</t>
  </si>
  <si>
    <t>228.2 g/mol</t>
  </si>
  <si>
    <t>202 g/mol</t>
  </si>
  <si>
    <t>166 g/mol</t>
  </si>
  <si>
    <t>178.22 g/mol</t>
  </si>
  <si>
    <t>202.3 g/mol</t>
  </si>
  <si>
    <t>250 g/mol</t>
  </si>
  <si>
    <t>Pure Vapor Pressure (psia) (RTI compiled responses)</t>
  </si>
  <si>
    <t>Partial Vapor Pressure (psia) (RTI compiled responses)</t>
  </si>
  <si>
    <t>Loading Loss (TPY) (RTI compiled responses)</t>
  </si>
  <si>
    <t>Benzene (Light Oil)</t>
  </si>
  <si>
    <t>o-Cresol (Light Oil)</t>
  </si>
  <si>
    <t>MTBE (Light Oil)</t>
  </si>
  <si>
    <t>Ethylbenzene (Light Oil)</t>
  </si>
  <si>
    <t>Indene (Light Oil)</t>
  </si>
  <si>
    <t>Napthalene (Light Oil)</t>
  </si>
  <si>
    <t>Phenol (Light Oil)</t>
  </si>
  <si>
    <t>Pyridine (Light Oil)</t>
  </si>
  <si>
    <t>Styrene (Light Oil)</t>
  </si>
  <si>
    <t>Toluene (Light Oil)</t>
  </si>
  <si>
    <t>1,2,4-Trimethylbenzene (Light Oil)</t>
  </si>
  <si>
    <t>1,3,5-Trimethylbenzene (Light Oil)</t>
  </si>
  <si>
    <t>m-Xylene (Light Oil)</t>
  </si>
  <si>
    <t>o-Xylene (Light Oil)</t>
  </si>
  <si>
    <t>p-Xylene (Light Oil)</t>
  </si>
  <si>
    <t>Others (Light Oil)</t>
  </si>
  <si>
    <t>108.15 g/mol</t>
  </si>
  <si>
    <t>88.15 g/mol</t>
  </si>
  <si>
    <t>116.2 g/mol</t>
  </si>
  <si>
    <t>94.1 g/mol</t>
  </si>
  <si>
    <t>79.1 g/mol</t>
  </si>
  <si>
    <t>120.2 g/mol</t>
  </si>
  <si>
    <t>120.1 g/mol</t>
  </si>
  <si>
    <t>130 g/mol</t>
  </si>
  <si>
    <t>Calculation Method</t>
  </si>
  <si>
    <t>Liquor Tar Separator</t>
  </si>
  <si>
    <t>Excess Liquor Storage</t>
  </si>
  <si>
    <t>Liquor Recirculator</t>
  </si>
  <si>
    <t>New Decanter</t>
  </si>
  <si>
    <t>Pump</t>
  </si>
  <si>
    <t>BTX Separator</t>
  </si>
  <si>
    <t>Old Decanter</t>
  </si>
  <si>
    <t>Purifier</t>
  </si>
  <si>
    <t>New Tar</t>
  </si>
  <si>
    <t>Old Tar</t>
  </si>
  <si>
    <t>Wash Oil Storage</t>
  </si>
  <si>
    <t>Regular Gasoline</t>
  </si>
  <si>
    <t>Low S Diesel</t>
  </si>
  <si>
    <t>Diesel</t>
  </si>
  <si>
    <t>ABC-P1</t>
  </si>
  <si>
    <t>ABC-P2</t>
  </si>
  <si>
    <t>ABC-P3</t>
  </si>
  <si>
    <t>ABC-P4</t>
  </si>
  <si>
    <t>ABC-P7</t>
  </si>
  <si>
    <t>ABC-P8</t>
  </si>
  <si>
    <t>ABC-P9</t>
  </si>
  <si>
    <t>ABC-P10</t>
  </si>
  <si>
    <t>ABC-P11</t>
  </si>
  <si>
    <t>ABC-02</t>
  </si>
  <si>
    <t>ABC-03</t>
  </si>
  <si>
    <t>ABC-04</t>
  </si>
  <si>
    <t>ABC-10</t>
  </si>
  <si>
    <t>ABC-15</t>
  </si>
  <si>
    <t>ABC-17</t>
  </si>
  <si>
    <t>ABC-18</t>
  </si>
  <si>
    <t>AP-42</t>
  </si>
  <si>
    <t>Equipment Leaks - COG</t>
  </si>
  <si>
    <t>Equipment Leaks - Light Oil</t>
  </si>
  <si>
    <t>Equipment Leaks - Light Oil Vapor</t>
  </si>
  <si>
    <t>Equipment Leaks - Wash Oil</t>
  </si>
  <si>
    <t>Equipment Leaks - Tar</t>
  </si>
  <si>
    <t>Equipment Leaks - Tar Vapor</t>
  </si>
  <si>
    <t>Equipment Leaks - Flushing Liquor</t>
  </si>
  <si>
    <t>U.S. EPA Protocol for Equipment Leak Emission Estimates, EPA_453/R_95-017, November 1995.</t>
  </si>
  <si>
    <t>Ethylene</t>
  </si>
  <si>
    <t>Propylene</t>
  </si>
  <si>
    <t>H2S</t>
  </si>
  <si>
    <t>Cresols</t>
  </si>
  <si>
    <t>PAC</t>
  </si>
  <si>
    <t>RTI NOTE: From Table 4-3 of pdf</t>
  </si>
  <si>
    <t>RTI NOTE: From Table 3-1 of pdf. Could also get it by the species from bottom part of Table 3-1, but the sum of each row wasn't equaling the total VOC emissions at the top of table 3-1. Also, note that other facilities reported a total VOC.</t>
  </si>
  <si>
    <t>Liquid Loading - Tar</t>
  </si>
  <si>
    <t>AP-42 Loading Equation</t>
  </si>
  <si>
    <t>m-Xylene</t>
  </si>
  <si>
    <t>o-Xylene</t>
  </si>
  <si>
    <t>p-Xylene</t>
  </si>
  <si>
    <t>Acenapthylene</t>
  </si>
  <si>
    <t>Benzo(b)fluoranthene</t>
  </si>
  <si>
    <t>Benzo(k)fluroanthene</t>
  </si>
  <si>
    <t>Others</t>
  </si>
  <si>
    <t>Liquid Loading - Light Oil</t>
  </si>
  <si>
    <t>o-Cresol</t>
  </si>
  <si>
    <t>MTBE</t>
  </si>
  <si>
    <t>Indene</t>
  </si>
  <si>
    <t>Pyridine</t>
  </si>
  <si>
    <t>1,2,4-Trymethylbenzene</t>
  </si>
  <si>
    <t>1,3,4-Trymethylbenzene</t>
  </si>
  <si>
    <t>RTI Note: From Table 5-1 of pdf</t>
  </si>
  <si>
    <t>Ammonia Liquor</t>
  </si>
  <si>
    <t>Wash Oil</t>
  </si>
  <si>
    <t>Benz, Tol, Xyl</t>
  </si>
  <si>
    <t>Gasoline</t>
  </si>
  <si>
    <t>Diesel Fuel</t>
  </si>
  <si>
    <t>502118999 gallons/yr</t>
  </si>
  <si>
    <t>50232475 gallons/yr</t>
  </si>
  <si>
    <t>239635505 gallons/yr</t>
  </si>
  <si>
    <t>479271258 gallons/yr</t>
  </si>
  <si>
    <t>120641715 gallons/yr</t>
  </si>
  <si>
    <t>120541712 gallons/yr</t>
  </si>
  <si>
    <t>18096259 gallons/yr</t>
  </si>
  <si>
    <t>829412 gallons/yr</t>
  </si>
  <si>
    <t>55042 gallons/yr</t>
  </si>
  <si>
    <t>542359 gallons/yr</t>
  </si>
  <si>
    <t>2659009 gallons/yr</t>
  </si>
  <si>
    <t>108135 gallons/yr</t>
  </si>
  <si>
    <t>7832 gallons/yr</t>
  </si>
  <si>
    <t>266025 gallons/yr</t>
  </si>
  <si>
    <t>286344 gallons/yr</t>
  </si>
  <si>
    <t>1084717 gallons/yr</t>
  </si>
  <si>
    <t>RTI compiled responses</t>
  </si>
  <si>
    <t>RTI Note</t>
  </si>
  <si>
    <t xml:space="preserve">"CC040610.pdf" In accordance with 40 CFR Part 63 Subpart CCCCC - Coke Ovens ICR Submittal Schedule, Enclosure 1, Sections VIII, IX, X Group 4 for U. S. Steel Clairton Works was submitted to Ms. Purifoy via FedEx.  </t>
  </si>
  <si>
    <t>ABC Coke SSM Plan-1.pdf; Part 2.pdf; Part 3.pdf</t>
  </si>
  <si>
    <t>Operations completes daily, monthly and quarterly maintenance.;
Daily verifies controls are in the auto position, verify PLC is properly communicating and verify when the bleeder is isolated that the igniter works when manually activated.;
Monthly after each bleeder is isolated, heaters grease the damper arms, verify PLC is properly communicating, inspect cables and mechanism on water seal, damper arm and counterweights, steam out water seals to ensure there is no blockage and water can flow, verify operation of the hydraulic system on the bleeders and verify that the igniters operate when manually tested.;
Quarterly after each bleeder is isolated, verify operation of the hydraulic system on the bleeders and verify that the igniters operate when manually tested.</t>
  </si>
  <si>
    <t xml:space="preserve">1A, 1B, 2A, 2B. 3A, 3B, 4A &amp; 4B: Daily = Variable and operates in emergency;
1A, 1B, 2A, 2B. 3A, 3B, 4A &amp; 4B: Weekly = Variable and operates in emergency;
1A Annual = 6.2 hours
1B Annual = 5.2 hours
2A Annual = 3.8 hours
2B Annual = 6.4 hours
3A Annual = 5.0 hours
3B Annual = 2.3 hours
4A Annual = 6.1 hours
4B Annual = 5.0 hours
</t>
  </si>
  <si>
    <t>Q1-1 2 Hour Method 9 Bleeder 4B 08172018;
Q1-2 2HR VISIBLE OBSERVATION OF BLEEDERS 1312019;
Q1-3 2HR VISIBLE OBSERVATION OF BLEEDERS 11082019;
Q1-4 07032020 Bleeder Event;
Q1-5 2021 Emergency Bypass Bleeder Summary</t>
  </si>
  <si>
    <t>141828173</t>
  </si>
  <si>
    <t>Primary Energy Recycling Holdings, LLC</t>
  </si>
  <si>
    <t>2215 South York Road, Suite 202</t>
  </si>
  <si>
    <t>Oak Brook</t>
  </si>
  <si>
    <t>IL</t>
  </si>
  <si>
    <t>Cokenergy, LLC</t>
  </si>
  <si>
    <t>3210 Watling Street, MC 2-991</t>
  </si>
  <si>
    <t>East Chicago</t>
  </si>
  <si>
    <t>Luke Ford</t>
  </si>
  <si>
    <t>Director EH&amp;S</t>
  </si>
  <si>
    <t>(219) 397-4626</t>
  </si>
  <si>
    <t>lford@primaryenergy.com</t>
  </si>
  <si>
    <t>6:30 a.m. to 3:00 p.m.</t>
  </si>
  <si>
    <t>See CBI Submittal</t>
  </si>
  <si>
    <t>Cokenergy</t>
  </si>
  <si>
    <t>Cleveland-Cliffs Indiana Harbor</t>
  </si>
  <si>
    <t>** Cokenergy Only:
17.c. Please provide Google Earth/Maps images with markups to clearly identify the emissions path from the batteries to the HRSG to the HRSG main stack.</t>
  </si>
  <si>
    <t>CE_Map_Q17c.pdf</t>
  </si>
  <si>
    <t>Cokenergy_TV_089_43724f_00383_092021.pdf</t>
  </si>
  <si>
    <t>40 CFR 63 ZZZZ</t>
  </si>
  <si>
    <t>** Cokenergy Only:
19.b. NESHAP: Industrial, Commercial and Institutional Boilers (Area Sources), 40 CFR part 63, subpart JJJJJJ.</t>
  </si>
  <si>
    <t xml:space="preserve">** Cokenergy Only:
19.c. NSPS: Industrial/Commercial/Institutional Steam Generating Units, 40 CFR part 60, subparts Db &amp; Dc. </t>
  </si>
  <si>
    <t>The heat recovery coal carbonization waste gas stream operated by IHCC which exhausts to Stack 201</t>
  </si>
  <si>
    <t>PM/Air</t>
  </si>
  <si>
    <t>50.0 lb/hr PM limit makes emission offset not applicable</t>
  </si>
  <si>
    <t>SO2/Air</t>
  </si>
  <si>
    <t>1656 lb/hr SO2 tracked using Emission Tracking System (ETS)</t>
  </si>
  <si>
    <t>The heat recovery coal carbonization waste gas stream operated by IHCC which exhausts to Stack 201, Lime Silos, Byproduct Silos</t>
  </si>
  <si>
    <t>0.03 grains per dry standard cubic foot</t>
  </si>
  <si>
    <t>20% 6-min average</t>
  </si>
  <si>
    <t>Emission Offset Minor Limits / 326 IAC 2-3</t>
  </si>
  <si>
    <t>Lake County Sulfur Dioxide Limitations / 326 IAC 7.4.1-7</t>
  </si>
  <si>
    <t>Particulate Matter Limitations for Lake County / 326 IAC 6.8-1-2</t>
  </si>
  <si>
    <t>Opacity Limitations / 326 IAC 5-1</t>
  </si>
  <si>
    <t>2021-Q4_Cokenergy_DCMR.pdf</t>
  </si>
  <si>
    <t>CE_PEFD.pdf</t>
  </si>
  <si>
    <t>Lime Storage Silo</t>
  </si>
  <si>
    <t>ES220</t>
  </si>
  <si>
    <t>FGD Byproduct Silo</t>
  </si>
  <si>
    <t>ES221</t>
  </si>
  <si>
    <t>ES222</t>
  </si>
  <si>
    <t>WHB-A1</t>
  </si>
  <si>
    <t>WHB is not an emission unit</t>
  </si>
  <si>
    <t>WHB-A2</t>
  </si>
  <si>
    <t>WHB-A3</t>
  </si>
  <si>
    <t>WHB-A4</t>
  </si>
  <si>
    <t>WHB-B1</t>
  </si>
  <si>
    <t>WHB-B2</t>
  </si>
  <si>
    <t>WHB-B3</t>
  </si>
  <si>
    <t>WHB-B4</t>
  </si>
  <si>
    <t>WHB-C1</t>
  </si>
  <si>
    <t>WHB-C2</t>
  </si>
  <si>
    <t>WHB-C3</t>
  </si>
  <si>
    <t>WHB-C4</t>
  </si>
  <si>
    <t>WHB-D1</t>
  </si>
  <si>
    <t>WHB-D2</t>
  </si>
  <si>
    <t>WHB-D3</t>
  </si>
  <si>
    <t>WHB-D4</t>
  </si>
  <si>
    <t>Capacity 13,140 tpy
See Question 34 for throughput data</t>
  </si>
  <si>
    <t>Capacity 29,565 tpy
See Question 34 for throughput data</t>
  </si>
  <si>
    <t>Estimated capacity 318035 MM scf
See Question 34 for throughput data</t>
  </si>
  <si>
    <t xml:space="preserve">Capacity 943,452 klbs/year
See Question 34 for production data </t>
  </si>
  <si>
    <t>HRSG is not an emission source</t>
  </si>
  <si>
    <t>Dust collector</t>
  </si>
  <si>
    <t>FGD/Baghouse</t>
  </si>
  <si>
    <t>ambient</t>
  </si>
  <si>
    <t>SO2, O2, Opacity, Volumetric Flow</t>
  </si>
  <si>
    <t>6081 tpy</t>
  </si>
  <si>
    <t>7779 tpy</t>
  </si>
  <si>
    <t>8398 tpy</t>
  </si>
  <si>
    <t>5362 tpy</t>
  </si>
  <si>
    <t>6082 tpy</t>
  </si>
  <si>
    <t>7778 tpy</t>
  </si>
  <si>
    <t>5363 tpy</t>
  </si>
  <si>
    <t>10726 tpy</t>
  </si>
  <si>
    <t>13000 tpy</t>
  </si>
  <si>
    <t>13039 tpy</t>
  </si>
  <si>
    <t>9089 tpy</t>
  </si>
  <si>
    <t>10725 tpy</t>
  </si>
  <si>
    <t>9090 tpy</t>
  </si>
  <si>
    <t>382402 MM scf</t>
  </si>
  <si>
    <t>405891 MM scf</t>
  </si>
  <si>
    <t>399562 MM scf</t>
  </si>
  <si>
    <t>369478 MM scf</t>
  </si>
  <si>
    <t>410592 kpph</t>
  </si>
  <si>
    <t>426138 kpph</t>
  </si>
  <si>
    <t>431269 kpph</t>
  </si>
  <si>
    <t>339953 kpph</t>
  </si>
  <si>
    <t>426804 kpph</t>
  </si>
  <si>
    <t>455882 kpph</t>
  </si>
  <si>
    <t>460993 kpph</t>
  </si>
  <si>
    <t>371401 kpph</t>
  </si>
  <si>
    <t>453825 kpph</t>
  </si>
  <si>
    <t>455077 kpph</t>
  </si>
  <si>
    <t>486533 kpph</t>
  </si>
  <si>
    <t>383332 kpph</t>
  </si>
  <si>
    <t>449012 kpph</t>
  </si>
  <si>
    <t>450466 kpph</t>
  </si>
  <si>
    <t>471890 kpph</t>
  </si>
  <si>
    <t>364356 kpph</t>
  </si>
  <si>
    <t>216525 kpph</t>
  </si>
  <si>
    <t>452556 kpph</t>
  </si>
  <si>
    <t>455884 kpph</t>
  </si>
  <si>
    <t>340561 kpph</t>
  </si>
  <si>
    <t>123969 kpph</t>
  </si>
  <si>
    <t>476789 kpph</t>
  </si>
  <si>
    <t>483406 kpph</t>
  </si>
  <si>
    <t>345296 kpph</t>
  </si>
  <si>
    <t>210282 kpph</t>
  </si>
  <si>
    <t>508677 kpph</t>
  </si>
  <si>
    <t>508799 kpph</t>
  </si>
  <si>
    <t>378995 kpph</t>
  </si>
  <si>
    <t>234920 kpph</t>
  </si>
  <si>
    <t>480324 kpph</t>
  </si>
  <si>
    <t>476777 kpph</t>
  </si>
  <si>
    <t>366761 kpph</t>
  </si>
  <si>
    <t>438665 kpph</t>
  </si>
  <si>
    <t>424343 kpph</t>
  </si>
  <si>
    <t>494317 kpph</t>
  </si>
  <si>
    <t>382387 kpph</t>
  </si>
  <si>
    <t>471702 kpph</t>
  </si>
  <si>
    <t>475819 kpph</t>
  </si>
  <si>
    <t>523102 kpph</t>
  </si>
  <si>
    <t>403938 kpph</t>
  </si>
  <si>
    <t>433963 kpph</t>
  </si>
  <si>
    <t>482679 kpph</t>
  </si>
  <si>
    <t>495328 kpph</t>
  </si>
  <si>
    <t>388800 kpph</t>
  </si>
  <si>
    <t>402871 kpph</t>
  </si>
  <si>
    <t>433567 kpph</t>
  </si>
  <si>
    <t>470549 kpph</t>
  </si>
  <si>
    <t>389244 kpph</t>
  </si>
  <si>
    <t>444984 kpph</t>
  </si>
  <si>
    <t>465288 kpph</t>
  </si>
  <si>
    <t>263168 kpph</t>
  </si>
  <si>
    <t>330326 kpph</t>
  </si>
  <si>
    <t>511793 kpph</t>
  </si>
  <si>
    <t>503645 kpph</t>
  </si>
  <si>
    <t>544596 kpph</t>
  </si>
  <si>
    <t>387326 kpph</t>
  </si>
  <si>
    <t>485660 kpph</t>
  </si>
  <si>
    <t>438609 kpph</t>
  </si>
  <si>
    <t>529208 kpph</t>
  </si>
  <si>
    <t>145483 kpph</t>
  </si>
  <si>
    <t>458591 kpph</t>
  </si>
  <si>
    <t>380204 kpph</t>
  </si>
  <si>
    <t>464854 kpph</t>
  </si>
  <si>
    <t>364277 kpph</t>
  </si>
  <si>
    <t>CE_HRSG P&amp;ID.pdf</t>
  </si>
  <si>
    <t>107700 lb/hr steam</t>
  </si>
  <si>
    <t>Nooter/Erickson</t>
  </si>
  <si>
    <t>Lake Michigan</t>
  </si>
  <si>
    <t>Steam turbine and/or Host Steel Mill</t>
  </si>
  <si>
    <t>7/20/21 - 4 hour unplanned steam turbine outage
2/27/22 - 6 hour unplanned steam turbine outage
3/7/22 0.5 hour unplanned steam turbine outage</t>
  </si>
  <si>
    <t>Boiler feedwater and waste heat from IHCC coke ovens</t>
  </si>
  <si>
    <t>Steam turbine and/or Host Steal Mill</t>
  </si>
  <si>
    <t xml:space="preserve">** Cokenergy Only:
41-pt.1. Indicate whether or not the HRSG is subject to the Industrial, Commercial and Institutional Boilers and Process Heaters (area source) NESHAP, 40 CFR part 63, subpart JJJJJJ
</t>
  </si>
  <si>
    <t>Induced Draft</t>
  </si>
  <si>
    <t>None, bypass vents are owned and operated by IHCC</t>
  </si>
  <si>
    <t>400 gpm</t>
  </si>
  <si>
    <t>CokeEnergy</t>
  </si>
  <si>
    <t>No, HRSGs are not subject to a NPDES permit. Cokenergy cooling tower blowdown is subject to a NPDES Permit, which is managed by the host steel mill, Cleveland-Cliffs</t>
  </si>
  <si>
    <t>NPDES permit managed by Cleveland Cliffs</t>
  </si>
  <si>
    <t>Lime Spray Dryer FGD and Baghouse System 201</t>
  </si>
  <si>
    <t>SO2/PM</t>
  </si>
  <si>
    <t xml:space="preserve">For 2020 and 2021 there were a total of 34 shutdowns of a HRSG for cleaning, maintenance or inspection.  </t>
  </si>
  <si>
    <t>FGD remains in service during planned HRSG shutdowns, and scrubbing is increased to reduce SO2 emissions.</t>
  </si>
  <si>
    <t>Lower as there is less throughput through the system.</t>
  </si>
  <si>
    <t>No planned shutdowns for 2020 and 2021 in which there was a full FGD outage.</t>
  </si>
  <si>
    <t>WHB-B1 down for annual cleaning, maintenance and inspection.</t>
  </si>
  <si>
    <t>Full FGD planned outage for the replacement of inlet and outlet isolation dampers on both spray dryer adsorbers</t>
  </si>
  <si>
    <t>There were 128 hours of unplanned shutdowns due to control power failures outside of our direct control for 2020 and 2021.</t>
  </si>
  <si>
    <t>FGD remains in service during unplanned HRSG shutdowns, and scrubbing is increased to reduce SO2 emissions.</t>
  </si>
  <si>
    <t>No unplanned FGD shutdowns in the last 2 years</t>
  </si>
  <si>
    <t>Instantaneous</t>
  </si>
  <si>
    <t>Control power failure outside of our direct control. HRSGs are not emission units.</t>
  </si>
  <si>
    <t>Instantaneous due to loss of draft</t>
  </si>
  <si>
    <t>IHCC A/C Substation 3A1 main breaker trip</t>
  </si>
  <si>
    <t>Steam is vented through startup vent until HRSG is hot enough to make steam normal operation begins.</t>
  </si>
  <si>
    <t>Lower due to waste heat being pulled through HRSG and continuing to over scrub during planned and unplanned HRSG startup/shutdown events.</t>
  </si>
  <si>
    <t>WHB-B1 returned to service from annual cleaning, maintenance and inspection outage.  The HRSG is not an emission unit.</t>
  </si>
  <si>
    <t>Startup vent and louver damper</t>
  </si>
  <si>
    <t>Gas flow would be lower. The louver damper controls the gas flow</t>
  </si>
  <si>
    <t>Cokenergy does not have a SMP</t>
  </si>
  <si>
    <t>Non-CBI_102722_Cokenergy Response to Enclosure 1 July 2022 114 Request.xlsx</t>
  </si>
  <si>
    <t>PART A. BACKGROUND FACILITY INFORMATION</t>
  </si>
  <si>
    <t>I. Owner Information</t>
  </si>
  <si>
    <t>1. Dun and Bradstreet number for your company.</t>
  </si>
  <si>
    <t>2. Legal owner of facility.</t>
  </si>
  <si>
    <t>a. Full name of legal owner.</t>
  </si>
  <si>
    <t>b. Physical address (physical location) of legal owner of facility.</t>
  </si>
  <si>
    <t>c. Mailing address (if different than physical address) of legal owner of facility.</t>
  </si>
  <si>
    <t>d. Date of ownership.</t>
  </si>
  <si>
    <t>e. Is the legal owner a small entity?1</t>
  </si>
  <si>
    <t>3. Legal operator of facility, if different from legal owner.</t>
  </si>
  <si>
    <t>a. Full name of legal operator.</t>
  </si>
  <si>
    <t>b. Physical address (physical location) of legal operator of facility.</t>
  </si>
  <si>
    <t>c. Mailing address (if different than physical address) of legal operator of facility.</t>
  </si>
  <si>
    <t>d. Date commenced as operator of this facility.</t>
  </si>
  <si>
    <t>4. Contact(s) able to answer questions about the completed survey.</t>
  </si>
  <si>
    <t>a. Name and title of contact.</t>
  </si>
  <si>
    <t>b. Contact(s) telephone number.</t>
  </si>
  <si>
    <t>c. Contact(s) e-mail address</t>
  </si>
  <si>
    <t>d. What are the general work hours of each contact (e.g., 7 a.m. to 3:30 p.m.)</t>
  </si>
  <si>
    <t>5. Contact(s) to receive email updates during section 114 process (no more than two contacts)</t>
  </si>
  <si>
    <t>a. If same as above, indicate “See above.”</t>
  </si>
  <si>
    <t>b. If adding a contact, enter additional name and email.</t>
  </si>
  <si>
    <t>a. If yes, is the facility operated under a joint partnership? If yes, provide the following for each</t>
  </si>
  <si>
    <t>partner:</t>
  </si>
  <si>
    <t>i. Partner name.</t>
  </si>
  <si>
    <t>ii. Percent ownership.</t>
  </si>
  <si>
    <t>iii. Number of employees (approximate number of employees including all subsidiaries,</t>
  </si>
  <si>
    <t>branches, and related establishments owned).</t>
  </si>
  <si>
    <t>b. If no, provide the following information:</t>
  </si>
  <si>
    <t>i. Name of parent company.</t>
  </si>
  <si>
    <t>ii. Total number of employees for the parent company (approximate number of employees</t>
  </si>
  <si>
    <t>including all subsidiaries, branches, and related establishments owned).</t>
  </si>
  <si>
    <t>iii. List year and provide the current annual revenues for the parent company. (dollars) Current</t>
  </si>
  <si>
    <t>annual revenues should be provided for 2022 [see previous section 114 data submitted for</t>
  </si>
  <si>
    <t>2015, as applicable]. If 2022 data are not yet available, provide data for 2021 instead. In lieu</t>
  </si>
  <si>
    <t>of annual revenues, facilities may provide net income as long as total expenses also are</t>
  </si>
  <si>
    <t>included and itemized (e.g., by cost category such as capital purchases, labor, equipment, raw</t>
  </si>
  <si>
    <t>material, services, etc).</t>
  </si>
  <si>
    <t>iv. Select the statement that best applies (Yes/No):</t>
  </si>
  <si>
    <t>1. Facility is fully independent of parent company.</t>
  </si>
  <si>
    <t>2. Parent company provides some financial support.</t>
  </si>
  <si>
    <t>3. Facility and parent company are fully integrated.</t>
  </si>
  <si>
    <t>II. General Facility Information</t>
  </si>
  <si>
    <t>7. Facility name.</t>
  </si>
  <si>
    <t>a. What is the “official” facility name, i.e., name used on the operating permits?</t>
  </si>
  <si>
    <t>b. What is the “nickname” of the facility, if any?</t>
  </si>
  <si>
    <t>c. What previous names has the facility been called (include names used under other ownership, if</t>
  </si>
  <si>
    <t>known)?</t>
  </si>
  <si>
    <t>d. Is the facility collocated with an integrated iron and steel manufacturing facility? If so, which</t>
  </si>
  <si>
    <t>facility?</t>
  </si>
  <si>
    <t>e. If the facility is collocated with an integrated iron and steel manufacturing facility, then provide the</t>
  </si>
  <si>
    <t>percent of total coke, byproduct (where applicable), and steam production (where applicable)</t>
  </si>
  <si>
    <t>dedicated to the iron and steel manufacturing facility, including all coke, byproduct, and steam</t>
  </si>
  <si>
    <t>produced for said facility which does not reach the facility (e.g., due to quality control, malfunction,</t>
  </si>
  <si>
    <t>or other issues).</t>
  </si>
  <si>
    <t>9. Facility address (physical location).</t>
  </si>
  <si>
    <t>10. Facility mailing address (if different than physical address).</t>
  </si>
  <si>
    <t>11. Facility location.</t>
  </si>
  <si>
    <t>a. Latitude coordinates, in decimal degrees to five decimal places</t>
  </si>
  <si>
    <t>b. Longitude coordinates, in decimal degrees to five decimal places</t>
  </si>
  <si>
    <t>12. North American Industry Classification System (NAICS) Code(s) applicable to the facility.</t>
  </si>
  <si>
    <t>16. Is the facility a major source of HAP? (Yes/No/Don’t know)</t>
  </si>
  <si>
    <t>a. If major source of HAP, list the HAP that qualify the facility as a major source using available</t>
  </si>
  <si>
    <t>documents or emission inventories.</t>
  </si>
  <si>
    <t>b. If major source of HAP, list each process unit that emits HAP.</t>
  </si>
  <si>
    <t>c. If major source of HAP, provide 2020 and 2021 [ICR submission for 2014 and 2015 provided, where</t>
  </si>
  <si>
    <t>applicable] emission inventories for each process unit.</t>
  </si>
  <si>
    <t>d. If major source of HAP, is the facility subject to:</t>
  </si>
  <si>
    <t>i. 40 CFR part 63, subpart L for Coke Oven Batteries?</t>
  </si>
  <si>
    <t>ii. If yes, is the facility on the MACT or LAER track?</t>
  </si>
  <si>
    <t>iii. 40 CFR part 63, subpart CCCCC for Pushing, Quenching, and Battery Stacks?</t>
  </si>
  <si>
    <t>e. If not a major source of HAP, did the facility take limits in their air permit to keep below major</t>
  </si>
  <si>
    <t>source thresholds for HAP?</t>
  </si>
  <si>
    <t>17. Coke oven batteries</t>
  </si>
  <si>
    <t>a. How many functional coke oven batteries are located at the facility?</t>
  </si>
  <si>
    <t>b. How many coke ovens are contained in each battery?</t>
  </si>
  <si>
    <t>c. How many of the coke oven batteries were operated in 2021? Currently, in 2022? [section 114</t>
  </si>
  <si>
    <t>submission for 2015 provided, where applicable]</t>
  </si>
  <si>
    <t>d. How many of your batteries are operating normally in 2022 (i.e., not on extended coking)? In 2021?</t>
  </si>
  <si>
    <t>[section 114 submission for 2015 provided, where applicable]</t>
  </si>
  <si>
    <t>18. Quench towers</t>
  </si>
  <si>
    <t>a. How many functional quench towers are located at the facility?</t>
  </si>
  <si>
    <t>b. How many of the quench towers are used regularly, i.e., over 40% of total facility operating days?</t>
  </si>
  <si>
    <t>19. Heat recovery steam generators (HRSG)– Heat Recovery Only</t>
  </si>
  <si>
    <t>a. How many functional HRSG are located at the facility?</t>
  </si>
  <si>
    <t>b. How many of the HRSG were operated in 2021? Currently, in 2022? [section 114 submission for</t>
  </si>
  <si>
    <t>2015 provided, where applicable]</t>
  </si>
  <si>
    <t>III. Regulatory Information</t>
  </si>
  <si>
    <t>20. Please provide the most recent air permit(s) for all operations at your coke facility. Please send the permit(s)</t>
  </si>
  <si>
    <t>electronically via email Coke.ICR2@rti.org.</t>
  </si>
  <si>
    <t>21. Indicate (Yes/No) whether or not the following federal regulations apply to your facility, including, but not</t>
  </si>
  <si>
    <t>limited to these listed below:</t>
  </si>
  <si>
    <t>a. NESHAP: Benzene Emissions at Coke By-Product Chemical Recovery Plants, part. 61, subpart L</t>
  </si>
  <si>
    <t>b. NESHAP: Integrated Iron and Steel NESHAP, part. 63, subpart FFFFF</t>
  </si>
  <si>
    <t>c. NSPS: Basic Oxygen Furnaces, part 60, subpart N or Na</t>
  </si>
  <si>
    <t>d. NSPS: Coal Preparation Plants, subpart Y</t>
  </si>
  <si>
    <t>e. NESHAP: Benzene Emissions from Wastewater, part 61 subpart FF</t>
  </si>
  <si>
    <t>f. NESHAP: Emission Standards for Equipment Leaks, part 61, subpart V</t>
  </si>
  <si>
    <t>g. NESHAP: Boilers (MACT), subpart DDDDD</t>
  </si>
  <si>
    <t>h. Identify any other federal regulations in 40 CFR subpart 60, 61, or 63 that apply to your facility that</t>
  </si>
  <si>
    <t>are not listed above.</t>
  </si>
  <si>
    <t>a. State regulation name and number</t>
  </si>
  <si>
    <t>b. Unit(s) subject to regulation</t>
  </si>
  <si>
    <t>c. Air pollutants and/or processes controlled (indicate media: air/water/wastewater)</t>
  </si>
  <si>
    <t>d. Requirements (emissions and testing) of state regulations.</t>
  </si>
  <si>
    <t>a. How many excess emission and deviation reports have you submitted in previous 2 years?</t>
  </si>
  <si>
    <t>b. Provide any excess emission and deviation reports submitted in previous 2 years.</t>
  </si>
  <si>
    <t>24. Title V or Air Permit deviations</t>
  </si>
  <si>
    <t>a. How many Title V deviations have you reported in previous 2 years?</t>
  </si>
  <si>
    <t>b. Provide any Title V deviation reports submitted in previous 2 years.</t>
  </si>
  <si>
    <t>IV. Process Flow Diagram, Source Table, Plot Plans, and Inventory Data</t>
  </si>
  <si>
    <t>25. Simple “Process and Emission Flow Diagram” (P&amp;EFD).</t>
  </si>
  <si>
    <t>Please provide a simple “block” process and emission flow diagram (P&amp;EFD) of all process units at your</t>
  </si>
  <si>
    <t>facility. The P&amp;EFD should provide at least one system of identification codes for all significant process</t>
  </si>
  <si>
    <t>units involved in the production of coke at your facility, and should minimally include the related emission</t>
  </si>
  <si>
    <t>points that are identified in any state or Federal rule or emission inventory. Include one set of codes on this</t>
  </si>
  <si>
    <t>diagram and also indicate the type of code, e.g., facility, permit, inventory, etc. The P&amp;EFD should clearly</t>
  </si>
  <si>
    <t>identify all process units and emission points related to the production of coke, including all control</t>
  </si>
  <si>
    <t>device(s) to which the emissions from these units are routed, from the following list of “Sources of</t>
  </si>
  <si>
    <t>Interest” (as defined in 40 CFR, part 63, subparts CCCCC and L):</t>
  </si>
  <si>
    <t> Coke oven batteries</t>
  </si>
  <si>
    <t> Quench towers</t>
  </si>
  <si>
    <t> Bypass vents and ducting (including common tunnels)</t>
  </si>
  <si>
    <t> Heat recovery steam generators, and</t>
  </si>
  <si>
    <t> All pollution control equipment</t>
  </si>
  <si>
    <t>26. Detailed “Source Table”</t>
  </si>
  <si>
    <t>Please list all of your process and/or emission units relating to the above list of “Sources of Interest” (see</t>
  </si>
  <si>
    <t>question above) at your facility using the “Source Table” provided in the Excel® file included with this</t>
  </si>
  <si>
    <t>section 114. If more than one name is used, please provide the additional names. Please provide the</t>
  </si>
  <si>
    <t>information below in the appropriate column on the “Source Table”:</t>
  </si>
  <si>
    <t>a. Facility ID/identifiers for each process and emission point, as well as all other ID numbers assigned</t>
  </si>
  <si>
    <t>to these process and emission points, e.g., from your air permit, your state agency, and any state or</t>
  </si>
  <si>
    <t>federal emission inventories. All outside ID’s assigned to your facility should be listed on this chart.</t>
  </si>
  <si>
    <t>Please add columns for any additional ID systems. For smaller units or emission points not shown on</t>
  </si>
  <si>
    <t>the P&amp;EFD, include name and ID number of the nearest larger unit or emission point shown on the</t>
  </si>
  <si>
    <t>P&amp;EFD. Note: Every process or emission point related to the “Sources of Interest” should be</t>
  </si>
  <si>
    <t>listed on the “Source Table” and show an ID number correspondence to at least one location</t>
  </si>
  <si>
    <t>included on the simple flow diagram (P&amp;EFD), described above</t>
  </si>
  <si>
    <t>b. Coking status: Please specify whether each battery is operating under extended coking or normal</t>
  </si>
  <si>
    <t>coking.</t>
  </si>
  <si>
    <t>27. Plot plan.</t>
  </si>
  <si>
    <t>Please provide a copy of an existing plot plan that includes each emission unit listed below at your facility</t>
  </si>
  <si>
    <t>related to the production of coke (as defined in 40 CFR, part 63, subparts CCCCC and L). Separate plot</t>
  </si>
  <si>
    <t>plans may be provided for each emission unit listed below. The plot plan should clearly indicate all the</t>
  </si>
  <si>
    <t>stationary equipment related to coke production or associated activities, e.g., HRSG and boilers, which</t>
  </si>
  <si>
    <t>are located at your facility:</t>
  </si>
  <si>
    <t>b. Charging/Pushing units</t>
  </si>
  <si>
    <t>e. All pollution control equipment at above [(a) – (d)] process/emission areas</t>
  </si>
  <si>
    <t>28. Inventory Information for all Coke Production Process Units/Emission Points (Coke Battery, Quench</t>
  </si>
  <si>
    <t>Towers, and Heat Recovery Steam Generator) Please provide the following information in the “Source</t>
  </si>
  <si>
    <t>Table” included with your ICR and described above in Question 26 if not already included. All</t>
  </si>
  <si>
    <t>information should reflect current (2022) configurations. [ICR submission for 2015 provided, where</t>
  </si>
  <si>
    <t>applicable]</t>
  </si>
  <si>
    <t>a. Process unit/emission point name &amp; number (facility ID)</t>
  </si>
  <si>
    <t>b. Process unit/emission point Agency ID No. (if available, as used by your state Agency)</t>
  </si>
  <si>
    <t>c. Process unit/emission point Permit ID No (if different than Agency ID No.)</t>
  </si>
  <si>
    <t>d. Latitude &amp; longitude of each process/emission unit, in decimal degrees to five decimal places (</t>
  </si>
  <si>
    <t>e. For each coke oven battery, number of ovens in each battery</t>
  </si>
  <si>
    <t>f. Current (2022) coal capacity (dry tons) of each battery</t>
  </si>
  <si>
    <t>g. Coal charging capacity of each coke battery in 2022 (tons per year)</t>
  </si>
  <si>
    <t>h. Minimum coal charge requirements and maximum capacities in both a per oven (typical) and per</t>
  </si>
  <si>
    <t>battery basis for 2022</t>
  </si>
  <si>
    <t>i. Coke production design capacity of each battery (tons per year) in 2022</t>
  </si>
  <si>
    <t>j. Operating status of each process unit (operating, standby/idle, shut down, etc.)</t>
  </si>
  <si>
    <t>k. Date operations began for each process unit.</t>
  </si>
  <si>
    <t>l. Date of idle or closure for each unit idle or shutdown (if applicable)</t>
  </si>
  <si>
    <t>m. EPA Source Classification Code (SCC) for each process (see SCC worksheet in your 2016 data file</t>
  </si>
  <si>
    <t>to look-up SCCs) If an SCC does not exist in the worksheet, please indicate in your worksheet.</t>
  </si>
  <si>
    <t>29. Provide the following information for each process and emission release point in the “Source Table”</t>
  </si>
  <si>
    <t>described above in Question 26. Units should be either indicated in the P&amp;EFD, described above, or</t>
  </si>
  <si>
    <t>identified as nearby one of these units in the “Source Table”.</t>
  </si>
  <si>
    <t>a. Emission Release Point ID - physical location point from which emissions from the process and/or</t>
  </si>
  <si>
    <t>emission units are released to the atmosphere (e.g., the stack ID associated with the control device.)</t>
  </si>
  <si>
    <t>b. Total capacity and actual production for years 2019, 2020, 2021, and 2022 (e.g., tons per year). [ICR</t>
  </si>
  <si>
    <t>submission for 2012, 2013, 2014, and 2015 provided, where applicable] Capacity information</t>
  </si>
  <si>
    <t>should be based on the highest potential production rate of each unit.</t>
  </si>
  <si>
    <t>c. Year that each unit began operating and year purchased (if different).</t>
  </si>
  <si>
    <t>d. If applicable, provide the following information regarding upgrades made in the last 2 years to each</t>
  </si>
  <si>
    <t>unit that resulted in a material increase or decrease in actual production:</t>
  </si>
  <si>
    <t>i. Description of the upgrade completed, including unit(s) affected and the year the upgrade was</t>
  </si>
  <si>
    <t>made. Your description must identify the unit(s) using the identifiers in the P&amp;EFD described</t>
  </si>
  <si>
    <t>above.</t>
  </si>
  <si>
    <t>ii. Description of upgrades completed at air pollution control devices associated with each</t>
  </si>
  <si>
    <t>affected process unit and the year the upgrade was completed. Your description must identify</t>
  </si>
  <si>
    <t>the control device using the identifiers in the P&amp;EFD required to be submitted in response to</t>
  </si>
  <si>
    <t>this survey.</t>
  </si>
  <si>
    <t>V. Emission Points</t>
  </si>
  <si>
    <t>30. Indicate whether facility air emission points are point sources or fugitive sources in the appropriate column</t>
  </si>
  <si>
    <t>of the “Source Table” described above, as described in Question 26, for the “Sources of Interest” of this</t>
  </si>
  <si>
    <t>ICR, as listed in Question 25</t>
  </si>
  <si>
    <t>31. Indicate the type of control device used on all emissions points in the appropriate column of the “Source</t>
  </si>
  <si>
    <t>Table” for the “Sources of Interest.”</t>
  </si>
  <si>
    <t>32. If the emission release point for the “Sources of Interest.” Is considered a point source, please also provide</t>
  </si>
  <si>
    <t>the following in the appropriate column:</t>
  </si>
  <si>
    <t>a. Stack coordinates, in decimal degrees to five decimal places:</t>
  </si>
  <si>
    <t>i. Latitude</t>
  </si>
  <si>
    <t>ii. Longitude</t>
  </si>
  <si>
    <t>b. Stack height (feet).</t>
  </si>
  <si>
    <t>c. Stack diameter (feet).</t>
  </si>
  <si>
    <t>d. Average exit stack gas flow rate (actual cubic feet per minute).</t>
  </si>
  <si>
    <t>e. Average exit stack gas temperature (degrees Fahrenheit).</t>
  </si>
  <si>
    <t>f. List all CEMS installed on stack and the pollutant it measures, e.g., CO, NOx, SO2, PM, opacity, or</t>
  </si>
  <si>
    <t>other (specify)</t>
  </si>
  <si>
    <t>33. If the emission point for the “Sources of Interest” is considered a non-point (fugitive) source,2 please</t>
  </si>
  <si>
    <t>provide:</t>
  </si>
  <si>
    <t>a. Coordinates of the southwest corner of the emission point, in decimal degrees to five decimal places.</t>
  </si>
  <si>
    <t>b. Length in (x) direction (feet) (see diagram below)</t>
  </si>
  <si>
    <t>c. Width in (y) direction (feet) (see diagram below)</t>
  </si>
  <si>
    <t>d. Angle (degrees) from coordinates. Must be between 0 and 90 degrees. See the diagrams below for</t>
  </si>
  <si>
    <t>depiction of how to report angles.</t>
  </si>
  <si>
    <t>e. Release Height (feet).</t>
  </si>
  <si>
    <t>f. Average exit stack gas temperature (degrees Fahrenheit, oF).</t>
  </si>
  <si>
    <t>g. Average air flow rate (if known), in actual cubic feet per minute.</t>
  </si>
  <si>
    <t>34. If the emission point is considered a volume source2 (fugitive), please provide:</t>
  </si>
  <si>
    <t>a. Coordinates of the center of the emission point, in decimal degrees to five decimal places</t>
  </si>
  <si>
    <t>i. Latitude.</t>
  </si>
  <si>
    <t>b. Horizontal dimension (x) (assumes a square)</t>
  </si>
  <si>
    <t>c. Height above ground of the center of volume source (half distance from ground to top of source)</t>
  </si>
  <si>
    <t>(feet)</t>
  </si>
  <si>
    <t>35. If the emission point is considered a line source2 (fugitive), please provide:</t>
  </si>
  <si>
    <t>a. Coordinates of one end of the emission line in decimal degrees, to five decimal places</t>
  </si>
  <si>
    <t>b. Coordinates of other end of the emission line, in decimal degrees to five decimal places</t>
  </si>
  <si>
    <t>c. Width of line source (feet).</t>
  </si>
  <si>
    <t>d. Release Height (above ground) of line source (feet)</t>
  </si>
  <si>
    <t>e. Line source release temperature (deg-f)</t>
  </si>
  <si>
    <t>f. If line sources are located at a building or other structure, a drawing showing the line source exit</t>
  </si>
  <si>
    <t>point from the building/structure along with the building/structure dimensions must be included.</t>
  </si>
  <si>
    <t>VI. Process and Emission Unit Operations</t>
  </si>
  <si>
    <t>In the Source Table described above in Question 26, please provide the following for each coke oven</t>
  </si>
  <si>
    <t>battery, heat recovery steam generator (HRSG), quench tower, push-charge machine (heat recovery only)</t>
  </si>
  <si>
    <t>and flat push hot car (heat recovery only) presently at your facility.</t>
  </si>
  <si>
    <t>36. Total production capacity and actual production for years 2019, 2020, 2021 and 2022 (tons per year) for</t>
  </si>
  <si>
    <t>each individual major production unit, i.e., battery (for coke), HRSG (for steam). [ICR submission for</t>
  </si>
  <si>
    <t>2012, 2013, 2014, and 2015 provided, where applicable]</t>
  </si>
  <si>
    <t>37. The year that each unit began production and estimate of the remaining useful economic life of the unit, if</t>
  </si>
  <si>
    <t>possible. Note: EPA default value is 20 years for most equipment.</t>
  </si>
  <si>
    <t>38. If applicable, provide the following information regarding upgrades made to each production unit (in the</t>
  </si>
  <si>
    <t>last 2 years) that resulted in an increase or decrease in emissions:</t>
  </si>
  <si>
    <t>a. Description of the upgrade made, including emission unit(s) affected and the year the upgrade was</t>
  </si>
  <si>
    <t>made. Include in your description an estimate of annual HAP emissions increase or reduction</t>
  </si>
  <si>
    <t>because of the upgrade and the basis for the estimate, if available. Please identify the emission</t>
  </si>
  <si>
    <t>unit(s) using the identifiers in the P&amp;EFD described in Section IV, above.</t>
  </si>
  <si>
    <t>b. Description of upgrades made to air pollution control devices associated with each affected emission</t>
  </si>
  <si>
    <t>unit and the year the upgrade was made. Include in your description an estimate of annual emission</t>
  </si>
  <si>
    <t>reductions and the basis for the estimate, if available. Your description must identify the control</t>
  </si>
  <si>
    <t>device using the identifiers in the P&amp;EFD submitted in response to this survey.</t>
  </si>
  <si>
    <t>A. Coke Oven Batteries. [ICR submission for 2015 or 2016 provided, where applicable]</t>
  </si>
  <si>
    <t>Please provide the following current (2021 or 2022) information in the “Source Table” described above in</t>
  </si>
  <si>
    <t>Question 26 for all your coke batteries, if not already included in this table.</t>
  </si>
  <si>
    <t>39. Operating status (e.g., operating, under construction or modification, planned future construction, or shut</t>
  </si>
  <si>
    <t>down. [For ovens that are shut down, under construction or modification, or for ovens that are planned for</t>
  </si>
  <si>
    <t>future construction, only answer the questions that you are able in the remainder of the survey.]</t>
  </si>
  <si>
    <t>40. Oven manufacturer and design, including oven dimensions: length, width, and height.</t>
  </si>
  <si>
    <t>41. Total operating hours, per battery, per day &amp; year (2021).</t>
  </si>
  <si>
    <t>42. Number of ovens are pushed each day in each battery.</t>
  </si>
  <si>
    <t>43. Average time from charge to push all ovens in the battery for each battery (hours) (2021 or 2022).</t>
  </si>
  <si>
    <t>44. Number and type of charging and pushing units.</t>
  </si>
  <si>
    <t>45. How much coal is delivered each day to the facility, on average? If the facility only records truckloads,</t>
  </si>
  <si>
    <t>estimate the amount of coal in a typical truck load.</t>
  </si>
  <si>
    <t>46. Date operation commenced for each battery (i.e., date on which each oven within each battery was fully</t>
  </si>
  <si>
    <t>operational).</t>
  </si>
  <si>
    <t>47. Date of last major battery modification, decarburization, refractory repair, or other major modification or</t>
  </si>
  <si>
    <t>repair with description of action(s).</t>
  </si>
  <si>
    <t>48. List all fuels combusted by the ovens in 2021; for each fuel, list its total usage volume, and contribution (in</t>
  </si>
  <si>
    <t>percent by heat input) to the total heat input of all fuel combusted by the ovens in 2021, e.g., natural gas</t>
  </si>
  <si>
    <t>(not pre-treated); Natural gas (pre-treated); Coal; Recirculated Coke Oven Gas; Other (specify).</t>
  </si>
  <si>
    <t>49. List the factors that in the facility’s experience have been found to contribute to length of coking time?</t>
  </si>
  <si>
    <t>Examples: coal type, coal, moisture, volatile content.</t>
  </si>
  <si>
    <t>B. Heat Recovery Steam Generators (HRSG) - Heat Recovery Only [ICR submission for 2014 and 2015</t>
  </si>
  <si>
    <t>provided, where applicable]</t>
  </si>
  <si>
    <t>Please provide the following for all your HRSG. In the case of separate HRSG ownership, please request</t>
  </si>
  <si>
    <t>the owner provide this information to the EPA. Reports previously submitted to local agency can be used in</t>
  </si>
  <si>
    <t>lieu of response to the specific questions below.</t>
  </si>
  <si>
    <t>50. A piping &amp; instrumentation diagram (P&amp;ID) of each HRSG, including associated dampers. [For HRSG</t>
  </si>
  <si>
    <t>that are shut down, under construction or modification, or for HRSG that are planned for future</t>
  </si>
  <si>
    <t>construction (e.g., redundant HRSG), only answer the questions that you are able in the remainder of the</t>
  </si>
  <si>
    <t>survey.]</t>
  </si>
  <si>
    <t>51. Design heat input (million British thermal units per hour) and manufacturer.</t>
  </si>
  <si>
    <t>52. Date operation commenced.</t>
  </si>
  <si>
    <t>53. Source of feedwater in 2021 and 2022.</t>
  </si>
  <si>
    <t>54. Indicate whether or not the HRSG is subject to the Boiler NESHAP (MACT), subpart DDDDD.</t>
  </si>
  <si>
    <t>55. Fate of all steam produced in 2021 and 2022. Include a description of all upsets resulting in wasted steam</t>
  </si>
  <si>
    <t>(i.e., steam created by the HRSG which never reached the intended consumer. (For example, the steam</t>
  </si>
  <si>
    <t>produced by each HRSG in 2021 was sent via pipeline to a neighboring facility)</t>
  </si>
  <si>
    <t>56. Dates of major tube section, economizer, soot blower, and superheater repairs, including work performed</t>
  </si>
  <si>
    <t>and cost in the last 12 months.</t>
  </si>
  <si>
    <t>57. List all streams that pass through the HRSG, e.g. boiler feedwater; waste gas from coke ovens/common</t>
  </si>
  <si>
    <t>coke oven tunnel; or specify other.</t>
  </si>
  <si>
    <t>C. Quench Towers [ICR submission for 2014 and 2015 provided, where applicable]</t>
  </si>
  <si>
    <t>58. Design maximum and minimum coke quenching capacity, according to coke product specifications.</t>
  </si>
  <si>
    <t>59. Source of quench water.</t>
  </si>
  <si>
    <t>60. Number of gallons of quench water used in 2021 and 2022, if recorded.</t>
  </si>
  <si>
    <t>61. List the design type and model number of each type of tower.</t>
  </si>
  <si>
    <t>62. Describe design/shape of baffles, e.g. “chevron,” including number of baffles.</t>
  </si>
  <si>
    <t>63. How many quench towers have controls (e.g., baffles)? Please identify the type of control(s).</t>
  </si>
  <si>
    <t>68. Any exceedances of the total dissolved solids limit from 40 CFR, part 63, subpart CCCCC in the last 2</t>
  </si>
  <si>
    <t>years? If so, specify or provide previous reports. Please do not include any information not relevant to this</t>
  </si>
  <si>
    <t>question.</t>
  </si>
  <si>
    <t>a. Date of exceedance</t>
  </si>
  <si>
    <t>b. Days to restore compliance</t>
  </si>
  <si>
    <t>c. Reason, if any, for exceedance?</t>
  </si>
  <si>
    <t>D. Push-Charge Machines (PCM) - Heat Recovery Only [ICR submission for 2014 and 2015 provided,</t>
  </si>
  <si>
    <t>where applicable]</t>
  </si>
  <si>
    <t>69. Design coal and coke capacity of PCM.</t>
  </si>
  <si>
    <t>70. Description of PCM control equipment, including date operation commenced.</t>
  </si>
  <si>
    <t>71. Total tons of coal charged by each PCM in 2021 and 2022.</t>
  </si>
  <si>
    <t>72. Total tons of coke pushed by each PCM or in 2021 and 2022.</t>
  </si>
  <si>
    <t>E. Pushing Capture and Control</t>
  </si>
  <si>
    <t>74. Identify equipment used at your facility from list below (include all present and indicate on which battery</t>
  </si>
  <si>
    <t>equipment is used, if applicable</t>
  </si>
  <si>
    <t>g. push/charge machine with controls (indicate type)</t>
  </si>
  <si>
    <t>75. What is the typical range in elapsed time from opening door(s) to push out coke to closing doors (low,</t>
  </si>
  <si>
    <t>average, and high, in minutes)? If the time differs by battery, please specify battery name &amp; ID#.</t>
  </si>
  <si>
    <t>76. For equipment identified above, indicate the percent capture or control if known. Report whether the</t>
  </si>
  <si>
    <t>information is from source tests, manufacturer information, or engineering judgement. If source tests are</t>
  </si>
  <si>
    <t>indicated, please send EPA a copy of your most recent report in the case that there are more than one</t>
  </si>
  <si>
    <t>report.</t>
  </si>
  <si>
    <t>77. List the top parameters that effect timing of push, i.e., the end of coking period? Some examples are:</t>
  </si>
  <si>
    <t>control device/PCM availability; quench tower availability; and operator readiness. Indicate how much the</t>
  </si>
  <si>
    <t>timing of push can vary (low, average, and high, in minutes) with each parameter or, if not known, an</t>
  </si>
  <si>
    <t>overall range of variability.</t>
  </si>
  <si>
    <t>78. For by-product plants, how many times in the last 12 months did you have green pushes from any oven at</t>
  </si>
  <si>
    <t>your facility? Indicate oven # and battery name/#.</t>
  </si>
  <si>
    <t>79. For all of the green pushes in last 12 months, please describe the event, including reason for green push.</t>
  </si>
  <si>
    <t>80. For heat and nonrecovery plants, list the number of times in the last 12 months that during visual inspection</t>
  </si>
  <si>
    <t>of each oven prior to pushing by opening the door damper and observing the bed of coke you observed</t>
  </si>
  <si>
    <t>there was smoke in the open space above the coke bed and/or an unobstructed view of the door on the</t>
  </si>
  <si>
    <t>opposite side of the oven. You can provide reports that record these determinations along with any noncompliance</t>
  </si>
  <si>
    <t>and deviation reports.</t>
  </si>
  <si>
    <t>F. HRSG Systems - Heat Recovery Only</t>
  </si>
  <si>
    <t>Please provide the information listed below on your HRSG. Alternatively, you may provide tables or sections of</t>
  </si>
  <si>
    <t>reports submitted to your local agency that contain the same information. Please do not send the entire report if</t>
  </si>
  <si>
    <t>any of the other information is not applicable to these questions:</t>
  </si>
  <si>
    <t>81. Specify the type of HRSG system design, e.g., once-through cooling water system; natural draft cooling</t>
  </si>
  <si>
    <t>tower; induced draft (fans at outlet) cooling tower; forced draft (fans for inlet air) cooling tower; or specify</t>
  </si>
  <si>
    <t>other.</t>
  </si>
  <si>
    <t>83. What is the cooling water discharge rate for once-through systems (gallons per minute and per year)</t>
  </si>
  <si>
    <t>84. For recirculating systems</t>
  </si>
  <si>
    <t>a. What is the cooling water recirculation rate (gallons per minute)</t>
  </si>
  <si>
    <t>b. What is the source of make-up water?</t>
  </si>
  <si>
    <t>c. Estimate how much make-up water is used (gallons per day or per month/year , as appropriate)</t>
  </si>
  <si>
    <t>85. Provide the total number of HRSG serviced by the HRSG system (including redundant HRSG where</t>
  </si>
  <si>
    <t>applicable).</t>
  </si>
  <si>
    <t>87. Describe the monitoring performed for detecting tube leaks in each HRSG system and indicate if required</t>
  </si>
  <si>
    <t>in your permit or if voluntary:</t>
  </si>
  <si>
    <t>a. Monitor for leaks by entire HRSG system.</t>
  </si>
  <si>
    <t>i. Are simplifying assumptions for entrance mean concentration being used?</t>
  </si>
  <si>
    <t>ii. What is current frequency of monitoring, e.g. hourly, daily, weekly, monthly, quarterly,</t>
  </si>
  <si>
    <t>annually, or specify other.</t>
  </si>
  <si>
    <t>iii. Describe the method used to determine the concentration of the monitored substance in the</t>
  </si>
  <si>
    <t>cooling water.</t>
  </si>
  <si>
    <t>b. Monitor for leaks by a combination of HRSG.</t>
  </si>
  <si>
    <t>i. Are simplifying assumptions for entrance mean concentration are being used?</t>
  </si>
  <si>
    <t>iii. Describe the method used to determine the concentration of the monitored pollutant in the</t>
  </si>
  <si>
    <t>iv. Identify each group of heat exchangers and provide the number of HRSG in each group.</t>
  </si>
  <si>
    <t>c. Monitor for leaks by sampling at the inlet and outlet of each heat exchanger.</t>
  </si>
  <si>
    <t>i. Are simplifying assumptions for entrance mean concentration are being used? (Yes/No)</t>
  </si>
  <si>
    <t>ii. What is current frequency of monitoring?</t>
  </si>
  <si>
    <t>iv. Number of HRSG in HRSG system.</t>
  </si>
  <si>
    <t>d. Monitor for leaks using a surrogate indicator of leaks.</t>
  </si>
  <si>
    <t>i. Select what surrogate indicator is being used:</t>
  </si>
  <si>
    <t>1. Ion specific electrode monitoring.</t>
  </si>
  <si>
    <t>2. pH.</t>
  </si>
  <si>
    <t>3. Conductivity.</t>
  </si>
  <si>
    <t>4. Other (specify).</t>
  </si>
  <si>
    <t>ii. Submit the monitoring plan as required by your permit or if voluntary action.</t>
  </si>
  <si>
    <t>G. Battery Leaks (Regulated)</t>
  </si>
  <si>
    <t>Please address the following information for your coke oven batteries</t>
  </si>
  <si>
    <t>a. Battery name &amp; number</t>
  </si>
  <si>
    <t>e. Total number of lids</t>
  </si>
  <si>
    <t>f. Total number of offtakes</t>
  </si>
  <si>
    <t>h. Total charges per year (2015)</t>
  </si>
  <si>
    <t>i. Typical charging cycle time (total hours)</t>
  </si>
  <si>
    <t>89. Method 303/303A Inspection Data Summary for 2015 – Monthly and Rolling Monthly Averages – For By-</t>
  </si>
  <si>
    <t>Product and H&amp;NR, as applicable. Please complete the following for the period January 1, 2015 –</t>
  </si>
  <si>
    <t>December 31, 2015. If you report a shorter period, please specify. If a battery was not operating in all or</t>
  </si>
  <si>
    <t>any of 2015 but is operating in 2016, use your reported information for 2016 to comprise 12 months of data</t>
  </si>
  <si>
    <t>as much as possible.</t>
  </si>
  <si>
    <t>b. Average seconds per charge (s/chg), by-product batteries</t>
  </si>
  <si>
    <t>c. Average percent leaking doors (PLD), by-product and H&amp;NR batteries</t>
  </si>
  <si>
    <t>d. Average percent leaking lids (PLL), by-product batteries</t>
  </si>
  <si>
    <t>e. Average percent leaking offtakes (PLO), by-product batteries</t>
  </si>
  <si>
    <t>f. Average percent leaking collecting main, by-product batteries</t>
  </si>
  <si>
    <t>90. List your charging (s/chg) and leaking (PLD, PLL, PLO) limits under 40 CFR part 63 subpart L for each</t>
  </si>
  <si>
    <t>battery. If the limit is same as per EPA rule, you can just specify EPA rule either “MACT” or “LAER”. If</t>
  </si>
  <si>
    <t>“foundry” doors, please specify. If a lower state limit, please specify numeric value.</t>
  </si>
  <si>
    <t>b. Foundry doors?</t>
  </si>
  <si>
    <t>c. MACT or LAER or Other?</t>
  </si>
  <si>
    <t>d. Specify exact limit(s) for “Other”: s/chg, PLD, PLL, PLO</t>
  </si>
  <si>
    <t>91. For each detected leak or charge rate above your facility’s limit (above) for doors, lids, or offtakes in the</t>
  </si>
  <si>
    <t>last 2 years (2014 &amp; 2015) subject to subpart L, please provide the information listed below. Alternatively,</t>
  </si>
  <si>
    <t>you can provide tables or sections of reports submitted to your local agency which contain the same</t>
  </si>
  <si>
    <t>information. Please do not send the entire report if any of the other information is not applicable to this</t>
  </si>
  <si>
    <t>question:</t>
  </si>
  <si>
    <t>e. Total number of days to repair</t>
  </si>
  <si>
    <t>f. For each repair taking longer than 45 calendar days, explain reason for delay. For example: leaking</t>
  </si>
  <si>
    <t>equipment needed to be isolated from the process; repair was technically infeasible without a</t>
  </si>
  <si>
    <t>shutdown; the necessary equipment, parts or personnel were not available.</t>
  </si>
  <si>
    <t>92. Do you own or have ready access to an optical or thermal imaging device for detecting oven door, lid, and</t>
  </si>
  <si>
    <t>offtake leaks? (Yes/No) If yes:</t>
  </si>
  <si>
    <t>a. Provide the manufacturer and model number.</t>
  </si>
  <si>
    <t>b. Which of the following best describes the use of the imaging device by the facility? (Select all that</t>
  </si>
  <si>
    <t>apply.)</t>
  </si>
  <si>
    <t> At the frequency required by a federal, state, or other air regulation in order to demonstrate</t>
  </si>
  <si>
    <t>compliance. Specify the regulation and provide the rule citation that requires use of the</t>
  </si>
  <si>
    <t>imaging device.</t>
  </si>
  <si>
    <t> To voluntarily check for leaks on a routine basis (quarterly or more frequently).</t>
  </si>
  <si>
    <t> To voluntarily check for leaks on an occasional basis (less frequently than quarterly).</t>
  </si>
  <si>
    <t> To voluntarily check for leaks following non-routine operations.</t>
  </si>
  <si>
    <t> Other (specify).</t>
  </si>
  <si>
    <t>H. Cooling Water at HRSG - Heat Recovery Only</t>
  </si>
  <si>
    <t>93. Is the HRSG subject to a National Pollutant Discharge Elimination System (NPDES) permit?</t>
  </si>
  <si>
    <t>94. If yes:</t>
  </si>
  <si>
    <t>a. Do either of the following apply?</t>
  </si>
  <si>
    <t>i. Allowable discharge of 1 part per million by volume or less above influent concentration?</t>
  </si>
  <si>
    <t>(Yes/No)</t>
  </si>
  <si>
    <t>ii. Allowable discharge of 10 percent or less above influent concentration? (Yes/No)</t>
  </si>
  <si>
    <t>b. Does the permit require monitoring for detection of leaks of process fluid into cooling water?</t>
  </si>
  <si>
    <t>(Yes/No) If yes, select all that apply:</t>
  </si>
  <si>
    <t>i. Permit specifies normal range of the parameter or condition.</t>
  </si>
  <si>
    <t>ii. Permit requires monthly or more frequent monitoring.</t>
  </si>
  <si>
    <t>iii. Permit requires reporting and correction of leaks.</t>
  </si>
  <si>
    <t>c. Please submit a copy of your NPDES permit.</t>
  </si>
  <si>
    <t>I. Postponed Questions from Above</t>
  </si>
  <si>
    <t>95. (from Q. 16.a): If your facility (includes all sources and processes within the property boundary or “fence</t>
  </si>
  <si>
    <t>line”) is a major source of HAP, list the HAP or HAPS that qualify the facility as a major source using</t>
  </si>
  <si>
    <t>available documents or emission inventories.</t>
  </si>
  <si>
    <t>96. (from Q. 45) How much coal is delivered each day to the facility, on average? If the facility only records</t>
  </si>
  <si>
    <t>truckloads, estimate the amount of coal in a typical truck load.</t>
  </si>
  <si>
    <t>97. (from Q. 23) Excess Emissions, Malfunctions or Deviations</t>
  </si>
  <si>
    <t>98. (from Q, 24.b) Title V or Air Permit deviations</t>
  </si>
  <si>
    <t>b. Provide the Title V deviation reports submitted in previous 2 years.</t>
  </si>
  <si>
    <t>VII. Air Pollution Control and Monitoring Equipment</t>
  </si>
  <si>
    <t>99. Identify each emission monitoring device that monitors emissions from each process area or emissions</t>
  </si>
  <si>
    <t>point and each control device that captures and/or controls emissions from each process or emissions point</t>
  </si>
  <si>
    <t>(use emission release point ID #s, both facility and permit/state, from the P&amp;EFD and plot plans) and</t>
  </si>
  <si>
    <t>include the information below:</t>
  </si>
  <si>
    <t>a. Type of monitor or control device.</t>
  </si>
  <si>
    <t>b. Year installed</t>
  </si>
  <si>
    <t>c. Does this device monitor or control HAP emissions or surrogates for HAP emissions?</t>
  </si>
  <si>
    <t>d. Identify ALL the pollutants monitored or controlled</t>
  </si>
  <si>
    <t>e. Identify the process or emissions point this device monitors or controls (use P&amp;EFD codes)</t>
  </si>
  <si>
    <t>f. What year was the monitor or control originally installed?</t>
  </si>
  <si>
    <t>g. List any upgrades to each piece of monitoring or control equipment in the last 2 years. Include year,</t>
  </si>
  <si>
    <t>reason for upgrade, and cost (approximate, if available)</t>
  </si>
  <si>
    <t>h. Type of stack or release point.</t>
  </si>
  <si>
    <t>i. Longitude coordinates, in decimal degrees to five decimal places</t>
  </si>
  <si>
    <t>j. Latitude coordinates, in decimal degrees to five decimal places</t>
  </si>
  <si>
    <t>VIII. Economics/Costs</t>
  </si>
  <si>
    <t>100. Please provide the following information for your coke, chemical, and energy production processes to</t>
  </si>
  <si>
    <t>help us create an economic profile of the industry. We will be using this information to run our model to</t>
  </si>
  <si>
    <t>determine the economic impacts of our rules. Estimates can be labeled as such.</t>
  </si>
  <si>
    <t>a. Identify each process located your facility, among the following (add other processes not listed):</t>
  </si>
  <si>
    <t>i. Coke production (from coal transport, to coking, to quenching)</t>
  </si>
  <si>
    <t>ii. By-product chemical recovery (as applicable)</t>
  </si>
  <si>
    <t>iii. Heat recovery (HRSG)</t>
  </si>
  <si>
    <t>iv. Energy recovery for use or sale</t>
  </si>
  <si>
    <t>b. Amounts and cost of raw materials used in manufacturing coke</t>
  </si>
  <si>
    <t>c. Labor costs ($/hr, average by worker class)</t>
  </si>
  <si>
    <t>d. Energy requirements for facility (BTU/hr or BTU/ton coke produced)</t>
  </si>
  <si>
    <t>e. Operating and Maintenance (O&amp;M) Costs ($/ton coke produced)</t>
  </si>
  <si>
    <t>f. Cost benefit of energy sales ($/ton coke produced, $/yr, as appropriate)</t>
  </si>
  <si>
    <t>IX. Startup and Shutdown</t>
  </si>
  <si>
    <t>Please provide a copy of your Startup, Shutdown, and Malfunction Plan (SSMP). If you have a separate</t>
  </si>
  <si>
    <t>Malfunction or Emergency Response Plan, please also add this to your submittal.</t>
  </si>
  <si>
    <t>A. Planned Shutdowns</t>
  </si>
  <si>
    <t>The following questions apply to cokemaking operations and include all units that are air emission points</t>
  </si>
  <si>
    <t>themselves or (directly or indirectly) affect other cokemaking emission points. For the purposes of this</t>
  </si>
  <si>
    <t>survey, a planned shutdown event means a routine shutdown, scheduled in advance, for preventative</t>
  </si>
  <si>
    <t>maintenance, which are typically scheduled and budgeted for multiple months in advance.</t>
  </si>
  <si>
    <t>101. Frequency of planned shutdown events (last 2 years).</t>
  </si>
  <si>
    <t>102. Average amount of time required to shutdown during a planned event (hours).</t>
  </si>
  <si>
    <t>103. Describe steps, work-practices, processes, or techniques the facility uses to minimize emissions during</t>
  </si>
  <si>
    <t>planned shutdown events.</t>
  </si>
  <si>
    <t>104. Have you ever collected HAP emissions data during a planned shutdown event? (Yes/No) If yes, explain</t>
  </si>
  <si>
    <t>the type of HAP emissions data collected.</t>
  </si>
  <si>
    <t>105. Do you expect HAP emissions to be higher, lower, or unchanged during planned shutdown events</t>
  </si>
  <si>
    <t>compared to normal operations? Provide an explanation for your answer.</t>
  </si>
  <si>
    <t>a. Date of last planned shutdown.</t>
  </si>
  <si>
    <t>b. Amount of time required to shutdown during the event (hours).</t>
  </si>
  <si>
    <t>c. Provide a description of the last planned shutdown.</t>
  </si>
  <si>
    <t>d. Identify each HAP released (name and CAS number) during the event, the amount released</t>
  </si>
  <si>
    <t>(pounds), and a basis for the amount released.</t>
  </si>
  <si>
    <t>e. Identify the surveyed process units associated with the event (select all that apply).</t>
  </si>
  <si>
    <t>f. Identify the other process units associated with the event (select all that apply).</t>
  </si>
  <si>
    <t>g. Identify additional coke manufacturing or non-coke manufacturing related process units (if</t>
  </si>
  <si>
    <t>applicable) that were associated with the event that were not covered and identified above.</t>
  </si>
  <si>
    <t>B. Unplanned Shutdowns</t>
  </si>
  <si>
    <t>The following questions address coke manufacturing and include all ancillary units, as appropriate for only</t>
  </si>
  <si>
    <t>those ancillary units that are air emission points or directly or indirectly affect other air emission points. For</t>
  </si>
  <si>
    <t>the purposes of this survey, an unplanned shutdown event is due to external events outside the control of the</t>
  </si>
  <si>
    <t>operator (i.e., natural disaster or power failure).</t>
  </si>
  <si>
    <t>107. Average frequency of unplanned shutdown events (last 2 years).</t>
  </si>
  <si>
    <t>108. Average amount of time required to shutdown, including time required to redirect coke oven gases</t>
  </si>
  <si>
    <t>through bypass vents, during an unplanned event (hours).</t>
  </si>
  <si>
    <t>109. Describe steps, work-practices, processes, or techniques the facility uses to minimize emissions during</t>
  </si>
  <si>
    <t>unplanned shutdown events.</t>
  </si>
  <si>
    <t>110. Have you ever collected emissions data during an unplanned shutdown event? (Yes/No) If yes, explain</t>
  </si>
  <si>
    <t>the type of emissions data collected.</t>
  </si>
  <si>
    <t>111. Do you expect emissions to be higher, lower, or unchanged during unplanned shutdown events</t>
  </si>
  <si>
    <t>a. Date of last unplanned shutdown.</t>
  </si>
  <si>
    <t>b. Amount of time required to shutdown and reroute coke oven gases through bypass vents during the</t>
  </si>
  <si>
    <t>event (hours).</t>
  </si>
  <si>
    <t>c. Provide a description of the last unplanned shutdown.</t>
  </si>
  <si>
    <t>e. Identify the surveyed process units (from section above) associated with the event (select all that</t>
  </si>
  <si>
    <t>apply).</t>
  </si>
  <si>
    <t>f. Identify the other process units (from section above) associated with the event (select all that apply).</t>
  </si>
  <si>
    <t>applicable) that were associated with the event that were not covered and identified (in sections</t>
  </si>
  <si>
    <t>above).</t>
  </si>
  <si>
    <t>C. Startups</t>
  </si>
  <si>
    <t>Based on information for the last 2 years (2014&amp;2015), please answer the following questions as they</t>
  </si>
  <si>
    <t>pertain to each emission unit related to coke operations within the coke facility property.</t>
  </si>
  <si>
    <t>113. Are there process differences between startup events and normal operations? (Yes/No) If yes:</t>
  </si>
  <si>
    <t>a. Provide an explanation of the differences.</t>
  </si>
  <si>
    <t>b. Do the differences present increased safety risks to workers or testers? (Provide an explanation.)</t>
  </si>
  <si>
    <t>114. Have you ever collected emissions data during a startup event? (Yes/No) If yes, explain the type of</t>
  </si>
  <si>
    <t>emissions data collected.</t>
  </si>
  <si>
    <t>115. Do you expect emissions to be higher, lower, or unchanged during startup events compared to normal</t>
  </si>
  <si>
    <t>operations? Provide an explanation for your answer.</t>
  </si>
  <si>
    <t>a. Date of last startup.</t>
  </si>
  <si>
    <t>b. Amount of time required to startup during the event (hours).</t>
  </si>
  <si>
    <t>c. Provide a description of the last startup.</t>
  </si>
  <si>
    <t>applicable) that were associated with the event that were not covered and identified in sections</t>
  </si>
  <si>
    <t>D. Control Devices</t>
  </si>
  <si>
    <t>117. For the control devices identified in section above, specify which (if any) control devices are used during</t>
  </si>
  <si>
    <t>startup, shutdown, or malfunction events.</t>
  </si>
  <si>
    <t>a. Is the control device operation at all times, including during startup, shutdown, and malfunction</t>
  </si>
  <si>
    <t>events? (Yes/No) If no, describe when the control device is activated (or deactivated) during startup</t>
  </si>
  <si>
    <t>(shutdown).</t>
  </si>
  <si>
    <t>b. Is there any expected change in control device efficiency during startup, shutdown, and malfunction</t>
  </si>
  <si>
    <t>events? (Yes/No) If yes, explain the expected change in efficiency.</t>
  </si>
  <si>
    <t>c. Is the vent gas flow rate to the control device typically higher, lower, or unchanged during startup,</t>
  </si>
  <si>
    <t>shutdown, and malfunction events?</t>
  </si>
  <si>
    <t>E. Malfunctions</t>
  </si>
  <si>
    <t>119. Identify each malfunction event during the last 2 years (2014&amp;2015) where emissions from equipment</t>
  </si>
  <si>
    <t>regulated by 40 CFR 63 Subparts CCCCC or L exceeded normal emissions, normal controls were</t>
  </si>
  <si>
    <t>bypassed, or the effectiveness of the normal control was reduced where normal is defined by the limits</t>
  </si>
  <si>
    <t>promulgated in 40 CFR 63 Subparts CCCCC and L and provide the following: (in lieu of entering your</t>
  </si>
  <si>
    <t>data in the provided spreadsheet, you may reference official reports submitted to local agencies or EPA)</t>
  </si>
  <si>
    <t>a. Date of event.</t>
  </si>
  <si>
    <t>b. Duration of the event (hours).</t>
  </si>
  <si>
    <t>c. Description of the event.</t>
  </si>
  <si>
    <t>d. Identify the surveyed process or emission units (from section above) associated with each</t>
  </si>
  <si>
    <t>malfunction (select all that apply).</t>
  </si>
  <si>
    <t>e. Identify the other process or emission units (from section above) associated with each malfunction</t>
  </si>
  <si>
    <t>(select all that apply).</t>
  </si>
  <si>
    <t>f. Identify additional coke manufacturing or non-coke manufacturing related process emission units (if</t>
  </si>
  <si>
    <t>applicable) that were associated with each malfunction that were not covered and identified in</t>
  </si>
  <si>
    <t>sections above.</t>
  </si>
  <si>
    <t>g. For each HAP released during the event, provide the following:</t>
  </si>
  <si>
    <t>i. HAP name and CAS number (See Appendix B).</t>
  </si>
  <si>
    <t>ii. Amount of HAP released during the event (pounds).</t>
  </si>
  <si>
    <t>iii. Description of method used to estimate the amount of HAP that was released during the</t>
  </si>
  <si>
    <t>event.</t>
  </si>
  <si>
    <t>X. Management Practices</t>
  </si>
  <si>
    <t>A. Operator Training</t>
  </si>
  <si>
    <t>120. For each battery that you operate, is operator training required by a local or state agency as a condition</t>
  </si>
  <si>
    <t>of plant operation?</t>
  </si>
  <si>
    <t>121. If yes, please name the battery/type training/frequency and agency(s).</t>
  </si>
  <si>
    <t>122. List any company training (battery/type training/frequency)</t>
  </si>
  <si>
    <t>123. For each battery that you operate please estimate how many hours of formal training are conducted in</t>
  </si>
  <si>
    <t>each of the following areas? Prior to Starting Work, During First Year of Employment, After First Year</t>
  </si>
  <si>
    <t>of Employment.</t>
  </si>
  <si>
    <t>124. Who conducts the operator training? In-house personnel, Private contractor. State or local agency, other</t>
  </si>
  <si>
    <t>(specify</t>
  </si>
  <si>
    <t>B. Best Management Procedures</t>
  </si>
  <si>
    <t>125. Does the facility make written Standard Operating Procedures (SOPs) available to all operators?</t>
  </si>
  <si>
    <t>126. Does the facility keep Operations and Maintenance manuals from the equipment manufacturer near</t>
  </si>
  <si>
    <t>operator locations? (Yes/No)</t>
  </si>
  <si>
    <t>127. Does the facility employ additional practices that ensure operation of the battery is consistent from one</t>
  </si>
  <si>
    <t>shift to another?</t>
  </si>
  <si>
    <t>128. If yes, please explain.</t>
  </si>
  <si>
    <t>PART B. COKE BY-PRODUCT RECOVERY PLANTS (CBRP)</t>
  </si>
  <si>
    <t>General Information [Please fill in your Excel® answer file]:</t>
  </si>
  <si>
    <t>1. For the purposes of 40 CFR part 61 compliance, and as per the definitions in 40 CFR 61 subpart L</t>
  </si>
  <si>
    <t>below, do you consider your CBRP a foundry coke by-product recovery plant or a furnace coke byproduct</t>
  </si>
  <si>
    <t>recovery plant?</t>
  </si>
  <si>
    <t>Foundry coke by-product recovery plant means a coke by-product recovery plant connected to coke</t>
  </si>
  <si>
    <t>batteries whose annual coke production is at least 75 percent foundry coke.</t>
  </si>
  <si>
    <t>Furnace coke by-product recovery plant means a coke by-product recovery plant that is not a foundry</t>
  </si>
  <si>
    <t>coke by-product recovery plant.</t>
  </si>
  <si>
    <t>Foundry coke means “coke that is produced from raw materials with less than 26 percent volatile</t>
  </si>
  <si>
    <t>material by weight and that is subject to a coking period of 24 hours or more. Percent volatile material of</t>
  </si>
  <si>
    <t>the raw materials (by weight) is the weighted average percent volatile material of all raw materials (by</t>
  </si>
  <si>
    <t>weight) charged to the coke oven per coking cycle”3 and is coke that will be used to make foundry</t>
  </si>
  <si>
    <t>products.</t>
  </si>
  <si>
    <t>Furnace coke means “coke produced in by-product ovens that is not foundry coke”3 and is coke that will</t>
  </si>
  <si>
    <t>be used in blast furnaces.</t>
  </si>
  <si>
    <t>2. If your coke facility produces both foundry coke and furnace coke, please provide a breakdown of each</t>
  </si>
  <si>
    <t>type of coke for last three years, as a percentage of annual coke produced, as well as your best guess as</t>
  </si>
  <si>
    <t>to 2022.</t>
  </si>
  <si>
    <t>2022: _________________percent foundry (best guess/estimate)</t>
  </si>
  <si>
    <t>2021: _________________percent foundry</t>
  </si>
  <si>
    <t>2020: _________________percent foundry</t>
  </si>
  <si>
    <t>2019: _________________percent foundry</t>
  </si>
  <si>
    <t>3. Provide a detailed Overall Process Diagram of your CBRP. Include all processes, products, and waste</t>
  </si>
  <si>
    <t>streams. Use unique identifiers (i.e., numbers, letters, as an ID code), that can be cross-referenced</t>
  </si>
  <si>
    <t>between the Overall Process Diagram, the description described below, and the CBRP Process</t>
  </si>
  <si>
    <t>Inventory table below.</t>
  </si>
  <si>
    <t>5. Provide detailed descriptions of the processes at the CBRP and CROSS-REFERENCE to the Overall</t>
  </si>
  <si>
    <t>Process Diagram with unique ID code for each process unit, vessel, coolers, control device, air</t>
  </si>
  <si>
    <t>emission point, storage unit, wastewater treatment units, loading operations units, and all other</t>
  </si>
  <si>
    <t>components of the CBRP. Cross-reference with unique ID codes from the CBRP Process Inventory</t>
  </si>
  <si>
    <t>described below and include the following:</t>
  </si>
  <si>
    <t>a. Describe the movement of COG through and after CBRP and include a description of all potential</t>
  </si>
  <si>
    <t>emissions points, including pressure release valves, condensate collection, bleed points, bleeder</t>
  </si>
  <si>
    <t>control valves, boilers, flares, other combustion devices, etc. If any of the emission points are</t>
  </si>
  <si>
    <t>regulated under another NESHAP or a state or local rule, include a reference to the rule(s) to which</t>
  </si>
  <si>
    <t>they are subject in the descriptions.</t>
  </si>
  <si>
    <t>b. Describe how each product stream is isolated from the COG.</t>
  </si>
  <si>
    <t>c. Describe all further product refining processes, include tar products, light oil products, naphthalene</t>
  </si>
  <si>
    <t>products, and any others.</t>
  </si>
  <si>
    <t>d. Identify the point of generation for each HAP-containing waste stream, whether fitting the</t>
  </si>
  <si>
    <t>definitions in 40 CFR 61 subpart FF or not (use ID Codes, if at all possible), and provide details of</t>
  </si>
  <si>
    <t>how applicable waste streams are managed to comply with 40 CFR 61 subpart FF.</t>
  </si>
  <si>
    <t>6. Provide an inventory of each CBRP process unit that includes its unique ID codes and a brief summary</t>
  </si>
  <si>
    <t>of its function. Please fill in the same table, as below, in your Excel® answer file (insert rows as</t>
  </si>
  <si>
    <t>necessary). Some examples are provided in the table below. Include all process units and process</t>
  </si>
  <si>
    <t>groups at your CBRP. The inventory should be cross-referenced with the Overall Process Diagram</t>
  </si>
  <si>
    <t>and the detailed descriptions required above. The inventory should begin with coke oven gas collection</t>
  </si>
  <si>
    <t>at the batteries and include, but is not limited to the following:</t>
  </si>
  <si>
    <t>a. Identify all air emission points of COG or other chemical/HAP emissions.</t>
  </si>
  <si>
    <t>b. Identify SCC, where applicable. (See SCC list in Appendix C). Where an SCC describing the</t>
  </si>
  <si>
    <t>emission point does not exist, please note this fact in your worksheet table and add this emission</t>
  </si>
  <si>
    <t>point to the end of the SCC worksheet table (example shown in Appendix C).</t>
  </si>
  <si>
    <t>c. Identify all streams of HAP-containing fluids.</t>
  </si>
  <si>
    <t>d. Identify all product streams, including clean coke oven gas returned to batteries or elsewhere;</t>
  </si>
  <si>
    <t>benzene production, ammonium sulfate manufacturing, etc.</t>
  </si>
  <si>
    <t>e. Identify All product processing streams, including tar processing, light oil refining, naphthalene</t>
  </si>
  <si>
    <t>processing, ammonia processing, wash-oil cooler system, gas cooler, ammonia removal, light oil</t>
  </si>
  <si>
    <t>separation and processing, light oil condenser, naphthalene processing, light oil refining.</t>
  </si>
  <si>
    <t>f. Identify all control devices, including flares; units that combust or use COG as a fuel including</t>
  </si>
  <si>
    <t>steam generation boilers; waste streams, handling, and wastewater treatment; storage vessels/tanks;</t>
  </si>
  <si>
    <t>loading / transfer operations; desulfurization plants.</t>
  </si>
  <si>
    <t>7. Describe the SOPs or work practices used to minimize emissions at all units at the CBRP. Please provide requested documents and indicate in</t>
  </si>
  <si>
    <t>the table below. Separate between LDAR practices, and SOPs or work practices with and without written plans. Cross reference process unit</t>
  </si>
  <si>
    <t>to the Overall Process Diagram referenced above. Please provide any related capital and labor costs in the table provided in your answer file</t>
  </si>
  <si>
    <t>that is similar to the one shown in Appendix D.</t>
  </si>
  <si>
    <t>8. Provide a detailed description of the gas blanketing system(s) in the table below that is cross-referenced to the gas blanketing system on the</t>
  </si>
  <si>
    <t>a. Provide a diagram of the gas-blanketing system(s) that corresponds to the Overall Process Diagram and the Gas Blanketing Inventory</t>
  </si>
  <si>
    <t>required here.</t>
  </si>
  <si>
    <t>b. Include in the Gas Blanketing Inventory table below a description all units involved in gas blanketing and the potential emission</t>
  </si>
  <si>
    <t>sources. Describe the circumstances in which blanket gas can be released/vented. Describe regular maintenance, including purging,</t>
  </si>
  <si>
    <t>cleaning, condensation collection, etc.</t>
  </si>
  <si>
    <t>9. For the past 3 years (or last ten (10) shutdowns, whichever is shorter), provide a list of all complete or partial shutdowns of the gas blanketing</t>
  </si>
  <si>
    <t>systems that are in use at the CBRP:</t>
  </si>
  <si>
    <t>10. For CBRP process units, in the table below provide detailed descriptions of any alternative means of emission limitations, alternative work</t>
  </si>
  <si>
    <t>practices, or other alternative means utilized for demonstrating compliance with standards or work practices required by 40 CFR Part 61</t>
  </si>
  <si>
    <t>subpart L, subpart V, subpart FF, or other applicable EPA, state or local rule. Include documentation of application for and approval of</t>
  </si>
  <si>
    <t>alternative means of emissions limitation. Please provide any related capital and labor costs in the table in the table provided in your answer</t>
  </si>
  <si>
    <t>file that is similar to the one shown in Appendix D.</t>
  </si>
  <si>
    <t>11. For CBRP process units, provide detailed descriptions of any alternative monitoring or testing utilized for demonstrating compliance with</t>
  </si>
  <si>
    <t>monitoring or testing requirements required by 40 CFR Part 61 subpart L, subpart V, subpart FF, or other applicable EPA, state or local rule.</t>
  </si>
  <si>
    <t>Include documentation of application for and approval of alternative. Please provide any related capital and labor costs in the table provided</t>
  </si>
  <si>
    <t>in your answer file that is similar to the one shown in Appendix D.</t>
  </si>
  <si>
    <t>12. For sources that are defined as foundry CBRP for the purposes of 40 CFR 61 subpart L (§61.131), provide a list of all storage tanks to include</t>
  </si>
  <si>
    <t>BTX, light oil, excess ammonia-liquor, or any other HAP-containing tank not applicable to subpart L and include a description of the tank</t>
  </si>
  <si>
    <t>that includes type of tank and any emission control equipment or work practices used.</t>
  </si>
  <si>
    <t>13. Provide a description of equipment maintenance schedules that include maintenance that is performed to ensure there are no leaks from CBRP</t>
  </si>
  <si>
    <t>equipment, and maintenance and repairs completed that were not part of an LDAR program over the past 3-years. Cross reference to the</t>
  </si>
  <si>
    <t>Overall Process Diagram referenced above. Include typical labor time and equipment/parts needed for checking for leaks, and for fixing</t>
  </si>
  <si>
    <t>leaking equipment if found.</t>
  </si>
  <si>
    <t>14. Storage: Provide a list of all storage tanks / vessels and associated information related to tank use, contents, emission control measures, and</t>
  </si>
  <si>
    <t>permit requirements Remember to provide units of measure (UOM) with your values.</t>
  </si>
  <si>
    <t>15. For flares or enclosed combustors. Provide an inventory of all flares or enclosed combustors in the table below and cross-reference to the</t>
  </si>
  <si>
    <t>Overall Process Diagram. Provide detailed description of flare or enclosed combustor specifications and operations.</t>
  </si>
  <si>
    <t>16. Waste Streams: Provide a detailed inventory of all HAP-containing waste streams (whether fitting the definitions in 40 CFR 61 subpart FF or</t>
  </si>
  <si>
    <t>not), include a description of the waste stream, cross-referenced to the Overall Process Diagram and ID code referenced above. Provide any</t>
  </si>
  <si>
    <t>additional information of how each waste stream is managed to comply with 40 CFR 61 subpart FF, if not already included in the table.</t>
  </si>
  <si>
    <t>18. CBRP marketable and other non-waste products. Provide an inventory of all non-waste products produced at the CBRP that are both</t>
  </si>
  <si>
    <t>utilized onsite or transferred offsite. Add rows for all other non-waste products in additional rows.</t>
  </si>
  <si>
    <t>19. Provide a detailed, step by step, description of transfer, storage, and fate of all products of the CBRP that are transferred offsite. Indicate</t>
  </si>
  <si>
    <t>potential sources of leaks (VOC/HAP) at each step in transfer operations. List and describe any emission controls or mitigation techniques</t>
  </si>
  <si>
    <t>that is taken at all applicable steps.</t>
  </si>
  <si>
    <t>22. CBRP VOC/HAP Emissions. Please provide the information in the table below for all units that emit VOC/HAP. For each VOC/HAP</t>
  </si>
  <si>
    <t>emitted at the CBRP, provide a breakdown of emissions from each unit and product/chemical type. Add rows as necessary. See Appendix B</t>
  </si>
  <si>
    <t>for a list of HAP.</t>
  </si>
  <si>
    <t>23. HAP/VOC Emission Estimates. Please provide details of how the emission estimates were determined in the CBRP VOC/HAP Emissions</t>
  </si>
  <si>
    <t>table above. Use as many rows as you need to address all the CRPR units, VOC/HAP, and methods.</t>
  </si>
  <si>
    <t>24. Are there any notice of violations (NOVs) or administrative orders or consent orders that currently apply or have applied to your facility’s</t>
  </si>
  <si>
    <t>CBRP operations (40 CFR part 61 subpart L) or Benzene Waste Operations (40 CFR part 61 subpart FF) in the last 5 years? Please list and</t>
  </si>
  <si>
    <t>attach copy of the NOV or order along with your Coke Ovens section 114 responses.</t>
  </si>
  <si>
    <t>25. Are there any notice of violations (NOVs) or administrative orders or consent “orders” relating to state or local air rules that currently apply</t>
  </si>
  <si>
    <t>or have applied to your facility in the last 5 years? Please list and attach copy of the decree along with your Coke Ovens section 114</t>
  </si>
  <si>
    <t>responses.</t>
  </si>
  <si>
    <t>26. What are the approximate fugitive height, length, width, angle, and southwest corner latitude and</t>
  </si>
  <si>
    <t>longitude coordinates of the CBRP?</t>
  </si>
  <si>
    <t>Please review the values developed for the coke modeling input file below (and update as necessary. The</t>
  </si>
  <si>
    <t>latitude and longitude coordinates were derived from the southwest corner of the rectangle drawn around the</t>
  </si>
  <si>
    <t>collection of CBRP units with Google MapsTM. (See Figure 1, below). The fugitive modeling release</t>
  </si>
  <si>
    <t>heights were set at the median stack height (ft) of the applicable equipment, which were provided by the</t>
  </si>
  <si>
    <t>COETF. The fugitive length and fugitive widths were determined from the rectangle drawn around the</t>
  </si>
  <si>
    <t>collection of ByP plant units with Google MapsTM (Denoted as x and y in Figure 1 below). The fugitive</t>
  </si>
  <si>
    <t>angle, which is the angle between the side of the rectangle and due north on the southwest corner of the</t>
  </si>
  <si>
    <t>rectangle in Figure 1 below, also was established with Google MapsTM.</t>
  </si>
  <si>
    <t>PART C. WORK PRACTICES FOR BY-PRODUCT COKE MANUFACTURING FACILITIES:</t>
  </si>
  <si>
    <t>COKE OVEN DOORS, LIDS, OFFTAKES, AND CHARGING</t>
  </si>
  <si>
    <t>Information regarding leaks and emissions due to leaks from coke oven doors, lids, offtakes, and charging, and</t>
  </si>
  <si>
    <t>potential work practices, improved equipment, and/or other measures or approaches to minimize leaks and</t>
  </si>
  <si>
    <t>emissions from lids and offtakes.</t>
  </si>
  <si>
    <t>2. Method 303/303A Inspection Data Summary for 2021 – Monthly and Rolling Monthly Averages – For By-</t>
  </si>
  <si>
    <t>Product and H&amp;NR, as applicable. Please complete the following for the period January 1, 2021 –</t>
  </si>
  <si>
    <t>December 31, 2021. If you report a shorter period, please specify. If a battery was not operating in all or</t>
  </si>
  <si>
    <t>any of 2021 but was operating in 2022, use your reported information for 2022 to comprise 12 months of</t>
  </si>
  <si>
    <t>data as much as possible.</t>
  </si>
  <si>
    <t>3. For each detected leak or charge rate above your facility’s limit (above) for doors, lids, or offtakes in the last</t>
  </si>
  <si>
    <t>2 years (2020 &amp; 2021) subject to subpart L, please provide the information listed below. Alternatively, you</t>
  </si>
  <si>
    <t>can provide tables or sections of reports submitted to your local agency which contain the same information.</t>
  </si>
  <si>
    <t>Please do not send the entire report if any of the other information is not applicable to this question:</t>
  </si>
  <si>
    <t>e. Total number of days to repair. For each repair taking longer than 45 calendar days, explain reason</t>
  </si>
  <si>
    <t>for delay. For example: leaking equipment needed to be isolated from the process; repair was</t>
  </si>
  <si>
    <t>technically infeasible without a shutdown; the necessary equipment, parts or personnel were not</t>
  </si>
  <si>
    <t>available, etc.</t>
  </si>
  <si>
    <t>4. Please provide the information below regarding current work practices, improved equipment, and/or other measures or approaches used at your</t>
  </si>
  <si>
    <t>facility currently or in the past to minimize leaks and emissions from doors, lids, offtakes, and charging. Please add rows as necessary. Please</t>
  </si>
  <si>
    <t>include those practices required by the rule as well as work practices your facility performs voluntarily.</t>
  </si>
  <si>
    <t>5. Please provide the information below regarding specific practices/equipment now using or considered at your facility. Add rows as needed.</t>
  </si>
  <si>
    <t>6. Please provide the plan required by the Coke Oven Battery NESHAP, part 63, subpart L, at § 63.306, which is as follows:</t>
  </si>
  <si>
    <t>§ 63.306 Work practice standards (a) Work practice plan. On or before November 15, 1993, each owner or operator shall prepare and submit a</t>
  </si>
  <si>
    <t>written emission control work practice plan for each coke oven battery. The plan shall be designed to achieve compliance with visible emission</t>
  </si>
  <si>
    <t>limitations for coke oven doors, topside port lids, offtake systems, and charging operations under this subpart, or, for a coke oven battery not subject</t>
  </si>
  <si>
    <t>to visible emission limitations under this subpart, other federally enforceable visible emission limitations for these emission points.</t>
  </si>
  <si>
    <t>PART D. COKE BY-PRODUCT BATTERY STACK OPACITY DATA</t>
  </si>
  <si>
    <t>1. Please provide the previous 5 years of hourly continuous opacity monitoring (COMS) data from all</t>
  </si>
  <si>
    <t>battery stacks in CSV format (name file using a similar naming convention as:</t>
  </si>
  <si>
    <t>“FacilityID_BatteryID_Coke_Enc1_COMS_Hourly_5-years.csv”, that includes battery ID, time,</t>
  </si>
  <si>
    <t>hourly opacity recorded, and a description of the instrument tags. Separate periods of extended coking</t>
  </si>
  <si>
    <t>from normal coking by including in separate files.</t>
  </si>
  <si>
    <t>2. Please provide 1-min continuous opacity monitoring (COMS) data from all battery stacks in CSV format</t>
  </si>
  <si>
    <t>(name file using a similar naming convention as:</t>
  </si>
  <si>
    <t>“FacilityID_BatteryID_Coke_Enc1_COMS_Minute_2-weeks.csv” for a two-week period that includes</t>
  </si>
  <si>
    <t>battery ID, time, recorded opacity, and a description of the instrument tags. For the same period,</t>
  </si>
  <si>
    <t>provide, using the provided template “Coke_Enc1_Operations_COMS_Minute_2-weeks.csv”,</t>
  </si>
  <si>
    <t>corresponding times of oven charging and pushing for each battery, including details of the type of</t>
  </si>
  <si>
    <t>coking taking place in each oven.</t>
  </si>
  <si>
    <t>3. Please provide a reference to each state or local (S/L) rule that applies to battery stack continuous</t>
  </si>
  <si>
    <t>opacity monitoring (COMs) and describe procedures and practices that are used to comply with each</t>
  </si>
  <si>
    <t>S/L rule. Include any written SOPs or procedures.</t>
  </si>
  <si>
    <t>4. Provide a description of the work practices, including oven and battery investigations, assessments,</t>
  </si>
  <si>
    <t>and/or O&amp;M practices, that are undertaken when triggered by high battery stack opacity, i.e., greater</t>
  </si>
  <si>
    <t>than the limit in the rule. Work practices also can be triggered by an SOP or O&amp;M plan, including</t>
  </si>
  <si>
    <t>federal, state, local, or facility SOPs. Describe how these work practices fit into any larger oven and/or</t>
  </si>
  <si>
    <t>battery O&amp;M plan. Provide any written SOPs or plans and include the filename in the table.</t>
  </si>
  <si>
    <t>5. For the past 3 years (or last 10 occurrences, whichever is less), list and describe the oven and battery</t>
  </si>
  <si>
    <t>O&amp;M work practices that were implemented in response to high battery stack opacity levels.</t>
  </si>
  <si>
    <t>PART E. MISCELLANEOUS: EMERGENCY FLARES; COMMUNITY ISSUES; PRA</t>
  </si>
  <si>
    <t> How many flares are on each battery? At entire coke manufacturing plant?</t>
  </si>
  <si>
    <t> Do the battery flares have a continuously lit pilot flame or do the flares use an electronic igniter?</t>
  </si>
  <si>
    <t> If an igniter is used, what are the measures taken to ensure the ignitor works whenever needed?</t>
  </si>
  <si>
    <t> For flares with ignitors, how many igniter plugs are used and how many igniter transformers?</t>
  </si>
  <si>
    <t> What is the maximum permitted gas velocity for each flare?</t>
  </si>
  <si>
    <t> What is the waste gas net heating value? (BTU)</t>
  </si>
  <si>
    <t> What is the approximate amount of time each flare is used on a daily/weekly/annual basis?</t>
  </si>
  <si>
    <t> Please provide the results of visible emission tests for each flare for the past full year.</t>
  </si>
  <si>
    <t> List all flare citations/NOV issued by state/local/EPA inspectors in last year.</t>
  </si>
  <si>
    <t>2. Community issues in past 5 years?</t>
  </si>
  <si>
    <t>Please use the table below to list any issues with community via direct complaints, news stories, or otherwise</t>
  </si>
  <si>
    <t>about your coke manufacturing facility in the last 5 years.</t>
  </si>
  <si>
    <t>3. Review of part 61 subpart L burden ICR supporting statement for NESHAP for Coke By-Product</t>
  </si>
  <si>
    <t>Recovery Plants.</t>
  </si>
  <si>
    <t>Please review the latest version of the supporting statement developed to fulfill the Paperwork Recovery Act</t>
  </si>
  <si>
    <t>(PRA) requirements for the NESHAP for Coke By-Product Recovery Plants. Under the PRA, the EPA</t>
  </si>
  <si>
    <t>tracks the time facilities spend attending to paperwork required by EPA rules.* The EPA updates the PRA</t>
  </si>
  <si>
    <t>estimates periodically. The latest (renewal concluded 02/23/2022) estimate for the paperwork requirements</t>
  </si>
  <si>
    <t>for 40 CFR, part 61, subpart L is provided with your answer file as an Excel® spreadsheet. Use the answer</t>
  </si>
  <si>
    <t>columns provided in the spreadsheet for your estimates, if different than the EPA estimate.</t>
  </si>
  <si>
    <t>5. Contact(s) to receive email updates during the CAA section 114 process (no more than two contacts)</t>
  </si>
  <si>
    <t>annual revenues should be provided for 2022. If 2022 data are not yet available, provide data</t>
  </si>
  <si>
    <t>for 2021 instead. In lieu of annual revenues, facilities may provide net income as long as total</t>
  </si>
  <si>
    <t>expenses also are included and itemized (e.g., by cost category such as capital purchases, labor,</t>
  </si>
  <si>
    <t>equipment, raw material, services, etc).</t>
  </si>
  <si>
    <t>percent of steam production (where applicable) dedicated to the iron and steel manufacturing</t>
  </si>
  <si>
    <t>facility, including all steam produced for said facility which does not reach the facility (e.g., due to</t>
  </si>
  <si>
    <t>quality control, malfunction, or other issues).</t>
  </si>
  <si>
    <t>8. Number of employees at the facility.</t>
  </si>
  <si>
    <t>c. If major source of HAP, provide 2020 and 2021 emission inventories for each process unit.</t>
  </si>
  <si>
    <t>d. If not a major source of HAP, did the facility take limits in their air permit to keep below major</t>
  </si>
  <si>
    <t>17. Heat recovery steam generators (HRSG)– Heat recovery only</t>
  </si>
  <si>
    <t>a. How many functional HRSGs are located at the facility?</t>
  </si>
  <si>
    <t>b. How many of the HRSGs were operated in 2021? Currently, in 2022?</t>
  </si>
  <si>
    <t>c. Please provide Google Earth/Maps images with markups to clearly identify the emissions path from</t>
  </si>
  <si>
    <t>the batteries to the HRSG to the HRSG main stack.</t>
  </si>
  <si>
    <t>18. Please provide the most recent air permit(s) for all operations at your facility. Please send the permit(s)</t>
  </si>
  <si>
    <t>19. Indicate (Yes/No) whether or not the federal regulations listed below apply to your facility:</t>
  </si>
  <si>
    <t>a. NESHAP: Industrial, Commercial and Institutional Boilers and Process Heaters (major sources), 40</t>
  </si>
  <si>
    <t>CFR part 63, subpart DDDDD.</t>
  </si>
  <si>
    <t>b. NESHAP: Industrial, Commercial and Institutional Boilers (Area Sources), 40 CFR part 63, subpart</t>
  </si>
  <si>
    <t>JJJJJJ.</t>
  </si>
  <si>
    <t>c. NSPS: Industrial/Commercial/Institutional Steam Generating Units, 40 CFR part 60, subparts Db &amp;</t>
  </si>
  <si>
    <t>Dc.</t>
  </si>
  <si>
    <t>d. Identify any other federal regulations in 40 CFR subpart 60 (NSPS), 61 or 63 (NESHAP) that apply</t>
  </si>
  <si>
    <t>to your facility that are not listed above.</t>
  </si>
  <si>
    <t>20. List the state environmental regulations that apply to any units at your facility and include:</t>
  </si>
  <si>
    <t>21. Excess emissions, malfunctions or deviations</t>
  </si>
  <si>
    <t>22. Title V or air permit deviations</t>
  </si>
  <si>
    <t>23. Simple “Process and Emission Flow Diagram” (P&amp;EFD).</t>
  </si>
  <si>
    <t>facility. The P&amp;EFD should provide at least one system of identification codes for all significant process at</t>
  </si>
  <si>
    <t>your facility, and should minimally include the related emission points that are identified in any state or</t>
  </si>
  <si>
    <t>Federal rule or emission inventory. Include one set of codes on this diagram and also indicate the type of</t>
  </si>
  <si>
    <t>code, e.g., facility, permit, inventory, etc. The P&amp;EFD should clearly identify all process units and</t>
  </si>
  <si>
    <t>emission points related to the production of steam or energy, including all control device(s) to which the</t>
  </si>
  <si>
    <t>emissions from relevant units are routed, from the following list of “Sources of Interest”:</t>
  </si>
  <si>
    <t>24. Detailed “Source Table”</t>
  </si>
  <si>
    <t>CAA section 114 request. If more than one name is used, please provide the additional names. Please</t>
  </si>
  <si>
    <t>provide the information below in the appropriate column on the “Source Table.”</t>
  </si>
  <si>
    <t>Provide Facility ID/identifiers for each process and emission point, as well as all other ID numbers</t>
  </si>
  <si>
    <t>assigned to these process and emission points, e.g., from your air permit, your state agency, and any state or</t>
  </si>
  <si>
    <t>federal emission inventories. All outside ID’s assigned to your facility should be listed on this chart. Please</t>
  </si>
  <si>
    <t>add columns for any additional ID systems. For smaller units or emission points not shown on the P&amp;EFD,</t>
  </si>
  <si>
    <t>include name and ID number of the nearest larger unit or emission point shown on the P&amp;EFD.</t>
  </si>
  <si>
    <t>Note: Every process or emission point related to the “Sources of Interest” should be listed on the “Source</t>
  </si>
  <si>
    <t>Table” and show an ID number correspondence to at least one location included on the simple flow</t>
  </si>
  <si>
    <t>diagram (P&amp;EFD), described above.</t>
  </si>
  <si>
    <t>25. Plot plan.</t>
  </si>
  <si>
    <t>Please provide a copy of an existing plot plan that includes each emission unit listed below at your facility.</t>
  </si>
  <si>
    <t>Separate plot plans may be provided for each emission unit listed below. The plot plan should clearly</t>
  </si>
  <si>
    <t>indicate all the stationary equipment related to coke production or associated activities, e.g., HRSG and</t>
  </si>
  <si>
    <t>boilers, which are located at your facility:</t>
  </si>
  <si>
    <t>a. Heat recovery steam generators</t>
  </si>
  <si>
    <t>b. All pollution control equipment at above (a) process/emission areas</t>
  </si>
  <si>
    <t>26. Inventory information for all coke production process units/emission points and ancillary operation (heat</t>
  </si>
  <si>
    <t>recovery steam generators)</t>
  </si>
  <si>
    <t>Please provide the following information in the “Source Table” included with your ICR and described</t>
  </si>
  <si>
    <t>above in Question 24 if not already included. All information should reflect current (2022) configurations.</t>
  </si>
  <si>
    <t>d. Latitude &amp; longitude of each process/emission unit, in decimal degrees to five decimal places</t>
  </si>
  <si>
    <t>e. Operating status of each process unit (operating, standby/idle, shut down, etc.)</t>
  </si>
  <si>
    <t>f. Date operations began for each process unit.</t>
  </si>
  <si>
    <t>g. Date of idle or closure for each unit idle or shutdown (if applicable)</t>
  </si>
  <si>
    <t>h. EPA Source Classification Code (SCC) for each process (see SCC worksheet in your data file to</t>
  </si>
  <si>
    <t>look-up SCCs) If an SCC does not exist in the worksheet or you would like to request a new SCC,</t>
  </si>
  <si>
    <t>please indicate in your worksheet.</t>
  </si>
  <si>
    <t>27. Provide the following information for each process and emission release point in the “Source Table”</t>
  </si>
  <si>
    <t>described above in Question 24. Units should be either indicated in the P&amp;EFD, described above, or</t>
  </si>
  <si>
    <t>a. Emission release point ID - Physical location point from which emissions from the process and/or</t>
  </si>
  <si>
    <t>emission units are released to the atmosphere (e.g., the stack ID associated with the control device).</t>
  </si>
  <si>
    <t>b. Total capacity and actual production for years 2019, 2020, 2021, and 2022 (e.g., SCF/yr [units for</t>
  </si>
  <si>
    <t>HRSG process]; MMBtu/yr [units for heat or energy produced]). Capacity information should be</t>
  </si>
  <si>
    <t>based on the highest potential production/output rate of each unit.</t>
  </si>
  <si>
    <t>28. Indicate whether facility air emission points are point sources or fugitive sources in the appropriate column</t>
  </si>
  <si>
    <t>of the “Source Table” described above, as described in Question 24, for the “Sources of Interest” of this</t>
  </si>
  <si>
    <t>ICR, as listed (e.g., HRSG and pollution control equipment) in Question 23</t>
  </si>
  <si>
    <t>29. Indicate the type of control device used on all emissions points in the appropriate column of the “Source</t>
  </si>
  <si>
    <t>30. If the emission release point for the “Sources of Interest” is considered a point source, please also provide</t>
  </si>
  <si>
    <t>f. List all continuous emission measurement systems (CEMS) installed on stack and the pollutant it</t>
  </si>
  <si>
    <t>measures, e.g., CO, NOx, SO2, PM, opacity, or other (specify)</t>
  </si>
  <si>
    <t>31. If the emission point for the “Sources of Interest” is considered a non-point (fugitive) source2, please</t>
  </si>
  <si>
    <t>i. latitude</t>
  </si>
  <si>
    <t>ii. longitude</t>
  </si>
  <si>
    <t>e. Release height (feet).</t>
  </si>
  <si>
    <t>32. If the emission point is considered a volume source2 (fugitive), please provide:</t>
  </si>
  <si>
    <t>i. latitude.</t>
  </si>
  <si>
    <t>33. If the emission point is considered a line source2 (fugitive), please provide:</t>
  </si>
  <si>
    <t>d. Release height (above ground) of line source (feet)</t>
  </si>
  <si>
    <t>In the Source Table described above in Question 24, please provide the following for heat recovery steam</t>
  </si>
  <si>
    <t>generator (HRSG) presently at your facility.</t>
  </si>
  <si>
    <t>34. Total production/output capacity and actual production/output for years 2019, 2020, 2021 and 2022 (e.g.,</t>
  </si>
  <si>
    <t>SCF/yr [units for HRSG process]; MMBtu/yr [units for energy produced]) for each HRSG (for steam and</t>
  </si>
  <si>
    <t>energy).</t>
  </si>
  <si>
    <t>35. The year that each unit began operation and estimate of the remaining useful economic life of the unit, if</t>
  </si>
  <si>
    <t>36. If applicable, provide the following information regarding upgrades made to each operating unit (in the last</t>
  </si>
  <si>
    <t>2 years) that resulted in an increase or decrease in any emissions:</t>
  </si>
  <si>
    <t>A. Heat Recovery Steam Generators (HRSG)</t>
  </si>
  <si>
    <t>Please provide the following for all your HRSGs. Reports previously submitted to local agency within five</t>
  </si>
  <si>
    <t>(5) years and still applicable can be used in lieu of response to the specific questions below.</t>
  </si>
  <si>
    <t>37. A piping &amp; instrumentation diagram (P&amp;ID) of each HRSG, including associated dampers. [For HRSG that</t>
  </si>
  <si>
    <t>are shut down, under construction or modification, or for HRSG that are planned for future construction</t>
  </si>
  <si>
    <t>(e.g., redundant HRSG), only answer the questions that you are able in the remainder of the survey.]</t>
  </si>
  <si>
    <t>38. Design heat input (million British thermal units per hour) and manufacturer.</t>
  </si>
  <si>
    <t>39. Date operation commenced.</t>
  </si>
  <si>
    <t>40. Source of feedwater in 2021 and 2022.</t>
  </si>
  <si>
    <t>41. Indicate whether or not the HRSG is subject to the Industrial, Commercial and Institutional Boilers and</t>
  </si>
  <si>
    <t>Process Heaters (major sources) NESHAP (MACT) 40 CFR part 63, subpart DDDDD; or Industrial,</t>
  </si>
  <si>
    <t>Commercial and Institutional Boilers and Process Heaters (area source) NESHAP, 40 CFR part 63, subpart</t>
  </si>
  <si>
    <t>42. Fate of all steam produced in 2021 and 2022. (For example, the steam produced by each HRSG in 2021 was</t>
  </si>
  <si>
    <t>sent via pipeline to a neighboring facility called “NAME”). Include a description of all upsets resulting in</t>
  </si>
  <si>
    <t>wasted steam (i.e., steam created by the HRSG that never reached the intended consumer).</t>
  </si>
  <si>
    <t>43. Dates of major tube section, economizer, soot blower, and superheater repairs, including work performed</t>
  </si>
  <si>
    <t>and the cost in the last 12 months.</t>
  </si>
  <si>
    <t>44. List all streams that pass through the HRSG, e.g. boiler feedwater; waste gas from coke ovens/common</t>
  </si>
  <si>
    <t>B. HRSG Systems</t>
  </si>
  <si>
    <t>Please provide the information listed below on your HRSGs. Alternatively, you may provide tables or sections</t>
  </si>
  <si>
    <t>of reports submitted to your local agency within the last five (5) years that contain the same information. Please</t>
  </si>
  <si>
    <t>do not send the entire report if any of the other information is not applicable to these questions:</t>
  </si>
  <si>
    <t>45. Specify the type of HRSG system design, e.g., once-through cooling water system; natural draft cooling</t>
  </si>
  <si>
    <t>46. How many bypass vents are at the facility?</t>
  </si>
  <si>
    <t>47. What is the cooling water discharge rate for once-through systems (gallons per minute and per year)</t>
  </si>
  <si>
    <t>48. For recirculating systems</t>
  </si>
  <si>
    <t>49. Provide the total number of HRSG serviced by the HRSG system (including redundant HRSG where</t>
  </si>
  <si>
    <t>50. Specify if each HRSG system is subject to permit or other regulatory requirements.</t>
  </si>
  <si>
    <t>51. Describe the monitoring performed for detecting tube leaks in each HRSG system and indicate if required in</t>
  </si>
  <si>
    <t>your permit or if voluntary:</t>
  </si>
  <si>
    <t>C. Cooling Water at HRSG</t>
  </si>
  <si>
    <t>52. Is the HRSG subject to a National Pollutant Discharge Elimination System (NPDES) permit?</t>
  </si>
  <si>
    <t>53. If yes:</t>
  </si>
  <si>
    <t>54. Identify each emission monitoring device that monitors emissions from each process area or emissions point</t>
  </si>
  <si>
    <t>and each control device that captures and/or controls emissions from each process or emissions point (use</t>
  </si>
  <si>
    <t>emission release point ID #s, both facility and permit/state, from the P&amp;EFD and plot plans) and include the</t>
  </si>
  <si>
    <t>information below:</t>
  </si>
  <si>
    <t>VIII. Startup and Shutdown</t>
  </si>
  <si>
    <t>The following questions include all units that are air emission points themselves or (directly or indirectly)</t>
  </si>
  <si>
    <t>affect other emission points.</t>
  </si>
  <si>
    <t>55. Frequency of planned shutdown events (last 2 years).</t>
  </si>
  <si>
    <t>56. Average amount of time required to shutdown during a planned event (hours).</t>
  </si>
  <si>
    <t>57. Describe steps, work-practices, processes, or techniques the facility uses to minimize emissions during</t>
  </si>
  <si>
    <t>58. Have you ever collected HAP emissions data during a planned shutdown event? (Yes/No) If yes, explain the</t>
  </si>
  <si>
    <t>type of HAP emissions data collected.</t>
  </si>
  <si>
    <t>59. Do you expect HAP emissions to be higher, lower, or unchanged during planned shutdown events compared</t>
  </si>
  <si>
    <t>to normal operations? Provide an explanation for your answer.</t>
  </si>
  <si>
    <t>60. For the last planned shutdown provide:</t>
  </si>
  <si>
    <t>g. Identify additional process units (if applicable) that were associated with the event that were not</t>
  </si>
  <si>
    <t>covered and identified (in sections above).</t>
  </si>
  <si>
    <t>affect other emission points. For the purposes of this survey, an unplanned shutdown event is due to external</t>
  </si>
  <si>
    <t>events outside the control of the operator (i.e., natural disaster or power failure).</t>
  </si>
  <si>
    <t>61. Average frequency of unplanned shutdown events (last 2 years).</t>
  </si>
  <si>
    <t>62. Average amount of time required to shutdown, including time required to redirect gases through bypass</t>
  </si>
  <si>
    <t>vents, during an unplanned event (hours).</t>
  </si>
  <si>
    <t>63. Describe steps, work-practices, processes, or techniques the facility uses to minimize emissions during</t>
  </si>
  <si>
    <t>64. Have you ever collected emissions data during an unplanned shutdown event? (Yes/No) If yes, explain the</t>
  </si>
  <si>
    <t>type of emissions data collected.</t>
  </si>
  <si>
    <t>65. Do you expect emissions to be higher, lower, or unchanged during unplanned shutdown events compared to</t>
  </si>
  <si>
    <t>normal operations? Provide an explanation for your answer.</t>
  </si>
  <si>
    <t>66. For the last unplanned shutdown provide:</t>
  </si>
  <si>
    <t>Based on information for the last 2 years (2020&amp;2021), please answer the following questions as they</t>
  </si>
  <si>
    <t>pertain to each emission unit related to HRSG operations within your facility property.</t>
  </si>
  <si>
    <t>67. Are there process differences between startup events and normal operations? (Yes/No) If yes:</t>
  </si>
  <si>
    <t>68. Have you ever collected emissions data during a startup event? (Yes/No) If yes, explain the type of</t>
  </si>
  <si>
    <t>69. Do you expect emissions to be higher, lower, or unchanged during startup events compared to normal</t>
  </si>
  <si>
    <t>70. For the last startup provide:</t>
  </si>
  <si>
    <t>d. Identify each criteria air pollutant (CAP) or HAP released (name and CAS number) during the event,</t>
  </si>
  <si>
    <t>the amount released (pounds), and a basis for the amount released.</t>
  </si>
  <si>
    <t>71. For the control devices identified in section above, specify which (if any) control devices are used during</t>
  </si>
  <si>
    <t>72. For each control device, provide the following information:</t>
  </si>
  <si>
    <t>73. Identify each malfunction event during the last 2 years (2020&amp;2021) where emissions from equipment</t>
  </si>
  <si>
    <t>regulated by federal regulations exceeded normal emissions, normal controls were bypassed, or the</t>
  </si>
  <si>
    <t>effectiveness of the normal control was reduced where normal is defined by the limits promulgated in</t>
  </si>
  <si>
    <t>your permit and provide the following: (in lieu of entering your data in the provided spreadsheet, you may</t>
  </si>
  <si>
    <t>reference official reports submitted to local agencies or EPA)</t>
  </si>
  <si>
    <t>f. Identify additional process emission units (if applicable) that were associated with each malfunction</t>
  </si>
  <si>
    <t>that were not covered and identified in sections above.</t>
  </si>
  <si>
    <t>PART B. MISCELLANEOUS: EMERGENCY FLARES AND COMMUNITY ISSUES</t>
  </si>
  <si>
    <t>a. How many flares are on each unit/duct/stack? At entire Cokenergy facility?</t>
  </si>
  <si>
    <t>b. Do the flares have a continuously lit pilot flame or do the flares use an electronic igniter?</t>
  </si>
  <si>
    <t>c. If an igniter is used, what are the measures taken to ensure the ignitor works whenever needed?</t>
  </si>
  <si>
    <t>d. For flares with ignitors, how many igniter plugs are used and how many igniter transformers?</t>
  </si>
  <si>
    <t>e. What is the maximum permitted gas velocity for each flare?</t>
  </si>
  <si>
    <t>f. What is the net heating value of the flared gas? (BTU)</t>
  </si>
  <si>
    <t>g. What is the approximate amount of time each flare is used on a daily/weekly/annual basis?</t>
  </si>
  <si>
    <t>h. Please provide the results of visible emission tests for each flare for the past full year.</t>
  </si>
  <si>
    <t>i. List all flare citations/notice of violations issued by state/local/EPA inspectors in last year.</t>
  </si>
  <si>
    <t>2. Community Issues in Past 5 years?</t>
  </si>
  <si>
    <t>Please use this table in your answer file to list any issues with community via direct complaints, news stories, or</t>
  </si>
  <si>
    <t>otherwise about your facility in the last 5 years.</t>
  </si>
  <si>
    <t>e. Identify the surveyed process units (from section above) associated with the event (select all that apply).</t>
  </si>
  <si>
    <t>Cokenergy Enclosure 1</t>
  </si>
  <si>
    <t>Everyone Else Enclosure 1</t>
  </si>
  <si>
    <t>Cokenergy unique question</t>
  </si>
  <si>
    <t>4-07-0001-05 [2021 Amended Title V Air Permit.pdf]</t>
  </si>
  <si>
    <t>Cokenergy Plat of Boundary Survey.pdf</t>
  </si>
  <si>
    <t>Updated Nov. 2022</t>
  </si>
  <si>
    <t>40 CFR 63 Subparts L, ZZZZ &amp; CCCCC</t>
  </si>
  <si>
    <t>New question in 2022 ICR</t>
  </si>
  <si>
    <t>OAC 3745-15-06 Malfunction of Equipment; Scheduled Maintenance; Reporting</t>
  </si>
  <si>
    <t>Malfunction and maintenance of air pollution control equipment</t>
  </si>
  <si>
    <t>Except as allowed in paragraph A(3) of the rule, maintenance of air pollution control equipment that requires the shutdown or bypassing of said equipment, must be accompanied by the shutdown of the associated air pollution sources. Malfunctions of air pollution control equipment shall be reported as required by paragraph B of the rule.</t>
  </si>
  <si>
    <t>OAC 3745-15-07Air Pollution Nuisances Prohibited
OAC 3745-114-01 Toxic Air Contaminants</t>
  </si>
  <si>
    <t>All pollutants emitted via air</t>
  </si>
  <si>
    <t xml:space="preserve">Prohibits a source from causing, permitting or maintaining a public nuisance.
</t>
  </si>
  <si>
    <t>OAC 3745-16-02 Stack Height Requirements</t>
  </si>
  <si>
    <t>Establishes good engineering practice stack height requirements</t>
  </si>
  <si>
    <t>OAC 3745-17-03 Particulate Matter Measurement Methods and Procedures</t>
  </si>
  <si>
    <t>Particulate matter in air</t>
  </si>
  <si>
    <t>Establishes applicable measurement methods and procedures for determining compliance with various particulate matter emission limits.</t>
  </si>
  <si>
    <t>OAC 3745-17-07(A)(1) Control of Visible Particulate Emissions from Stationary Sources</t>
  </si>
  <si>
    <t>P001 &amp; P002 - Quench Towers;   P901 &amp; P902 - Coke Batteries: Charging, Pushing, &amp; Waste Gas Stacks;   F004 - Coke Handling</t>
  </si>
  <si>
    <t>Visible particulate emissions (VEs) from stack ≤ 20% opacity as 6-minute average; VEs may exceed 20% opacity, for not more than 6 consecutive minutes in any sixty minutes, but shall not exceed 60% opacity, as a 6-minute average, at any time.</t>
  </si>
  <si>
    <t>OAC 3745-17-07(B)(1) Visible Particulate Emission Limitations for Fugitive Dust</t>
  </si>
  <si>
    <t>P001 &amp; P002 - Quench Towers;   P901 &amp; P902 - Coke Batteries: Pushing; F003 - Coal Handling; F004 - Coke Handling</t>
  </si>
  <si>
    <t>Fugitive VEs ≤ 20% opacity as 3-minute average</t>
  </si>
  <si>
    <t>OAC 3745-17-07(B)(4) Visible Particulate Emission Limitations for Fugitive Dust</t>
  </si>
  <si>
    <t>F001 - Paved Roadways</t>
  </si>
  <si>
    <t>State rule imposes limit of no fugitive VEs except for a period of time not to exceed 6 minutes during any sixty-minute observation period. More stringent rule of no more than 3 minutes per hour visible emissions was established in permit per OAC 3745-31-05.</t>
  </si>
  <si>
    <t>OAC 3745-17-07(B)(6) Visible Particulate Emission Limitations for Fugitive Dust</t>
  </si>
  <si>
    <t>F002 - Storage Piles</t>
  </si>
  <si>
    <t>State rule imposes limit of no fugitive VEs from any storage pile except for a period not to exceed thirteen minutes during any sixty-minute observation period. More stringent limits established in permit per OAC 3745-31-05 as follows: One minute/hr VE for emergency coke pile and C&amp;D coal pile; 3 minutes/hr for A&amp;B coal pile.</t>
  </si>
  <si>
    <t>OAC 3745-17-08   Restriction of Emission of Fugitive Dust</t>
  </si>
  <si>
    <t>F001 - Paved Roadways; F002 - Storage Piles; F003 - Coal Handling; F004 - Coke Handling</t>
  </si>
  <si>
    <t>Shall not cause or permit a fugitive dust source to be operated without taking or installing reasonably available control measures to prevent fugitive dust from becoming airborne.</t>
  </si>
  <si>
    <t>OAC 3745-17-11   Restriction of Particulate Emissions From Industrial Processes</t>
  </si>
  <si>
    <t>F004 - Coke Handling; P001 &amp; P002 - Quench Towers; P901 &amp; P902 - Coke Batteries</t>
  </si>
  <si>
    <t>Particulate emissions shall not exceed the allowable emission rate specified by curve P-1 of Figure II or by Table I in the appendix to the rule.</t>
  </si>
  <si>
    <t>OAC 3745-18-06 SO2 General emission limits</t>
  </si>
  <si>
    <t>P901 &amp; P902 - Coke Batteries</t>
  </si>
  <si>
    <t>SO2 in air</t>
  </si>
  <si>
    <t>SO2 emissions shall not exceed 30 x (process weight rate in tons per hour)0.67</t>
  </si>
  <si>
    <t xml:space="preserve">OAC 3745-31-05(A)(3) Best Available Technology, </t>
  </si>
  <si>
    <t>F001 - Paved Roads; F002 - Storage Piles; F003 - Coal Handling; F004 - Coke Handling; P001 &amp; P002 - Quench Towers; P901 &amp; P902 - Coke Batteries</t>
  </si>
  <si>
    <t>Particulate matter (PM &amp; PM10), lead, HCL, total HAPs, VOC and Hg in air</t>
  </si>
  <si>
    <t>Must employ Best Available Technology for units with potential controlled emissions ≥ 10 tpy.</t>
  </si>
  <si>
    <t>OAC 3745-31-10 thru 20 New Source Review Attainment Provisions</t>
  </si>
  <si>
    <t>Particulate matter (PM &amp; PM10), SO2, NOx, CO and H2SO4 in air</t>
  </si>
  <si>
    <t>Must employ Best Available Control Technology</t>
  </si>
  <si>
    <t>OAC 3745-31-05(D) Special terms and conditions</t>
  </si>
  <si>
    <t>P001 &amp; P002 - Quench Towers; P901 &amp; P902 - Coke Batteries</t>
  </si>
  <si>
    <t>Lead and Hg in air</t>
  </si>
  <si>
    <t>Special terms and conditions imposed by the director to ensure adequate protection of environmental quality</t>
  </si>
  <si>
    <t xml:space="preserve">ORC 3704.03(T) </t>
  </si>
  <si>
    <t>P014 - Sky Vent for P901 HRSGs</t>
  </si>
  <si>
    <t xml:space="preserve">VOC emissions shall not exceed 1.92 tons per month, averaged over a 12-month, rolling period. </t>
  </si>
  <si>
    <t>Electronic copies of deviation reports, MACT compliance reports and excess emission reports emailed to Coke.ICR2@rti.org</t>
  </si>
  <si>
    <t>Electronic copies of deviation reports emailed to Coke.ICR2@rti.org</t>
  </si>
  <si>
    <t>SunCoke Haverhill ICR Enclosure 1 Parts A-I and A-III Responses Non-Confidential.xlsx</t>
  </si>
  <si>
    <t>SunCoke Jewell ICR Enclosure 1 Parts A-I and A-III Responses Non-Confidential.xlsx</t>
  </si>
  <si>
    <t>9VAC5-80-1180, Permits</t>
  </si>
  <si>
    <t>Standards and conditions for granting permits.  These standards outline the minimum requirements for granting Minor NSR permits.  Requirements include emission standards, equipment specs, operating parameters for pollution control equipment, monitoring, reporting and recordkeeping requirements as necessary to ensure that the permits are enforceable as a practical matter.</t>
  </si>
  <si>
    <t>9VAC5-50-260, BACT</t>
  </si>
  <si>
    <t xml:space="preserve">All
</t>
  </si>
  <si>
    <t>Standards for stationary sources.  These standards require the use of Best Available Control Technology (BACT) for each regulated pollutant for which there would be an increase in the uncontrolled emission rate equal to or greater than the levels in 9VAC5-80-1105 C (new sources) or D (projects).  Specific BACT requirements at this facility include use of good combustion practices, scrubber, baghouses/fabric filters, enclosures, wet suppression, baffled quench tower, etc.  This rule also establishes the emission limits that represent BACT for the emission sources at this facility.</t>
  </si>
  <si>
    <t>9VAC5-40-90, 9VAC5-50-90, Fugitives</t>
  </si>
  <si>
    <t>All fugitive sources</t>
  </si>
  <si>
    <t xml:space="preserve">Standard for fugitive dust/emissions.  These standards require the use of dust control measures to prevent particulate matter from becoming airborne during the construction, modification or operation phase of a stationary source.  Measures include watering, applying asphalt, installation of hoods, fans, fabric filters, etc.
</t>
  </si>
  <si>
    <t>9VAC5-170-160, Conditions on Approvals</t>
  </si>
  <si>
    <t>Coke ovens (01), Thermal Dryer (13), Charging (05), Coke Screening/Coke Breeze Pile (09 - 09f, 30), Coal crushers/feeder/conveyors/coal bin (25a - 25e)</t>
  </si>
  <si>
    <t>Conditions on Approvals.  The board may impose conditions upon permits and other approvals which may be necessary to carry out the policy of the Virginia Air Pollution Control Law, and which are consistent with the regulations of the board.  This rule establishes operating limits and special conditions like minimum thermal dryer hours of operation, maximum coal charge based on sulfur content, and VE limits on many fugitive dust sources at the facility.</t>
  </si>
  <si>
    <t>9VAC5-50-410, Designated standards of performance</t>
  </si>
  <si>
    <t>Coal crushers, feeders, bin and conveyors (25a - 25e)</t>
  </si>
  <si>
    <t>PM/PM10 and Visible Emissions</t>
  </si>
  <si>
    <t>This rule establishes the 40 CFR 60 Subpart Y requirements for the coal crushers, feeders, coal bin and coal conveyors at the facility
PM/PM10 emissions limit on coal bin exhaust stack
Visible Emissions limit on the coal crushers, feeders, and conveyors
Continuing compliance requirements for coal bin, crushers, feeders and conveyors (performance testing, recordkeeping and reporting)</t>
  </si>
  <si>
    <t>9VAC5-50-30, Performance Testing</t>
  </si>
  <si>
    <t>This rule outlines the general requirements for performance testing of emission sources.  Some specific performance testing requirements at this facility include SO2, PM and NOX testing when operating on 72-hr cycles for over 30 days or when ovens are on greater than 50 ton charges.</t>
  </si>
  <si>
    <t>9VAC5-50-20, Compliance with Opacity standards</t>
  </si>
  <si>
    <t>Portable screeners (MS1 - MS3), coke ovens (01), thermal dryer (13), coke screening plant and coke breeze pile (9 - 9f and 30), charging (05)</t>
  </si>
  <si>
    <t>Visible Emissions</t>
  </si>
  <si>
    <t>This rule establishes the VE limits on fugitive dust sources at the facility.  Additionally, it also lays out the requirements to maintain and operate the facility and air pollution control equipment in a manner consistent with air pollution control practices for minimizing emissions.  Specific guidance provided in the permit include spare parts inventory, maintenance records, training, written procedures, etc.</t>
  </si>
  <si>
    <t>9VAC5-20-180, Malfunction and Maintenance</t>
  </si>
  <si>
    <t>This rule outlines the requirements for notification of maintenance and malfunctions associated with process and pollution control equipment that could result in excess emissions at the facility.</t>
  </si>
  <si>
    <t>9VAC5-50-50, Notification, Records and Reporting</t>
  </si>
  <si>
    <t>This rule requirements for recordkeeping of all emissions data and operating 
parameters necessary to demonstrate compliance with the permit.  Examples of specific requirements at this facility include annual production of screened products from the portable screeners, daily/monthly/yearly coal charge and coke produced, dryer hours, scrubber pH records, coal sulfur content, etc.</t>
  </si>
  <si>
    <t>9VAC5-80-110, Permit Content for TitleV</t>
  </si>
  <si>
    <t>This rule includes information regarding the permit content for Federal Operating Permits.</t>
  </si>
  <si>
    <t>JCC submitted 4 deviation reports in the past two years (2020 and 2021).  Note that while the reports were submitted to comply with reporting requirements, there were no deviations or malfunctions from permit requirements that resulted in excess emissions for more than one hour during the reporting period.</t>
  </si>
  <si>
    <t>Electronic copies of deviation reports emailed to Coke.ICR2@rti.org.</t>
  </si>
  <si>
    <t>The facility reported 4 air permit deviations in 2020 and 5 air permit deviations in 2021.</t>
  </si>
  <si>
    <t>HHO Final Title V Permit August 2019.pdf
HHO PTI P0125187 072219.pdf
HHO PTI P0131013 012622.pdf</t>
  </si>
  <si>
    <t>JWO Title V Permit 10200 May 5 2020.pdf
JWO Minor NSR Permit 10200 May 18 2022.pdf</t>
  </si>
  <si>
    <t>HCC submitted 8 deviation reports, 4 MACT compliance reports and 8 excess emission reports in the past two years (2020 and 2021):
8 quarterly deviation reports (4 of these reports - the 2nd and 4th qtr deviation reports - also served as the semi-annual Title V deviation reports)
4 semiannual MACT compliance reports
8 quarterly excess emissions reports associated with the main stack SO2 CEMS and mercury sorbent trap monitoring system</t>
  </si>
  <si>
    <r>
      <t xml:space="preserve">The facility reported 15 air permit deviations in 2020 and 17 air permit deviations in 2021.
</t>
    </r>
    <r>
      <rPr>
        <b/>
        <u/>
        <sz val="10"/>
        <rFont val="Arial"/>
        <family val="2"/>
      </rPr>
      <t>Note 1:</t>
    </r>
    <r>
      <rPr>
        <sz val="10"/>
        <color theme="1"/>
        <rFont val="Arial"/>
        <family val="2"/>
      </rPr>
      <t xml:space="preserve">  The number of deviations reported here does not include deviations resulting from malfunctions which are reported pursuant to OAC 3745-15-06 and are also included in the deviation reports.
</t>
    </r>
    <r>
      <rPr>
        <b/>
        <u/>
        <sz val="10"/>
        <color theme="1"/>
        <rFont val="Arial"/>
        <family val="2"/>
      </rPr>
      <t>Note 2:</t>
    </r>
    <r>
      <rPr>
        <sz val="10"/>
        <color theme="1"/>
        <rFont val="Arial"/>
        <family val="2"/>
      </rPr>
      <t xml:space="preserve">  The deviations reported in the semi-annual MACT compliance reports are not counted separately because they are the same as those in the quarterly Title V deviation reports</t>
    </r>
  </si>
  <si>
    <t>Flue Gas Desulfurization (FGD) System including Spray Drier Absorber and Baghouse</t>
  </si>
  <si>
    <t>No Change</t>
  </si>
  <si>
    <t>The FGD system is slowly brought on-line during FGD startup events and slowly shutdown during planned FGD shutdown events. During startup, shutdown or malfunction events involving only a HRSG, the air pollution control equipment will typically remain online.</t>
  </si>
  <si>
    <t xml:space="preserve">The FGD system is activated during startup once certain temperature, draft and flow conditions are met. The FGD system is deactivated during shutdown once the ID fans are offline. </t>
  </si>
  <si>
    <t>The FGD system control efficiency gradually increases during a FGD system startup event until normal operating conditions are met and gradually decreases during a planned FGD system shutdown event. The FGD control efficiency could vary during a malfunction event depending on the type of malfunction. There is no expected change in FGD control efficiency during startup, shutdown or malfunction events involving only a HRSG; the FGD system will typically remain online.</t>
  </si>
  <si>
    <t>Typically the vent gas flow rate to the FGD system is lower during startup and shutdown events. During malfunction events, the vent gas flow rate could be higher, lower or unchanged depending on the malfunction event and draft settings.</t>
  </si>
  <si>
    <t>Jewell Startup Shutdown Malfunction Plan.pdf</t>
  </si>
  <si>
    <t>A heat recovery coke oven battery is never shut down due to the risk of damage caused by thermal spalling and the risk of structural failure caused by brick contraction from the drastic temperature change required for a shut down. Individual ovens in a coke oven battery may be operated in hot stand-by mode on rare occasions to make repairs to the refractory.  Some processes at the plant associated with coke making operations could be considered to have startup and shutdown modes.  For example, charging and pushing of the coke ovens that occur during the production cycle each day. The attached SSM plan addresses such activities at the plant that could be considered to have a startup and shutdown mode.</t>
  </si>
  <si>
    <t>SunCoke ICR Jewell Enclosure 1 Parts A-I and A-III and A-IX Responses Non-Confidential.xlsx</t>
  </si>
  <si>
    <t>SunCoke ICR Haverhill Enclosure 1 Parts A-I thru A-III and A-IX Responses Non-Confidential.xlsx</t>
  </si>
  <si>
    <t>HCC SSMP - Rev. 2016-10-05 Final.pdf</t>
  </si>
  <si>
    <t>Coke Oven Battery-Charging</t>
  </si>
  <si>
    <t>P901 - Charging Stack AB (Battery A&amp;B)</t>
  </si>
  <si>
    <t>See column 26.a-pt.1</t>
  </si>
  <si>
    <t>Charging baghouse stack AB</t>
  </si>
  <si>
    <t>CONFIDENTIAL</t>
  </si>
  <si>
    <t>same as 28.k.</t>
  </si>
  <si>
    <t>Traveling hood with Baghouse</t>
  </si>
  <si>
    <t>Updated Dec 2022</t>
  </si>
  <si>
    <t>P901 - Charging Fugitive AB (Battery A&amp;B)</t>
  </si>
  <si>
    <t>Charging fugitive AB</t>
  </si>
  <si>
    <t>P902 - Charging Stack CD (Battery C&amp;D)</t>
  </si>
  <si>
    <t>Charging baghouse stack CD</t>
  </si>
  <si>
    <t>P902 - Charging Fugitive CD (Battery C&amp;D)</t>
  </si>
  <si>
    <t>Charging fugitive CD</t>
  </si>
  <si>
    <t>Coke Oven Battery with common tunnel -Coking</t>
  </si>
  <si>
    <t>P901- Coke Oven Battery A - Bypass Vent 1</t>
  </si>
  <si>
    <t>Battery A-60</t>
  </si>
  <si>
    <t>HRSG Bypass Vent Stack 1</t>
  </si>
  <si>
    <t>P901- Coke Oven Battery A - Bypass Vent 2</t>
  </si>
  <si>
    <t>HRSG Bypass Vent Stack 2</t>
  </si>
  <si>
    <t>P901- Coke Oven Battery A - Bypass Vent 3</t>
  </si>
  <si>
    <t>HRSG Bypass Vent Stack 3</t>
  </si>
  <si>
    <t>P901- Coke Oven Battery B - Bypass Vent 4</t>
  </si>
  <si>
    <t>Battery B-40</t>
  </si>
  <si>
    <t>HRSG Bypass Vent Stack 4</t>
  </si>
  <si>
    <t>P901- Coke Oven Battery B - Bypass Vent 5</t>
  </si>
  <si>
    <t>HRSG Bypass Vent Stack 5</t>
  </si>
  <si>
    <t>SO2</t>
  </si>
  <si>
    <t>P902- Coke Oven Battery C - Bypass Vent 6</t>
  </si>
  <si>
    <t>Battery C-60</t>
  </si>
  <si>
    <t>HRSG Bypass Vent Stack 6</t>
  </si>
  <si>
    <t>P902- Coke Oven Battery C - Bypass Vent 7</t>
  </si>
  <si>
    <t>HRSG Bypass Vent Stack 7</t>
  </si>
  <si>
    <t>P902- Coke Oven Battery C - Bypass Vent 8</t>
  </si>
  <si>
    <t>HRSG Bypass Vent Stack 8</t>
  </si>
  <si>
    <t>P902- Coke Oven Battery D - Bypass Vent 9</t>
  </si>
  <si>
    <t>Battery D-40</t>
  </si>
  <si>
    <t>HRSG Bypass Vent Stack 9</t>
  </si>
  <si>
    <t>P902- Coke Oven Battery D - Bypass Vent 10</t>
  </si>
  <si>
    <t>HRSG Bypass Vent Stack 10</t>
  </si>
  <si>
    <t>P901- Coke Ovens (Battery A&amp;B) - Main Stack AB</t>
  </si>
  <si>
    <t>Battery A-60, B-40 (100 ovens)</t>
  </si>
  <si>
    <t>FGD - Main Stack AB</t>
  </si>
  <si>
    <t>Spray Dryer /  Baghouse</t>
  </si>
  <si>
    <t>Error corrected Dec 2022</t>
  </si>
  <si>
    <t>P902- Coke Ovens (Battery C&amp;D) - Main Stack CD</t>
  </si>
  <si>
    <t>Battery C-60, D-40 (100 ovens)</t>
  </si>
  <si>
    <t>FGD - Main Stack CD</t>
  </si>
  <si>
    <t>Spray Dryer /  Baghouse / Activated Carbon Injection</t>
  </si>
  <si>
    <t>Coke Oven Battery-Pushing</t>
  </si>
  <si>
    <t>P901 - Pushing Stack (Battery A&amp;B)</t>
  </si>
  <si>
    <t>Pushing multiclone Stack AB</t>
  </si>
  <si>
    <t>Flat push hot car with multiclone</t>
  </si>
  <si>
    <t>P901 - Pushing Fugitive (Battery A&amp;B)</t>
  </si>
  <si>
    <t>Pushing fugitive AB</t>
  </si>
  <si>
    <t>P902 - Pushing Stack (Battery C&amp;D)</t>
  </si>
  <si>
    <t>Pushing multiclone Stack CD</t>
  </si>
  <si>
    <t>P902 - Pushing Fugitive (Battery C&amp;D)</t>
  </si>
  <si>
    <t>Pushing fugitive CD</t>
  </si>
  <si>
    <t>Quenching</t>
  </si>
  <si>
    <t>P001 - Quench Tower AB (Battery A&amp;B)</t>
  </si>
  <si>
    <t>Quench Tower AB</t>
  </si>
  <si>
    <t>P001 - Quench Fugitive AB (Battery A&amp;B)</t>
  </si>
  <si>
    <t>Quench fugitive AB</t>
  </si>
  <si>
    <t>P002 - Quench Tower CD (Battery C&amp;D)</t>
  </si>
  <si>
    <t>Quench Tower CD</t>
  </si>
  <si>
    <t>P002 - Quench Fugitive CD (Battery C&amp;D)</t>
  </si>
  <si>
    <t>Quench fugitive CD</t>
  </si>
  <si>
    <t>Heat Recovery Steam Generator</t>
  </si>
  <si>
    <t>HRSG-1 (process unit)</t>
  </si>
  <si>
    <t>NA - Not an emission source</t>
  </si>
  <si>
    <t>NA - no emissions</t>
  </si>
  <si>
    <t>HRSG-2 (process unit)</t>
  </si>
  <si>
    <t>HRSG-3 (process unit)</t>
  </si>
  <si>
    <t>HRSG-4 (process unit)</t>
  </si>
  <si>
    <t>HRSG-5 (process unit)</t>
  </si>
  <si>
    <t>HRSG-6 (process unit)</t>
  </si>
  <si>
    <t>HRSG-7 (process unit)</t>
  </si>
  <si>
    <t>HRSG-8( process unit)</t>
  </si>
  <si>
    <t>HRSG-9 (process unit)</t>
  </si>
  <si>
    <t>HRSG-10 (process unit)</t>
  </si>
  <si>
    <t>HRSG-11 (process unit)</t>
  </si>
  <si>
    <t>Added Dec 2022</t>
  </si>
  <si>
    <t>HRSG-12 (process unit)</t>
  </si>
  <si>
    <t>Coke Handling and Processing</t>
  </si>
  <si>
    <t>F004 - Coke Screening</t>
  </si>
  <si>
    <t>Coke screening baghouse stack</t>
  </si>
  <si>
    <t>F004 - Coke Handling</t>
  </si>
  <si>
    <t>Coal and Coke Storage</t>
  </si>
  <si>
    <t>F002 - Coal/Coke Storage Piles</t>
  </si>
  <si>
    <t>Coal Handling</t>
  </si>
  <si>
    <t>F003 - Coal Handling</t>
  </si>
  <si>
    <t>Coke Oven Battery-Coking</t>
  </si>
  <si>
    <t>F007 - FGD dust silo AB</t>
  </si>
  <si>
    <t>NA - Insignificant unit</t>
  </si>
  <si>
    <t>F008 - FGD dust silo CD</t>
  </si>
  <si>
    <t>F005 - Lime silo AB</t>
  </si>
  <si>
    <t>F006 - Lime silo CD</t>
  </si>
  <si>
    <t>P011 - Natural Gas Lances (Battery A&amp;B)</t>
  </si>
  <si>
    <t>P012 - Natural Gas Lances (Battery C&amp;D)</t>
  </si>
  <si>
    <t>P013 - Portable Screening</t>
  </si>
  <si>
    <t>F009</t>
  </si>
  <si>
    <t>Activated carbon silos</t>
  </si>
  <si>
    <t>P014 - Sky vent</t>
  </si>
  <si>
    <t>Added Dec 2022. Installed but not fully commissioned</t>
  </si>
  <si>
    <t>SV001</t>
  </si>
  <si>
    <t>SV001 Sky Vent</t>
  </si>
  <si>
    <t>450,000 lb/hr steam</t>
  </si>
  <si>
    <t>SunCoke ICR Haverhill Enclosure 1 Parts A-I thru A-V and A-IX Responses Non-Confidential.xlsx</t>
  </si>
  <si>
    <t>SunCoke ICR Jewell Enclosure 1 Parts A-I thru A-V and A-IX Responses Non-Confidential.xlsx</t>
  </si>
  <si>
    <t>01 - Non-Recovery Coke Ovens 2E battery - Vent Stack S2</t>
  </si>
  <si>
    <t>2E - 27 ovens</t>
  </si>
  <si>
    <t>Vent Stack S2</t>
  </si>
  <si>
    <t>Coal charge capacities for individual batteries shown in Questions 28 and 29 are design capacities.  Actual coal charge to the batteries is limited by the total annual coal charge permit limit of 1,041,510 wet tons per year</t>
  </si>
  <si>
    <t>01 - Non-Recovery Coke Ovens 2E battery - Vent Stack S3</t>
  </si>
  <si>
    <t>Vent Stack S3</t>
  </si>
  <si>
    <t>01 - Non-Recovery Coke Ovens 2E battery - Vent Stack S4</t>
  </si>
  <si>
    <t>Vent Stack S4</t>
  </si>
  <si>
    <t>01 - Non-Recovery Coke Ovens 2D battery - Vent Stack S5</t>
  </si>
  <si>
    <t>2D - 18 ovens</t>
  </si>
  <si>
    <t>Vent Stack S5</t>
  </si>
  <si>
    <t>01 - Non-Recovery Coke Ovens 2D battery - Vent Stack S6</t>
  </si>
  <si>
    <t>Vent Stack S6</t>
  </si>
  <si>
    <t>01 - Non-Recovery Coke Ovens 3B battery - Vent Stack S7</t>
  </si>
  <si>
    <t>3B - 26 ovens</t>
  </si>
  <si>
    <t>Vent Stack S7</t>
  </si>
  <si>
    <t>01 - Non-Recovery Coke Ovens 3B battery - Vent Stack S8</t>
  </si>
  <si>
    <t>Vent Stack S8</t>
  </si>
  <si>
    <t>01 - Non-Recovery Coke Ovens 3B battery - Vent Stack S9</t>
  </si>
  <si>
    <t>Vent Stack S9</t>
  </si>
  <si>
    <t>01 - Non-Recovery Coke Ovens 3C battery - Vent Stack S10</t>
  </si>
  <si>
    <t>3C - 36 ovens</t>
  </si>
  <si>
    <t>Vent Stack S10</t>
  </si>
  <si>
    <t>01 - Non-Recovery Coke Ovens 3C battery - Vent Stack S11</t>
  </si>
  <si>
    <t>Vent Stack S11</t>
  </si>
  <si>
    <t>01 - Non-Recovery Coke Ovens 3C battery - Vent Stack S12</t>
  </si>
  <si>
    <t>Vent Stack S12</t>
  </si>
  <si>
    <t>01 - Non-Recovery Coke Ovens 3C battery - Vent Stack S13</t>
  </si>
  <si>
    <t>Vent Stack S13</t>
  </si>
  <si>
    <t>01 - Non-Recovery Coke Ovens 3G battery - Vent Stack S14</t>
  </si>
  <si>
    <t>3G - 18 ovens</t>
  </si>
  <si>
    <t>Vent Stack S14</t>
  </si>
  <si>
    <t>01 - Non-Recovery Coke Ovens 3G battery - Vent Stack S15</t>
  </si>
  <si>
    <t>Vent Stack S15</t>
  </si>
  <si>
    <t>01 - Non-Recovery Coke Ovens 3F battery - Vent Stack S16</t>
  </si>
  <si>
    <t>3F - 17 ovens</t>
  </si>
  <si>
    <t>Vent Stack S16</t>
  </si>
  <si>
    <t>01 - Non-Recovery Coke Ovens 3F battery - Vent Stack S17</t>
  </si>
  <si>
    <t>Vent Stack S17</t>
  </si>
  <si>
    <t>04 - Coal Handling</t>
  </si>
  <si>
    <t>Coal Charging</t>
  </si>
  <si>
    <t>05 - Coal Charging DE Battery PCM - Charging Stack S18</t>
  </si>
  <si>
    <t>Charging Baghouse Stack S18</t>
  </si>
  <si>
    <t>Coal charge capacities for individual PCMs shown in Questions 28 and 29 are design capacities.  Actual coal charge capacities are limited by the total annual coal charge permit limit of 1,041,510 wet tons per year</t>
  </si>
  <si>
    <t>05 - Coal Charging BC Battery PCM - Charging Stack S19a</t>
  </si>
  <si>
    <t>Charging Baghouse Stack S19</t>
  </si>
  <si>
    <t>05 - Coal Charging BC Battery PCM - Charging Stack S19b</t>
  </si>
  <si>
    <t>05 - Coal Charging FG Battery PCM - Charging Stack S20</t>
  </si>
  <si>
    <t>Charging Baghouse Stack S20</t>
  </si>
  <si>
    <t>05 - Coal Charging Fugitive F15</t>
  </si>
  <si>
    <t>Coke Pushing</t>
  </si>
  <si>
    <t>06 - Coke Pushing Fugitive F3</t>
  </si>
  <si>
    <t>Coke Quenching</t>
  </si>
  <si>
    <t>07 - Coke Quenching Stack S21</t>
  </si>
  <si>
    <t>Quenching Stack S21</t>
  </si>
  <si>
    <t>07 - Coke Quenching Stack S22</t>
  </si>
  <si>
    <t>Quenching Stack S22</t>
  </si>
  <si>
    <t>Coke Handling</t>
  </si>
  <si>
    <t>08 - Coke Handling Fugitive F6</t>
  </si>
  <si>
    <t>Coke Screening</t>
  </si>
  <si>
    <t>09 - Coke Screening Stack S29a</t>
  </si>
  <si>
    <t>Coke Screening Baghouse Stack S29a</t>
  </si>
  <si>
    <t>09a to 09f - Coke Screening, Fugitives F7a to F7f</t>
  </si>
  <si>
    <t>Coal Dryer</t>
  </si>
  <si>
    <t>13 - Thermal Dryer Stack S1</t>
  </si>
  <si>
    <t>Venturi Scrubber Stack S21</t>
  </si>
  <si>
    <t>Venturi Scrubber</t>
  </si>
  <si>
    <t>Coal Crusher</t>
  </si>
  <si>
    <t>25a, 25b, 25d, 25e - Coal crushers and  conveyors, Fugitives F18a</t>
  </si>
  <si>
    <t>Coal Feeder</t>
  </si>
  <si>
    <t>25c - Coal feed bin with feeders Stack S25</t>
  </si>
  <si>
    <t>Bin Vent S25</t>
  </si>
  <si>
    <t>Bin Vent</t>
  </si>
  <si>
    <t>Truck Loadout</t>
  </si>
  <si>
    <t>25f to 25g - Dryer bypass conveyors, Fugitives F2</t>
  </si>
  <si>
    <t>25h to 25j - Coal Truck loadout and conveyors, Fugitives</t>
  </si>
  <si>
    <t>Permitted but not constructed</t>
  </si>
  <si>
    <t>Permitted but never constructed</t>
  </si>
  <si>
    <t>Storage Piles</t>
  </si>
  <si>
    <t>30a - Coal/coke breeze storage pile</t>
  </si>
  <si>
    <t>Mobile Coke Screening</t>
  </si>
  <si>
    <t>MS1, MS2, MS3 - Mobile screen with conveyor</t>
  </si>
  <si>
    <t>SP - Foundry coke storage piles</t>
  </si>
  <si>
    <t>TCS - Screened coke storage piles</t>
  </si>
  <si>
    <t>Updated December 2022 and attached to email: Part A.IVQ27 Haverhill Plot Plan Rev 120622.pdf</t>
  </si>
  <si>
    <t>Updated December 2022 and attached to email: Part A.IVQ25 Haverhill Process Flow Diagrams Rev 120622.pdf</t>
  </si>
  <si>
    <t>Attached to email: Part A.IVQ27 Jewell Plot Plan.pdf</t>
  </si>
  <si>
    <t>Attached to email: Part A.IVQ25 Jewell Process Flow Diagrams.pdf</t>
  </si>
  <si>
    <t>P901 - Coke Oven Battery AB</t>
  </si>
  <si>
    <t>SunCoke Energy</t>
  </si>
  <si>
    <t>Jewell-Thompson Heat Recovery</t>
  </si>
  <si>
    <t xml:space="preserve">Battery A - 30, Battery B - 20 </t>
  </si>
  <si>
    <t>Pushing Charging Machine (PCM)</t>
  </si>
  <si>
    <t>Flat Push Hot Car (FPHC)</t>
  </si>
  <si>
    <t>2,200 tons/day</t>
  </si>
  <si>
    <t>Updated Jan 2023</t>
  </si>
  <si>
    <t>N/A - Note: Routine decarbing and refractory repairs are continuously being conducted; however, these are not considered major modifications or repairs.</t>
  </si>
  <si>
    <t xml:space="preserve">Factors that can contribute to length of coking time include: coal properties (e.g. moisture, volatile content) coal charge amount; ambient, coal or oven temperatures at time of charge; normal carbon build-up on oven floor; oven draft; oven health/age; amount of air infiltration during cycle and push schedule compliance. However; oven operating conditions and coal charge amounts are adjusted to maintain ovens within their normal production window that occurs approximately every 48 hours. </t>
  </si>
  <si>
    <t>P902 - Coke Oven Battery CD</t>
  </si>
  <si>
    <t>Battery C - 30, Battery D - 20</t>
  </si>
  <si>
    <t>Natural gas (not pre-treated)</t>
  </si>
  <si>
    <t>SC - FranklinFurnace See CONFIDENTIAL electronic drawings provided.</t>
  </si>
  <si>
    <t>HRSG #1 (permit/state ID N/A)</t>
  </si>
  <si>
    <t>Rentech</t>
  </si>
  <si>
    <t>On or about 3/1/2005</t>
  </si>
  <si>
    <t>Neighboring facility - Altivia Petrochemical Co</t>
  </si>
  <si>
    <t>Neighboring facility - Haverhill Chemical</t>
  </si>
  <si>
    <t>Neighboring facility - Altivia Petrochemical Co (Nov. 2015 until present) and Haverhill Chemical (prior to Nov. 2015)</t>
  </si>
  <si>
    <t>All steam produced is sent via pipeline to neighboring facility (Altivia Petrochemical)</t>
  </si>
  <si>
    <t>All steam produced is sent via pipeline to neighboring facility (Haverhill Chemical)</t>
  </si>
  <si>
    <t>All steam produced is sent via pipeline to neighboring facility (Altivia Petrochemical / Haverhill Chemical)</t>
  </si>
  <si>
    <t>Flue gas from coke ovens, boiler feedwater and phosphate water treatment chemicals.</t>
  </si>
  <si>
    <t>HRSG #2 (permit/state ID N/A)</t>
  </si>
  <si>
    <t>HRSG #3 (permit/state ID N/A)</t>
  </si>
  <si>
    <t>HRSG #4 (permit/state ID N/A)</t>
  </si>
  <si>
    <t>HRSG #5 (permit/state ID N/A)</t>
  </si>
  <si>
    <t>HRSG #6 (permit/state ID N/A)</t>
  </si>
  <si>
    <t>Nooter/Eriksen</t>
  </si>
  <si>
    <t>On or about 7/8/2008</t>
  </si>
  <si>
    <t>Internally-treated mixed source storm water and Ohio River water</t>
  </si>
  <si>
    <t>All steam produced is used onsite</t>
  </si>
  <si>
    <t>HRSG #7 (permit/state ID N/A)</t>
  </si>
  <si>
    <t>All steam produced is used on site</t>
  </si>
  <si>
    <t>Completed 11/4/22</t>
  </si>
  <si>
    <t>~ $750,000</t>
  </si>
  <si>
    <t>Replaced the economizer</t>
  </si>
  <si>
    <t>HRSG #8 (permit/state ID N/A)</t>
  </si>
  <si>
    <t>Completed 1/20/23</t>
  </si>
  <si>
    <t>~ $3,000,000</t>
  </si>
  <si>
    <t>Replaced the Superheat 1 &amp; 2 sections and the economizer</t>
  </si>
  <si>
    <t>HRSG #9 (permit/state ID N/A)</t>
  </si>
  <si>
    <t>Completed 10/4/22</t>
  </si>
  <si>
    <t>~$1,500,000</t>
  </si>
  <si>
    <t>Replaced evaporator 2a/2b</t>
  </si>
  <si>
    <t>HRSG #10 (permit/state ID N/A)</t>
  </si>
  <si>
    <t>HRSG #11 (permit/state ID N/A)</t>
  </si>
  <si>
    <t>Foster Wheeler</t>
  </si>
  <si>
    <t>N/A - not operating</t>
  </si>
  <si>
    <t>HRSG #12 (permit/state ID N/A)</t>
  </si>
  <si>
    <t>P001 - Quench Tower AB</t>
  </si>
  <si>
    <t>wet tons of coke per quench</t>
  </si>
  <si>
    <t>Acceptable make-up water (water from onsite stormwater retention pond) and river water from neighboring Altivia Petrochemical facility</t>
  </si>
  <si>
    <t>SunCoke Design</t>
  </si>
  <si>
    <t>All quench towers have controls</t>
  </si>
  <si>
    <t>N/A - No major repairs within the last 12 months</t>
  </si>
  <si>
    <t>P002 - Quench Tower CD</t>
  </si>
  <si>
    <t>Composite samples collected December 12-16, 2022</t>
  </si>
  <si>
    <t>&lt; 7</t>
  </si>
  <si>
    <t xml:space="preserve">The TDS during this week was 1,108 mg/L, which is marginally higher than the limit.  This exceedance of 0.01% over the TDS limit of 1,100 mg/L was unlikely to have resulted in a significant impact (if any) on quench tower emissions.  </t>
  </si>
  <si>
    <t>Composite sample collected April 19-23,  2021</t>
  </si>
  <si>
    <t>Added Jan 2023</t>
  </si>
  <si>
    <t>Root cause analysis revealed a significant amount of solids build up in the sample port for Quench 2.  This is suspected to have resulted in non-representative samples during this period and skewed the results higher.  Higher levels of TDS in the make up water from Pond #2 may also have contributed to the exceedance.</t>
  </si>
  <si>
    <t>Composite samples collected May 24-28 2021, May 31-June 4 2021, June 7-11 2021, and June 14-18 2021</t>
  </si>
  <si>
    <t>&lt; 28</t>
  </si>
  <si>
    <t>P901 - PCM (Battery AB)</t>
  </si>
  <si>
    <t>48 [based on maximum oven charge amount]</t>
  </si>
  <si>
    <t>wet tons/oven</t>
  </si>
  <si>
    <t>Travelling hood with fabric filter</t>
  </si>
  <si>
    <t>N/A - No major outages or repairs within last 12 months</t>
  </si>
  <si>
    <t>P902 - PCM (Battery CD)</t>
  </si>
  <si>
    <t>Flat Push Hot Car (FPHC) with hood and multicyclone</t>
  </si>
  <si>
    <t>P901 - Battery AB, P902 - Battery CD</t>
  </si>
  <si>
    <t>5.5 - 6.5</t>
  </si>
  <si>
    <t>7 - 7.5</t>
  </si>
  <si>
    <t>8 - 8.5</t>
  </si>
  <si>
    <t>98% control - based on engineering judgement</t>
  </si>
  <si>
    <t>Maintenance delays, equipment breakdown, MACT standard compliance. Wide range of push time variation based on these parameters (e.g. 30 min. - 72 hours).</t>
  </si>
  <si>
    <t>30 minutes - 72 hours</t>
  </si>
  <si>
    <t>All  ovens are visually inspected prior to pushing to ensure they meet the MACT standard (no smoke above the coke bed and unobstructed view of the door on the opposite side of the oven). If upon inspection the oven does not meet the MACT requirements, the coking time is extended until the MACT standard is met. There have been no non-compliances with this standard in the last 12 months. We do not track the information requested.</t>
  </si>
  <si>
    <t>P901 HRSG System (not an emission unit)</t>
  </si>
  <si>
    <t>induced draft cooling tower</t>
  </si>
  <si>
    <t>N/A - HCC does not own or operate the cooling tower system.</t>
  </si>
  <si>
    <t>P902 HRSG System (not an emission unit)</t>
  </si>
  <si>
    <t>N/A - Not a once-through system.</t>
  </si>
  <si>
    <t>34,600 gpm</t>
  </si>
  <si>
    <t>Make-up water is a blend of well water, river water supplied by the adjacent chemical plant and surface runoff water.</t>
  </si>
  <si>
    <t>~802,080 gallons per day</t>
  </si>
  <si>
    <t>N/A - not an emission unit</t>
  </si>
  <si>
    <t>N/A - This question appears to be focused on HRSG cooling water systems operated at byproduct plants and potential pollutants in their cooling water. HRSG tube leaks at heat recovery plants will not result in contamination of cooling water systems operated at heat recovery plants.</t>
  </si>
  <si>
    <t>2 per oven, 200 total for battery AB</t>
  </si>
  <si>
    <t>18,250 typical</t>
  </si>
  <si>
    <t>P901 - Battery AB</t>
  </si>
  <si>
    <t>2 per oven, 200 total for battery CD</t>
  </si>
  <si>
    <t>P902 - Battery CD</t>
  </si>
  <si>
    <t>NA.  This question appears to be applicable to byproduct coke plants where the coke ovens are under positive pressure</t>
  </si>
  <si>
    <t>Attached</t>
  </si>
  <si>
    <t>HRSG #112 (permit/state ID N/A)</t>
  </si>
  <si>
    <t>P901 - Coke Oven Battery (AB) Main Stack CEMS</t>
  </si>
  <si>
    <t>Continuous Emissions Monitoring System (CEMS)</t>
  </si>
  <si>
    <t>Sulfur Dioxide</t>
  </si>
  <si>
    <t>P901 - Coke Oven Batteries AB Coking Emissions</t>
  </si>
  <si>
    <t>Upgraded the Data Acquisition System for the Main Stack CEMS at P901 and P902 in April 2022 to include a new DAS server, new data loggers and new client workstations for an approximate combined cost of $70,000.  Reason for upgrade was out-of-date windows operating system and obsolete data loggers that were no longer supported by the manufacturers.</t>
  </si>
  <si>
    <t>round stack</t>
  </si>
  <si>
    <t>P902 - Coke Oven Battery (CD) Main Stack CEMS</t>
  </si>
  <si>
    <t>P902 - Coke Oven Batteries CD Coking Emissions</t>
  </si>
  <si>
    <t>P901- Coke Oven Battery B - Bypass Vent 5 CEMS</t>
  </si>
  <si>
    <t>P902- Coke Oven Battery B - Bypass Vent 6 CEMS</t>
  </si>
  <si>
    <t>P901 - Coke Oven Battery (AB) Main Stack Spray Dryer</t>
  </si>
  <si>
    <t>Spray Dryer Absorber</t>
  </si>
  <si>
    <t>Primary - Sulfur Dioxide; Secondary - Sulfuric Acid, Hydrogen Chloride</t>
  </si>
  <si>
    <t>P901 - Coke Oven Battery (AB) Main Stack Baghouse</t>
  </si>
  <si>
    <t>Particulate</t>
  </si>
  <si>
    <t>P902 - Coke Oven Battery (CD) Main Stack Spray Dryer</t>
  </si>
  <si>
    <t>P902 - Coke Oven Battery (CD) Main Stack Baghouse</t>
  </si>
  <si>
    <t>P902 - Coke Oven Battery (CD) Main Stack Activated Carbon Injection</t>
  </si>
  <si>
    <t>Activated Carbon Injection</t>
  </si>
  <si>
    <t>P901 - Coke Oven Battery (Battery AB) FPHC multiclone</t>
  </si>
  <si>
    <t>P901 - Coke Oven Batteries AB Pushing Emissions</t>
  </si>
  <si>
    <t>P902 - Coke Oven Battery (Battery CD) FPHC multiclone</t>
  </si>
  <si>
    <t>P902 - Coke Oven Batteries CD Pushing Emissions</t>
  </si>
  <si>
    <t>P901 - Coke Oven Battery (Battery AB) PCM baghouse</t>
  </si>
  <si>
    <t>P901 - Coke Oven Batteries AB Charging Emissions</t>
  </si>
  <si>
    <t>P902 - Coke Oven Battery (Battery CD) PCM baghouse</t>
  </si>
  <si>
    <t>P902 - Coke Oven Batteries CD Charging Emissions</t>
  </si>
  <si>
    <t>Added Jan 2023.  Should have been included in response to 2016 ICR</t>
  </si>
  <si>
    <t>SunCoke ICR Haverhill Enclosure 1 Parts A-I thru A-VII and A-IX Responses Non-Confidential.xlsx</t>
  </si>
  <si>
    <t>Battery 2E</t>
  </si>
  <si>
    <t>Jewell-Thompson Non-Heat Recovery</t>
  </si>
  <si>
    <t>1, same PCM used for batteries 2D and 2E</t>
  </si>
  <si>
    <t>1, same Utility Car used for batteries 2D and 2E</t>
  </si>
  <si>
    <t>Utility Car</t>
  </si>
  <si>
    <t xml:space="preserve">Factors that can contribute to length of coking time include: coal properties (e.g. moisture, volatile content) coal charge amount; ambient, coal or oven temperatures at time of charge; normal carbon build-up on oven floor; oven draft; oven health/age; amount of air infiltration during cycle and push schedule compliance. However; oven operating conditions and coal charge amounts are adjusted to maintain ovens within their normal production window that occurs approximately every 48 hours or 72 hours depending on the type of coke produced. </t>
  </si>
  <si>
    <t>Battery 2D</t>
  </si>
  <si>
    <t>See above. Same Utility Car used for batteries 2D and 2E</t>
  </si>
  <si>
    <t>Battery 3B</t>
  </si>
  <si>
    <t>2, but only one used at a time for charging; same PCM used for batteries 3B and 3C</t>
  </si>
  <si>
    <t>1; same Utility Car used for batteries 3B, 3G and 3F</t>
  </si>
  <si>
    <t>Battery 3C</t>
  </si>
  <si>
    <t>1 Utility Car for the 3C battery</t>
  </si>
  <si>
    <t xml:space="preserve">Routine decarbing and refractory repairs are continuously being conducted. Refractory and framework were replaced on nine ovens in the C battery between January and July 2021.  </t>
  </si>
  <si>
    <t>Battery 3G</t>
  </si>
  <si>
    <t>1, same PCM used for batteries 3G and 3F</t>
  </si>
  <si>
    <t>See above. Same Utility Car used for batteries 3B, 3G and 3F</t>
  </si>
  <si>
    <t>Battery 3F</t>
  </si>
  <si>
    <t>All batteries - 2E, 2D, 3B, 3C, 3G and 3F</t>
  </si>
  <si>
    <t>3C (ovens 90 - 98 only)</t>
  </si>
  <si>
    <t>Propane</t>
  </si>
  <si>
    <t>07 - Coke Quenching, Quench Tower #2,  Stack S21</t>
  </si>
  <si>
    <t>Acceptable make-up water (water from onsite stormwater retention pond) and river water.</t>
  </si>
  <si>
    <t>2D and 2E</t>
  </si>
  <si>
    <t>07 - Coke Quenching, Quench Tower #3,  Stack S22</t>
  </si>
  <si>
    <t>3B, 3C, 3F and 3G</t>
  </si>
  <si>
    <t>No TDS exceedances in the last 2 years</t>
  </si>
  <si>
    <t>50 (based on maximum oven charge on 72-hr cycles)</t>
  </si>
  <si>
    <t>wet tons per oven</t>
  </si>
  <si>
    <t>This new PCM on battery B/C was started up in October 2021, but safety issues were identified during the commissioning period allowing this unit to be used only for a limited number of ovens until repairs are completed.  The old PCM will continue to be used for charging a portion of the B/C batteries while the new PCM equipment repairs are in progress.</t>
  </si>
  <si>
    <t>Shed on the coke side of the ovens provides control by enclosure on all batteries</t>
  </si>
  <si>
    <t>7.5 - 9.5</t>
  </si>
  <si>
    <t>95% capture efficiency and 50% control efficiency - based on engineering judgement</t>
  </si>
  <si>
    <t>2E, 2D, 3B, 3C, 3G, 3F</t>
  </si>
  <si>
    <t>SunCoke ICR Jewell Enclosure 1 Pts A-I-VII &amp; A-IX Responses Non-Confidential.xlsx</t>
  </si>
  <si>
    <t>DE PCM Baghouse</t>
  </si>
  <si>
    <t>05 - Coal Charging DE Battery</t>
  </si>
  <si>
    <t>Round</t>
  </si>
  <si>
    <t>BC PCM Baghouse Old</t>
  </si>
  <si>
    <t>05 - Charging BC Battery</t>
  </si>
  <si>
    <t>BC PCM Baghouse New</t>
  </si>
  <si>
    <t>FG PCM Baghouse</t>
  </si>
  <si>
    <t>05 - Charging FG Battery</t>
  </si>
  <si>
    <t xml:space="preserve">Thermal Dryer Venturi Scrubber </t>
  </si>
  <si>
    <t>Scrubber</t>
  </si>
  <si>
    <t>PM, SO2</t>
  </si>
  <si>
    <t>13 - Thermal Dryer</t>
  </si>
  <si>
    <t>Coke Screening Baghouse</t>
  </si>
  <si>
    <t>09 - Coke Screening</t>
  </si>
  <si>
    <t>SunCoke ICR Haverhill Enclosure 1 Parts A-I thru A-IX &amp; E-2 Responses Non-Confidential.xlsx</t>
  </si>
  <si>
    <t>Coke production, heat recovery, energy recovery for use or sale</t>
  </si>
  <si>
    <t>Updated April 2023</t>
  </si>
  <si>
    <t>Coke Operations
Heat Recovery
Maintenance
Utility</t>
  </si>
  <si>
    <t>Electricity</t>
  </si>
  <si>
    <t>Operating Cost</t>
  </si>
  <si>
    <t>Maintenance Cost</t>
  </si>
  <si>
    <t>Coke production</t>
  </si>
  <si>
    <t>Coke Operations
Maintenance
Utility</t>
  </si>
  <si>
    <t>SunCoke ICR Jewell Enclosure 1 Parts A-I thru A-IX  &amp; E-2 Responses Non-Confidential.xlsx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</si>
</sst>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5" formatCode="&quot;$&quot;#,##0_);\(&quot;$&quot;#,##0\)"/>
    <numFmt numFmtId="6" formatCode="&quot;$&quot;#,##0_);[Red]\(&quot;$&quot;#,##0\)"/>
    <numFmt numFmtId="8" formatCode="&quot;$&quot;#,##0.00_);[Red]\(&quot;$&quot;#,##0.00\)"/>
    <numFmt numFmtId="44" formatCode="_(&quot;$&quot;* #,##0.00_);_(&quot;$&quot;* \(#,##0.00\);_(&quot;$&quot;* &quot;-&quot;??_);_(@_)"/>
    <numFmt numFmtId="43" formatCode="_(* #,##0.00_);_(* \(#,##0.00\);_(* &quot;-&quot;??_);_(@_)"/>
    <numFmt numFmtId="164" formatCode="00000"/>
    <numFmt numFmtId="165" formatCode="&quot;$&quot;#,##0"/>
    <numFmt numFmtId="166" formatCode="0.00000"/>
    <numFmt numFmtId="167" formatCode="#,##0.0"/>
    <numFmt numFmtId="168" formatCode="0.0"/>
    <numFmt numFmtId="169" formatCode="&quot;$&quot;#,##0.00"/>
    <numFmt numFmtId="170" formatCode="#,##0.0_);[Red]\(#,##0.0\)"/>
    <numFmt numFmtId="171" formatCode="#,##0.0000"/>
    <numFmt numFmtId="172" formatCode="h:mm;@"/>
    <numFmt numFmtId="173" formatCode="_(* #,##0_);_(* \(#,##0\);_(* &quot;-&quot;??_);_(@_)"/>
    <numFmt numFmtId="174" formatCode="0.000000"/>
    <numFmt numFmtId="175" formatCode="#,##0.#"/>
    <numFmt numFmtId="176" formatCode="#,##0.###"/>
    <numFmt numFmtId="177" formatCode="#,##0.###%"/>
    <numFmt numFmtId="178" formatCode="mm/dd/yy;@"/>
    <numFmt numFmtId="179" formatCode="0.0000"/>
    <numFmt numFmtId="180" formatCode="_(&quot;$&quot;* #,##0_);_(&quot;$&quot;* \(#,##0\);_(&quot;$&quot;* &quot;-&quot;??_);_(@_)"/>
    <numFmt numFmtId="181" formatCode="#,##0\ &quot;tons/day total to the facility&quot;"/>
    <numFmt numFmtId="182" formatCode="&quot;$&quot;#,##0.0"/>
  </numFmts>
  <fonts count="56" x14ac:knownFonts="1">
    <font>
      <sz val="11"/>
      <color theme="1"/>
      <name val="Calibri"/>
      <family val="2"/>
      <scheme val="minor"/>
    </font>
    <font>
      <sz val="10"/>
      <color theme="1"/>
      <name val="Arial"/>
      <family val="2"/>
    </font>
    <font>
      <sz val="10"/>
      <color theme="1"/>
      <name val="Arial"/>
      <family val="2"/>
    </font>
    <font>
      <sz val="10"/>
      <color indexed="8"/>
      <name val="Arial"/>
      <family val="2"/>
    </font>
    <font>
      <u/>
      <sz val="11"/>
      <color indexed="12"/>
      <name val="Calibri"/>
      <family val="2"/>
    </font>
    <font>
      <sz val="10"/>
      <name val="Times New Roman"/>
      <family val="1"/>
    </font>
    <font>
      <sz val="10"/>
      <name val="Arial"/>
      <family val="2"/>
    </font>
    <font>
      <b/>
      <sz val="10"/>
      <color indexed="8"/>
      <name val="Arial"/>
      <family val="2"/>
    </font>
    <font>
      <sz val="11"/>
      <color indexed="8"/>
      <name val="Times New Roman"/>
      <family val="2"/>
    </font>
    <font>
      <sz val="11"/>
      <color theme="1"/>
      <name val="Times New Roman"/>
      <family val="2"/>
    </font>
    <font>
      <b/>
      <sz val="10"/>
      <color theme="1"/>
      <name val="Arial"/>
      <family val="2"/>
    </font>
    <font>
      <b/>
      <sz val="10"/>
      <name val="Arial"/>
      <family val="2"/>
    </font>
    <font>
      <b/>
      <vertAlign val="superscript"/>
      <sz val="10"/>
      <color theme="1"/>
      <name val="Arial"/>
      <family val="2"/>
    </font>
    <font>
      <b/>
      <vertAlign val="superscript"/>
      <sz val="10"/>
      <color indexed="8"/>
      <name val="Arial"/>
      <family val="2"/>
    </font>
    <font>
      <b/>
      <i/>
      <sz val="10"/>
      <color theme="1"/>
      <name val="Arial"/>
      <family val="2"/>
    </font>
    <font>
      <b/>
      <u/>
      <sz val="10"/>
      <color theme="1"/>
      <name val="Arial"/>
      <family val="2"/>
    </font>
    <font>
      <b/>
      <i/>
      <sz val="10"/>
      <color indexed="8"/>
      <name val="Arial"/>
      <family val="2"/>
    </font>
    <font>
      <b/>
      <u/>
      <sz val="11"/>
      <color theme="1"/>
      <name val="Calibri"/>
      <family val="2"/>
      <scheme val="minor"/>
    </font>
    <font>
      <b/>
      <u/>
      <sz val="10"/>
      <name val="Arial"/>
      <family val="2"/>
    </font>
    <font>
      <b/>
      <i/>
      <sz val="10"/>
      <name val="Arial"/>
      <family val="2"/>
    </font>
    <font>
      <i/>
      <sz val="10"/>
      <name val="Arial"/>
      <family val="2"/>
    </font>
    <font>
      <b/>
      <i/>
      <u/>
      <sz val="10"/>
      <name val="Arial"/>
      <family val="2"/>
    </font>
    <font>
      <b/>
      <sz val="11"/>
      <color theme="1"/>
      <name val="Calibri"/>
      <family val="2"/>
      <scheme val="minor"/>
    </font>
    <font>
      <b/>
      <sz val="10"/>
      <color rgb="FFFF0000"/>
      <name val="Arial"/>
      <family val="2"/>
    </font>
    <font>
      <sz val="11"/>
      <color indexed="8"/>
      <name val="Calibri"/>
      <family val="2"/>
    </font>
    <font>
      <sz val="10"/>
      <color rgb="FF000000"/>
      <name val="Arial"/>
      <family val="2"/>
    </font>
    <font>
      <sz val="9"/>
      <color indexed="81"/>
      <name val="Tahoma"/>
      <family val="2"/>
    </font>
    <font>
      <b/>
      <sz val="9"/>
      <color indexed="81"/>
      <name val="Tahoma"/>
      <family val="2"/>
    </font>
    <font>
      <u/>
      <sz val="11"/>
      <color theme="10"/>
      <name val="Calibri"/>
      <family val="2"/>
      <scheme val="minor"/>
    </font>
    <font>
      <sz val="11"/>
      <color theme="1"/>
      <name val="Calibri"/>
      <family val="2"/>
      <scheme val="minor"/>
    </font>
    <font>
      <sz val="10"/>
      <color rgb="FFFF0000"/>
      <name val="Arial"/>
      <family val="2"/>
    </font>
    <font>
      <u/>
      <sz val="10"/>
      <color theme="10"/>
      <name val="Arial"/>
      <family val="2"/>
    </font>
    <font>
      <sz val="11"/>
      <color rgb="FF006100"/>
      <name val="Calibri"/>
      <family val="2"/>
      <scheme val="minor"/>
    </font>
    <font>
      <sz val="11"/>
      <color rgb="FF9C0006"/>
      <name val="Calibri"/>
      <family val="2"/>
      <scheme val="minor"/>
    </font>
    <font>
      <i/>
      <sz val="10"/>
      <color theme="1"/>
      <name val="Arial"/>
      <family val="2"/>
    </font>
    <font>
      <i/>
      <sz val="10"/>
      <color rgb="FF000000"/>
      <name val="Arial"/>
      <family val="2"/>
    </font>
    <font>
      <sz val="10"/>
      <color rgb="FF9C0006"/>
      <name val="Arial"/>
      <family val="2"/>
    </font>
    <font>
      <u/>
      <sz val="10"/>
      <name val="Arial"/>
      <family val="2"/>
    </font>
    <font>
      <b/>
      <i/>
      <sz val="10"/>
      <color rgb="FF000000"/>
      <name val="Arial"/>
      <family val="2"/>
    </font>
    <font>
      <b/>
      <sz val="10"/>
      <color rgb="FF000000"/>
      <name val="Arial"/>
      <family val="2"/>
    </font>
    <font>
      <b/>
      <sz val="12"/>
      <color theme="1"/>
      <name val="Times New Roman"/>
      <family val="1"/>
    </font>
    <font>
      <sz val="12"/>
      <color theme="1"/>
      <name val="Times New Roman"/>
      <family val="1"/>
    </font>
    <font>
      <b/>
      <sz val="12"/>
      <color rgb="FF000000"/>
      <name val="Times New Roman"/>
      <family val="1"/>
    </font>
    <font>
      <b/>
      <u/>
      <sz val="12"/>
      <color theme="1"/>
      <name val="Times New Roman"/>
      <family val="1"/>
    </font>
    <font>
      <vertAlign val="superscript"/>
      <sz val="12"/>
      <color theme="1"/>
      <name val="Times New Roman"/>
      <family val="1"/>
    </font>
    <font>
      <sz val="12"/>
      <color rgb="FF000000"/>
      <name val="Times New Roman"/>
      <family val="1"/>
    </font>
    <font>
      <vertAlign val="subscript"/>
      <sz val="12"/>
      <color rgb="FF000000"/>
      <name val="Times New Roman"/>
      <family val="1"/>
    </font>
    <font>
      <i/>
      <sz val="12"/>
      <color theme="1"/>
      <name val="Times New Roman"/>
      <family val="1"/>
    </font>
    <font>
      <u/>
      <sz val="12"/>
      <color theme="10"/>
      <name val="Times New Roman"/>
      <family val="1"/>
    </font>
    <font>
      <i/>
      <sz val="12"/>
      <color rgb="FF000000"/>
      <name val="Times New Roman"/>
      <family val="1"/>
    </font>
    <font>
      <sz val="8"/>
      <name val="Calibri"/>
      <family val="2"/>
      <scheme val="minor"/>
    </font>
    <font>
      <u/>
      <sz val="11"/>
      <name val="Calibri"/>
      <family val="2"/>
      <scheme val="minor"/>
    </font>
    <font>
      <sz val="11"/>
      <color indexed="8"/>
      <name val="Arial"/>
      <family val="2"/>
    </font>
    <font>
      <sz val="8"/>
      <color theme="1"/>
      <name val="Arial"/>
      <family val="2"/>
    </font>
    <font>
      <sz val="8"/>
      <color rgb="FF000000"/>
      <name val="Arial"/>
      <family val="2"/>
    </font>
    <font>
      <sz val="11"/>
      <color theme="1"/>
      <name val="Arial"/>
      <family val="2"/>
    </font>
  </fonts>
  <fills count="29">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lightUp"/>
    </fill>
    <fill>
      <patternFill patternType="solid">
        <fgColor theme="2"/>
        <bgColor indexed="64"/>
      </patternFill>
    </fill>
    <fill>
      <patternFill patternType="solid">
        <fgColor indexed="22"/>
        <bgColor indexed="0"/>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0" tint="-0.14999847407452621"/>
        <bgColor indexed="0"/>
      </patternFill>
    </fill>
    <fill>
      <patternFill patternType="solid">
        <fgColor rgb="FFFFFF00"/>
        <bgColor indexed="64"/>
      </patternFill>
    </fill>
    <fill>
      <patternFill patternType="solid">
        <fgColor theme="6"/>
        <bgColor indexed="64"/>
      </patternFill>
    </fill>
    <fill>
      <patternFill patternType="solid">
        <fgColor rgb="FFD9D9D9"/>
        <bgColor indexed="64"/>
      </patternFill>
    </fill>
    <fill>
      <patternFill patternType="solid">
        <fgColor indexed="47"/>
        <bgColor indexed="64"/>
      </patternFill>
    </fill>
    <fill>
      <patternFill patternType="solid">
        <fgColor rgb="FFFFCC99"/>
        <bgColor indexed="64"/>
      </patternFill>
    </fill>
    <fill>
      <patternFill patternType="solid">
        <fgColor theme="9"/>
        <bgColor indexed="64"/>
      </patternFill>
    </fill>
    <fill>
      <patternFill patternType="solid">
        <fgColor theme="3" tint="0.79998168889431442"/>
        <bgColor indexed="64"/>
      </patternFill>
    </fill>
    <fill>
      <patternFill patternType="solid">
        <fgColor theme="8"/>
        <bgColor indexed="64"/>
      </patternFill>
    </fill>
    <fill>
      <patternFill patternType="solid">
        <fgColor rgb="FFFFFFCC"/>
        <bgColor indexed="64"/>
      </patternFill>
    </fill>
    <fill>
      <patternFill patternType="solid">
        <fgColor theme="7"/>
        <bgColor indexed="64"/>
      </patternFill>
    </fill>
    <fill>
      <patternFill patternType="lightUp">
        <bgColor theme="0" tint="-0.14999847407452621"/>
      </patternFill>
    </fill>
    <fill>
      <patternFill patternType="solid">
        <fgColor theme="1"/>
        <bgColor indexed="64"/>
      </patternFill>
    </fill>
    <fill>
      <patternFill patternType="lightUp">
        <bgColor theme="0"/>
      </patternFill>
    </fill>
    <fill>
      <patternFill patternType="solid">
        <fgColor theme="6" tint="0.59999389629810485"/>
        <bgColor indexed="64"/>
      </patternFill>
    </fill>
    <fill>
      <patternFill patternType="lightUp">
        <bgColor theme="6" tint="0.59999389629810485"/>
      </patternFill>
    </fill>
    <fill>
      <patternFill patternType="solid">
        <fgColor rgb="FFFF99FF"/>
        <bgColor indexed="64"/>
      </patternFill>
    </fill>
    <fill>
      <patternFill patternType="solid">
        <fgColor rgb="FFFFFFCC"/>
        <bgColor rgb="FF000000"/>
      </patternFill>
    </fill>
    <fill>
      <patternFill patternType="solid">
        <fgColor rgb="FF92D05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style="thin">
        <color auto="1"/>
      </right>
      <top style="thin">
        <color auto="1"/>
      </top>
      <bottom/>
      <diagonal/>
    </border>
    <border>
      <left/>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ck">
        <color indexed="64"/>
      </top>
      <bottom/>
      <diagonal/>
    </border>
  </borders>
  <cellStyleXfs count="28">
    <xf numFmtId="0" fontId="0" fillId="0" borderId="0"/>
    <xf numFmtId="43" fontId="8" fillId="0" borderId="0" applyFont="0" applyFill="0" applyBorder="0" applyAlignment="0" applyProtection="0"/>
    <xf numFmtId="43" fontId="6" fillId="0" borderId="0" applyFont="0" applyFill="0" applyBorder="0" applyAlignment="0" applyProtection="0"/>
    <xf numFmtId="0" fontId="4" fillId="0" borderId="0" applyNumberFormat="0" applyFill="0" applyBorder="0" applyAlignment="0" applyProtection="0">
      <alignment vertical="top"/>
      <protection locked="0"/>
    </xf>
    <xf numFmtId="0" fontId="5" fillId="0" borderId="0"/>
    <xf numFmtId="0" fontId="9" fillId="0" borderId="0"/>
    <xf numFmtId="0" fontId="6" fillId="0" borderId="0"/>
    <xf numFmtId="0" fontId="3" fillId="0" borderId="0"/>
    <xf numFmtId="0" fontId="28" fillId="0" borderId="0" applyNumberFormat="0" applyFill="0" applyBorder="0" applyAlignment="0" applyProtection="0"/>
    <xf numFmtId="43" fontId="29" fillId="0" borderId="0" applyFont="0" applyFill="0" applyBorder="0" applyAlignment="0" applyProtection="0"/>
    <xf numFmtId="0" fontId="32" fillId="8" borderId="0" applyNumberFormat="0" applyBorder="0" applyAlignment="0" applyProtection="0"/>
    <xf numFmtId="0" fontId="33" fillId="9" borderId="0" applyNumberFormat="0" applyBorder="0" applyAlignment="0" applyProtection="0"/>
    <xf numFmtId="44" fontId="29" fillId="0" borderId="0" applyFont="0" applyFill="0" applyBorder="0" applyAlignment="0" applyProtection="0"/>
    <xf numFmtId="0" fontId="3" fillId="0" borderId="0"/>
    <xf numFmtId="0" fontId="3" fillId="0" borderId="0"/>
    <xf numFmtId="0" fontId="3" fillId="0" borderId="0"/>
    <xf numFmtId="0" fontId="3" fillId="0" borderId="0"/>
    <xf numFmtId="0" fontId="1" fillId="0" borderId="0"/>
    <xf numFmtId="4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cellStyleXfs>
  <cellXfs count="977">
    <xf numFmtId="0" fontId="0" fillId="0" borderId="0" xfId="0"/>
    <xf numFmtId="0" fontId="3" fillId="0" borderId="2" xfId="0" applyFont="1" applyBorder="1" applyAlignment="1">
      <alignment horizontal="left"/>
    </xf>
    <xf numFmtId="0" fontId="10" fillId="0" borderId="0" xfId="0" applyFont="1"/>
    <xf numFmtId="0" fontId="0" fillId="0" borderId="0" xfId="0" applyAlignment="1">
      <alignment vertical="center"/>
    </xf>
    <xf numFmtId="0" fontId="17" fillId="0" borderId="0" xfId="0" applyFont="1"/>
    <xf numFmtId="0" fontId="22" fillId="0" borderId="0" xfId="0" applyFont="1"/>
    <xf numFmtId="0" fontId="2" fillId="0" borderId="0" xfId="0" applyFont="1"/>
    <xf numFmtId="0" fontId="25" fillId="0" borderId="0" xfId="0" applyFont="1" applyAlignment="1">
      <alignment horizontal="left" vertical="center"/>
    </xf>
    <xf numFmtId="0" fontId="1" fillId="0" borderId="0" xfId="0" applyFont="1"/>
    <xf numFmtId="0" fontId="1" fillId="0" borderId="0" xfId="0" applyFont="1" applyAlignment="1">
      <alignment horizontal="left"/>
    </xf>
    <xf numFmtId="0" fontId="1" fillId="0" borderId="0" xfId="0" applyFont="1" applyAlignment="1">
      <alignment wrapText="1"/>
    </xf>
    <xf numFmtId="0" fontId="1" fillId="0" borderId="0" xfId="0" applyFont="1" applyAlignment="1">
      <alignment horizontal="left" vertical="center"/>
    </xf>
    <xf numFmtId="0" fontId="6" fillId="0" borderId="1" xfId="0" applyFont="1" applyBorder="1" applyAlignment="1">
      <alignment horizontal="left"/>
    </xf>
    <xf numFmtId="0" fontId="41" fillId="0" borderId="0" xfId="0" applyFont="1"/>
    <xf numFmtId="0" fontId="41" fillId="0" borderId="0" xfId="0" applyFont="1" applyAlignment="1">
      <alignment vertical="center"/>
    </xf>
    <xf numFmtId="0" fontId="1" fillId="0" borderId="1" xfId="0" applyFont="1" applyBorder="1"/>
    <xf numFmtId="0" fontId="1" fillId="0" borderId="1" xfId="0" applyFont="1" applyBorder="1" applyAlignment="1">
      <alignment wrapText="1"/>
    </xf>
    <xf numFmtId="0" fontId="6" fillId="0" borderId="1" xfId="0" applyFont="1" applyBorder="1"/>
    <xf numFmtId="0" fontId="25" fillId="0" borderId="1" xfId="0" applyFont="1" applyBorder="1" applyAlignment="1">
      <alignment vertical="center"/>
    </xf>
    <xf numFmtId="0" fontId="1" fillId="2" borderId="1" xfId="0" applyFont="1" applyFill="1" applyBorder="1"/>
    <xf numFmtId="0" fontId="1" fillId="15" borderId="1" xfId="0" applyFont="1" applyFill="1" applyBorder="1"/>
    <xf numFmtId="0" fontId="1" fillId="16" borderId="0" xfId="0" applyFont="1" applyFill="1" applyAlignment="1">
      <alignment horizontal="left" vertical="center"/>
    </xf>
    <xf numFmtId="0" fontId="1" fillId="16" borderId="0" xfId="0" applyFont="1" applyFill="1"/>
    <xf numFmtId="0" fontId="1" fillId="17" borderId="1" xfId="0" applyFont="1" applyFill="1" applyBorder="1"/>
    <xf numFmtId="0" fontId="1" fillId="18" borderId="0" xfId="0" applyFont="1" applyFill="1" applyAlignment="1">
      <alignment horizontal="left" vertical="center"/>
    </xf>
    <xf numFmtId="0" fontId="1" fillId="18" borderId="0" xfId="0" applyFont="1" applyFill="1"/>
    <xf numFmtId="0" fontId="1" fillId="19" borderId="1" xfId="0" applyFont="1" applyFill="1" applyBorder="1"/>
    <xf numFmtId="0" fontId="7" fillId="2" borderId="22" xfId="0" applyFont="1" applyFill="1" applyBorder="1" applyAlignment="1">
      <alignment wrapText="1"/>
    </xf>
    <xf numFmtId="0" fontId="1" fillId="20" borderId="0" xfId="0" applyFont="1" applyFill="1" applyAlignment="1">
      <alignment horizontal="left" vertical="center"/>
    </xf>
    <xf numFmtId="0" fontId="1" fillId="20" borderId="0" xfId="0" applyFont="1" applyFill="1"/>
    <xf numFmtId="0" fontId="1" fillId="12" borderId="0" xfId="0" applyFont="1" applyFill="1" applyAlignment="1">
      <alignment horizontal="left" vertical="center"/>
    </xf>
    <xf numFmtId="0" fontId="1" fillId="12" borderId="0" xfId="0" applyFont="1" applyFill="1"/>
    <xf numFmtId="0" fontId="1" fillId="11" borderId="0" xfId="0" applyFont="1" applyFill="1" applyAlignment="1">
      <alignment horizontal="left" vertical="center"/>
    </xf>
    <xf numFmtId="0" fontId="1" fillId="11" borderId="0" xfId="0" applyFont="1" applyFill="1"/>
    <xf numFmtId="0" fontId="40" fillId="0" borderId="0" xfId="0" applyFont="1" applyAlignment="1">
      <alignment vertical="center"/>
    </xf>
    <xf numFmtId="0" fontId="43" fillId="0" borderId="0" xfId="0" applyFont="1" applyAlignment="1">
      <alignment horizontal="center" vertical="center"/>
    </xf>
    <xf numFmtId="0" fontId="43" fillId="0" borderId="0" xfId="0" applyFont="1" applyAlignment="1">
      <alignment vertical="center"/>
    </xf>
    <xf numFmtId="0" fontId="40" fillId="0" borderId="0" xfId="0" applyFont="1" applyAlignment="1">
      <alignment horizontal="center"/>
    </xf>
    <xf numFmtId="0" fontId="41" fillId="0" borderId="0" xfId="0" applyFont="1" applyAlignment="1">
      <alignment horizontal="left" vertical="center"/>
    </xf>
    <xf numFmtId="0" fontId="45" fillId="0" borderId="0" xfId="0" applyFont="1" applyAlignment="1">
      <alignment vertical="center"/>
    </xf>
    <xf numFmtId="0" fontId="47" fillId="0" borderId="0" xfId="0" applyFont="1" applyAlignment="1">
      <alignment vertical="center"/>
    </xf>
    <xf numFmtId="0" fontId="44" fillId="0" borderId="31" xfId="0" applyFont="1" applyBorder="1" applyAlignment="1">
      <alignment horizontal="left" vertical="center" indent="2"/>
    </xf>
    <xf numFmtId="0" fontId="44" fillId="0" borderId="0" xfId="0" applyFont="1" applyAlignment="1">
      <alignment horizontal="left" vertical="center" indent="2"/>
    </xf>
    <xf numFmtId="0" fontId="40" fillId="0" borderId="0" xfId="0" applyFont="1" applyAlignment="1">
      <alignment horizontal="left" vertical="center"/>
    </xf>
    <xf numFmtId="0" fontId="43" fillId="0" borderId="0" xfId="0" applyFont="1" applyAlignment="1">
      <alignment horizontal="left" vertical="center"/>
    </xf>
    <xf numFmtId="0" fontId="48" fillId="0" borderId="0" xfId="8" applyFont="1" applyAlignment="1">
      <alignment horizontal="left" vertical="center"/>
    </xf>
    <xf numFmtId="0" fontId="41" fillId="0" borderId="0" xfId="0" applyFont="1" applyAlignment="1">
      <alignment horizontal="left"/>
    </xf>
    <xf numFmtId="0" fontId="42" fillId="13" borderId="44" xfId="0" applyFont="1" applyFill="1" applyBorder="1" applyAlignment="1">
      <alignment horizontal="center" vertical="center" wrapText="1"/>
    </xf>
    <xf numFmtId="0" fontId="42" fillId="13" borderId="45" xfId="0" applyFont="1" applyFill="1" applyBorder="1" applyAlignment="1">
      <alignment horizontal="center" vertical="center" wrapText="1"/>
    </xf>
    <xf numFmtId="0" fontId="42" fillId="13" borderId="46" xfId="0" applyFont="1" applyFill="1" applyBorder="1" applyAlignment="1">
      <alignment horizontal="center" vertical="center" wrapText="1"/>
    </xf>
    <xf numFmtId="0" fontId="45" fillId="0" borderId="2" xfId="0" applyFont="1" applyBorder="1" applyAlignment="1">
      <alignment horizontal="right" vertical="center"/>
    </xf>
    <xf numFmtId="0" fontId="45" fillId="0" borderId="2" xfId="0" applyFont="1" applyBorder="1" applyAlignment="1">
      <alignment vertical="center"/>
    </xf>
    <xf numFmtId="0" fontId="45" fillId="0" borderId="1" xfId="0" applyFont="1" applyBorder="1" applyAlignment="1">
      <alignment horizontal="right" vertical="center"/>
    </xf>
    <xf numFmtId="0" fontId="45" fillId="0" borderId="1" xfId="0" applyFont="1" applyBorder="1" applyAlignment="1">
      <alignment vertical="center"/>
    </xf>
    <xf numFmtId="0" fontId="49" fillId="0" borderId="1" xfId="0" applyFont="1" applyBorder="1" applyAlignment="1">
      <alignment horizontal="right" vertical="center"/>
    </xf>
    <xf numFmtId="0" fontId="41" fillId="0" borderId="1" xfId="0" applyFont="1" applyBorder="1"/>
    <xf numFmtId="0" fontId="43" fillId="0" borderId="0" xfId="0" applyFont="1" applyAlignment="1">
      <alignment horizontal="left"/>
    </xf>
    <xf numFmtId="0" fontId="41" fillId="0" borderId="2" xfId="0" applyFont="1" applyBorder="1"/>
    <xf numFmtId="0" fontId="40" fillId="13" borderId="44" xfId="0" applyFont="1" applyFill="1" applyBorder="1" applyAlignment="1">
      <alignment horizontal="center" wrapText="1"/>
    </xf>
    <xf numFmtId="0" fontId="42" fillId="13" borderId="45" xfId="0" applyFont="1" applyFill="1" applyBorder="1" applyAlignment="1">
      <alignment horizontal="center" wrapText="1"/>
    </xf>
    <xf numFmtId="0" fontId="42" fillId="13" borderId="46" xfId="0" applyFont="1" applyFill="1" applyBorder="1" applyAlignment="1">
      <alignment horizontal="center" wrapText="1"/>
    </xf>
    <xf numFmtId="0" fontId="39" fillId="2" borderId="11" xfId="0" applyFont="1" applyFill="1" applyBorder="1" applyAlignment="1">
      <alignment wrapText="1"/>
    </xf>
    <xf numFmtId="0" fontId="39" fillId="2" borderId="12" xfId="0" applyFont="1" applyFill="1" applyBorder="1" applyAlignment="1">
      <alignment wrapText="1"/>
    </xf>
    <xf numFmtId="0" fontId="7" fillId="10" borderId="1" xfId="13" applyFont="1" applyFill="1" applyBorder="1" applyAlignment="1">
      <alignment horizontal="left"/>
    </xf>
    <xf numFmtId="0" fontId="6" fillId="0" borderId="1" xfId="14" applyFont="1" applyBorder="1"/>
    <xf numFmtId="0" fontId="6" fillId="0" borderId="1" xfId="15" applyFont="1" applyBorder="1"/>
    <xf numFmtId="0" fontId="6" fillId="0" borderId="1" xfId="16" applyFont="1" applyBorder="1"/>
    <xf numFmtId="0" fontId="30" fillId="19" borderId="2" xfId="0" applyFont="1" applyFill="1" applyBorder="1" applyAlignment="1">
      <alignment wrapText="1"/>
    </xf>
    <xf numFmtId="0" fontId="24" fillId="6" borderId="53" xfId="7" applyFont="1" applyFill="1" applyBorder="1" applyAlignment="1">
      <alignment horizontal="center" wrapText="1"/>
    </xf>
    <xf numFmtId="0" fontId="24" fillId="6" borderId="53" xfId="7" applyFont="1" applyFill="1" applyBorder="1" applyAlignment="1">
      <alignment horizontal="center"/>
    </xf>
    <xf numFmtId="0" fontId="24" fillId="0" borderId="53" xfId="7" applyFont="1" applyBorder="1" applyAlignment="1">
      <alignment wrapText="1"/>
    </xf>
    <xf numFmtId="0" fontId="24" fillId="0" borderId="53" xfId="7" applyFont="1" applyBorder="1"/>
    <xf numFmtId="0" fontId="6" fillId="0" borderId="1" xfId="13" applyFont="1" applyBorder="1"/>
    <xf numFmtId="0" fontId="6" fillId="0" borderId="1" xfId="7" applyFont="1" applyBorder="1"/>
    <xf numFmtId="0" fontId="6" fillId="0" borderId="1" xfId="0" quotePrefix="1" applyFont="1" applyBorder="1" applyAlignment="1">
      <alignment horizontal="left"/>
    </xf>
    <xf numFmtId="0" fontId="6" fillId="0" borderId="1" xfId="19" applyFont="1" applyBorder="1"/>
    <xf numFmtId="0" fontId="6" fillId="0" borderId="1" xfId="20" applyFont="1" applyBorder="1"/>
    <xf numFmtId="0" fontId="6" fillId="0" borderId="1" xfId="21" applyFont="1" applyBorder="1"/>
    <xf numFmtId="0" fontId="6" fillId="0" borderId="1" xfId="22" applyFont="1" applyBorder="1"/>
    <xf numFmtId="0" fontId="6" fillId="0" borderId="1" xfId="23" applyFont="1" applyBorder="1"/>
    <xf numFmtId="0" fontId="6" fillId="0" borderId="1" xfId="24" applyFont="1" applyBorder="1"/>
    <xf numFmtId="0" fontId="6" fillId="0" borderId="1" xfId="25" applyFont="1" applyBorder="1"/>
    <xf numFmtId="49" fontId="6" fillId="0" borderId="1" xfId="0" applyNumberFormat="1" applyFont="1" applyBorder="1" applyAlignment="1">
      <alignment horizontal="left"/>
    </xf>
    <xf numFmtId="0" fontId="6" fillId="0" borderId="1" xfId="26" applyFont="1" applyBorder="1"/>
    <xf numFmtId="0" fontId="1" fillId="0" borderId="1" xfId="0" applyFont="1" applyBorder="1" applyAlignment="1">
      <alignment vertical="center"/>
    </xf>
    <xf numFmtId="0" fontId="1" fillId="0" borderId="1" xfId="0" applyFont="1" applyBorder="1" applyAlignment="1">
      <alignment horizontal="center" vertical="center"/>
    </xf>
    <xf numFmtId="14" fontId="1" fillId="0" borderId="1" xfId="0" applyNumberFormat="1" applyFont="1" applyBorder="1" applyAlignment="1">
      <alignment horizontal="center" vertical="center"/>
    </xf>
    <xf numFmtId="0" fontId="1" fillId="0" borderId="1" xfId="0" applyFont="1" applyBorder="1" applyAlignment="1">
      <alignment horizontal="center"/>
    </xf>
    <xf numFmtId="14" fontId="25" fillId="0" borderId="1" xfId="0" applyNumberFormat="1" applyFont="1" applyBorder="1" applyAlignment="1">
      <alignment horizontal="center" vertical="center"/>
    </xf>
    <xf numFmtId="0" fontId="1" fillId="0" borderId="1" xfId="0" applyFont="1" applyBorder="1" applyAlignment="1">
      <alignment horizontal="left" vertical="center"/>
    </xf>
    <xf numFmtId="0" fontId="25" fillId="0" borderId="1" xfId="0" applyFont="1" applyFill="1" applyBorder="1" applyAlignment="1">
      <alignment horizontal="left" vertical="center"/>
    </xf>
    <xf numFmtId="0" fontId="1" fillId="0" borderId="1" xfId="0" applyFont="1" applyFill="1" applyBorder="1" applyAlignment="1">
      <alignment horizontal="left" vertical="center"/>
    </xf>
    <xf numFmtId="0" fontId="1" fillId="19" borderId="1" xfId="0" applyFont="1" applyFill="1" applyBorder="1" applyAlignment="1">
      <alignment wrapText="1"/>
    </xf>
    <xf numFmtId="0" fontId="6" fillId="0" borderId="2" xfId="0" applyFont="1" applyBorder="1" applyAlignment="1">
      <alignment wrapText="1"/>
    </xf>
    <xf numFmtId="0" fontId="1" fillId="0" borderId="2" xfId="0" applyFont="1" applyBorder="1" applyAlignment="1">
      <alignment wrapText="1"/>
    </xf>
    <xf numFmtId="0" fontId="6" fillId="0" borderId="1" xfId="0" applyFont="1" applyBorder="1" applyAlignment="1">
      <alignment wrapText="1"/>
    </xf>
    <xf numFmtId="0" fontId="1" fillId="0" borderId="3" xfId="0" applyFont="1" applyBorder="1" applyAlignment="1"/>
    <xf numFmtId="0" fontId="1" fillId="0" borderId="1" xfId="0" applyFont="1" applyFill="1" applyBorder="1"/>
    <xf numFmtId="0" fontId="3" fillId="0" borderId="2" xfId="0" applyFont="1" applyBorder="1" applyAlignment="1">
      <alignment wrapText="1"/>
    </xf>
    <xf numFmtId="0" fontId="25" fillId="0" borderId="1" xfId="0" applyFont="1" applyBorder="1" applyAlignment="1">
      <alignment wrapText="1"/>
    </xf>
    <xf numFmtId="0" fontId="1" fillId="19" borderId="2" xfId="0" applyFont="1" applyFill="1" applyBorder="1" applyAlignment="1">
      <alignment wrapText="1"/>
    </xf>
    <xf numFmtId="0" fontId="25" fillId="0" borderId="1" xfId="0" applyFont="1" applyBorder="1" applyAlignment="1"/>
    <xf numFmtId="0" fontId="1" fillId="7" borderId="2" xfId="0" applyFont="1" applyFill="1" applyBorder="1" applyAlignment="1">
      <alignment wrapText="1"/>
    </xf>
    <xf numFmtId="0" fontId="1" fillId="0" borderId="2" xfId="0" applyFont="1" applyBorder="1" applyAlignment="1"/>
    <xf numFmtId="0" fontId="1" fillId="19" borderId="2" xfId="0" applyFont="1" applyFill="1" applyBorder="1" applyAlignment="1"/>
    <xf numFmtId="0" fontId="25" fillId="0" borderId="2" xfId="0" applyFont="1" applyBorder="1" applyAlignment="1"/>
    <xf numFmtId="0" fontId="1" fillId="7" borderId="1" xfId="0" applyFont="1" applyFill="1" applyBorder="1" applyAlignment="1">
      <alignment wrapText="1"/>
    </xf>
    <xf numFmtId="0" fontId="1" fillId="0" borderId="1" xfId="0" applyFont="1" applyBorder="1" applyAlignment="1"/>
    <xf numFmtId="0" fontId="1" fillId="0" borderId="54" xfId="0" applyFont="1" applyBorder="1" applyAlignment="1">
      <alignment wrapText="1"/>
    </xf>
    <xf numFmtId="0" fontId="1" fillId="0" borderId="54" xfId="0" applyFont="1" applyBorder="1" applyAlignment="1"/>
    <xf numFmtId="11" fontId="1" fillId="0" borderId="1" xfId="0" applyNumberFormat="1" applyFont="1" applyBorder="1" applyAlignment="1"/>
    <xf numFmtId="0" fontId="1" fillId="7" borderId="2" xfId="0" applyFont="1" applyFill="1" applyBorder="1" applyAlignment="1"/>
    <xf numFmtId="0" fontId="1" fillId="0" borderId="1" xfId="0" applyFont="1" applyFill="1" applyBorder="1" applyAlignment="1">
      <alignment wrapText="1"/>
    </xf>
    <xf numFmtId="0" fontId="1" fillId="0" borderId="2" xfId="0" applyFont="1" applyFill="1" applyBorder="1" applyAlignment="1">
      <alignment wrapText="1"/>
    </xf>
    <xf numFmtId="0" fontId="1" fillId="0" borderId="2" xfId="0" applyFont="1" applyFill="1" applyBorder="1" applyAlignment="1"/>
    <xf numFmtId="0" fontId="1" fillId="0" borderId="1" xfId="0" applyFont="1" applyFill="1" applyBorder="1" applyAlignment="1"/>
    <xf numFmtId="11" fontId="1" fillId="0" borderId="2" xfId="0" applyNumberFormat="1" applyFont="1" applyFill="1" applyBorder="1" applyAlignment="1"/>
    <xf numFmtId="11" fontId="1" fillId="0" borderId="1" xfId="0" applyNumberFormat="1" applyFont="1" applyFill="1" applyBorder="1" applyAlignment="1"/>
    <xf numFmtId="2" fontId="1" fillId="0" borderId="1" xfId="0" applyNumberFormat="1" applyFont="1" applyFill="1" applyBorder="1" applyAlignment="1"/>
    <xf numFmtId="0" fontId="1" fillId="0" borderId="0" xfId="0" applyFont="1" applyAlignment="1"/>
    <xf numFmtId="0" fontId="1" fillId="7" borderId="1" xfId="0" applyFont="1" applyFill="1" applyBorder="1" applyAlignment="1"/>
    <xf numFmtId="0" fontId="30" fillId="0" borderId="1" xfId="0" applyFont="1" applyBorder="1" applyAlignment="1">
      <alignment wrapText="1"/>
    </xf>
    <xf numFmtId="0" fontId="6" fillId="7" borderId="2" xfId="0" applyFont="1" applyFill="1" applyBorder="1" applyAlignment="1">
      <alignment wrapText="1"/>
    </xf>
    <xf numFmtId="0" fontId="6" fillId="0" borderId="1" xfId="4" applyFont="1" applyBorder="1" applyAlignment="1">
      <alignment wrapText="1"/>
    </xf>
    <xf numFmtId="0" fontId="6" fillId="7" borderId="1" xfId="4" applyFont="1" applyFill="1" applyBorder="1" applyAlignment="1">
      <alignment wrapText="1"/>
    </xf>
    <xf numFmtId="0" fontId="6" fillId="0" borderId="1" xfId="0" applyFont="1" applyBorder="1" applyAlignment="1"/>
    <xf numFmtId="0" fontId="6" fillId="0" borderId="0" xfId="0" applyFont="1" applyAlignment="1"/>
    <xf numFmtId="0" fontId="10" fillId="13" borderId="11" xfId="0" applyFont="1" applyFill="1" applyBorder="1" applyAlignment="1">
      <alignment wrapText="1"/>
    </xf>
    <xf numFmtId="0" fontId="11" fillId="0" borderId="0" xfId="0" applyFont="1" applyAlignment="1"/>
    <xf numFmtId="0" fontId="10" fillId="13" borderId="12" xfId="0" applyFont="1" applyFill="1" applyBorder="1" applyAlignment="1">
      <alignment wrapText="1"/>
    </xf>
    <xf numFmtId="3" fontId="1" fillId="0" borderId="2" xfId="0" applyNumberFormat="1" applyFont="1" applyBorder="1" applyAlignment="1"/>
    <xf numFmtId="3" fontId="1" fillId="0" borderId="2" xfId="0" applyNumberFormat="1" applyFont="1" applyBorder="1" applyAlignment="1">
      <alignment wrapText="1"/>
    </xf>
    <xf numFmtId="3" fontId="1" fillId="0" borderId="1" xfId="0" applyNumberFormat="1" applyFont="1" applyBorder="1" applyAlignment="1"/>
    <xf numFmtId="0" fontId="30" fillId="0" borderId="2" xfId="0" applyFont="1" applyBorder="1" applyAlignment="1">
      <alignment wrapText="1"/>
    </xf>
    <xf numFmtId="0" fontId="1" fillId="19" borderId="1" xfId="0" applyFont="1" applyFill="1" applyBorder="1" applyAlignment="1"/>
    <xf numFmtId="14" fontId="1" fillId="0" borderId="1" xfId="0" applyNumberFormat="1" applyFont="1" applyBorder="1" applyAlignment="1"/>
    <xf numFmtId="49" fontId="1" fillId="7" borderId="1" xfId="0" applyNumberFormat="1" applyFont="1" applyFill="1" applyBorder="1" applyAlignment="1"/>
    <xf numFmtId="49" fontId="3" fillId="0" borderId="2" xfId="0" applyNumberFormat="1" applyFont="1" applyBorder="1" applyAlignment="1"/>
    <xf numFmtId="0" fontId="3" fillId="0" borderId="2" xfId="0" applyFont="1" applyBorder="1" applyAlignment="1"/>
    <xf numFmtId="0" fontId="1" fillId="0" borderId="2" xfId="0" quotePrefix="1" applyFont="1" applyBorder="1" applyAlignment="1"/>
    <xf numFmtId="164" fontId="1" fillId="0" borderId="2" xfId="0" applyNumberFormat="1" applyFont="1" applyBorder="1" applyAlignment="1"/>
    <xf numFmtId="164" fontId="1" fillId="0" borderId="2" xfId="0" quotePrefix="1" applyNumberFormat="1" applyFont="1" applyBorder="1" applyAlignment="1"/>
    <xf numFmtId="0" fontId="37" fillId="0" borderId="2" xfId="8" applyFont="1" applyBorder="1" applyAlignment="1" applyProtection="1"/>
    <xf numFmtId="0" fontId="6" fillId="0" borderId="2" xfId="0" applyFont="1" applyBorder="1" applyAlignment="1"/>
    <xf numFmtId="0" fontId="37" fillId="0" borderId="2" xfId="8" applyFont="1" applyFill="1" applyBorder="1" applyAlignment="1" applyProtection="1"/>
    <xf numFmtId="0" fontId="3" fillId="0" borderId="2" xfId="0" quotePrefix="1" applyFont="1" applyBorder="1" applyAlignment="1"/>
    <xf numFmtId="0" fontId="1" fillId="0" borderId="1" xfId="0" quotePrefix="1" applyFont="1" applyBorder="1" applyAlignment="1"/>
    <xf numFmtId="0" fontId="3" fillId="0" borderId="1" xfId="0" applyFont="1" applyBorder="1" applyAlignment="1"/>
    <xf numFmtId="164" fontId="1" fillId="0" borderId="1" xfId="0" applyNumberFormat="1" applyFont="1" applyBorder="1" applyAlignment="1"/>
    <xf numFmtId="0" fontId="37" fillId="0" borderId="1" xfId="8" applyFont="1" applyBorder="1" applyAlignment="1"/>
    <xf numFmtId="0" fontId="51" fillId="0" borderId="1" xfId="8" applyFont="1" applyBorder="1" applyAlignment="1"/>
    <xf numFmtId="0" fontId="31" fillId="0" borderId="1" xfId="8" applyFont="1" applyBorder="1" applyAlignment="1"/>
    <xf numFmtId="0" fontId="28" fillId="0" borderId="1" xfId="8" applyBorder="1" applyAlignment="1"/>
    <xf numFmtId="0" fontId="34" fillId="0" borderId="1" xfId="0" applyFont="1" applyBorder="1" applyAlignment="1">
      <alignment wrapText="1"/>
    </xf>
    <xf numFmtId="49" fontId="1" fillId="0" borderId="1" xfId="0" applyNumberFormat="1" applyFont="1" applyBorder="1" applyAlignment="1"/>
    <xf numFmtId="0" fontId="34" fillId="0" borderId="1" xfId="0" applyFont="1" applyBorder="1" applyAlignment="1"/>
    <xf numFmtId="49" fontId="6" fillId="0" borderId="1" xfId="0" applyNumberFormat="1" applyFont="1" applyBorder="1" applyAlignment="1"/>
    <xf numFmtId="0" fontId="7" fillId="2" borderId="11" xfId="0" applyFont="1" applyFill="1" applyBorder="1" applyAlignment="1">
      <alignment wrapText="1"/>
    </xf>
    <xf numFmtId="0" fontId="7" fillId="14" borderId="11" xfId="0" applyFont="1" applyFill="1" applyBorder="1" applyAlignment="1">
      <alignment wrapText="1"/>
    </xf>
    <xf numFmtId="0" fontId="7" fillId="14" borderId="11" xfId="0" applyFont="1" applyFill="1" applyBorder="1" applyAlignment="1">
      <alignment wrapText="1"/>
    </xf>
    <xf numFmtId="0" fontId="3" fillId="0" borderId="1" xfId="0" applyFont="1" applyBorder="1" applyAlignment="1">
      <alignment wrapText="1"/>
    </xf>
    <xf numFmtId="49" fontId="3" fillId="0" borderId="1" xfId="0" applyNumberFormat="1" applyFont="1" applyBorder="1" applyAlignment="1"/>
    <xf numFmtId="0" fontId="3" fillId="2" borderId="1" xfId="0" applyFont="1" applyFill="1" applyBorder="1" applyAlignment="1"/>
    <xf numFmtId="0" fontId="3" fillId="2" borderId="1" xfId="0" quotePrefix="1" applyFont="1" applyFill="1" applyBorder="1" applyAlignment="1"/>
    <xf numFmtId="0" fontId="1" fillId="2" borderId="1" xfId="0" applyFont="1" applyFill="1" applyBorder="1" applyAlignment="1"/>
    <xf numFmtId="5" fontId="1" fillId="0" borderId="1" xfId="12" applyNumberFormat="1" applyFont="1" applyFill="1" applyBorder="1" applyAlignment="1">
      <alignment wrapText="1"/>
    </xf>
    <xf numFmtId="0" fontId="30" fillId="19" borderId="1" xfId="0" applyFont="1" applyFill="1" applyBorder="1" applyAlignment="1">
      <alignment wrapText="1"/>
    </xf>
    <xf numFmtId="0" fontId="10" fillId="2" borderId="10" xfId="0" applyFont="1" applyFill="1" applyBorder="1" applyAlignment="1">
      <alignment wrapText="1"/>
    </xf>
    <xf numFmtId="0" fontId="10" fillId="14" borderId="38" xfId="0" applyFont="1" applyFill="1" applyBorder="1" applyAlignment="1">
      <alignment wrapText="1"/>
    </xf>
    <xf numFmtId="0" fontId="10" fillId="2" borderId="11" xfId="0" applyFont="1" applyFill="1" applyBorder="1" applyAlignment="1"/>
    <xf numFmtId="0" fontId="10" fillId="14" borderId="11" xfId="0" applyFont="1" applyFill="1" applyBorder="1" applyAlignment="1"/>
    <xf numFmtId="0" fontId="10" fillId="2" borderId="11" xfId="0" applyFont="1" applyFill="1" applyBorder="1" applyAlignment="1">
      <alignment wrapText="1"/>
    </xf>
    <xf numFmtId="0" fontId="10" fillId="14" borderId="11" xfId="0" applyFont="1" applyFill="1" applyBorder="1" applyAlignment="1">
      <alignment wrapText="1"/>
    </xf>
    <xf numFmtId="0" fontId="10" fillId="14" borderId="23" xfId="0" applyFont="1" applyFill="1" applyBorder="1" applyAlignment="1">
      <alignment wrapText="1"/>
    </xf>
    <xf numFmtId="0" fontId="7" fillId="2" borderId="12" xfId="0" applyFont="1" applyFill="1" applyBorder="1" applyAlignment="1">
      <alignment wrapText="1"/>
    </xf>
    <xf numFmtId="0" fontId="7" fillId="14" borderId="39" xfId="0" applyFont="1" applyFill="1" applyBorder="1" applyAlignment="1">
      <alignment wrapText="1"/>
    </xf>
    <xf numFmtId="0" fontId="11" fillId="2" borderId="11" xfId="0" applyFont="1" applyFill="1" applyBorder="1" applyAlignment="1">
      <alignment wrapText="1"/>
    </xf>
    <xf numFmtId="0" fontId="11" fillId="14" borderId="11" xfId="0" applyFont="1" applyFill="1" applyBorder="1" applyAlignment="1">
      <alignment wrapText="1"/>
    </xf>
    <xf numFmtId="0" fontId="10" fillId="14" borderId="23" xfId="0" applyFont="1" applyFill="1" applyBorder="1" applyAlignment="1"/>
    <xf numFmtId="0" fontId="10" fillId="2" borderId="12" xfId="0" applyFont="1" applyFill="1" applyBorder="1" applyAlignment="1">
      <alignment wrapText="1"/>
    </xf>
    <xf numFmtId="0" fontId="10" fillId="14" borderId="39" xfId="0" applyFont="1" applyFill="1" applyBorder="1" applyAlignment="1">
      <alignment wrapText="1"/>
    </xf>
    <xf numFmtId="0" fontId="11" fillId="2" borderId="12" xfId="0" applyFont="1" applyFill="1" applyBorder="1" applyAlignment="1">
      <alignment wrapText="1"/>
    </xf>
    <xf numFmtId="0" fontId="11" fillId="14" borderId="39" xfId="0" applyFont="1" applyFill="1" applyBorder="1" applyAlignment="1">
      <alignment wrapText="1"/>
    </xf>
    <xf numFmtId="0" fontId="10" fillId="2" borderId="23" xfId="0" applyFont="1" applyFill="1" applyBorder="1" applyAlignment="1">
      <alignment wrapText="1"/>
    </xf>
    <xf numFmtId="0" fontId="10" fillId="15" borderId="12" xfId="0" applyFont="1" applyFill="1" applyBorder="1" applyAlignment="1">
      <alignment wrapText="1"/>
    </xf>
    <xf numFmtId="0" fontId="11" fillId="14" borderId="12" xfId="0" applyFont="1" applyFill="1" applyBorder="1" applyAlignment="1">
      <alignment wrapText="1"/>
    </xf>
    <xf numFmtId="9" fontId="1" fillId="0" borderId="2" xfId="0" applyNumberFormat="1" applyFont="1" applyBorder="1" applyAlignment="1"/>
    <xf numFmtId="9" fontId="1" fillId="0" borderId="1" xfId="0" applyNumberFormat="1" applyFont="1" applyBorder="1" applyAlignment="1"/>
    <xf numFmtId="166" fontId="1" fillId="0" borderId="1" xfId="0" applyNumberFormat="1" applyFont="1" applyBorder="1" applyAlignment="1"/>
    <xf numFmtId="0" fontId="1" fillId="11" borderId="1" xfId="0" applyFont="1" applyFill="1" applyBorder="1" applyAlignment="1"/>
    <xf numFmtId="0" fontId="6" fillId="0" borderId="1" xfId="0" quotePrefix="1" applyFont="1" applyBorder="1" applyAlignment="1"/>
    <xf numFmtId="0" fontId="11" fillId="0" borderId="1" xfId="0" applyFont="1" applyBorder="1" applyAlignment="1"/>
    <xf numFmtId="9" fontId="1" fillId="0" borderId="1" xfId="0" applyNumberFormat="1" applyFont="1" applyBorder="1" applyAlignment="1">
      <alignment wrapText="1"/>
    </xf>
    <xf numFmtId="1" fontId="1" fillId="0" borderId="1" xfId="0" applyNumberFormat="1" applyFont="1" applyBorder="1" applyAlignment="1">
      <alignment wrapText="1"/>
    </xf>
    <xf numFmtId="0" fontId="1" fillId="2" borderId="1" xfId="0" applyFont="1" applyFill="1" applyBorder="1" applyAlignment="1">
      <alignment wrapText="1"/>
    </xf>
    <xf numFmtId="0" fontId="1" fillId="0" borderId="3" xfId="0" applyFont="1" applyBorder="1" applyAlignment="1">
      <alignment wrapText="1"/>
    </xf>
    <xf numFmtId="0" fontId="1" fillId="0" borderId="1" xfId="0" quotePrefix="1" applyFont="1" applyBorder="1" applyAlignment="1">
      <alignment wrapText="1"/>
    </xf>
    <xf numFmtId="0" fontId="6" fillId="0" borderId="1" xfId="0" quotePrefix="1" applyFont="1" applyBorder="1" applyAlignment="1">
      <alignment wrapText="1"/>
    </xf>
    <xf numFmtId="0" fontId="30" fillId="7" borderId="1" xfId="0" applyFont="1" applyFill="1" applyBorder="1" applyAlignment="1">
      <alignment wrapText="1"/>
    </xf>
    <xf numFmtId="17" fontId="1" fillId="7" borderId="1" xfId="0" quotePrefix="1" applyNumberFormat="1" applyFont="1" applyFill="1" applyBorder="1" applyAlignment="1">
      <alignment wrapText="1"/>
    </xf>
    <xf numFmtId="164" fontId="1" fillId="0" borderId="1" xfId="0" applyNumberFormat="1" applyFont="1" applyBorder="1" applyAlignment="1">
      <alignment wrapText="1"/>
    </xf>
    <xf numFmtId="0" fontId="6" fillId="7" borderId="1" xfId="0" applyFont="1" applyFill="1" applyBorder="1" applyAlignment="1">
      <alignment wrapText="1"/>
    </xf>
    <xf numFmtId="0" fontId="37" fillId="0" borderId="1" xfId="8" applyFont="1" applyBorder="1" applyAlignment="1">
      <alignment wrapText="1"/>
    </xf>
    <xf numFmtId="0" fontId="37" fillId="7" borderId="1" xfId="8" applyFont="1" applyFill="1" applyBorder="1" applyAlignment="1">
      <alignment wrapText="1"/>
    </xf>
    <xf numFmtId="0" fontId="31" fillId="0" borderId="1" xfId="8" applyFont="1" applyBorder="1" applyAlignment="1">
      <alignment wrapText="1"/>
    </xf>
    <xf numFmtId="164" fontId="1" fillId="7" borderId="1" xfId="0" applyNumberFormat="1" applyFont="1" applyFill="1" applyBorder="1" applyAlignment="1">
      <alignment wrapText="1"/>
    </xf>
    <xf numFmtId="165" fontId="1" fillId="0" borderId="1" xfId="0" applyNumberFormat="1" applyFont="1" applyBorder="1" applyAlignment="1">
      <alignment wrapText="1"/>
    </xf>
    <xf numFmtId="0" fontId="3" fillId="7" borderId="1" xfId="0" applyFont="1" applyFill="1" applyBorder="1" applyAlignment="1"/>
    <xf numFmtId="0" fontId="3" fillId="7" borderId="2" xfId="0" applyFont="1" applyFill="1" applyBorder="1" applyAlignment="1"/>
    <xf numFmtId="164" fontId="1" fillId="0" borderId="2" xfId="0" applyNumberFormat="1" applyFont="1" applyBorder="1" applyAlignment="1">
      <alignment wrapText="1"/>
    </xf>
    <xf numFmtId="0" fontId="37" fillId="7" borderId="2" xfId="8" applyFont="1" applyFill="1" applyBorder="1" applyAlignment="1">
      <alignment wrapText="1"/>
    </xf>
    <xf numFmtId="165" fontId="1" fillId="0" borderId="2" xfId="0" applyNumberFormat="1" applyFont="1" applyBorder="1" applyAlignment="1">
      <alignment wrapText="1"/>
    </xf>
    <xf numFmtId="0" fontId="1" fillId="0" borderId="4" xfId="0" applyFont="1" applyBorder="1" applyAlignment="1">
      <alignment wrapText="1"/>
    </xf>
    <xf numFmtId="14" fontId="1" fillId="0" borderId="2" xfId="0" applyNumberFormat="1" applyFont="1" applyBorder="1" applyAlignment="1"/>
    <xf numFmtId="0" fontId="28" fillId="0" borderId="2" xfId="8" applyBorder="1" applyAlignment="1"/>
    <xf numFmtId="164" fontId="1" fillId="7" borderId="2" xfId="0" applyNumberFormat="1" applyFont="1" applyFill="1" applyBorder="1" applyAlignment="1"/>
    <xf numFmtId="164" fontId="1" fillId="7" borderId="2" xfId="0" quotePrefix="1" applyNumberFormat="1" applyFont="1" applyFill="1" applyBorder="1" applyAlignment="1"/>
    <xf numFmtId="0" fontId="10" fillId="14" borderId="12" xfId="0" applyFont="1" applyFill="1" applyBorder="1" applyAlignment="1">
      <alignment wrapText="1"/>
    </xf>
    <xf numFmtId="0" fontId="30" fillId="0" borderId="0" xfId="0" applyFont="1" applyAlignment="1"/>
    <xf numFmtId="166" fontId="1" fillId="0" borderId="0" xfId="0" applyNumberFormat="1" applyFont="1" applyAlignment="1"/>
    <xf numFmtId="0" fontId="11" fillId="2" borderId="8" xfId="0" applyFont="1" applyFill="1" applyBorder="1" applyAlignment="1"/>
    <xf numFmtId="0" fontId="11" fillId="2" borderId="11" xfId="0" applyFont="1" applyFill="1" applyBorder="1" applyAlignment="1">
      <alignment wrapText="1"/>
    </xf>
    <xf numFmtId="0" fontId="11" fillId="14" borderId="11" xfId="0" applyFont="1" applyFill="1" applyBorder="1" applyAlignment="1">
      <alignment wrapText="1"/>
    </xf>
    <xf numFmtId="166" fontId="11" fillId="2" borderId="11" xfId="0" applyNumberFormat="1" applyFont="1" applyFill="1" applyBorder="1" applyAlignment="1">
      <alignment wrapText="1"/>
    </xf>
    <xf numFmtId="166" fontId="11" fillId="14" borderId="11" xfId="0" applyNumberFormat="1" applyFont="1" applyFill="1" applyBorder="1" applyAlignment="1">
      <alignment wrapText="1"/>
    </xf>
    <xf numFmtId="166" fontId="6" fillId="0" borderId="1" xfId="0" applyNumberFormat="1" applyFont="1" applyBorder="1" applyAlignment="1"/>
    <xf numFmtId="3" fontId="6" fillId="0" borderId="1" xfId="0" applyNumberFormat="1" applyFont="1" applyBorder="1" applyAlignment="1"/>
    <xf numFmtId="0" fontId="6" fillId="0" borderId="1" xfId="7" applyFont="1" applyBorder="1" applyAlignment="1"/>
    <xf numFmtId="1" fontId="6" fillId="0" borderId="1" xfId="0" applyNumberFormat="1" applyFont="1" applyBorder="1" applyAlignment="1"/>
    <xf numFmtId="2" fontId="6" fillId="0" borderId="1" xfId="0" applyNumberFormat="1" applyFont="1" applyBorder="1" applyAlignment="1"/>
    <xf numFmtId="3" fontId="6" fillId="0" borderId="1" xfId="0" quotePrefix="1" applyNumberFormat="1" applyFont="1" applyBorder="1" applyAlignment="1"/>
    <xf numFmtId="1" fontId="6" fillId="0" borderId="1" xfId="0" quotePrefix="1" applyNumberFormat="1" applyFont="1" applyBorder="1" applyAlignment="1"/>
    <xf numFmtId="0" fontId="6" fillId="0" borderId="50" xfId="0" applyFont="1" applyBorder="1" applyAlignment="1"/>
    <xf numFmtId="174" fontId="1" fillId="0" borderId="1" xfId="0" applyNumberFormat="1" applyFont="1" applyBorder="1" applyAlignment="1"/>
    <xf numFmtId="4" fontId="1" fillId="0" borderId="1" xfId="0" applyNumberFormat="1" applyFont="1" applyBorder="1" applyAlignment="1"/>
    <xf numFmtId="1" fontId="1" fillId="0" borderId="1" xfId="0" quotePrefix="1" applyNumberFormat="1" applyFont="1" applyBorder="1" applyAlignment="1"/>
    <xf numFmtId="166" fontId="6" fillId="0" borderId="1" xfId="0" quotePrefix="1" applyNumberFormat="1" applyFont="1" applyBorder="1" applyAlignment="1"/>
    <xf numFmtId="14" fontId="6" fillId="0" borderId="1" xfId="0" applyNumberFormat="1" applyFont="1" applyBorder="1" applyAlignment="1"/>
    <xf numFmtId="17" fontId="1" fillId="0" borderId="1" xfId="0" applyNumberFormat="1" applyFont="1" applyBorder="1" applyAlignment="1"/>
    <xf numFmtId="166" fontId="6" fillId="0" borderId="2" xfId="0" applyNumberFormat="1" applyFont="1" applyBorder="1" applyAlignment="1">
      <alignment wrapText="1"/>
    </xf>
    <xf numFmtId="3" fontId="6" fillId="7" borderId="2" xfId="0" applyNumberFormat="1" applyFont="1" applyFill="1" applyBorder="1" applyAlignment="1">
      <alignment wrapText="1"/>
    </xf>
    <xf numFmtId="3" fontId="6" fillId="0" borderId="2" xfId="0" applyNumberFormat="1" applyFont="1" applyBorder="1" applyAlignment="1">
      <alignment wrapText="1"/>
    </xf>
    <xf numFmtId="166" fontId="6" fillId="0" borderId="1" xfId="0" applyNumberFormat="1" applyFont="1" applyBorder="1" applyAlignment="1">
      <alignment wrapText="1"/>
    </xf>
    <xf numFmtId="3" fontId="6" fillId="7" borderId="1" xfId="0" applyNumberFormat="1" applyFont="1" applyFill="1" applyBorder="1" applyAlignment="1">
      <alignment wrapText="1"/>
    </xf>
    <xf numFmtId="3" fontId="6" fillId="0" borderId="1" xfId="0" applyNumberFormat="1" applyFont="1" applyBorder="1" applyAlignment="1">
      <alignment wrapText="1"/>
    </xf>
    <xf numFmtId="168" fontId="6" fillId="0" borderId="1" xfId="0" applyNumberFormat="1" applyFont="1" applyBorder="1" applyAlignment="1">
      <alignment wrapText="1"/>
    </xf>
    <xf numFmtId="43" fontId="6" fillId="0" borderId="1" xfId="9" applyFont="1" applyFill="1" applyBorder="1" applyAlignment="1">
      <alignment wrapText="1"/>
    </xf>
    <xf numFmtId="174" fontId="6" fillId="0" borderId="1" xfId="0" applyNumberFormat="1" applyFont="1" applyBorder="1" applyAlignment="1"/>
    <xf numFmtId="175" fontId="6" fillId="0" borderId="1" xfId="0" applyNumberFormat="1" applyFont="1" applyBorder="1" applyAlignment="1"/>
    <xf numFmtId="0" fontId="52" fillId="0" borderId="1" xfId="7" applyFont="1" applyBorder="1" applyAlignment="1">
      <alignment wrapText="1"/>
    </xf>
    <xf numFmtId="0" fontId="1" fillId="0" borderId="0" xfId="0" applyFont="1" applyFill="1" applyAlignment="1"/>
    <xf numFmtId="0" fontId="6" fillId="2" borderId="1" xfId="0" applyFont="1" applyFill="1" applyBorder="1" applyAlignment="1">
      <alignment wrapText="1"/>
    </xf>
    <xf numFmtId="168" fontId="1" fillId="0" borderId="1" xfId="0" applyNumberFormat="1" applyFont="1" applyBorder="1" applyAlignment="1">
      <alignment wrapText="1"/>
    </xf>
    <xf numFmtId="168" fontId="3" fillId="0" borderId="1" xfId="0" applyNumberFormat="1" applyFont="1" applyBorder="1" applyAlignment="1"/>
    <xf numFmtId="168" fontId="6" fillId="0" borderId="1" xfId="0" applyNumberFormat="1" applyFont="1" applyBorder="1" applyAlignment="1"/>
    <xf numFmtId="168" fontId="1" fillId="0" borderId="1" xfId="0" applyNumberFormat="1" applyFont="1" applyBorder="1" applyAlignment="1"/>
    <xf numFmtId="1" fontId="1" fillId="0" borderId="1" xfId="0" applyNumberFormat="1" applyFont="1" applyBorder="1" applyAlignment="1"/>
    <xf numFmtId="0" fontId="7" fillId="14" borderId="12" xfId="0" applyFont="1" applyFill="1" applyBorder="1" applyAlignment="1">
      <alignment wrapText="1"/>
    </xf>
    <xf numFmtId="1" fontId="3" fillId="0" borderId="1" xfId="0" applyNumberFormat="1" applyFont="1" applyBorder="1" applyAlignment="1"/>
    <xf numFmtId="10" fontId="3" fillId="0" borderId="1" xfId="0" applyNumberFormat="1" applyFont="1" applyBorder="1" applyAlignment="1"/>
    <xf numFmtId="3" fontId="3" fillId="0" borderId="1" xfId="0" applyNumberFormat="1" applyFont="1" applyBorder="1" applyAlignment="1"/>
    <xf numFmtId="2" fontId="1" fillId="0" borderId="1" xfId="0" applyNumberFormat="1" applyFont="1" applyBorder="1" applyAlignment="1"/>
    <xf numFmtId="9" fontId="3" fillId="0" borderId="1" xfId="0" applyNumberFormat="1" applyFont="1" applyBorder="1" applyAlignment="1"/>
    <xf numFmtId="4" fontId="3" fillId="0" borderId="1" xfId="0" applyNumberFormat="1" applyFont="1" applyBorder="1" applyAlignment="1">
      <alignment wrapText="1"/>
    </xf>
    <xf numFmtId="4" fontId="1" fillId="0" borderId="1" xfId="0" applyNumberFormat="1" applyFont="1" applyBorder="1" applyAlignment="1">
      <alignment wrapText="1"/>
    </xf>
    <xf numFmtId="4" fontId="6" fillId="7" borderId="1" xfId="0" applyNumberFormat="1" applyFont="1" applyFill="1" applyBorder="1" applyAlignment="1">
      <alignment wrapText="1"/>
    </xf>
    <xf numFmtId="9" fontId="6" fillId="7" borderId="1" xfId="0" applyNumberFormat="1" applyFont="1" applyFill="1" applyBorder="1" applyAlignment="1">
      <alignment wrapText="1"/>
    </xf>
    <xf numFmtId="3" fontId="3" fillId="0" borderId="1" xfId="0" applyNumberFormat="1" applyFont="1" applyBorder="1" applyAlignment="1">
      <alignment wrapText="1"/>
    </xf>
    <xf numFmtId="9" fontId="3" fillId="0" borderId="1" xfId="0" applyNumberFormat="1" applyFont="1" applyBorder="1" applyAlignment="1">
      <alignment wrapText="1"/>
    </xf>
    <xf numFmtId="0" fontId="11" fillId="0" borderId="0" xfId="0" applyFont="1" applyAlignment="1">
      <alignment wrapText="1"/>
    </xf>
    <xf numFmtId="0" fontId="25" fillId="7" borderId="1" xfId="0" applyFont="1" applyFill="1" applyBorder="1" applyAlignment="1">
      <alignment wrapText="1"/>
    </xf>
    <xf numFmtId="3" fontId="1" fillId="0" borderId="1" xfId="0" applyNumberFormat="1" applyFont="1" applyBorder="1" applyAlignment="1">
      <alignment wrapText="1"/>
    </xf>
    <xf numFmtId="14" fontId="3" fillId="0" borderId="1" xfId="0" applyNumberFormat="1" applyFont="1" applyBorder="1" applyAlignment="1">
      <alignment wrapText="1"/>
    </xf>
    <xf numFmtId="14" fontId="1" fillId="0" borderId="1" xfId="0" applyNumberFormat="1" applyFont="1" applyBorder="1" applyAlignment="1">
      <alignment wrapText="1"/>
    </xf>
    <xf numFmtId="0" fontId="3" fillId="0" borderId="1" xfId="0" quotePrefix="1" applyFont="1" applyBorder="1" applyAlignment="1"/>
    <xf numFmtId="0" fontId="3" fillId="0" borderId="1" xfId="0" applyFont="1" applyBorder="1" applyAlignment="1"/>
    <xf numFmtId="17" fontId="3" fillId="0" borderId="1" xfId="0" applyNumberFormat="1" applyFont="1" applyBorder="1" applyAlignment="1"/>
    <xf numFmtId="14" fontId="3" fillId="0" borderId="1" xfId="0" applyNumberFormat="1" applyFont="1" applyBorder="1" applyAlignment="1"/>
    <xf numFmtId="0" fontId="6" fillId="7" borderId="1" xfId="0" applyFont="1" applyFill="1" applyBorder="1" applyAlignment="1"/>
    <xf numFmtId="0" fontId="1" fillId="0" borderId="1" xfId="0" applyFont="1" applyBorder="1" applyAlignment="1" applyProtection="1">
      <protection locked="0"/>
    </xf>
    <xf numFmtId="0" fontId="1" fillId="3" borderId="1" xfId="0" applyFont="1" applyFill="1" applyBorder="1" applyAlignment="1">
      <alignment wrapText="1"/>
    </xf>
    <xf numFmtId="0" fontId="36" fillId="7" borderId="1" xfId="11" applyNumberFormat="1" applyFont="1" applyFill="1" applyBorder="1" applyAlignment="1">
      <alignment wrapText="1"/>
    </xf>
    <xf numFmtId="0" fontId="6" fillId="7" borderId="1" xfId="11" applyNumberFormat="1" applyFont="1" applyFill="1" applyBorder="1" applyAlignment="1">
      <alignment wrapText="1"/>
    </xf>
    <xf numFmtId="10" fontId="6" fillId="0" borderId="1" xfId="0" applyNumberFormat="1" applyFont="1" applyBorder="1" applyAlignment="1">
      <alignment wrapText="1"/>
    </xf>
    <xf numFmtId="0" fontId="1" fillId="3" borderId="1" xfId="0" applyFont="1" applyFill="1" applyBorder="1" applyAlignment="1"/>
    <xf numFmtId="0" fontId="1" fillId="3" borderId="2" xfId="0" applyFont="1" applyFill="1" applyBorder="1" applyAlignment="1"/>
    <xf numFmtId="3" fontId="6" fillId="2" borderId="1" xfId="0" applyNumberFormat="1" applyFont="1" applyFill="1" applyBorder="1" applyAlignment="1">
      <alignment wrapText="1"/>
    </xf>
    <xf numFmtId="0" fontId="3" fillId="2" borderId="1" xfId="0" applyFont="1" applyFill="1" applyBorder="1" applyAlignment="1">
      <alignment wrapText="1"/>
    </xf>
    <xf numFmtId="3" fontId="3" fillId="2" borderId="1" xfId="0" applyNumberFormat="1" applyFont="1" applyFill="1" applyBorder="1" applyAlignment="1">
      <alignment wrapText="1"/>
    </xf>
    <xf numFmtId="1" fontId="3" fillId="2" borderId="1" xfId="0" applyNumberFormat="1" applyFont="1" applyFill="1" applyBorder="1" applyAlignment="1"/>
    <xf numFmtId="3" fontId="3" fillId="2" borderId="1" xfId="0" applyNumberFormat="1" applyFont="1" applyFill="1" applyBorder="1" applyAlignment="1"/>
    <xf numFmtId="3" fontId="1" fillId="2" borderId="1" xfId="0" applyNumberFormat="1" applyFont="1" applyFill="1" applyBorder="1" applyAlignment="1"/>
    <xf numFmtId="0" fontId="3" fillId="5" borderId="1" xfId="0" applyFont="1" applyFill="1" applyBorder="1" applyAlignment="1"/>
    <xf numFmtId="0" fontId="7" fillId="2" borderId="8" xfId="0" applyFont="1" applyFill="1" applyBorder="1" applyAlignment="1">
      <alignment wrapText="1"/>
    </xf>
    <xf numFmtId="0" fontId="7" fillId="2" borderId="9" xfId="0" applyFont="1" applyFill="1" applyBorder="1" applyAlignment="1">
      <alignment wrapText="1"/>
    </xf>
    <xf numFmtId="17" fontId="3" fillId="2" borderId="2" xfId="0" quotePrefix="1" applyNumberFormat="1" applyFont="1" applyFill="1" applyBorder="1" applyAlignment="1"/>
    <xf numFmtId="0" fontId="6" fillId="2" borderId="2" xfId="10" applyNumberFormat="1" applyFont="1" applyFill="1" applyBorder="1" applyAlignment="1"/>
    <xf numFmtId="0" fontId="3" fillId="21" borderId="2" xfId="0" applyFont="1" applyFill="1" applyBorder="1" applyAlignment="1"/>
    <xf numFmtId="10" fontId="6" fillId="2" borderId="2" xfId="0" applyNumberFormat="1" applyFont="1" applyFill="1" applyBorder="1" applyAlignment="1"/>
    <xf numFmtId="10" fontId="6" fillId="2" borderId="2" xfId="10" applyNumberFormat="1" applyFont="1" applyFill="1" applyBorder="1" applyAlignment="1"/>
    <xf numFmtId="0" fontId="3" fillId="2" borderId="2" xfId="0" applyFont="1" applyFill="1" applyBorder="1" applyAlignment="1"/>
    <xf numFmtId="17" fontId="3" fillId="2" borderId="1" xfId="0" quotePrefix="1" applyNumberFormat="1" applyFont="1" applyFill="1" applyBorder="1" applyAlignment="1"/>
    <xf numFmtId="0" fontId="6" fillId="2" borderId="1" xfId="10" applyNumberFormat="1" applyFont="1" applyFill="1" applyBorder="1" applyAlignment="1"/>
    <xf numFmtId="2" fontId="3" fillId="2" borderId="1" xfId="0" applyNumberFormat="1" applyFont="1" applyFill="1" applyBorder="1" applyAlignment="1"/>
    <xf numFmtId="10" fontId="6" fillId="2" borderId="1" xfId="10" applyNumberFormat="1" applyFont="1" applyFill="1" applyBorder="1" applyAlignment="1"/>
    <xf numFmtId="10" fontId="3" fillId="2" borderId="1" xfId="0" applyNumberFormat="1" applyFont="1" applyFill="1" applyBorder="1" applyAlignment="1"/>
    <xf numFmtId="0" fontId="3" fillId="21" borderId="1" xfId="0" applyFont="1" applyFill="1" applyBorder="1" applyAlignment="1"/>
    <xf numFmtId="2" fontId="6" fillId="2" borderId="1" xfId="0" applyNumberFormat="1" applyFont="1" applyFill="1" applyBorder="1" applyAlignment="1"/>
    <xf numFmtId="2" fontId="6" fillId="21" borderId="1" xfId="0" applyNumberFormat="1" applyFont="1" applyFill="1" applyBorder="1" applyAlignment="1"/>
    <xf numFmtId="0" fontId="6" fillId="2" borderId="1" xfId="0" applyFont="1" applyFill="1" applyBorder="1" applyAlignment="1"/>
    <xf numFmtId="0" fontId="6" fillId="21" borderId="1" xfId="0" applyFont="1" applyFill="1" applyBorder="1" applyAlignment="1"/>
    <xf numFmtId="4" fontId="3" fillId="2" borderId="1" xfId="0" applyNumberFormat="1" applyFont="1" applyFill="1" applyBorder="1" applyAlignment="1"/>
    <xf numFmtId="176" fontId="1" fillId="2" borderId="1" xfId="0" applyNumberFormat="1" applyFont="1" applyFill="1" applyBorder="1" applyAlignment="1"/>
    <xf numFmtId="177" fontId="3" fillId="2" borderId="1" xfId="0" applyNumberFormat="1" applyFont="1" applyFill="1" applyBorder="1" applyAlignment="1"/>
    <xf numFmtId="176" fontId="3" fillId="2" borderId="1" xfId="0" applyNumberFormat="1" applyFont="1" applyFill="1" applyBorder="1" applyAlignment="1"/>
    <xf numFmtId="14" fontId="1" fillId="2" borderId="1" xfId="0" applyNumberFormat="1" applyFont="1" applyFill="1" applyBorder="1" applyAlignment="1">
      <alignment wrapText="1"/>
    </xf>
    <xf numFmtId="178" fontId="1" fillId="0" borderId="1" xfId="0" applyNumberFormat="1" applyFont="1" applyBorder="1" applyAlignment="1"/>
    <xf numFmtId="0" fontId="10" fillId="2" borderId="10" xfId="0" applyFont="1" applyFill="1" applyBorder="1" applyAlignment="1">
      <alignment wrapText="1"/>
    </xf>
    <xf numFmtId="0" fontId="6" fillId="2" borderId="1" xfId="11" applyFont="1" applyFill="1" applyBorder="1" applyAlignment="1">
      <alignment wrapText="1"/>
    </xf>
    <xf numFmtId="0" fontId="30" fillId="2" borderId="1" xfId="0" applyFont="1" applyFill="1" applyBorder="1" applyAlignment="1">
      <alignment wrapText="1"/>
    </xf>
    <xf numFmtId="0" fontId="6" fillId="2" borderId="1" xfId="11" applyNumberFormat="1" applyFont="1" applyFill="1" applyBorder="1" applyAlignment="1">
      <alignment wrapText="1"/>
    </xf>
    <xf numFmtId="14" fontId="1" fillId="2" borderId="1" xfId="0" applyNumberFormat="1" applyFont="1" applyFill="1" applyBorder="1" applyAlignment="1"/>
    <xf numFmtId="0" fontId="1" fillId="2" borderId="2" xfId="0" applyFont="1" applyFill="1" applyBorder="1" applyAlignment="1">
      <alignment wrapText="1"/>
    </xf>
    <xf numFmtId="0" fontId="6" fillId="19" borderId="2" xfId="0" applyFont="1" applyFill="1" applyBorder="1" applyAlignment="1">
      <alignment wrapText="1"/>
    </xf>
    <xf numFmtId="0" fontId="6" fillId="19" borderId="1" xfId="0" applyFont="1" applyFill="1" applyBorder="1" applyAlignment="1">
      <alignment wrapText="1"/>
    </xf>
    <xf numFmtId="49" fontId="7" fillId="2" borderId="11" xfId="0" applyNumberFormat="1" applyFont="1" applyFill="1" applyBorder="1" applyAlignment="1">
      <alignment wrapText="1"/>
    </xf>
    <xf numFmtId="0" fontId="7" fillId="2" borderId="12" xfId="0" applyFont="1" applyFill="1" applyBorder="1" applyAlignment="1">
      <alignment wrapText="1"/>
    </xf>
    <xf numFmtId="0" fontId="3" fillId="0" borderId="1" xfId="7" applyFont="1" applyBorder="1" applyAlignment="1">
      <alignment wrapText="1"/>
    </xf>
    <xf numFmtId="0" fontId="30" fillId="0" borderId="2" xfId="0" applyFont="1" applyFill="1" applyBorder="1" applyAlignment="1">
      <alignment wrapText="1"/>
    </xf>
    <xf numFmtId="0" fontId="30" fillId="0" borderId="1" xfId="0" applyFont="1" applyFill="1" applyBorder="1" applyAlignment="1">
      <alignment wrapText="1"/>
    </xf>
    <xf numFmtId="4" fontId="1" fillId="0" borderId="1" xfId="0" applyNumberFormat="1" applyFont="1" applyFill="1" applyBorder="1" applyAlignment="1"/>
    <xf numFmtId="0" fontId="10" fillId="2" borderId="38" xfId="0" applyFont="1" applyFill="1" applyBorder="1" applyAlignment="1">
      <alignment wrapText="1"/>
    </xf>
    <xf numFmtId="0" fontId="39" fillId="0" borderId="0" xfId="0" applyFont="1" applyAlignment="1"/>
    <xf numFmtId="16" fontId="1" fillId="0" borderId="2" xfId="0" quotePrefix="1" applyNumberFormat="1" applyFont="1" applyBorder="1" applyAlignment="1"/>
    <xf numFmtId="10" fontId="1" fillId="0" borderId="1" xfId="0" applyNumberFormat="1" applyFont="1" applyBorder="1" applyAlignment="1"/>
    <xf numFmtId="3" fontId="1" fillId="0" borderId="55" xfId="0" applyNumberFormat="1" applyFont="1" applyBorder="1" applyAlignment="1"/>
    <xf numFmtId="0" fontId="1" fillId="0" borderId="27" xfId="0" applyFont="1" applyBorder="1" applyAlignment="1"/>
    <xf numFmtId="16" fontId="1" fillId="0" borderId="2" xfId="0" applyNumberFormat="1" applyFont="1" applyBorder="1" applyAlignment="1"/>
    <xf numFmtId="0" fontId="10" fillId="13" borderId="23" xfId="0" applyFont="1" applyFill="1" applyBorder="1" applyAlignment="1">
      <alignment wrapText="1"/>
    </xf>
    <xf numFmtId="16" fontId="1" fillId="0" borderId="1" xfId="0" applyNumberFormat="1" applyFont="1" applyBorder="1" applyAlignment="1"/>
    <xf numFmtId="173" fontId="1" fillId="0" borderId="1" xfId="9" applyNumberFormat="1" applyFont="1" applyFill="1" applyBorder="1" applyAlignment="1"/>
    <xf numFmtId="3" fontId="1" fillId="7" borderId="2" xfId="0" applyNumberFormat="1" applyFont="1" applyFill="1" applyBorder="1" applyAlignment="1">
      <alignment wrapText="1"/>
    </xf>
    <xf numFmtId="3" fontId="1" fillId="7" borderId="1" xfId="0" applyNumberFormat="1" applyFont="1" applyFill="1" applyBorder="1" applyAlignment="1">
      <alignment wrapText="1"/>
    </xf>
    <xf numFmtId="0" fontId="1" fillId="0" borderId="0" xfId="0" applyFont="1" applyBorder="1" applyAlignment="1"/>
    <xf numFmtId="0" fontId="1" fillId="7" borderId="27" xfId="0" applyFont="1" applyFill="1" applyBorder="1" applyAlignment="1">
      <alignment wrapText="1"/>
    </xf>
    <xf numFmtId="0" fontId="1" fillId="7" borderId="27" xfId="0" applyFont="1" applyFill="1" applyBorder="1" applyAlignment="1"/>
    <xf numFmtId="49" fontId="1" fillId="0" borderId="1" xfId="0" applyNumberFormat="1" applyFont="1" applyFill="1" applyBorder="1" applyAlignment="1"/>
    <xf numFmtId="14" fontId="1" fillId="7" borderId="1" xfId="0" applyNumberFormat="1" applyFont="1" applyFill="1" applyBorder="1" applyAlignment="1">
      <alignment wrapText="1"/>
    </xf>
    <xf numFmtId="172" fontId="1" fillId="7" borderId="1" xfId="0" applyNumberFormat="1" applyFont="1" applyFill="1" applyBorder="1" applyAlignment="1">
      <alignment wrapText="1"/>
    </xf>
    <xf numFmtId="2" fontId="1" fillId="7" borderId="1" xfId="0" applyNumberFormat="1" applyFont="1" applyFill="1" applyBorder="1" applyAlignment="1">
      <alignment wrapText="1"/>
    </xf>
    <xf numFmtId="1" fontId="1" fillId="0" borderId="2" xfId="0" applyNumberFormat="1" applyFont="1" applyBorder="1" applyAlignment="1"/>
    <xf numFmtId="17" fontId="3" fillId="0" borderId="2" xfId="0" quotePrefix="1" applyNumberFormat="1" applyFont="1" applyBorder="1" applyAlignment="1"/>
    <xf numFmtId="2" fontId="3" fillId="0" borderId="2" xfId="0" applyNumberFormat="1" applyFont="1" applyBorder="1" applyAlignment="1"/>
    <xf numFmtId="2" fontId="3" fillId="4" borderId="2" xfId="0" applyNumberFormat="1" applyFont="1" applyFill="1" applyBorder="1" applyAlignment="1"/>
    <xf numFmtId="17" fontId="3" fillId="0" borderId="34" xfId="0" quotePrefix="1" applyNumberFormat="1" applyFont="1" applyBorder="1" applyAlignment="1"/>
    <xf numFmtId="2" fontId="3" fillId="0" borderId="34" xfId="0" applyNumberFormat="1" applyFont="1" applyBorder="1" applyAlignment="1"/>
    <xf numFmtId="2" fontId="3" fillId="7" borderId="2" xfId="0" applyNumberFormat="1" applyFont="1" applyFill="1" applyBorder="1" applyAlignment="1"/>
    <xf numFmtId="2" fontId="3" fillId="23" borderId="2" xfId="0" applyNumberFormat="1" applyFont="1" applyFill="1" applyBorder="1" applyAlignment="1"/>
    <xf numFmtId="2" fontId="3" fillId="7" borderId="34" xfId="0" applyNumberFormat="1" applyFont="1" applyFill="1" applyBorder="1" applyAlignment="1"/>
    <xf numFmtId="0" fontId="3" fillId="4" borderId="2" xfId="0" applyFont="1" applyFill="1" applyBorder="1" applyAlignment="1"/>
    <xf numFmtId="0" fontId="3" fillId="0" borderId="34" xfId="0" applyFont="1" applyBorder="1" applyAlignment="1"/>
    <xf numFmtId="2" fontId="3" fillId="0" borderId="2" xfId="0" quotePrefix="1" applyNumberFormat="1" applyFont="1" applyBorder="1" applyAlignment="1"/>
    <xf numFmtId="2" fontId="3" fillId="0" borderId="34" xfId="0" quotePrefix="1" applyNumberFormat="1" applyFont="1" applyBorder="1" applyAlignment="1"/>
    <xf numFmtId="179" fontId="3" fillId="0" borderId="2" xfId="0" applyNumberFormat="1" applyFont="1" applyBorder="1" applyAlignment="1"/>
    <xf numFmtId="179" fontId="3" fillId="0" borderId="34" xfId="0" applyNumberFormat="1" applyFont="1" applyBorder="1" applyAlignment="1"/>
    <xf numFmtId="0" fontId="1" fillId="22" borderId="1" xfId="0" applyFont="1" applyFill="1" applyBorder="1" applyAlignment="1"/>
    <xf numFmtId="0" fontId="1" fillId="22" borderId="1" xfId="0" applyFont="1" applyFill="1" applyBorder="1" applyAlignment="1">
      <alignment wrapText="1"/>
    </xf>
    <xf numFmtId="0" fontId="6" fillId="22" borderId="1" xfId="0" applyFont="1" applyFill="1" applyBorder="1" applyAlignment="1"/>
    <xf numFmtId="0" fontId="10" fillId="13" borderId="38" xfId="0" applyFont="1" applyFill="1" applyBorder="1" applyAlignment="1">
      <alignment wrapText="1"/>
    </xf>
    <xf numFmtId="0" fontId="39" fillId="13" borderId="11" xfId="0" applyFont="1" applyFill="1" applyBorder="1" applyAlignment="1">
      <alignment wrapText="1"/>
    </xf>
    <xf numFmtId="0" fontId="39" fillId="13" borderId="12" xfId="0" applyFont="1" applyFill="1" applyBorder="1" applyAlignment="1">
      <alignment wrapText="1"/>
    </xf>
    <xf numFmtId="49" fontId="7" fillId="2" borderId="44" xfId="0" applyNumberFormat="1" applyFont="1" applyFill="1" applyBorder="1" applyAlignment="1">
      <alignment wrapText="1"/>
    </xf>
    <xf numFmtId="0" fontId="7" fillId="2" borderId="46" xfId="0" applyFont="1" applyFill="1" applyBorder="1" applyAlignment="1">
      <alignment wrapText="1"/>
    </xf>
    <xf numFmtId="0" fontId="7" fillId="2" borderId="45" xfId="0" applyFont="1" applyFill="1" applyBorder="1" applyAlignment="1">
      <alignment wrapText="1"/>
    </xf>
    <xf numFmtId="0" fontId="10" fillId="2" borderId="46" xfId="0" applyFont="1" applyFill="1" applyBorder="1" applyAlignment="1">
      <alignment wrapText="1"/>
    </xf>
    <xf numFmtId="14" fontId="6" fillId="7" borderId="1" xfId="0" applyNumberFormat="1" applyFont="1" applyFill="1" applyBorder="1" applyAlignment="1"/>
    <xf numFmtId="0" fontId="1" fillId="0" borderId="51" xfId="0" applyFont="1" applyBorder="1" applyAlignment="1"/>
    <xf numFmtId="14" fontId="1" fillId="0" borderId="51" xfId="0" applyNumberFormat="1" applyFont="1" applyBorder="1" applyAlignment="1">
      <alignment wrapText="1"/>
    </xf>
    <xf numFmtId="14" fontId="1" fillId="0" borderId="51" xfId="0" applyNumberFormat="1" applyFont="1" applyBorder="1" applyAlignment="1"/>
    <xf numFmtId="14" fontId="1" fillId="7" borderId="1" xfId="0" applyNumberFormat="1" applyFont="1" applyFill="1" applyBorder="1" applyAlignment="1"/>
    <xf numFmtId="14" fontId="1" fillId="0" borderId="2" xfId="0" applyNumberFormat="1" applyFont="1" applyBorder="1" applyAlignment="1">
      <alignment wrapText="1"/>
    </xf>
    <xf numFmtId="15" fontId="1" fillId="0" borderId="1" xfId="0" applyNumberFormat="1" applyFont="1" applyBorder="1" applyAlignment="1"/>
    <xf numFmtId="0" fontId="1" fillId="0" borderId="0" xfId="17" applyFont="1" applyAlignment="1"/>
    <xf numFmtId="0" fontId="6" fillId="0" borderId="0" xfId="17" applyFont="1" applyAlignment="1"/>
    <xf numFmtId="0" fontId="6" fillId="0" borderId="1" xfId="17" applyFont="1" applyBorder="1" applyAlignment="1">
      <alignment wrapText="1"/>
    </xf>
    <xf numFmtId="0" fontId="7" fillId="14" borderId="1" xfId="0" applyFont="1" applyFill="1" applyBorder="1" applyAlignment="1">
      <alignment wrapText="1"/>
    </xf>
    <xf numFmtId="0" fontId="1" fillId="0" borderId="1" xfId="17" applyFont="1" applyBorder="1" applyAlignment="1">
      <alignment wrapText="1"/>
    </xf>
    <xf numFmtId="0" fontId="1" fillId="0" borderId="1" xfId="17" applyFont="1" applyBorder="1" applyAlignment="1"/>
    <xf numFmtId="2" fontId="1" fillId="0" borderId="1" xfId="17" applyNumberFormat="1" applyFont="1" applyBorder="1" applyAlignment="1">
      <alignment wrapText="1"/>
    </xf>
    <xf numFmtId="0" fontId="39" fillId="0" borderId="30" xfId="17" applyFont="1" applyBorder="1" applyAlignment="1">
      <alignment wrapText="1"/>
    </xf>
    <xf numFmtId="0" fontId="25" fillId="0" borderId="30" xfId="17" applyFont="1" applyBorder="1" applyAlignment="1">
      <alignment wrapText="1"/>
    </xf>
    <xf numFmtId="0" fontId="1" fillId="0" borderId="30" xfId="17" applyFont="1" applyBorder="1" applyAlignment="1">
      <alignment wrapText="1"/>
    </xf>
    <xf numFmtId="0" fontId="35" fillId="0" borderId="1" xfId="17" applyFont="1" applyBorder="1" applyAlignment="1">
      <alignment wrapText="1"/>
    </xf>
    <xf numFmtId="0" fontId="30" fillId="0" borderId="1" xfId="17" applyFont="1" applyBorder="1" applyAlignment="1">
      <alignment wrapText="1"/>
    </xf>
    <xf numFmtId="4" fontId="6" fillId="0" borderId="0" xfId="17" applyNumberFormat="1" applyFont="1" applyAlignment="1"/>
    <xf numFmtId="0" fontId="11" fillId="0" borderId="1" xfId="17" applyFont="1" applyBorder="1" applyAlignment="1"/>
    <xf numFmtId="4" fontId="11" fillId="0" borderId="1" xfId="17" applyNumberFormat="1" applyFont="1" applyBorder="1" applyAlignment="1"/>
    <xf numFmtId="169" fontId="6" fillId="0" borderId="0" xfId="17" applyNumberFormat="1" applyFont="1" applyAlignment="1"/>
    <xf numFmtId="4" fontId="11" fillId="0" borderId="30" xfId="17" applyNumberFormat="1" applyFont="1" applyBorder="1" applyAlignment="1">
      <alignment wrapText="1"/>
    </xf>
    <xf numFmtId="0" fontId="6" fillId="0" borderId="0" xfId="17" applyFont="1" applyAlignment="1">
      <alignment wrapText="1"/>
    </xf>
    <xf numFmtId="0" fontId="11" fillId="0" borderId="1" xfId="17" applyFont="1" applyBorder="1" applyAlignment="1">
      <alignment wrapText="1"/>
    </xf>
    <xf numFmtId="169" fontId="6" fillId="0" borderId="1" xfId="18" applyNumberFormat="1" applyFont="1" applyFill="1" applyBorder="1" applyAlignment="1">
      <alignment wrapText="1"/>
    </xf>
    <xf numFmtId="0" fontId="11" fillId="0" borderId="29" xfId="17" applyFont="1" applyBorder="1" applyAlignment="1"/>
    <xf numFmtId="0" fontId="6" fillId="0" borderId="28" xfId="17" applyFont="1" applyBorder="1" applyAlignment="1"/>
    <xf numFmtId="0" fontId="11" fillId="0" borderId="4" xfId="17" applyFont="1" applyBorder="1" applyAlignment="1"/>
    <xf numFmtId="0" fontId="6" fillId="0" borderId="51" xfId="17" applyFont="1" applyBorder="1" applyAlignment="1"/>
    <xf numFmtId="1" fontId="6" fillId="0" borderId="1" xfId="17" applyNumberFormat="1" applyFont="1" applyBorder="1" applyAlignment="1">
      <alignment wrapText="1"/>
    </xf>
    <xf numFmtId="167" fontId="6" fillId="0" borderId="1" xfId="17" applyNumberFormat="1" applyFont="1" applyBorder="1" applyAlignment="1">
      <alignment wrapText="1"/>
    </xf>
    <xf numFmtId="4" fontId="6" fillId="0" borderId="1" xfId="17" applyNumberFormat="1" applyFont="1" applyBorder="1" applyAlignment="1">
      <alignment wrapText="1"/>
    </xf>
    <xf numFmtId="3" fontId="6" fillId="0" borderId="1" xfId="17" applyNumberFormat="1" applyFont="1" applyBorder="1" applyAlignment="1">
      <alignment wrapText="1"/>
    </xf>
    <xf numFmtId="165" fontId="6" fillId="0" borderId="1" xfId="18" applyNumberFormat="1" applyFont="1" applyFill="1" applyBorder="1" applyAlignment="1">
      <alignment wrapText="1"/>
    </xf>
    <xf numFmtId="168" fontId="6" fillId="0" borderId="1" xfId="17" applyNumberFormat="1" applyFont="1" applyBorder="1" applyAlignment="1">
      <alignment wrapText="1"/>
    </xf>
    <xf numFmtId="0" fontId="19" fillId="0" borderId="47" xfId="17" applyFont="1" applyBorder="1" applyAlignment="1">
      <alignment wrapText="1"/>
    </xf>
    <xf numFmtId="0" fontId="19" fillId="0" borderId="0" xfId="17" applyFont="1" applyAlignment="1">
      <alignment wrapText="1"/>
    </xf>
    <xf numFmtId="0" fontId="19" fillId="0" borderId="3" xfId="17" applyFont="1" applyBorder="1" applyAlignment="1">
      <alignment wrapText="1"/>
    </xf>
    <xf numFmtId="0" fontId="19" fillId="0" borderId="49" xfId="17" applyFont="1" applyBorder="1" applyAlignment="1">
      <alignment wrapText="1"/>
    </xf>
    <xf numFmtId="0" fontId="6" fillId="0" borderId="49" xfId="17" applyFont="1" applyBorder="1" applyAlignment="1">
      <alignment wrapText="1"/>
    </xf>
    <xf numFmtId="0" fontId="6" fillId="0" borderId="50" xfId="17" applyFont="1" applyBorder="1" applyAlignment="1">
      <alignment wrapText="1"/>
    </xf>
    <xf numFmtId="0" fontId="11" fillId="0" borderId="4" xfId="17" applyFont="1" applyBorder="1" applyAlignment="1">
      <alignment wrapText="1"/>
    </xf>
    <xf numFmtId="0" fontId="11" fillId="0" borderId="48" xfId="17" applyFont="1" applyBorder="1" applyAlignment="1">
      <alignment wrapText="1"/>
    </xf>
    <xf numFmtId="0" fontId="6" fillId="0" borderId="48" xfId="17" applyFont="1" applyBorder="1" applyAlignment="1">
      <alignment wrapText="1"/>
    </xf>
    <xf numFmtId="165" fontId="6" fillId="0" borderId="2" xfId="18" applyNumberFormat="1" applyFont="1" applyFill="1" applyBorder="1" applyAlignment="1">
      <alignment wrapText="1"/>
    </xf>
    <xf numFmtId="0" fontId="6" fillId="0" borderId="0" xfId="17" quotePrefix="1" applyFont="1" applyAlignment="1"/>
    <xf numFmtId="38" fontId="6" fillId="0" borderId="1" xfId="17" applyNumberFormat="1" applyFont="1" applyBorder="1" applyAlignment="1">
      <alignment wrapText="1"/>
    </xf>
    <xf numFmtId="170" fontId="6" fillId="0" borderId="1" xfId="17" applyNumberFormat="1" applyFont="1" applyBorder="1" applyAlignment="1">
      <alignment wrapText="1"/>
    </xf>
    <xf numFmtId="169" fontId="6" fillId="0" borderId="1" xfId="17" applyNumberFormat="1" applyFont="1" applyBorder="1" applyAlignment="1">
      <alignment wrapText="1"/>
    </xf>
    <xf numFmtId="165" fontId="6" fillId="0" borderId="1" xfId="17" applyNumberFormat="1" applyFont="1" applyBorder="1" applyAlignment="1">
      <alignment wrapText="1"/>
    </xf>
    <xf numFmtId="2" fontId="6" fillId="0" borderId="1" xfId="17" applyNumberFormat="1" applyFont="1" applyBorder="1" applyAlignment="1">
      <alignment wrapText="1"/>
    </xf>
    <xf numFmtId="40" fontId="6" fillId="0" borderId="1" xfId="17" applyNumberFormat="1" applyFont="1" applyBorder="1" applyAlignment="1">
      <alignment wrapText="1"/>
    </xf>
    <xf numFmtId="0" fontId="19" fillId="0" borderId="1" xfId="17" applyFont="1" applyBorder="1" applyAlignment="1">
      <alignment wrapText="1"/>
    </xf>
    <xf numFmtId="165" fontId="6" fillId="0" borderId="2" xfId="17" applyNumberFormat="1" applyFont="1" applyBorder="1" applyAlignment="1">
      <alignment wrapText="1"/>
    </xf>
    <xf numFmtId="0" fontId="6" fillId="0" borderId="3" xfId="17" applyFont="1" applyBorder="1" applyAlignment="1">
      <alignment wrapText="1"/>
    </xf>
    <xf numFmtId="165" fontId="11" fillId="0" borderId="1" xfId="17" applyNumberFormat="1" applyFont="1" applyBorder="1" applyAlignment="1">
      <alignment wrapText="1"/>
    </xf>
    <xf numFmtId="3" fontId="6" fillId="0" borderId="0" xfId="17" applyNumberFormat="1" applyFont="1" applyAlignment="1"/>
    <xf numFmtId="171" fontId="6" fillId="0" borderId="0" xfId="17" applyNumberFormat="1" applyFont="1" applyAlignment="1"/>
    <xf numFmtId="2" fontId="6" fillId="0" borderId="0" xfId="17" applyNumberFormat="1" applyFont="1" applyAlignment="1">
      <alignment wrapText="1"/>
    </xf>
    <xf numFmtId="0" fontId="6" fillId="0" borderId="1" xfId="17" applyFont="1" applyBorder="1" applyAlignment="1"/>
    <xf numFmtId="6" fontId="6" fillId="0" borderId="0" xfId="17" applyNumberFormat="1" applyFont="1" applyAlignment="1">
      <alignment wrapText="1"/>
    </xf>
    <xf numFmtId="0" fontId="11" fillId="0" borderId="0" xfId="17" applyFont="1" applyAlignment="1"/>
    <xf numFmtId="0" fontId="10" fillId="0" borderId="1" xfId="17" applyFont="1" applyBorder="1" applyAlignment="1">
      <alignment wrapText="1"/>
    </xf>
    <xf numFmtId="3" fontId="1" fillId="0" borderId="1" xfId="17" applyNumberFormat="1" applyFont="1" applyBorder="1" applyAlignment="1">
      <alignment wrapText="1"/>
    </xf>
    <xf numFmtId="6" fontId="1" fillId="0" borderId="1" xfId="17" applyNumberFormat="1" applyFont="1" applyBorder="1" applyAlignment="1">
      <alignment wrapText="1"/>
    </xf>
    <xf numFmtId="1" fontId="1" fillId="0" borderId="1" xfId="17" applyNumberFormat="1" applyFont="1" applyBorder="1" applyAlignment="1">
      <alignment wrapText="1"/>
    </xf>
    <xf numFmtId="3" fontId="10" fillId="0" borderId="1" xfId="17" applyNumberFormat="1" applyFont="1" applyBorder="1" applyAlignment="1">
      <alignment wrapText="1"/>
    </xf>
    <xf numFmtId="6" fontId="10" fillId="0" borderId="1" xfId="17" applyNumberFormat="1" applyFont="1" applyBorder="1" applyAlignment="1">
      <alignment wrapText="1"/>
    </xf>
    <xf numFmtId="0" fontId="25" fillId="0" borderId="1" xfId="17" applyFont="1" applyBorder="1" applyAlignment="1">
      <alignment wrapText="1"/>
    </xf>
    <xf numFmtId="0" fontId="11" fillId="0" borderId="49" xfId="17" applyFont="1" applyBorder="1" applyAlignment="1">
      <alignment wrapText="1"/>
    </xf>
    <xf numFmtId="3" fontId="6" fillId="0" borderId="2" xfId="17" applyNumberFormat="1" applyFont="1" applyBorder="1" applyAlignment="1">
      <alignment wrapText="1"/>
    </xf>
    <xf numFmtId="0" fontId="1" fillId="0" borderId="0" xfId="17" applyFont="1" applyAlignment="1">
      <alignment wrapText="1"/>
    </xf>
    <xf numFmtId="0" fontId="25" fillId="0" borderId="0" xfId="17" applyFont="1" applyAlignment="1">
      <alignment wrapText="1"/>
    </xf>
    <xf numFmtId="6" fontId="25" fillId="0" borderId="0" xfId="17" applyNumberFormat="1" applyFont="1" applyAlignment="1">
      <alignment wrapText="1"/>
    </xf>
    <xf numFmtId="6" fontId="1" fillId="0" borderId="0" xfId="17" applyNumberFormat="1" applyFont="1" applyAlignment="1">
      <alignment wrapText="1"/>
    </xf>
    <xf numFmtId="0" fontId="25" fillId="0" borderId="1" xfId="0" applyFont="1" applyFill="1" applyBorder="1" applyAlignment="1">
      <alignment vertical="center"/>
    </xf>
    <xf numFmtId="0" fontId="1" fillId="0" borderId="0" xfId="0" applyFont="1" applyAlignment="1">
      <alignment vertical="top" wrapText="1"/>
    </xf>
    <xf numFmtId="0" fontId="1" fillId="0" borderId="1" xfId="0" applyFont="1" applyBorder="1" applyAlignment="1">
      <alignment horizontal="left" wrapText="1"/>
    </xf>
    <xf numFmtId="0" fontId="3" fillId="0" borderId="1" xfId="0" applyFont="1" applyBorder="1" applyAlignment="1">
      <alignment horizontal="left" wrapText="1"/>
    </xf>
    <xf numFmtId="0" fontId="1" fillId="2" borderId="1" xfId="0" applyFont="1" applyFill="1" applyBorder="1" applyAlignment="1">
      <alignment horizontal="left" wrapText="1"/>
    </xf>
    <xf numFmtId="0" fontId="6" fillId="0" borderId="1" xfId="0" applyFont="1" applyBorder="1" applyAlignment="1">
      <alignment horizontal="left" wrapText="1"/>
    </xf>
    <xf numFmtId="0" fontId="1" fillId="0" borderId="3" xfId="0" applyFont="1" applyBorder="1" applyAlignment="1">
      <alignment horizontal="left" wrapText="1"/>
    </xf>
    <xf numFmtId="0" fontId="1" fillId="0" borderId="2" xfId="0" quotePrefix="1" applyFont="1" applyBorder="1" applyAlignment="1">
      <alignment wrapText="1"/>
    </xf>
    <xf numFmtId="0" fontId="1" fillId="0" borderId="1" xfId="0" quotePrefix="1" applyFont="1" applyBorder="1" applyAlignment="1">
      <alignment horizontal="left" wrapText="1"/>
    </xf>
    <xf numFmtId="166" fontId="1" fillId="0" borderId="1" xfId="0" applyNumberFormat="1" applyFont="1" applyBorder="1" applyAlignment="1">
      <alignment wrapText="1"/>
    </xf>
    <xf numFmtId="0" fontId="1" fillId="0" borderId="1" xfId="0" applyFont="1" applyBorder="1" applyAlignment="1">
      <alignment vertical="top" wrapText="1"/>
    </xf>
    <xf numFmtId="0" fontId="1" fillId="0" borderId="1" xfId="0" applyFont="1" applyFill="1" applyBorder="1" applyAlignment="1">
      <alignment vertical="top" wrapText="1"/>
    </xf>
    <xf numFmtId="0" fontId="3" fillId="0" borderId="2" xfId="0" quotePrefix="1" applyFont="1" applyBorder="1" applyAlignment="1">
      <alignment wrapText="1"/>
    </xf>
    <xf numFmtId="0" fontId="37" fillId="0" borderId="2" xfId="8" applyFont="1" applyFill="1" applyBorder="1" applyAlignment="1" applyProtection="1">
      <alignment wrapText="1"/>
    </xf>
    <xf numFmtId="49" fontId="3" fillId="0" borderId="2" xfId="0" applyNumberFormat="1" applyFont="1" applyBorder="1" applyAlignment="1">
      <alignment wrapText="1"/>
    </xf>
    <xf numFmtId="164" fontId="1" fillId="0" borderId="2" xfId="0" quotePrefix="1" applyNumberFormat="1" applyFont="1" applyBorder="1" applyAlignment="1">
      <alignment wrapText="1"/>
    </xf>
    <xf numFmtId="0" fontId="37" fillId="0" borderId="2" xfId="8" applyFont="1" applyBorder="1" applyAlignment="1" applyProtection="1">
      <alignment wrapText="1"/>
    </xf>
    <xf numFmtId="3" fontId="1" fillId="0" borderId="2" xfId="0" quotePrefix="1" applyNumberFormat="1" applyFont="1" applyBorder="1" applyAlignment="1">
      <alignment wrapText="1"/>
    </xf>
    <xf numFmtId="165" fontId="1" fillId="0" borderId="2" xfId="0" quotePrefix="1" applyNumberFormat="1" applyFont="1" applyBorder="1" applyAlignment="1">
      <alignment wrapText="1"/>
    </xf>
    <xf numFmtId="164" fontId="1" fillId="0" borderId="1" xfId="0" quotePrefix="1" applyNumberFormat="1" applyFont="1" applyBorder="1" applyAlignment="1">
      <alignment wrapText="1"/>
    </xf>
    <xf numFmtId="0" fontId="11" fillId="0" borderId="1" xfId="0" applyFont="1" applyBorder="1" applyAlignment="1">
      <alignment wrapText="1"/>
    </xf>
    <xf numFmtId="0" fontId="6" fillId="0" borderId="1" xfId="26" applyFont="1" applyBorder="1" applyAlignment="1">
      <alignment wrapText="1"/>
    </xf>
    <xf numFmtId="164" fontId="1" fillId="0" borderId="1" xfId="0" quotePrefix="1" applyNumberFormat="1" applyFont="1" applyBorder="1" applyAlignment="1"/>
    <xf numFmtId="0" fontId="1" fillId="0" borderId="1" xfId="0" applyFont="1" applyBorder="1" applyAlignment="1">
      <alignment wrapText="1"/>
    </xf>
    <xf numFmtId="0" fontId="7" fillId="2" borderId="11" xfId="0" applyFont="1" applyFill="1" applyBorder="1" applyAlignment="1">
      <alignment wrapText="1"/>
    </xf>
    <xf numFmtId="0" fontId="10" fillId="14" borderId="11" xfId="0" applyFont="1" applyFill="1" applyBorder="1" applyAlignment="1">
      <alignment wrapText="1"/>
    </xf>
    <xf numFmtId="0" fontId="10" fillId="2" borderId="11" xfId="0" applyFont="1" applyFill="1" applyBorder="1" applyAlignment="1">
      <alignment wrapText="1"/>
    </xf>
    <xf numFmtId="0" fontId="10" fillId="14" borderId="12" xfId="0" applyFont="1" applyFill="1" applyBorder="1" applyAlignment="1">
      <alignment wrapText="1"/>
    </xf>
    <xf numFmtId="0" fontId="11" fillId="2" borderId="11" xfId="0" applyFont="1" applyFill="1" applyBorder="1" applyAlignment="1">
      <alignment wrapText="1"/>
    </xf>
    <xf numFmtId="0" fontId="3" fillId="0" borderId="1" xfId="0" applyFont="1" applyBorder="1" applyAlignment="1"/>
    <xf numFmtId="0" fontId="3" fillId="2" borderId="1" xfId="0" applyFont="1" applyFill="1" applyBorder="1" applyAlignment="1"/>
    <xf numFmtId="0" fontId="10" fillId="2" borderId="1" xfId="0" applyFont="1" applyFill="1" applyBorder="1" applyAlignment="1"/>
    <xf numFmtId="0" fontId="10" fillId="0" borderId="1" xfId="17" applyFont="1" applyBorder="1" applyAlignment="1">
      <alignment wrapText="1"/>
    </xf>
    <xf numFmtId="0" fontId="11" fillId="0" borderId="1" xfId="17" applyFont="1" applyBorder="1" applyAlignment="1">
      <alignment wrapText="1"/>
    </xf>
    <xf numFmtId="0" fontId="11" fillId="0" borderId="3" xfId="17" applyFont="1" applyBorder="1" applyAlignment="1">
      <alignment wrapText="1"/>
    </xf>
    <xf numFmtId="0" fontId="11" fillId="0" borderId="49" xfId="17" applyFont="1" applyBorder="1" applyAlignment="1">
      <alignment wrapText="1"/>
    </xf>
    <xf numFmtId="0" fontId="11" fillId="0" borderId="50" xfId="17" applyFont="1" applyBorder="1" applyAlignment="1">
      <alignment wrapText="1"/>
    </xf>
    <xf numFmtId="2" fontId="6" fillId="0" borderId="0" xfId="17" applyNumberFormat="1" applyFont="1" applyAlignment="1">
      <alignment wrapText="1"/>
    </xf>
    <xf numFmtId="3" fontId="6" fillId="0" borderId="0" xfId="17" applyNumberFormat="1" applyFont="1" applyAlignment="1">
      <alignment wrapText="1"/>
    </xf>
    <xf numFmtId="3" fontId="6" fillId="0" borderId="1" xfId="17" applyNumberFormat="1" applyFont="1" applyBorder="1" applyAlignment="1">
      <alignment wrapText="1"/>
    </xf>
    <xf numFmtId="0" fontId="6" fillId="0" borderId="0" xfId="17" applyFont="1" applyAlignment="1">
      <alignment wrapText="1"/>
    </xf>
    <xf numFmtId="0" fontId="11" fillId="0" borderId="30" xfId="17" applyFont="1" applyBorder="1" applyAlignment="1">
      <alignment wrapText="1"/>
    </xf>
    <xf numFmtId="0" fontId="7" fillId="14" borderId="1" xfId="0" applyFont="1" applyFill="1" applyBorder="1" applyAlignment="1">
      <alignment wrapText="1"/>
    </xf>
    <xf numFmtId="0" fontId="11" fillId="0" borderId="0" xfId="17" applyFont="1" applyAlignment="1"/>
    <xf numFmtId="0" fontId="1" fillId="19" borderId="60" xfId="0" applyFont="1" applyFill="1" applyBorder="1" applyAlignment="1"/>
    <xf numFmtId="0" fontId="1" fillId="19" borderId="6" xfId="0" applyFont="1" applyFill="1" applyBorder="1" applyAlignment="1"/>
    <xf numFmtId="0" fontId="1" fillId="0" borderId="1" xfId="27" applyFont="1" applyFill="1" applyBorder="1" applyAlignment="1">
      <alignment horizontal="center"/>
    </xf>
    <xf numFmtId="0" fontId="6" fillId="0" borderId="1" xfId="14" applyFont="1" applyFill="1" applyBorder="1" applyAlignment="1"/>
    <xf numFmtId="0" fontId="6" fillId="0" borderId="1" xfId="20" applyFont="1" applyFill="1" applyBorder="1" applyAlignment="1"/>
    <xf numFmtId="0" fontId="6" fillId="0" borderId="1" xfId="15" applyFont="1" applyFill="1" applyBorder="1" applyAlignment="1"/>
    <xf numFmtId="0" fontId="6" fillId="0" borderId="1" xfId="16" applyFont="1" applyFill="1" applyBorder="1" applyAlignment="1"/>
    <xf numFmtId="0" fontId="6" fillId="0" borderId="1" xfId="21" applyFont="1" applyFill="1" applyBorder="1" applyAlignment="1"/>
    <xf numFmtId="0" fontId="6" fillId="0" borderId="1" xfId="23" applyFont="1" applyFill="1" applyBorder="1" applyAlignment="1"/>
    <xf numFmtId="0" fontId="6" fillId="0" borderId="1" xfId="24" applyFont="1" applyFill="1" applyBorder="1" applyAlignment="1"/>
    <xf numFmtId="0" fontId="6" fillId="0" borderId="1" xfId="25" applyFont="1" applyFill="1" applyBorder="1" applyAlignment="1"/>
    <xf numFmtId="0" fontId="6" fillId="0" borderId="1" xfId="0" applyFont="1" applyFill="1" applyBorder="1" applyAlignment="1">
      <alignment horizontal="left"/>
    </xf>
    <xf numFmtId="0" fontId="6" fillId="0" borderId="1" xfId="27" applyFont="1" applyFill="1" applyBorder="1" applyAlignment="1">
      <alignment horizontal="center"/>
    </xf>
    <xf numFmtId="0" fontId="53" fillId="0" borderId="1" xfId="0" applyFont="1" applyBorder="1" applyAlignment="1">
      <alignment vertical="top" wrapText="1"/>
    </xf>
    <xf numFmtId="0" fontId="6" fillId="0" borderId="3" xfId="0" applyFont="1" applyBorder="1" applyAlignment="1">
      <alignment wrapText="1"/>
    </xf>
    <xf numFmtId="0" fontId="6" fillId="19" borderId="1" xfId="0" applyFont="1" applyFill="1" applyBorder="1" applyAlignment="1"/>
    <xf numFmtId="0" fontId="1" fillId="19" borderId="1" xfId="0" applyFont="1" applyFill="1" applyBorder="1" applyAlignment="1">
      <alignment vertical="top" wrapText="1"/>
    </xf>
    <xf numFmtId="49" fontId="1" fillId="0" borderId="1" xfId="0" applyNumberFormat="1" applyFont="1" applyBorder="1" applyAlignment="1">
      <alignment wrapText="1"/>
    </xf>
    <xf numFmtId="0" fontId="30" fillId="0" borderId="1" xfId="0" applyFont="1" applyBorder="1" applyAlignment="1"/>
    <xf numFmtId="3" fontId="30" fillId="0" borderId="1" xfId="0" applyNumberFormat="1" applyFont="1" applyBorder="1" applyAlignment="1"/>
    <xf numFmtId="176" fontId="3" fillId="0" borderId="1" xfId="0" applyNumberFormat="1" applyFont="1" applyBorder="1" applyAlignment="1"/>
    <xf numFmtId="0" fontId="30" fillId="2" borderId="1" xfId="0" applyFont="1" applyFill="1" applyBorder="1" applyAlignment="1"/>
    <xf numFmtId="0" fontId="3" fillId="0" borderId="1" xfId="0" applyFont="1" applyFill="1" applyBorder="1" applyAlignment="1"/>
    <xf numFmtId="8" fontId="30" fillId="0" borderId="1" xfId="0" applyNumberFormat="1" applyFont="1" applyBorder="1" applyAlignment="1"/>
    <xf numFmtId="0" fontId="39" fillId="2" borderId="23" xfId="0" applyFont="1" applyFill="1" applyBorder="1" applyAlignment="1">
      <alignment wrapText="1"/>
    </xf>
    <xf numFmtId="0" fontId="30" fillId="19" borderId="1" xfId="0" applyFont="1" applyFill="1" applyBorder="1" applyAlignment="1"/>
    <xf numFmtId="11" fontId="1" fillId="19" borderId="2" xfId="0" applyNumberFormat="1" applyFont="1" applyFill="1" applyBorder="1" applyAlignment="1">
      <alignment wrapText="1"/>
    </xf>
    <xf numFmtId="11" fontId="1" fillId="19" borderId="1" xfId="0" applyNumberFormat="1" applyFont="1" applyFill="1" applyBorder="1" applyAlignment="1">
      <alignment wrapText="1"/>
    </xf>
    <xf numFmtId="0" fontId="7" fillId="14" borderId="54" xfId="0" applyFont="1" applyFill="1" applyBorder="1" applyAlignment="1">
      <alignment wrapText="1"/>
    </xf>
    <xf numFmtId="169" fontId="6" fillId="0" borderId="1" xfId="17" applyNumberFormat="1" applyFont="1" applyBorder="1" applyAlignment="1"/>
    <xf numFmtId="0" fontId="1" fillId="24" borderId="1" xfId="0" applyFont="1" applyFill="1" applyBorder="1" applyAlignment="1"/>
    <xf numFmtId="0" fontId="10" fillId="2" borderId="1" xfId="0" applyFont="1" applyFill="1" applyBorder="1"/>
    <xf numFmtId="0" fontId="6" fillId="0" borderId="0" xfId="17" applyFont="1"/>
    <xf numFmtId="4" fontId="6" fillId="0" borderId="0" xfId="17" applyNumberFormat="1" applyFont="1"/>
    <xf numFmtId="0" fontId="11" fillId="0" borderId="1" xfId="17" applyFont="1" applyBorder="1" applyAlignment="1">
      <alignment horizontal="left" wrapText="1"/>
    </xf>
    <xf numFmtId="0" fontId="6" fillId="0" borderId="1" xfId="17" applyFont="1" applyBorder="1" applyAlignment="1">
      <alignment horizontal="center" vertical="top" wrapText="1"/>
    </xf>
    <xf numFmtId="169" fontId="6" fillId="0" borderId="1" xfId="18" applyNumberFormat="1" applyFont="1" applyFill="1" applyBorder="1" applyAlignment="1">
      <alignment horizontal="right" vertical="top" wrapText="1"/>
    </xf>
    <xf numFmtId="1" fontId="6" fillId="0" borderId="1" xfId="17" applyNumberFormat="1" applyFont="1" applyBorder="1" applyAlignment="1">
      <alignment horizontal="center" vertical="top" wrapText="1"/>
    </xf>
    <xf numFmtId="0" fontId="6" fillId="0" borderId="0" xfId="17" applyFont="1" applyAlignment="1">
      <alignment horizontal="center" vertical="top" wrapText="1"/>
    </xf>
    <xf numFmtId="3" fontId="6" fillId="0" borderId="0" xfId="17" applyNumberFormat="1" applyFont="1" applyAlignment="1">
      <alignment horizontal="center" vertical="top" wrapText="1"/>
    </xf>
    <xf numFmtId="3" fontId="6" fillId="0" borderId="1" xfId="17" applyNumberFormat="1" applyFont="1" applyBorder="1" applyAlignment="1">
      <alignment horizontal="center" wrapText="1"/>
    </xf>
    <xf numFmtId="169" fontId="6" fillId="0" borderId="1" xfId="18" applyNumberFormat="1" applyFont="1" applyFill="1" applyBorder="1" applyAlignment="1">
      <alignment vertical="top" wrapText="1"/>
    </xf>
    <xf numFmtId="167" fontId="6" fillId="0" borderId="1" xfId="17" applyNumberFormat="1" applyFont="1" applyBorder="1" applyAlignment="1">
      <alignment horizontal="center" vertical="top" wrapText="1"/>
    </xf>
    <xf numFmtId="4" fontId="6" fillId="0" borderId="1" xfId="17" applyNumberFormat="1" applyFont="1" applyBorder="1" applyAlignment="1">
      <alignment horizontal="center" vertical="top" wrapText="1"/>
    </xf>
    <xf numFmtId="0" fontId="6" fillId="0" borderId="49" xfId="17" applyFont="1" applyBorder="1" applyAlignment="1">
      <alignment horizontal="center" vertical="top" wrapText="1"/>
    </xf>
    <xf numFmtId="0" fontId="6" fillId="0" borderId="50" xfId="17" applyFont="1" applyBorder="1" applyAlignment="1">
      <alignment horizontal="center" vertical="top" wrapText="1"/>
    </xf>
    <xf numFmtId="3" fontId="6" fillId="0" borderId="1" xfId="17" applyNumberFormat="1" applyFont="1" applyBorder="1" applyAlignment="1">
      <alignment horizontal="center" vertical="top" wrapText="1"/>
    </xf>
    <xf numFmtId="0" fontId="6" fillId="0" borderId="48" xfId="17" applyFont="1" applyBorder="1" applyAlignment="1">
      <alignment vertical="top" wrapText="1"/>
    </xf>
    <xf numFmtId="3" fontId="6" fillId="0" borderId="2" xfId="17" applyNumberFormat="1" applyFont="1" applyBorder="1" applyAlignment="1">
      <alignment horizontal="center" vertical="top" wrapText="1"/>
    </xf>
    <xf numFmtId="165" fontId="6" fillId="0" borderId="1" xfId="18" applyNumberFormat="1" applyFont="1" applyFill="1" applyBorder="1" applyAlignment="1">
      <alignment vertical="top" wrapText="1"/>
    </xf>
    <xf numFmtId="0" fontId="6" fillId="0" borderId="1" xfId="17" applyFont="1" applyBorder="1" applyAlignment="1">
      <alignment horizontal="right" vertical="top" wrapText="1"/>
    </xf>
    <xf numFmtId="168" fontId="6" fillId="0" borderId="1" xfId="17" applyNumberFormat="1" applyFont="1" applyBorder="1" applyAlignment="1">
      <alignment horizontal="center" vertical="top" wrapText="1"/>
    </xf>
    <xf numFmtId="38" fontId="6" fillId="0" borderId="1" xfId="17" applyNumberFormat="1" applyFont="1" applyBorder="1" applyAlignment="1">
      <alignment horizontal="right" vertical="top" wrapText="1"/>
    </xf>
    <xf numFmtId="169" fontId="6" fillId="0" borderId="1" xfId="17" applyNumberFormat="1" applyFont="1" applyBorder="1" applyAlignment="1">
      <alignment horizontal="right" vertical="top" wrapText="1"/>
    </xf>
    <xf numFmtId="169" fontId="6" fillId="0" borderId="1" xfId="17" applyNumberFormat="1" applyFont="1" applyBorder="1" applyAlignment="1">
      <alignment vertical="top" wrapText="1"/>
    </xf>
    <xf numFmtId="0" fontId="6" fillId="0" borderId="48" xfId="17" applyFont="1" applyBorder="1" applyAlignment="1">
      <alignment vertical="center" wrapText="1"/>
    </xf>
    <xf numFmtId="0" fontId="6" fillId="0" borderId="1" xfId="17" applyFont="1" applyBorder="1" applyAlignment="1">
      <alignment vertical="top" wrapText="1"/>
    </xf>
    <xf numFmtId="0" fontId="6" fillId="0" borderId="3" xfId="17" applyFont="1" applyBorder="1" applyAlignment="1">
      <alignment vertical="top" wrapText="1"/>
    </xf>
    <xf numFmtId="0" fontId="6" fillId="0" borderId="0" xfId="17" applyFont="1" applyAlignment="1">
      <alignment vertical="top" wrapText="1"/>
    </xf>
    <xf numFmtId="3" fontId="6" fillId="0" borderId="0" xfId="17" applyNumberFormat="1" applyFont="1"/>
    <xf numFmtId="171" fontId="6" fillId="0" borderId="0" xfId="17" applyNumberFormat="1" applyFont="1"/>
    <xf numFmtId="0" fontId="6" fillId="0" borderId="0" xfId="17" applyFont="1" applyAlignment="1">
      <alignment horizontal="left" wrapText="1"/>
    </xf>
    <xf numFmtId="2" fontId="6" fillId="0" borderId="0" xfId="17" applyNumberFormat="1" applyFont="1" applyAlignment="1">
      <alignment horizontal="left" wrapText="1"/>
    </xf>
    <xf numFmtId="6" fontId="6" fillId="0" borderId="0" xfId="17" applyNumberFormat="1" applyFont="1" applyAlignment="1">
      <alignment horizontal="right" vertical="top" wrapText="1"/>
    </xf>
    <xf numFmtId="0" fontId="37" fillId="0" borderId="2" xfId="8" applyFont="1" applyFill="1" applyBorder="1" applyAlignment="1">
      <alignment wrapText="1"/>
    </xf>
    <xf numFmtId="0" fontId="31" fillId="0" borderId="1" xfId="8" applyFont="1" applyFill="1" applyBorder="1" applyAlignment="1">
      <alignment wrapText="1"/>
    </xf>
    <xf numFmtId="0" fontId="31" fillId="0" borderId="2" xfId="8" applyFont="1" applyFill="1" applyBorder="1" applyAlignment="1">
      <alignment wrapText="1"/>
    </xf>
    <xf numFmtId="0" fontId="3" fillId="0" borderId="2" xfId="0" applyFont="1" applyFill="1" applyBorder="1" applyAlignment="1">
      <alignment wrapText="1"/>
    </xf>
    <xf numFmtId="0" fontId="6" fillId="0" borderId="2" xfId="0" applyFont="1" applyFill="1" applyBorder="1" applyAlignment="1">
      <alignment wrapText="1"/>
    </xf>
    <xf numFmtId="3" fontId="1" fillId="0" borderId="2" xfId="0" applyNumberFormat="1" applyFont="1" applyFill="1" applyBorder="1" applyAlignment="1">
      <alignment wrapText="1"/>
    </xf>
    <xf numFmtId="165" fontId="1" fillId="0" borderId="2" xfId="0" applyNumberFormat="1" applyFont="1" applyFill="1" applyBorder="1" applyAlignment="1">
      <alignment wrapText="1"/>
    </xf>
    <xf numFmtId="1" fontId="1" fillId="0" borderId="2" xfId="0" applyNumberFormat="1" applyFont="1" applyFill="1" applyBorder="1" applyAlignment="1">
      <alignment wrapText="1"/>
    </xf>
    <xf numFmtId="164" fontId="1" fillId="0" borderId="2" xfId="0" applyNumberFormat="1" applyFont="1" applyFill="1" applyBorder="1" applyAlignment="1">
      <alignment wrapText="1"/>
    </xf>
    <xf numFmtId="164" fontId="1" fillId="0" borderId="1" xfId="0" applyNumberFormat="1" applyFont="1" applyFill="1" applyBorder="1" applyAlignment="1">
      <alignment wrapText="1"/>
    </xf>
    <xf numFmtId="164" fontId="30" fillId="0" borderId="1" xfId="0" applyNumberFormat="1" applyFont="1" applyBorder="1" applyAlignment="1"/>
    <xf numFmtId="3" fontId="30" fillId="2" borderId="1" xfId="0" applyNumberFormat="1" applyFont="1" applyFill="1" applyBorder="1" applyAlignment="1"/>
    <xf numFmtId="0" fontId="7" fillId="2" borderId="12" xfId="0" applyFont="1" applyFill="1" applyBorder="1" applyAlignment="1">
      <alignment wrapText="1"/>
    </xf>
    <xf numFmtId="0" fontId="1" fillId="19" borderId="54" xfId="0" applyFont="1" applyFill="1" applyBorder="1" applyAlignment="1">
      <alignment wrapText="1"/>
    </xf>
    <xf numFmtId="0" fontId="10" fillId="2" borderId="1" xfId="0" applyFont="1" applyFill="1" applyBorder="1" applyAlignment="1"/>
    <xf numFmtId="0" fontId="6" fillId="0" borderId="2" xfId="0" applyFont="1" applyFill="1" applyBorder="1" applyAlignment="1"/>
    <xf numFmtId="0" fontId="10" fillId="24" borderId="23" xfId="0" applyFont="1" applyFill="1" applyBorder="1" applyAlignment="1">
      <alignment wrapText="1"/>
    </xf>
    <xf numFmtId="0" fontId="10" fillId="24" borderId="1" xfId="0" applyFont="1" applyFill="1" applyBorder="1" applyAlignment="1">
      <alignment wrapText="1"/>
    </xf>
    <xf numFmtId="0" fontId="10" fillId="24" borderId="11" xfId="0" applyFont="1" applyFill="1" applyBorder="1" applyAlignment="1">
      <alignment wrapText="1"/>
    </xf>
    <xf numFmtId="11" fontId="1" fillId="0" borderId="2" xfId="0" applyNumberFormat="1" applyFont="1" applyFill="1" applyBorder="1" applyAlignment="1">
      <alignment wrapText="1"/>
    </xf>
    <xf numFmtId="11" fontId="1" fillId="0" borderId="1" xfId="0" applyNumberFormat="1" applyFont="1" applyFill="1" applyBorder="1" applyAlignment="1">
      <alignment wrapText="1"/>
    </xf>
    <xf numFmtId="1" fontId="1" fillId="0" borderId="1" xfId="0" applyNumberFormat="1" applyFont="1" applyFill="1" applyBorder="1" applyAlignment="1">
      <alignment wrapText="1"/>
    </xf>
    <xf numFmtId="0" fontId="1" fillId="0" borderId="1" xfId="0" applyNumberFormat="1" applyFont="1" applyFill="1" applyBorder="1" applyAlignment="1">
      <alignment wrapText="1"/>
    </xf>
    <xf numFmtId="0" fontId="7" fillId="24" borderId="11" xfId="0" applyFont="1" applyFill="1" applyBorder="1" applyAlignment="1">
      <alignment wrapText="1"/>
    </xf>
    <xf numFmtId="0" fontId="7" fillId="24" borderId="23" xfId="0" applyFont="1" applyFill="1" applyBorder="1" applyAlignment="1">
      <alignment wrapText="1"/>
    </xf>
    <xf numFmtId="0" fontId="7" fillId="24" borderId="12" xfId="0" applyFont="1" applyFill="1" applyBorder="1" applyAlignment="1">
      <alignment wrapText="1"/>
    </xf>
    <xf numFmtId="11" fontId="1" fillId="24" borderId="1" xfId="0" applyNumberFormat="1" applyFont="1" applyFill="1" applyBorder="1" applyAlignment="1"/>
    <xf numFmtId="0" fontId="1" fillId="24" borderId="1" xfId="0" applyFont="1" applyFill="1" applyBorder="1" applyAlignment="1">
      <alignment wrapText="1"/>
    </xf>
    <xf numFmtId="0" fontId="7" fillId="2" borderId="23" xfId="0" applyFont="1" applyFill="1" applyBorder="1" applyAlignment="1">
      <alignment wrapText="1"/>
    </xf>
    <xf numFmtId="0" fontId="1" fillId="24" borderId="2" xfId="0" applyFont="1" applyFill="1" applyBorder="1" applyAlignment="1"/>
    <xf numFmtId="3" fontId="1" fillId="24" borderId="1" xfId="0" applyNumberFormat="1" applyFont="1" applyFill="1" applyBorder="1" applyAlignment="1"/>
    <xf numFmtId="3" fontId="1" fillId="24" borderId="1" xfId="0" quotePrefix="1" applyNumberFormat="1" applyFont="1" applyFill="1" applyBorder="1" applyAlignment="1"/>
    <xf numFmtId="0" fontId="1" fillId="24" borderId="2" xfId="0" applyFont="1" applyFill="1" applyBorder="1" applyAlignment="1">
      <alignment wrapText="1"/>
    </xf>
    <xf numFmtId="3" fontId="6" fillId="19" borderId="2" xfId="0" applyNumberFormat="1" applyFont="1" applyFill="1" applyBorder="1" applyAlignment="1">
      <alignment wrapText="1"/>
    </xf>
    <xf numFmtId="3" fontId="6" fillId="19" borderId="1" xfId="0" applyNumberFormat="1" applyFont="1" applyFill="1" applyBorder="1" applyAlignment="1">
      <alignment wrapText="1"/>
    </xf>
    <xf numFmtId="0" fontId="3" fillId="19" borderId="1" xfId="0" applyFont="1" applyFill="1" applyBorder="1" applyAlignment="1">
      <alignment wrapText="1"/>
    </xf>
    <xf numFmtId="0" fontId="1" fillId="0" borderId="54" xfId="0" applyFont="1" applyFill="1" applyBorder="1" applyAlignment="1">
      <alignment wrapText="1"/>
    </xf>
    <xf numFmtId="0" fontId="1" fillId="19" borderId="27" xfId="0" applyFont="1" applyFill="1" applyBorder="1" applyAlignment="1">
      <alignment wrapText="1"/>
    </xf>
    <xf numFmtId="0" fontId="1" fillId="0" borderId="0" xfId="0" applyFont="1" applyAlignment="1">
      <alignment horizontal="center" vertical="center"/>
    </xf>
    <xf numFmtId="2" fontId="3" fillId="24" borderId="2" xfId="0" applyNumberFormat="1" applyFont="1" applyFill="1" applyBorder="1" applyAlignment="1"/>
    <xf numFmtId="2" fontId="3" fillId="25" borderId="2" xfId="0" applyNumberFormat="1" applyFont="1" applyFill="1" applyBorder="1" applyAlignment="1"/>
    <xf numFmtId="2" fontId="1" fillId="24" borderId="0" xfId="0" applyNumberFormat="1" applyFont="1" applyFill="1" applyAlignment="1"/>
    <xf numFmtId="2" fontId="3" fillId="24" borderId="34" xfId="0" applyNumberFormat="1" applyFont="1" applyFill="1" applyBorder="1" applyAlignment="1"/>
    <xf numFmtId="0" fontId="3" fillId="0" borderId="1" xfId="0" applyFont="1" applyBorder="1" applyAlignment="1"/>
    <xf numFmtId="0" fontId="11" fillId="2" borderId="11" xfId="0" applyFont="1" applyFill="1" applyBorder="1" applyAlignment="1">
      <alignment wrapText="1"/>
    </xf>
    <xf numFmtId="0" fontId="11" fillId="14" borderId="11" xfId="0" applyFont="1" applyFill="1" applyBorder="1" applyAlignment="1">
      <alignment wrapText="1"/>
    </xf>
    <xf numFmtId="0" fontId="11" fillId="14" borderId="12" xfId="0" applyFont="1" applyFill="1" applyBorder="1" applyAlignment="1">
      <alignment wrapText="1"/>
    </xf>
    <xf numFmtId="0" fontId="1" fillId="0" borderId="1" xfId="0" applyFont="1" applyBorder="1" applyAlignment="1">
      <alignment horizontal="left"/>
    </xf>
    <xf numFmtId="0" fontId="3" fillId="0" borderId="1" xfId="0" applyFont="1" applyBorder="1" applyAlignment="1">
      <alignment horizontal="left"/>
    </xf>
    <xf numFmtId="9" fontId="3" fillId="0" borderId="1" xfId="0" applyNumberFormat="1" applyFont="1" applyBorder="1" applyAlignment="1">
      <alignment horizontal="left"/>
    </xf>
    <xf numFmtId="49" fontId="3" fillId="0" borderId="1" xfId="0" applyNumberFormat="1" applyFont="1" applyBorder="1" applyAlignment="1">
      <alignment horizontal="left"/>
    </xf>
    <xf numFmtId="0" fontId="1" fillId="0" borderId="1" xfId="0" quotePrefix="1" applyFont="1" applyBorder="1" applyAlignment="1">
      <alignment horizontal="left"/>
    </xf>
    <xf numFmtId="17" fontId="1" fillId="0" borderId="1" xfId="0" applyNumberFormat="1" applyFont="1" applyBorder="1" applyAlignment="1">
      <alignment horizontal="left"/>
    </xf>
    <xf numFmtId="164" fontId="1" fillId="0" borderId="1" xfId="0" applyNumberFormat="1" applyFont="1" applyBorder="1" applyAlignment="1">
      <alignment horizontal="left"/>
    </xf>
    <xf numFmtId="164" fontId="1" fillId="0" borderId="1" xfId="0" quotePrefix="1" applyNumberFormat="1" applyFont="1" applyBorder="1" applyAlignment="1">
      <alignment horizontal="left"/>
    </xf>
    <xf numFmtId="0" fontId="28" fillId="0" borderId="1" xfId="8" applyBorder="1" applyAlignment="1" applyProtection="1">
      <alignment horizontal="left"/>
    </xf>
    <xf numFmtId="0" fontId="37" fillId="0" borderId="1" xfId="8" applyFont="1" applyFill="1" applyBorder="1" applyAlignment="1" applyProtection="1">
      <alignment horizontal="left"/>
    </xf>
    <xf numFmtId="0" fontId="3" fillId="0" borderId="1" xfId="0" quotePrefix="1" applyFont="1" applyBorder="1" applyAlignment="1">
      <alignment horizontal="left"/>
    </xf>
    <xf numFmtId="180" fontId="1" fillId="0" borderId="1" xfId="12" quotePrefix="1" applyNumberFormat="1" applyFont="1" applyBorder="1" applyAlignment="1">
      <alignment horizontal="left"/>
    </xf>
    <xf numFmtId="164" fontId="1" fillId="0" borderId="54" xfId="0" applyNumberFormat="1" applyFont="1" applyBorder="1" applyAlignment="1">
      <alignment wrapText="1"/>
    </xf>
    <xf numFmtId="0" fontId="1" fillId="0" borderId="1" xfId="0" applyFont="1" applyBorder="1" applyAlignment="1">
      <alignment horizontal="right"/>
    </xf>
    <xf numFmtId="0" fontId="1" fillId="7" borderId="2" xfId="0" applyFont="1" applyFill="1" applyBorder="1"/>
    <xf numFmtId="0" fontId="1" fillId="7" borderId="1" xfId="0" applyFont="1" applyFill="1" applyBorder="1"/>
    <xf numFmtId="0" fontId="1" fillId="7" borderId="1" xfId="0" applyFont="1" applyFill="1" applyBorder="1" applyAlignment="1">
      <alignment horizontal="left" wrapText="1"/>
    </xf>
    <xf numFmtId="0" fontId="1" fillId="7" borderId="1" xfId="0" applyFont="1" applyFill="1" applyBorder="1" applyAlignment="1">
      <alignment horizontal="left"/>
    </xf>
    <xf numFmtId="14" fontId="1" fillId="0" borderId="1" xfId="0" applyNumberFormat="1" applyFont="1" applyBorder="1"/>
    <xf numFmtId="0" fontId="11" fillId="14" borderId="23" xfId="0" applyFont="1" applyFill="1" applyBorder="1" applyAlignment="1">
      <alignment wrapText="1"/>
    </xf>
    <xf numFmtId="0" fontId="11" fillId="2" borderId="10" xfId="0" applyFont="1" applyFill="1" applyBorder="1" applyAlignment="1">
      <alignment wrapText="1"/>
    </xf>
    <xf numFmtId="0" fontId="0" fillId="0" borderId="0" xfId="0" applyFill="1"/>
    <xf numFmtId="0" fontId="0" fillId="0" borderId="0" xfId="0" applyAlignment="1">
      <alignment wrapText="1"/>
    </xf>
    <xf numFmtId="0" fontId="0" fillId="2" borderId="0" xfId="0" applyFill="1" applyAlignment="1">
      <alignment wrapText="1"/>
    </xf>
    <xf numFmtId="0" fontId="22" fillId="0" borderId="0" xfId="0" applyFont="1" applyAlignment="1">
      <alignment wrapText="1"/>
    </xf>
    <xf numFmtId="0" fontId="22" fillId="0" borderId="0" xfId="0" applyFont="1" applyFill="1"/>
    <xf numFmtId="0" fontId="1" fillId="26" borderId="1" xfId="0" applyFont="1" applyFill="1" applyBorder="1"/>
    <xf numFmtId="0" fontId="11" fillId="26" borderId="12" xfId="0" applyFont="1" applyFill="1" applyBorder="1" applyAlignment="1">
      <alignment horizontal="left" wrapText="1"/>
    </xf>
    <xf numFmtId="0" fontId="0" fillId="26" borderId="0" xfId="0" applyFill="1"/>
    <xf numFmtId="0" fontId="7" fillId="26" borderId="11" xfId="0" applyFont="1" applyFill="1" applyBorder="1" applyAlignment="1">
      <alignment horizontal="left" wrapText="1"/>
    </xf>
    <xf numFmtId="0" fontId="1" fillId="0" borderId="2" xfId="0" applyFont="1" applyBorder="1" applyAlignment="1">
      <alignment horizontal="left"/>
    </xf>
    <xf numFmtId="0" fontId="6" fillId="0" borderId="1" xfId="26" applyFont="1" applyBorder="1" applyAlignment="1"/>
    <xf numFmtId="0" fontId="1" fillId="19" borderId="1" xfId="0" applyFont="1" applyFill="1" applyBorder="1" applyAlignment="1">
      <alignment wrapText="1"/>
    </xf>
    <xf numFmtId="0" fontId="1" fillId="0" borderId="1" xfId="0" applyFont="1" applyBorder="1" applyAlignment="1">
      <alignment horizontal="left" vertical="top" wrapText="1"/>
    </xf>
    <xf numFmtId="0" fontId="1" fillId="0" borderId="1" xfId="0" applyFont="1" applyBorder="1" applyAlignment="1">
      <alignment vertical="top" wrapText="1"/>
    </xf>
    <xf numFmtId="0" fontId="1" fillId="0" borderId="0" xfId="0" applyFont="1" applyAlignment="1"/>
    <xf numFmtId="0" fontId="1" fillId="0" borderId="1" xfId="0" applyFont="1" applyBorder="1" applyAlignment="1">
      <alignment horizontal="left"/>
    </xf>
    <xf numFmtId="0" fontId="6" fillId="0" borderId="1" xfId="0" applyFont="1" applyBorder="1" applyAlignment="1">
      <alignment horizontal="left"/>
    </xf>
    <xf numFmtId="0" fontId="1" fillId="0" borderId="0" xfId="0" applyFont="1" applyAlignment="1"/>
    <xf numFmtId="0" fontId="1" fillId="0" borderId="1" xfId="0" applyFont="1" applyBorder="1" applyAlignment="1">
      <alignment horizontal="left"/>
    </xf>
    <xf numFmtId="0" fontId="3" fillId="0" borderId="1" xfId="0" applyFont="1" applyBorder="1" applyAlignment="1">
      <alignment horizontal="left"/>
    </xf>
    <xf numFmtId="0" fontId="1" fillId="0" borderId="0" xfId="0" applyFont="1" applyAlignment="1"/>
    <xf numFmtId="0" fontId="1" fillId="0" borderId="1" xfId="0" applyFont="1" applyBorder="1" applyAlignment="1">
      <alignment horizontal="left"/>
    </xf>
    <xf numFmtId="0" fontId="6" fillId="0" borderId="1" xfId="0" applyFont="1" applyBorder="1" applyAlignment="1">
      <alignment horizontal="left"/>
    </xf>
    <xf numFmtId="0" fontId="1" fillId="0" borderId="1" xfId="0" applyFont="1" applyBorder="1" applyAlignment="1">
      <alignment wrapText="1"/>
    </xf>
    <xf numFmtId="0" fontId="1" fillId="19" borderId="1" xfId="0" applyFont="1" applyFill="1" applyBorder="1" applyAlignment="1">
      <alignment wrapText="1"/>
    </xf>
    <xf numFmtId="0" fontId="3" fillId="0" borderId="1" xfId="0" applyFont="1" applyBorder="1" applyAlignment="1"/>
    <xf numFmtId="0" fontId="1" fillId="0" borderId="2" xfId="0" applyFont="1" applyBorder="1" applyAlignment="1">
      <alignment horizontal="left" wrapText="1"/>
    </xf>
    <xf numFmtId="0" fontId="3" fillId="0" borderId="1" xfId="0" applyFont="1" applyFill="1" applyBorder="1" applyAlignment="1">
      <alignment horizontal="left"/>
    </xf>
    <xf numFmtId="0" fontId="1" fillId="0" borderId="1" xfId="0" applyFont="1" applyFill="1" applyBorder="1" applyAlignment="1">
      <alignment horizontal="left"/>
    </xf>
    <xf numFmtId="49" fontId="3" fillId="0" borderId="1" xfId="0" applyNumberFormat="1" applyFont="1" applyFill="1" applyBorder="1" applyAlignment="1">
      <alignment horizontal="left"/>
    </xf>
    <xf numFmtId="0" fontId="1" fillId="0" borderId="1" xfId="0" applyFont="1" applyBorder="1" applyAlignment="1">
      <alignment wrapText="1"/>
    </xf>
    <xf numFmtId="0" fontId="6" fillId="0" borderId="1" xfId="26" applyFont="1" applyBorder="1"/>
    <xf numFmtId="0" fontId="1" fillId="19" borderId="1" xfId="0" applyFont="1" applyFill="1" applyBorder="1" applyAlignment="1">
      <alignment wrapText="1"/>
    </xf>
    <xf numFmtId="0" fontId="1" fillId="0" borderId="1" xfId="0" applyFont="1" applyBorder="1" applyAlignment="1">
      <alignment wrapText="1"/>
    </xf>
    <xf numFmtId="0" fontId="1" fillId="0" borderId="1" xfId="0" applyNumberFormat="1" applyFont="1" applyBorder="1" applyAlignment="1">
      <alignment wrapText="1"/>
    </xf>
    <xf numFmtId="49" fontId="3" fillId="0" borderId="1" xfId="0" applyNumberFormat="1" applyFont="1" applyFill="1" applyBorder="1" applyAlignment="1">
      <alignment wrapText="1"/>
    </xf>
    <xf numFmtId="0" fontId="3" fillId="0" borderId="1" xfId="0" applyFont="1" applyFill="1" applyBorder="1" applyAlignment="1">
      <alignment wrapText="1"/>
    </xf>
    <xf numFmtId="0" fontId="3" fillId="0" borderId="1" xfId="0" applyFont="1" applyFill="1" applyBorder="1" applyAlignment="1">
      <alignment horizontal="left"/>
    </xf>
    <xf numFmtId="49" fontId="3" fillId="0" borderId="1" xfId="0" applyNumberFormat="1" applyFont="1" applyFill="1" applyBorder="1" applyAlignment="1">
      <alignment horizontal="left"/>
    </xf>
    <xf numFmtId="0" fontId="1" fillId="2" borderId="1" xfId="0" applyFont="1" applyFill="1" applyBorder="1" applyAlignment="1">
      <alignment horizontal="left"/>
    </xf>
    <xf numFmtId="0" fontId="6" fillId="0" borderId="1" xfId="26" applyFont="1" applyBorder="1"/>
    <xf numFmtId="0" fontId="3" fillId="0" borderId="1" xfId="0" applyFont="1" applyFill="1" applyBorder="1" applyAlignment="1">
      <alignment horizontal="left"/>
    </xf>
    <xf numFmtId="49" fontId="3" fillId="0" borderId="1" xfId="0" applyNumberFormat="1" applyFont="1" applyFill="1" applyBorder="1" applyAlignment="1">
      <alignment horizontal="left"/>
    </xf>
    <xf numFmtId="0" fontId="1" fillId="2" borderId="1" xfId="0" applyFont="1" applyFill="1" applyBorder="1" applyAlignment="1">
      <alignment horizontal="left"/>
    </xf>
    <xf numFmtId="0" fontId="6" fillId="0" borderId="1" xfId="26" applyFont="1" applyBorder="1"/>
    <xf numFmtId="0" fontId="3" fillId="0" borderId="1" xfId="0" applyFont="1" applyFill="1" applyBorder="1" applyAlignment="1">
      <alignment horizontal="left"/>
    </xf>
    <xf numFmtId="49" fontId="3" fillId="0" borderId="1" xfId="0" applyNumberFormat="1" applyFont="1" applyFill="1" applyBorder="1" applyAlignment="1">
      <alignment horizontal="left"/>
    </xf>
    <xf numFmtId="0" fontId="1" fillId="2" borderId="1" xfId="0" applyFont="1" applyFill="1" applyBorder="1" applyAlignment="1">
      <alignment horizontal="left"/>
    </xf>
    <xf numFmtId="0" fontId="6" fillId="0" borderId="1" xfId="26" applyFont="1" applyBorder="1"/>
    <xf numFmtId="0" fontId="3" fillId="0" borderId="1" xfId="0" applyFont="1" applyFill="1" applyBorder="1" applyAlignment="1">
      <alignment horizontal="left"/>
    </xf>
    <xf numFmtId="49" fontId="3" fillId="0" borderId="1" xfId="0" applyNumberFormat="1" applyFont="1" applyFill="1" applyBorder="1" applyAlignment="1">
      <alignment horizontal="left"/>
    </xf>
    <xf numFmtId="0" fontId="1" fillId="2" borderId="1" xfId="0" applyFont="1" applyFill="1" applyBorder="1" applyAlignment="1">
      <alignment horizontal="left"/>
    </xf>
    <xf numFmtId="0" fontId="6" fillId="0" borderId="1" xfId="26" applyFont="1" applyBorder="1"/>
    <xf numFmtId="0" fontId="3" fillId="0" borderId="1" xfId="0" applyFont="1" applyFill="1" applyBorder="1" applyAlignment="1">
      <alignment horizontal="left"/>
    </xf>
    <xf numFmtId="49" fontId="3" fillId="0" borderId="1" xfId="0" applyNumberFormat="1" applyFont="1" applyFill="1" applyBorder="1" applyAlignment="1">
      <alignment horizontal="left"/>
    </xf>
    <xf numFmtId="0" fontId="1" fillId="2" borderId="1" xfId="0" applyFont="1" applyFill="1" applyBorder="1" applyAlignment="1">
      <alignment horizontal="left"/>
    </xf>
    <xf numFmtId="0" fontId="6" fillId="0" borderId="1" xfId="26" applyFont="1" applyBorder="1"/>
    <xf numFmtId="0" fontId="3" fillId="0" borderId="1" xfId="0" applyFont="1" applyFill="1" applyBorder="1" applyAlignment="1">
      <alignment horizontal="left"/>
    </xf>
    <xf numFmtId="49" fontId="3" fillId="0" borderId="1" xfId="0" applyNumberFormat="1" applyFont="1" applyFill="1" applyBorder="1" applyAlignment="1">
      <alignment horizontal="left"/>
    </xf>
    <xf numFmtId="0" fontId="1" fillId="2" borderId="1" xfId="0" applyFont="1" applyFill="1" applyBorder="1" applyAlignment="1">
      <alignment horizontal="left"/>
    </xf>
    <xf numFmtId="0" fontId="6" fillId="0" borderId="1" xfId="26" applyFont="1" applyBorder="1"/>
    <xf numFmtId="0" fontId="25" fillId="27" borderId="1" xfId="0" applyFont="1" applyFill="1" applyBorder="1" applyAlignment="1">
      <alignment wrapText="1"/>
    </xf>
    <xf numFmtId="0" fontId="6" fillId="0" borderId="1" xfId="0" applyFont="1" applyBorder="1" applyAlignment="1">
      <alignment horizontal="left" vertical="top" wrapText="1"/>
    </xf>
    <xf numFmtId="166" fontId="6" fillId="0" borderId="1" xfId="0" applyNumberFormat="1" applyFont="1" applyBorder="1" applyAlignment="1">
      <alignment horizontal="left" vertical="top" wrapText="1"/>
    </xf>
    <xf numFmtId="14" fontId="6" fillId="0" borderId="1" xfId="0" applyNumberFormat="1" applyFont="1" applyBorder="1" applyAlignment="1">
      <alignment horizontal="left" vertical="top" wrapText="1"/>
    </xf>
    <xf numFmtId="3" fontId="6" fillId="0" borderId="1" xfId="0" applyNumberFormat="1" applyFont="1" applyBorder="1" applyAlignment="1">
      <alignment vertical="top" wrapText="1"/>
    </xf>
    <xf numFmtId="173" fontId="6" fillId="0" borderId="1" xfId="9" applyNumberFormat="1" applyFont="1" applyFill="1" applyBorder="1" applyAlignment="1">
      <alignment horizontal="center" vertical="top" wrapText="1"/>
    </xf>
    <xf numFmtId="0" fontId="6" fillId="0" borderId="1" xfId="0" applyFont="1" applyBorder="1" applyAlignment="1">
      <alignment vertical="top" wrapText="1"/>
    </xf>
    <xf numFmtId="166" fontId="1" fillId="0" borderId="1" xfId="0" applyNumberFormat="1" applyFont="1" applyBorder="1" applyAlignment="1">
      <alignment horizontal="left" vertical="top" wrapText="1"/>
    </xf>
    <xf numFmtId="0" fontId="1" fillId="28" borderId="1" xfId="0" applyFont="1" applyFill="1" applyBorder="1" applyAlignment="1">
      <alignment horizontal="left" vertical="top" wrapText="1"/>
    </xf>
    <xf numFmtId="14" fontId="1" fillId="0" borderId="1" xfId="0" applyNumberFormat="1" applyFont="1" applyBorder="1" applyAlignment="1">
      <alignment horizontal="left" vertical="top" wrapText="1"/>
    </xf>
    <xf numFmtId="3" fontId="6" fillId="0" borderId="1" xfId="0" applyNumberFormat="1" applyFont="1" applyBorder="1" applyAlignment="1">
      <alignment horizontal="center" vertical="top" wrapText="1"/>
    </xf>
    <xf numFmtId="2" fontId="6" fillId="0" borderId="1" xfId="0" applyNumberFormat="1" applyFont="1" applyBorder="1" applyAlignment="1">
      <alignment horizontal="left" vertical="top" wrapText="1"/>
    </xf>
    <xf numFmtId="168" fontId="6" fillId="0" borderId="1" xfId="0" applyNumberFormat="1" applyFont="1" applyBorder="1" applyAlignment="1">
      <alignment horizontal="left" vertical="top" wrapText="1"/>
    </xf>
    <xf numFmtId="1" fontId="6" fillId="0" borderId="1" xfId="0" applyNumberFormat="1" applyFont="1" applyBorder="1" applyAlignment="1">
      <alignment horizontal="left" vertical="top" wrapText="1"/>
    </xf>
    <xf numFmtId="3" fontId="6" fillId="0" borderId="1" xfId="0" applyNumberFormat="1" applyFont="1" applyBorder="1" applyAlignment="1">
      <alignment horizontal="left" vertical="top" wrapText="1"/>
    </xf>
    <xf numFmtId="0" fontId="6" fillId="0" borderId="1" xfId="0" quotePrefix="1" applyFont="1" applyBorder="1" applyAlignment="1">
      <alignment horizontal="left" vertical="top" wrapText="1"/>
    </xf>
    <xf numFmtId="49" fontId="6" fillId="0" borderId="1" xfId="0" applyNumberFormat="1" applyFont="1" applyBorder="1" applyAlignment="1">
      <alignment horizontal="left" vertical="top" wrapText="1"/>
    </xf>
    <xf numFmtId="0" fontId="6" fillId="0" borderId="1" xfId="7" applyFont="1" applyBorder="1" applyAlignment="1">
      <alignment horizontal="left" vertical="top" wrapText="1"/>
    </xf>
    <xf numFmtId="0" fontId="6" fillId="0" borderId="1" xfId="0" applyFont="1" applyBorder="1" applyAlignment="1">
      <alignment horizontal="left" vertical="top" wrapText="1"/>
    </xf>
    <xf numFmtId="0" fontId="6" fillId="0" borderId="1" xfId="26" applyFont="1" applyBorder="1" applyAlignment="1">
      <alignment vertical="top" wrapText="1"/>
    </xf>
    <xf numFmtId="0" fontId="1" fillId="19" borderId="2" xfId="0" applyFont="1" applyFill="1" applyBorder="1" applyAlignment="1">
      <alignment horizontal="left" vertical="center"/>
    </xf>
    <xf numFmtId="0" fontId="3" fillId="2" borderId="1" xfId="0" applyFont="1" applyFill="1" applyBorder="1" applyAlignment="1"/>
    <xf numFmtId="0" fontId="6" fillId="0" borderId="1" xfId="0" applyNumberFormat="1" applyFont="1" applyFill="1" applyBorder="1" applyAlignment="1">
      <alignment wrapText="1"/>
    </xf>
    <xf numFmtId="0" fontId="6" fillId="0" borderId="1" xfId="0" applyFont="1" applyFill="1" applyBorder="1" applyAlignment="1">
      <alignment wrapText="1"/>
    </xf>
    <xf numFmtId="14" fontId="1" fillId="0" borderId="1" xfId="0" applyNumberFormat="1" applyFont="1" applyFill="1" applyBorder="1" applyAlignment="1">
      <alignment wrapText="1"/>
    </xf>
    <xf numFmtId="0" fontId="25" fillId="0" borderId="1" xfId="0" applyFont="1" applyFill="1" applyBorder="1" applyAlignment="1">
      <alignment wrapText="1"/>
    </xf>
    <xf numFmtId="14" fontId="6" fillId="0" borderId="1" xfId="0" applyNumberFormat="1" applyFont="1" applyFill="1" applyBorder="1" applyAlignment="1">
      <alignment wrapText="1"/>
    </xf>
    <xf numFmtId="0" fontId="1" fillId="0" borderId="0" xfId="0" applyFont="1" applyAlignment="1"/>
    <xf numFmtId="0" fontId="1" fillId="0" borderId="1" xfId="0" applyFont="1" applyBorder="1" applyAlignment="1">
      <alignment wrapText="1"/>
    </xf>
    <xf numFmtId="0" fontId="30" fillId="0" borderId="1" xfId="0" applyNumberFormat="1" applyFont="1" applyFill="1" applyBorder="1" applyAlignment="1">
      <alignment wrapText="1"/>
    </xf>
    <xf numFmtId="0" fontId="1" fillId="0" borderId="0" xfId="0" applyFont="1" applyFill="1" applyAlignment="1">
      <alignment wrapText="1"/>
    </xf>
    <xf numFmtId="0" fontId="1" fillId="0" borderId="2" xfId="0" applyNumberFormat="1" applyFont="1" applyFill="1" applyBorder="1" applyAlignment="1">
      <alignment wrapText="1"/>
    </xf>
    <xf numFmtId="166" fontId="1" fillId="0" borderId="1" xfId="0" applyNumberFormat="1" applyFont="1" applyFill="1" applyBorder="1" applyAlignment="1">
      <alignment horizontal="left" vertical="top" wrapText="1"/>
    </xf>
    <xf numFmtId="0" fontId="30" fillId="19" borderId="1" xfId="0" applyFont="1" applyFill="1" applyBorder="1"/>
    <xf numFmtId="0" fontId="1" fillId="0" borderId="0" xfId="0" applyFont="1" applyAlignment="1"/>
    <xf numFmtId="0" fontId="1" fillId="0" borderId="1" xfId="0" applyFont="1" applyBorder="1" applyAlignment="1">
      <alignment wrapText="1"/>
    </xf>
    <xf numFmtId="0" fontId="1"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Border="1" applyAlignment="1">
      <alignment horizontal="left" vertical="top" wrapText="1"/>
    </xf>
    <xf numFmtId="0" fontId="1" fillId="0"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3" fillId="0" borderId="1" xfId="0" applyFont="1" applyBorder="1" applyAlignment="1"/>
    <xf numFmtId="0" fontId="3" fillId="0" borderId="1" xfId="0" applyNumberFormat="1" applyFont="1" applyBorder="1" applyAlignment="1">
      <alignment wrapText="1"/>
    </xf>
    <xf numFmtId="3" fontId="30" fillId="0" borderId="1" xfId="0" applyNumberFormat="1" applyFont="1" applyBorder="1" applyAlignment="1">
      <alignment wrapText="1"/>
    </xf>
    <xf numFmtId="49" fontId="3" fillId="0" borderId="1" xfId="0" applyNumberFormat="1" applyFont="1" applyBorder="1" applyAlignment="1">
      <alignment wrapText="1"/>
    </xf>
    <xf numFmtId="0" fontId="3" fillId="0" borderId="1" xfId="0" applyNumberFormat="1" applyFont="1" applyFill="1" applyBorder="1" applyAlignment="1">
      <alignment wrapText="1"/>
    </xf>
    <xf numFmtId="181" fontId="1" fillId="0" borderId="1" xfId="0" applyNumberFormat="1" applyFont="1" applyBorder="1" applyAlignment="1">
      <alignment wrapText="1"/>
    </xf>
    <xf numFmtId="0" fontId="1" fillId="0" borderId="0" xfId="0" applyFont="1" applyAlignment="1"/>
    <xf numFmtId="0" fontId="1" fillId="0" borderId="1" xfId="0" applyFont="1" applyBorder="1" applyAlignment="1">
      <alignment wrapText="1"/>
    </xf>
    <xf numFmtId="10" fontId="3" fillId="0" borderId="1" xfId="0" applyNumberFormat="1" applyFont="1" applyBorder="1" applyAlignment="1">
      <alignment wrapText="1"/>
    </xf>
    <xf numFmtId="0" fontId="3" fillId="0" borderId="1" xfId="0" applyFont="1" applyFill="1" applyBorder="1" applyAlignment="1">
      <alignment horizontal="left" wrapText="1"/>
    </xf>
    <xf numFmtId="0" fontId="1" fillId="0" borderId="1" xfId="0" applyFont="1" applyBorder="1" applyAlignment="1">
      <alignment wrapText="1"/>
    </xf>
    <xf numFmtId="14" fontId="6" fillId="0" borderId="1" xfId="0" applyNumberFormat="1" applyFont="1" applyBorder="1" applyAlignment="1">
      <alignment wrapText="1"/>
    </xf>
    <xf numFmtId="0" fontId="3" fillId="0" borderId="1" xfId="0" quotePrefix="1" applyNumberFormat="1" applyFont="1" applyFill="1" applyBorder="1" applyAlignment="1">
      <alignment wrapText="1"/>
    </xf>
    <xf numFmtId="0" fontId="1" fillId="2" borderId="1" xfId="0" applyNumberFormat="1" applyFont="1" applyFill="1" applyBorder="1" applyAlignment="1">
      <alignment wrapText="1"/>
    </xf>
    <xf numFmtId="1" fontId="3" fillId="2" borderId="1" xfId="0" applyNumberFormat="1" applyFont="1" applyFill="1" applyBorder="1" applyAlignment="1">
      <alignment wrapText="1"/>
    </xf>
    <xf numFmtId="0" fontId="3" fillId="0" borderId="1" xfId="0" applyFont="1" applyFill="1" applyBorder="1" applyAlignment="1">
      <alignment vertical="top" wrapText="1"/>
    </xf>
    <xf numFmtId="0" fontId="6" fillId="0" borderId="1" xfId="0" applyNumberFormat="1" applyFont="1" applyFill="1" applyBorder="1" applyAlignment="1"/>
    <xf numFmtId="49" fontId="6" fillId="0" borderId="1" xfId="0" applyNumberFormat="1" applyFont="1" applyFill="1" applyBorder="1" applyAlignment="1"/>
    <xf numFmtId="0" fontId="1" fillId="0" borderId="1" xfId="0" applyNumberFormat="1" applyFont="1" applyBorder="1" applyAlignment="1"/>
    <xf numFmtId="0" fontId="3" fillId="0" borderId="1" xfId="0" applyFont="1" applyBorder="1" applyAlignment="1">
      <alignment vertical="top" wrapText="1"/>
    </xf>
    <xf numFmtId="0" fontId="1" fillId="0" borderId="1" xfId="0" applyNumberFormat="1" applyFont="1" applyFill="1" applyBorder="1" applyAlignment="1">
      <alignment horizontal="left" wrapText="1"/>
    </xf>
    <xf numFmtId="0" fontId="1" fillId="0" borderId="0" xfId="0" applyFont="1" applyAlignment="1"/>
    <xf numFmtId="0" fontId="1" fillId="0" borderId="1" xfId="0" applyFont="1" applyBorder="1" applyAlignment="1">
      <alignment wrapText="1"/>
    </xf>
    <xf numFmtId="0" fontId="1" fillId="0" borderId="1" xfId="0" applyFont="1" applyFill="1" applyBorder="1" applyAlignment="1">
      <alignment horizontal="left" wrapText="1"/>
    </xf>
    <xf numFmtId="0" fontId="1" fillId="0" borderId="0" xfId="0" applyFont="1" applyAlignment="1"/>
    <xf numFmtId="0" fontId="1" fillId="0" borderId="0" xfId="0" applyFont="1" applyAlignment="1">
      <alignment wrapText="1"/>
    </xf>
    <xf numFmtId="0" fontId="1" fillId="0" borderId="1" xfId="0" applyFont="1" applyBorder="1" applyAlignment="1">
      <alignment wrapText="1"/>
    </xf>
    <xf numFmtId="0" fontId="1" fillId="0" borderId="0" xfId="0" applyFont="1" applyAlignment="1"/>
    <xf numFmtId="0" fontId="1" fillId="0" borderId="1" xfId="0" applyFont="1" applyBorder="1" applyAlignment="1">
      <alignment wrapText="1"/>
    </xf>
    <xf numFmtId="0" fontId="1" fillId="0" borderId="1" xfId="0" quotePrefix="1" applyNumberFormat="1" applyFont="1" applyBorder="1" applyAlignment="1"/>
    <xf numFmtId="0" fontId="1" fillId="0" borderId="0" xfId="0" applyFont="1" applyAlignment="1"/>
    <xf numFmtId="0" fontId="1" fillId="0" borderId="1" xfId="0" applyFont="1" applyBorder="1" applyAlignment="1">
      <alignment wrapText="1"/>
    </xf>
    <xf numFmtId="0" fontId="1" fillId="0" borderId="1" xfId="0" applyFont="1" applyBorder="1" applyAlignment="1">
      <alignment wrapText="1"/>
    </xf>
    <xf numFmtId="0" fontId="1" fillId="0" borderId="0" xfId="0" applyFont="1" applyAlignment="1"/>
    <xf numFmtId="0" fontId="1" fillId="0" borderId="1" xfId="0" applyFont="1" applyBorder="1" applyAlignment="1">
      <alignment wrapText="1"/>
    </xf>
    <xf numFmtId="49" fontId="3" fillId="0" borderId="1" xfId="0" applyNumberFormat="1" applyFont="1" applyFill="1" applyBorder="1" applyAlignment="1"/>
    <xf numFmtId="0" fontId="1" fillId="0" borderId="0" xfId="0" applyFont="1" applyAlignment="1"/>
    <xf numFmtId="0" fontId="1" fillId="0" borderId="1" xfId="0" applyFont="1" applyBorder="1" applyAlignment="1">
      <alignment vertical="top" wrapText="1"/>
    </xf>
    <xf numFmtId="0" fontId="3" fillId="2" borderId="1" xfId="0" applyNumberFormat="1" applyFont="1" applyFill="1" applyBorder="1" applyAlignment="1">
      <alignment wrapText="1"/>
    </xf>
    <xf numFmtId="0" fontId="1" fillId="0" borderId="0" xfId="0" applyFont="1" applyAlignment="1"/>
    <xf numFmtId="0" fontId="1" fillId="0" borderId="1" xfId="0" applyFont="1" applyBorder="1" applyAlignment="1">
      <alignment vertical="top" wrapText="1"/>
    </xf>
    <xf numFmtId="0" fontId="1" fillId="0" borderId="0" xfId="0" applyFont="1" applyAlignment="1"/>
    <xf numFmtId="0" fontId="1" fillId="0" borderId="1" xfId="0" applyFont="1" applyBorder="1" applyAlignment="1">
      <alignment wrapText="1"/>
    </xf>
    <xf numFmtId="49" fontId="3" fillId="0" borderId="1" xfId="0" applyNumberFormat="1" applyFont="1" applyFill="1" applyBorder="1" applyAlignment="1">
      <alignment horizontal="left"/>
    </xf>
    <xf numFmtId="0" fontId="1" fillId="2" borderId="1" xfId="0" applyFont="1" applyFill="1" applyBorder="1" applyAlignment="1">
      <alignment horizontal="left"/>
    </xf>
    <xf numFmtId="0" fontId="3" fillId="2" borderId="1" xfId="0" applyNumberFormat="1" applyFont="1" applyFill="1" applyBorder="1" applyAlignment="1">
      <alignment horizontal="left"/>
    </xf>
    <xf numFmtId="17" fontId="3" fillId="2" borderId="1" xfId="0" quotePrefix="1" applyNumberFormat="1" applyFont="1" applyFill="1" applyBorder="1" applyAlignment="1">
      <alignment horizontal="left"/>
    </xf>
    <xf numFmtId="0" fontId="3" fillId="21" borderId="1" xfId="0" applyNumberFormat="1" applyFont="1" applyFill="1" applyBorder="1" applyAlignment="1">
      <alignment horizontal="left"/>
    </xf>
    <xf numFmtId="0" fontId="6" fillId="0" borderId="1" xfId="26" applyFont="1" applyBorder="1"/>
    <xf numFmtId="0" fontId="1" fillId="0" borderId="0" xfId="0" applyFont="1" applyAlignment="1"/>
    <xf numFmtId="0" fontId="1" fillId="0" borderId="1" xfId="0" applyFont="1" applyBorder="1" applyAlignment="1">
      <alignment wrapText="1"/>
    </xf>
    <xf numFmtId="0" fontId="1" fillId="0" borderId="1" xfId="0" applyFont="1" applyBorder="1" applyAlignment="1">
      <alignment wrapText="1"/>
    </xf>
    <xf numFmtId="0" fontId="1" fillId="0" borderId="0" xfId="0" applyFont="1" applyAlignment="1"/>
    <xf numFmtId="0" fontId="6" fillId="0" borderId="1" xfId="0" applyFont="1" applyFill="1" applyBorder="1" applyAlignment="1"/>
    <xf numFmtId="0" fontId="6" fillId="2" borderId="1" xfId="0" applyFont="1" applyFill="1" applyBorder="1" applyAlignment="1"/>
    <xf numFmtId="49" fontId="3" fillId="0" borderId="1" xfId="0" applyNumberFormat="1" applyFont="1" applyBorder="1" applyAlignment="1">
      <alignment horizontal="left" vertical="top" wrapText="1"/>
    </xf>
    <xf numFmtId="0" fontId="1" fillId="0" borderId="1" xfId="0" quotePrefix="1" applyFont="1" applyBorder="1" applyAlignment="1">
      <alignment horizontal="left" vertical="top" wrapText="1"/>
    </xf>
    <xf numFmtId="0" fontId="1" fillId="0" borderId="2" xfId="0" applyFont="1" applyBorder="1" applyAlignment="1">
      <alignment horizontal="left" vertical="top" wrapText="1"/>
    </xf>
    <xf numFmtId="0" fontId="1" fillId="0" borderId="2" xfId="0" applyFont="1" applyBorder="1" applyAlignment="1">
      <alignment vertical="top" wrapText="1"/>
    </xf>
    <xf numFmtId="49" fontId="3" fillId="0" borderId="1" xfId="0" applyNumberFormat="1" applyFont="1" applyBorder="1" applyAlignment="1">
      <alignment horizontal="left" vertical="top"/>
    </xf>
    <xf numFmtId="0" fontId="6" fillId="0" borderId="1" xfId="26" applyFont="1" applyBorder="1" applyAlignment="1">
      <alignment vertical="top"/>
    </xf>
    <xf numFmtId="165" fontId="6" fillId="0" borderId="1" xfId="0" applyNumberFormat="1" applyFont="1" applyBorder="1" applyAlignment="1">
      <alignment horizontal="left" vertical="top" wrapText="1"/>
    </xf>
    <xf numFmtId="182" fontId="6" fillId="0" borderId="1" xfId="0" applyNumberFormat="1" applyFont="1" applyBorder="1" applyAlignment="1">
      <alignment horizontal="left" vertical="top" wrapText="1"/>
    </xf>
    <xf numFmtId="0" fontId="1" fillId="0" borderId="0" xfId="0" applyFont="1" applyAlignment="1">
      <alignment vertical="top"/>
    </xf>
    <xf numFmtId="0" fontId="55" fillId="0" borderId="2" xfId="0" applyFont="1" applyBorder="1" applyAlignment="1">
      <alignment horizontal="left"/>
    </xf>
    <xf numFmtId="0" fontId="0" fillId="0" borderId="2" xfId="0" applyBorder="1"/>
    <xf numFmtId="0" fontId="1" fillId="0" borderId="0" xfId="0" applyFont="1" applyAlignment="1">
      <alignment horizontal="left" wrapText="1"/>
    </xf>
    <xf numFmtId="0" fontId="1" fillId="0" borderId="1" xfId="0" applyFont="1" applyBorder="1" applyAlignment="1">
      <alignment horizontal="left" vertical="center"/>
    </xf>
    <xf numFmtId="14" fontId="1" fillId="0" borderId="1" xfId="0" applyNumberFormat="1" applyFont="1" applyBorder="1" applyAlignment="1">
      <alignment horizontal="center" vertical="center"/>
    </xf>
    <xf numFmtId="0" fontId="7" fillId="14" borderId="21" xfId="0" applyFont="1" applyFill="1" applyBorder="1" applyAlignment="1">
      <alignment wrapText="1"/>
    </xf>
    <xf numFmtId="0" fontId="7" fillId="14" borderId="32" xfId="0" applyFont="1" applyFill="1" applyBorder="1" applyAlignment="1">
      <alignment wrapText="1"/>
    </xf>
    <xf numFmtId="0" fontId="7" fillId="2" borderId="41" xfId="0" applyFont="1" applyFill="1" applyBorder="1" applyAlignment="1">
      <alignment wrapText="1"/>
    </xf>
    <xf numFmtId="0" fontId="7" fillId="2" borderId="25" xfId="0" applyFont="1" applyFill="1" applyBorder="1" applyAlignment="1">
      <alignment wrapText="1"/>
    </xf>
    <xf numFmtId="0" fontId="7" fillId="2" borderId="40" xfId="0" applyFont="1" applyFill="1" applyBorder="1" applyAlignment="1">
      <alignment wrapText="1"/>
    </xf>
    <xf numFmtId="0" fontId="7" fillId="2" borderId="26" xfId="0" applyFont="1" applyFill="1" applyBorder="1" applyAlignment="1">
      <alignment wrapText="1"/>
    </xf>
    <xf numFmtId="0" fontId="7" fillId="2" borderId="5" xfId="0" applyFont="1" applyFill="1" applyBorder="1" applyAlignment="1">
      <alignment wrapText="1"/>
    </xf>
    <xf numFmtId="0" fontId="7" fillId="2" borderId="6" xfId="0" applyFont="1" applyFill="1" applyBorder="1" applyAlignment="1">
      <alignment wrapText="1"/>
    </xf>
    <xf numFmtId="0" fontId="7" fillId="2" borderId="7" xfId="0" applyFont="1" applyFill="1" applyBorder="1" applyAlignment="1">
      <alignment wrapText="1"/>
    </xf>
    <xf numFmtId="0" fontId="7" fillId="2" borderId="10" xfId="0" applyFont="1" applyFill="1" applyBorder="1" applyAlignment="1">
      <alignment wrapText="1"/>
    </xf>
    <xf numFmtId="0" fontId="7" fillId="2" borderId="8" xfId="0" applyFont="1" applyFill="1" applyBorder="1" applyAlignment="1">
      <alignment wrapText="1"/>
    </xf>
    <xf numFmtId="0" fontId="7" fillId="2" borderId="11" xfId="0" applyFont="1" applyFill="1" applyBorder="1" applyAlignment="1">
      <alignment wrapText="1"/>
    </xf>
    <xf numFmtId="0" fontId="7" fillId="14" borderId="17" xfId="0" applyFont="1" applyFill="1" applyBorder="1" applyAlignment="1">
      <alignment wrapText="1"/>
    </xf>
    <xf numFmtId="0" fontId="7" fillId="14" borderId="18" xfId="0" applyFont="1" applyFill="1" applyBorder="1" applyAlignment="1">
      <alignment wrapText="1"/>
    </xf>
    <xf numFmtId="0" fontId="10" fillId="2" borderId="16" xfId="0" applyFont="1" applyFill="1" applyBorder="1" applyAlignment="1"/>
    <xf numFmtId="0" fontId="10" fillId="2" borderId="14" xfId="0" applyFont="1" applyFill="1" applyBorder="1" applyAlignment="1"/>
    <xf numFmtId="0" fontId="10" fillId="2" borderId="15" xfId="0" applyFont="1" applyFill="1" applyBorder="1" applyAlignment="1"/>
    <xf numFmtId="0" fontId="10" fillId="2" borderId="16" xfId="0" applyFont="1" applyFill="1" applyBorder="1" applyAlignment="1">
      <alignment wrapText="1"/>
    </xf>
    <xf numFmtId="0" fontId="10" fillId="2" borderId="14" xfId="0" applyFont="1" applyFill="1" applyBorder="1" applyAlignment="1">
      <alignment wrapText="1"/>
    </xf>
    <xf numFmtId="0" fontId="10" fillId="2" borderId="15" xfId="0" applyFont="1" applyFill="1" applyBorder="1" applyAlignment="1">
      <alignment wrapText="1"/>
    </xf>
    <xf numFmtId="0" fontId="10" fillId="2" borderId="8" xfId="0" applyFont="1" applyFill="1" applyBorder="1" applyAlignment="1">
      <alignment wrapText="1"/>
    </xf>
    <xf numFmtId="0" fontId="10" fillId="2" borderId="11" xfId="0" applyFont="1" applyFill="1" applyBorder="1" applyAlignment="1">
      <alignment wrapText="1"/>
    </xf>
    <xf numFmtId="0" fontId="10" fillId="2" borderId="8" xfId="0" applyFont="1" applyFill="1" applyBorder="1" applyAlignment="1"/>
    <xf numFmtId="0" fontId="11" fillId="2" borderId="8" xfId="0" applyFont="1" applyFill="1" applyBorder="1" applyAlignment="1">
      <alignment wrapText="1"/>
    </xf>
    <xf numFmtId="0" fontId="10" fillId="14" borderId="8" xfId="0" applyFont="1" applyFill="1" applyBorder="1" applyAlignment="1">
      <alignment wrapText="1"/>
    </xf>
    <xf numFmtId="0" fontId="10" fillId="14" borderId="11" xfId="0" applyFont="1" applyFill="1" applyBorder="1" applyAlignment="1">
      <alignment wrapText="1"/>
    </xf>
    <xf numFmtId="0" fontId="10" fillId="2" borderId="13" xfId="0" applyFont="1" applyFill="1" applyBorder="1" applyAlignment="1">
      <alignment wrapText="1"/>
    </xf>
    <xf numFmtId="0" fontId="11" fillId="2" borderId="16" xfId="0" applyFont="1" applyFill="1" applyBorder="1" applyAlignment="1">
      <alignment wrapText="1"/>
    </xf>
    <xf numFmtId="0" fontId="11" fillId="2" borderId="14" xfId="0" applyFont="1" applyFill="1" applyBorder="1" applyAlignment="1">
      <alignment wrapText="1"/>
    </xf>
    <xf numFmtId="0" fontId="11" fillId="2" borderId="15" xfId="0" applyFont="1" applyFill="1" applyBorder="1" applyAlignment="1">
      <alignment wrapText="1"/>
    </xf>
    <xf numFmtId="0" fontId="10" fillId="14" borderId="9" xfId="0" applyFont="1" applyFill="1" applyBorder="1" applyAlignment="1">
      <alignment wrapText="1"/>
    </xf>
    <xf numFmtId="0" fontId="10" fillId="14" borderId="12" xfId="0" applyFont="1" applyFill="1" applyBorder="1" applyAlignment="1">
      <alignment wrapText="1"/>
    </xf>
    <xf numFmtId="0" fontId="10" fillId="2" borderId="11" xfId="0" applyFont="1" applyFill="1" applyBorder="1" applyAlignment="1"/>
    <xf numFmtId="0" fontId="7" fillId="2" borderId="9" xfId="0" applyFont="1" applyFill="1" applyBorder="1" applyAlignment="1">
      <alignment wrapText="1"/>
    </xf>
    <xf numFmtId="0" fontId="7" fillId="2" borderId="13" xfId="0" applyFont="1" applyFill="1" applyBorder="1" applyAlignment="1">
      <alignment wrapText="1"/>
    </xf>
    <xf numFmtId="0" fontId="7" fillId="2" borderId="14" xfId="0" applyFont="1" applyFill="1" applyBorder="1" applyAlignment="1">
      <alignment wrapText="1"/>
    </xf>
    <xf numFmtId="0" fontId="7" fillId="2" borderId="20" xfId="0" applyFont="1" applyFill="1" applyBorder="1" applyAlignment="1">
      <alignment wrapText="1"/>
    </xf>
    <xf numFmtId="0" fontId="10" fillId="2" borderId="9" xfId="0" applyFont="1" applyFill="1" applyBorder="1" applyAlignment="1">
      <alignment wrapText="1"/>
    </xf>
    <xf numFmtId="0" fontId="11" fillId="2" borderId="5" xfId="0" applyFont="1" applyFill="1" applyBorder="1" applyAlignment="1">
      <alignment wrapText="1"/>
    </xf>
    <xf numFmtId="0" fontId="11" fillId="2" borderId="6" xfId="0" applyFont="1" applyFill="1" applyBorder="1" applyAlignment="1">
      <alignment wrapText="1"/>
    </xf>
    <xf numFmtId="0" fontId="7" fillId="2" borderId="54" xfId="0" applyFont="1" applyFill="1" applyBorder="1" applyAlignment="1">
      <alignment wrapText="1"/>
    </xf>
    <xf numFmtId="0" fontId="11" fillId="14" borderId="9" xfId="0" applyFont="1" applyFill="1" applyBorder="1" applyAlignment="1">
      <alignment wrapText="1"/>
    </xf>
    <xf numFmtId="0" fontId="11" fillId="14" borderId="59" xfId="0" applyFont="1" applyFill="1" applyBorder="1" applyAlignment="1">
      <alignment wrapText="1"/>
    </xf>
    <xf numFmtId="0" fontId="11" fillId="14" borderId="12" xfId="0" applyFont="1" applyFill="1" applyBorder="1" applyAlignment="1">
      <alignment wrapText="1"/>
    </xf>
    <xf numFmtId="0" fontId="11" fillId="2" borderId="8" xfId="0" applyFont="1" applyFill="1" applyBorder="1" applyAlignment="1"/>
    <xf numFmtId="0" fontId="11" fillId="14" borderId="8" xfId="0" applyFont="1" applyFill="1" applyBorder="1" applyAlignment="1">
      <alignment wrapText="1"/>
    </xf>
    <xf numFmtId="0" fontId="11" fillId="14" borderId="11" xfId="0" applyFont="1" applyFill="1" applyBorder="1" applyAlignment="1">
      <alignment wrapText="1"/>
    </xf>
    <xf numFmtId="0" fontId="11" fillId="2" borderId="11" xfId="0" applyFont="1" applyFill="1" applyBorder="1" applyAlignment="1">
      <alignment wrapText="1"/>
    </xf>
    <xf numFmtId="0" fontId="7" fillId="2" borderId="16" xfId="0" applyFont="1" applyFill="1" applyBorder="1" applyAlignment="1">
      <alignment wrapText="1"/>
    </xf>
    <xf numFmtId="0" fontId="7" fillId="2" borderId="58" xfId="0" applyFont="1" applyFill="1" applyBorder="1" applyAlignment="1">
      <alignment wrapText="1"/>
    </xf>
    <xf numFmtId="0" fontId="7" fillId="2" borderId="60" xfId="0" applyFont="1" applyFill="1" applyBorder="1" applyAlignment="1">
      <alignment wrapText="1"/>
    </xf>
    <xf numFmtId="0" fontId="7" fillId="14" borderId="8" xfId="0" applyFont="1" applyFill="1" applyBorder="1" applyAlignment="1">
      <alignment wrapText="1"/>
    </xf>
    <xf numFmtId="0" fontId="7" fillId="14" borderId="11" xfId="0" applyFont="1" applyFill="1" applyBorder="1" applyAlignment="1">
      <alignment wrapText="1"/>
    </xf>
    <xf numFmtId="0" fontId="10" fillId="2" borderId="21" xfId="0" applyFont="1" applyFill="1" applyBorder="1" applyAlignment="1"/>
    <xf numFmtId="0" fontId="10" fillId="2" borderId="32" xfId="0" applyFont="1" applyFill="1" applyBorder="1" applyAlignment="1"/>
    <xf numFmtId="0" fontId="7" fillId="2" borderId="21" xfId="0" applyFont="1" applyFill="1" applyBorder="1" applyAlignment="1">
      <alignment wrapText="1"/>
    </xf>
    <xf numFmtId="0" fontId="7" fillId="2" borderId="32" xfId="0" applyFont="1" applyFill="1" applyBorder="1" applyAlignment="1">
      <alignment wrapText="1"/>
    </xf>
    <xf numFmtId="0" fontId="7" fillId="2" borderId="24" xfId="0" applyFont="1" applyFill="1" applyBorder="1" applyAlignment="1">
      <alignment wrapText="1"/>
    </xf>
    <xf numFmtId="0" fontId="7" fillId="2" borderId="19" xfId="0" applyFont="1" applyFill="1" applyBorder="1" applyAlignment="1">
      <alignment wrapText="1"/>
    </xf>
    <xf numFmtId="0" fontId="10" fillId="2" borderId="17" xfId="0" applyFont="1" applyFill="1" applyBorder="1" applyAlignment="1">
      <alignment wrapText="1"/>
    </xf>
    <xf numFmtId="0" fontId="10" fillId="2" borderId="18" xfId="0" applyFont="1" applyFill="1" applyBorder="1" applyAlignment="1">
      <alignment wrapText="1"/>
    </xf>
    <xf numFmtId="0" fontId="7" fillId="2" borderId="1" xfId="0" applyFont="1" applyFill="1" applyBorder="1" applyAlignment="1">
      <alignment wrapText="1"/>
    </xf>
    <xf numFmtId="0" fontId="11" fillId="14" borderId="1" xfId="0" applyFont="1" applyFill="1" applyBorder="1" applyAlignment="1">
      <alignment wrapText="1"/>
    </xf>
    <xf numFmtId="0" fontId="7" fillId="26" borderId="8" xfId="0" applyFont="1" applyFill="1" applyBorder="1" applyAlignment="1">
      <alignment wrapText="1"/>
    </xf>
    <xf numFmtId="0" fontId="7" fillId="26" borderId="11" xfId="0" applyFont="1" applyFill="1" applyBorder="1" applyAlignment="1">
      <alignment wrapText="1"/>
    </xf>
    <xf numFmtId="0" fontId="7" fillId="14" borderId="9" xfId="0" applyFont="1" applyFill="1" applyBorder="1" applyAlignment="1">
      <alignment wrapText="1"/>
    </xf>
    <xf numFmtId="0" fontId="7" fillId="14" borderId="12" xfId="0" applyFont="1" applyFill="1" applyBorder="1" applyAlignment="1">
      <alignment wrapText="1"/>
    </xf>
    <xf numFmtId="0" fontId="3" fillId="0" borderId="1" xfId="0" applyFont="1" applyBorder="1" applyAlignment="1"/>
    <xf numFmtId="0" fontId="7" fillId="14" borderId="13" xfId="0" applyFont="1" applyFill="1" applyBorder="1" applyAlignment="1">
      <alignment wrapText="1"/>
    </xf>
    <xf numFmtId="0" fontId="7" fillId="14" borderId="23" xfId="0" applyFont="1" applyFill="1" applyBorder="1" applyAlignment="1">
      <alignment wrapText="1"/>
    </xf>
    <xf numFmtId="0" fontId="3" fillId="2" borderId="1" xfId="0" applyNumberFormat="1" applyFont="1" applyFill="1" applyBorder="1" applyAlignment="1">
      <alignment horizontal="left" vertical="center"/>
    </xf>
    <xf numFmtId="0" fontId="7" fillId="2" borderId="43" xfId="0" applyFont="1" applyFill="1" applyBorder="1" applyAlignment="1">
      <alignment wrapText="1"/>
    </xf>
    <xf numFmtId="0" fontId="3" fillId="2" borderId="1" xfId="0" applyFont="1" applyFill="1" applyBorder="1" applyAlignment="1"/>
    <xf numFmtId="0" fontId="3" fillId="2" borderId="2" xfId="0" applyFont="1" applyFill="1" applyBorder="1" applyAlignment="1"/>
    <xf numFmtId="0" fontId="7" fillId="2" borderId="42" xfId="0" applyFont="1" applyFill="1" applyBorder="1" applyAlignment="1">
      <alignment wrapText="1"/>
    </xf>
    <xf numFmtId="5" fontId="1" fillId="0" borderId="1" xfId="12" applyNumberFormat="1" applyFont="1" applyFill="1" applyBorder="1" applyAlignment="1">
      <alignment wrapText="1"/>
    </xf>
    <xf numFmtId="0" fontId="10" fillId="2" borderId="7" xfId="0" applyFont="1" applyFill="1" applyBorder="1" applyAlignment="1">
      <alignment wrapText="1"/>
    </xf>
    <xf numFmtId="0" fontId="10" fillId="2" borderId="10" xfId="0" applyFont="1" applyFill="1" applyBorder="1" applyAlignment="1">
      <alignment wrapText="1"/>
    </xf>
    <xf numFmtId="0" fontId="7" fillId="2" borderId="17" xfId="0" applyFont="1" applyFill="1" applyBorder="1" applyAlignment="1">
      <alignment wrapText="1"/>
    </xf>
    <xf numFmtId="0" fontId="7" fillId="2" borderId="18" xfId="0" applyFont="1" applyFill="1" applyBorder="1" applyAlignment="1">
      <alignment wrapText="1"/>
    </xf>
    <xf numFmtId="0" fontId="10" fillId="2" borderId="17" xfId="0" applyFont="1" applyFill="1" applyBorder="1" applyAlignment="1"/>
    <xf numFmtId="0" fontId="10" fillId="2" borderId="18" xfId="0" applyFont="1" applyFill="1" applyBorder="1" applyAlignment="1"/>
    <xf numFmtId="0" fontId="10" fillId="14" borderId="17" xfId="0" applyFont="1" applyFill="1" applyBorder="1" applyAlignment="1">
      <alignment wrapText="1"/>
    </xf>
    <xf numFmtId="0" fontId="10" fillId="14" borderId="18" xfId="0" applyFont="1" applyFill="1" applyBorder="1" applyAlignment="1">
      <alignment wrapText="1"/>
    </xf>
    <xf numFmtId="49" fontId="7" fillId="2" borderId="7" xfId="0" applyNumberFormat="1" applyFont="1" applyFill="1" applyBorder="1" applyAlignment="1">
      <alignment wrapText="1"/>
    </xf>
    <xf numFmtId="49" fontId="7" fillId="2" borderId="10" xfId="0" applyNumberFormat="1" applyFont="1" applyFill="1" applyBorder="1" applyAlignment="1">
      <alignment wrapText="1"/>
    </xf>
    <xf numFmtId="0" fontId="7" fillId="2" borderId="12" xfId="0" applyFont="1" applyFill="1" applyBorder="1" applyAlignment="1">
      <alignment wrapText="1"/>
    </xf>
    <xf numFmtId="49" fontId="7" fillId="2" borderId="42" xfId="0" applyNumberFormat="1" applyFont="1" applyFill="1" applyBorder="1" applyAlignment="1">
      <alignment wrapText="1"/>
    </xf>
    <xf numFmtId="0" fontId="10" fillId="2" borderId="20" xfId="0" applyFont="1" applyFill="1" applyBorder="1" applyAlignment="1"/>
    <xf numFmtId="0" fontId="10" fillId="2" borderId="9" xfId="0" applyFont="1" applyFill="1" applyBorder="1" applyAlignment="1"/>
    <xf numFmtId="0" fontId="10" fillId="2" borderId="50" xfId="0" applyFont="1" applyFill="1" applyBorder="1" applyAlignment="1"/>
    <xf numFmtId="0" fontId="10" fillId="2" borderId="1" xfId="0" applyFont="1" applyFill="1" applyBorder="1" applyAlignment="1"/>
    <xf numFmtId="0" fontId="10" fillId="2" borderId="43" xfId="0" applyFont="1" applyFill="1" applyBorder="1" applyAlignment="1"/>
    <xf numFmtId="0" fontId="10" fillId="2" borderId="17" xfId="0" applyFont="1" applyFill="1" applyBorder="1" applyAlignment="1">
      <alignment horizontal="center"/>
    </xf>
    <xf numFmtId="0" fontId="10" fillId="2" borderId="61" xfId="0" applyFont="1" applyFill="1" applyBorder="1" applyAlignment="1">
      <alignment horizontal="center"/>
    </xf>
    <xf numFmtId="0" fontId="10" fillId="2" borderId="18" xfId="0" applyFont="1" applyFill="1" applyBorder="1" applyAlignment="1">
      <alignment horizontal="center"/>
    </xf>
    <xf numFmtId="0" fontId="39" fillId="2" borderId="1" xfId="0" applyFont="1" applyFill="1" applyBorder="1" applyAlignment="1">
      <alignment wrapText="1"/>
    </xf>
    <xf numFmtId="0" fontId="39" fillId="2" borderId="11" xfId="0" applyFont="1" applyFill="1" applyBorder="1" applyAlignment="1">
      <alignment wrapText="1"/>
    </xf>
    <xf numFmtId="0" fontId="7" fillId="2" borderId="3" xfId="0" applyFont="1" applyFill="1" applyBorder="1" applyAlignment="1">
      <alignment wrapText="1"/>
    </xf>
    <xf numFmtId="0" fontId="10" fillId="2" borderId="20" xfId="0" applyFont="1" applyFill="1" applyBorder="1" applyAlignment="1">
      <alignment wrapText="1"/>
    </xf>
    <xf numFmtId="0" fontId="10" fillId="2" borderId="50" xfId="0" applyFont="1" applyFill="1" applyBorder="1" applyAlignment="1">
      <alignment wrapText="1"/>
    </xf>
    <xf numFmtId="0" fontId="10" fillId="2" borderId="1" xfId="0" applyFont="1" applyFill="1" applyBorder="1" applyAlignment="1">
      <alignment wrapText="1"/>
    </xf>
    <xf numFmtId="0" fontId="10" fillId="2" borderId="43" xfId="0" applyFont="1" applyFill="1" applyBorder="1" applyAlignment="1">
      <alignment wrapText="1"/>
    </xf>
    <xf numFmtId="0" fontId="7" fillId="2" borderId="1" xfId="0" applyFont="1" applyFill="1" applyBorder="1" applyAlignment="1"/>
    <xf numFmtId="0" fontId="7" fillId="2" borderId="43" xfId="0" applyFont="1" applyFill="1" applyBorder="1" applyAlignment="1"/>
    <xf numFmtId="0" fontId="10" fillId="2" borderId="57" xfId="0" applyFont="1" applyFill="1" applyBorder="1" applyAlignment="1">
      <alignment wrapText="1"/>
    </xf>
    <xf numFmtId="0" fontId="10" fillId="2" borderId="25" xfId="0" applyFont="1" applyFill="1" applyBorder="1" applyAlignment="1">
      <alignment wrapText="1"/>
    </xf>
    <xf numFmtId="0" fontId="10" fillId="2" borderId="26" xfId="0" applyFont="1" applyFill="1" applyBorder="1" applyAlignment="1">
      <alignment wrapText="1"/>
    </xf>
    <xf numFmtId="0" fontId="10" fillId="2" borderId="56" xfId="0" applyFont="1" applyFill="1" applyBorder="1" applyAlignment="1">
      <alignment wrapText="1"/>
    </xf>
    <xf numFmtId="0" fontId="10" fillId="2" borderId="48" xfId="0" applyFont="1" applyFill="1" applyBorder="1" applyAlignment="1">
      <alignment wrapText="1"/>
    </xf>
    <xf numFmtId="0" fontId="10" fillId="2" borderId="52" xfId="0" applyFont="1" applyFill="1" applyBorder="1" applyAlignment="1">
      <alignment wrapText="1"/>
    </xf>
    <xf numFmtId="0" fontId="10" fillId="2" borderId="42" xfId="0" applyFont="1" applyFill="1" applyBorder="1" applyAlignment="1">
      <alignment wrapText="1"/>
    </xf>
    <xf numFmtId="0" fontId="3" fillId="5" borderId="35" xfId="0" applyFont="1" applyFill="1" applyBorder="1" applyAlignment="1"/>
    <xf numFmtId="0" fontId="3" fillId="5" borderId="36" xfId="0" applyFont="1" applyFill="1" applyBorder="1" applyAlignment="1"/>
    <xf numFmtId="0" fontId="3" fillId="5" borderId="37" xfId="0" applyFont="1" applyFill="1" applyBorder="1" applyAlignment="1"/>
    <xf numFmtId="0" fontId="3" fillId="0" borderId="27" xfId="0" applyFont="1" applyBorder="1" applyAlignment="1"/>
    <xf numFmtId="0" fontId="3" fillId="0" borderId="33" xfId="0" applyFont="1" applyBorder="1" applyAlignment="1"/>
    <xf numFmtId="0" fontId="3" fillId="0" borderId="21" xfId="0" applyFont="1" applyBorder="1" applyAlignment="1">
      <alignment horizontal="center" vertical="center"/>
    </xf>
    <xf numFmtId="0" fontId="3" fillId="0" borderId="27" xfId="0" applyFont="1" applyBorder="1" applyAlignment="1">
      <alignment horizontal="center" vertical="center"/>
    </xf>
    <xf numFmtId="0" fontId="3" fillId="0" borderId="33" xfId="0" applyFont="1" applyBorder="1" applyAlignment="1">
      <alignment horizontal="center" vertical="center"/>
    </xf>
    <xf numFmtId="2" fontId="3" fillId="5" borderId="35" xfId="0" applyNumberFormat="1" applyFont="1" applyFill="1" applyBorder="1" applyAlignment="1"/>
    <xf numFmtId="2" fontId="3" fillId="5" borderId="36" xfId="0" applyNumberFormat="1" applyFont="1" applyFill="1" applyBorder="1" applyAlignment="1"/>
    <xf numFmtId="2" fontId="3" fillId="5" borderId="37" xfId="0" applyNumberFormat="1" applyFont="1" applyFill="1" applyBorder="1" applyAlignment="1"/>
    <xf numFmtId="2" fontId="3" fillId="19" borderId="27" xfId="0" applyNumberFormat="1" applyFont="1" applyFill="1" applyBorder="1" applyAlignment="1">
      <alignment wrapText="1"/>
    </xf>
    <xf numFmtId="2" fontId="3" fillId="19" borderId="27" xfId="0" applyNumberFormat="1" applyFont="1" applyFill="1" applyBorder="1" applyAlignment="1"/>
    <xf numFmtId="2" fontId="3" fillId="19" borderId="33" xfId="0" applyNumberFormat="1" applyFont="1" applyFill="1" applyBorder="1" applyAlignment="1"/>
    <xf numFmtId="2" fontId="3" fillId="0" borderId="21" xfId="0" applyNumberFormat="1" applyFont="1" applyBorder="1" applyAlignment="1">
      <alignment horizontal="center" vertical="center"/>
    </xf>
    <xf numFmtId="2" fontId="3" fillId="0" borderId="27" xfId="0" applyNumberFormat="1" applyFont="1" applyBorder="1" applyAlignment="1">
      <alignment horizontal="center" vertical="center"/>
    </xf>
    <xf numFmtId="2" fontId="3" fillId="0" borderId="33" xfId="0" applyNumberFormat="1" applyFont="1" applyBorder="1" applyAlignment="1">
      <alignment horizontal="center" vertical="center"/>
    </xf>
    <xf numFmtId="0" fontId="3" fillId="0" borderId="21" xfId="0" applyNumberFormat="1" applyFont="1" applyBorder="1" applyAlignment="1">
      <alignment horizontal="center" vertical="center"/>
    </xf>
    <xf numFmtId="0" fontId="3" fillId="0" borderId="27" xfId="0" applyNumberFormat="1" applyFont="1" applyBorder="1" applyAlignment="1">
      <alignment horizontal="center" vertical="center"/>
    </xf>
    <xf numFmtId="0" fontId="3" fillId="0" borderId="33" xfId="0" applyNumberFormat="1" applyFont="1" applyBorder="1" applyAlignment="1">
      <alignment horizontal="center" vertical="center"/>
    </xf>
    <xf numFmtId="0" fontId="7" fillId="2" borderId="1" xfId="0" applyFont="1" applyFill="1" applyBorder="1" applyAlignment="1">
      <alignment horizontal="center" wrapText="1"/>
    </xf>
    <xf numFmtId="0" fontId="7" fillId="2" borderId="11" xfId="0" applyFont="1" applyFill="1" applyBorder="1" applyAlignment="1">
      <alignment horizontal="center" wrapText="1"/>
    </xf>
    <xf numFmtId="0" fontId="11" fillId="2" borderId="1" xfId="0" applyFont="1" applyFill="1" applyBorder="1" applyAlignment="1">
      <alignment wrapText="1"/>
    </xf>
    <xf numFmtId="0" fontId="11" fillId="2" borderId="43" xfId="0" applyFont="1" applyFill="1" applyBorder="1" applyAlignment="1">
      <alignment wrapText="1"/>
    </xf>
    <xf numFmtId="0" fontId="3" fillId="0" borderId="21" xfId="0" applyFont="1" applyBorder="1" applyAlignment="1"/>
    <xf numFmtId="0" fontId="3" fillId="0" borderId="27" xfId="0" quotePrefix="1" applyFont="1" applyBorder="1" applyAlignment="1"/>
    <xf numFmtId="2" fontId="3" fillId="0" borderId="27" xfId="0" applyNumberFormat="1" applyFont="1" applyBorder="1" applyAlignment="1"/>
    <xf numFmtId="2" fontId="3" fillId="0" borderId="33" xfId="0" applyNumberFormat="1" applyFont="1" applyBorder="1" applyAlignment="1"/>
    <xf numFmtId="0" fontId="3" fillId="0" borderId="62" xfId="0" applyNumberFormat="1" applyFont="1" applyBorder="1" applyAlignment="1">
      <alignment horizontal="center" vertical="center"/>
    </xf>
    <xf numFmtId="0" fontId="10" fillId="13" borderId="20" xfId="0" applyFont="1" applyFill="1" applyBorder="1" applyAlignment="1">
      <alignment wrapText="1"/>
    </xf>
    <xf numFmtId="0" fontId="10" fillId="13" borderId="8" xfId="0" applyFont="1" applyFill="1" applyBorder="1" applyAlignment="1">
      <alignment wrapText="1"/>
    </xf>
    <xf numFmtId="0" fontId="10" fillId="13" borderId="9" xfId="0" applyFont="1" applyFill="1" applyBorder="1" applyAlignment="1">
      <alignment wrapText="1"/>
    </xf>
    <xf numFmtId="0" fontId="1" fillId="0" borderId="1" xfId="0" applyFont="1" applyBorder="1" applyAlignment="1">
      <alignment vertical="center" wrapText="1"/>
    </xf>
    <xf numFmtId="0" fontId="1" fillId="0" borderId="54" xfId="0" applyFont="1" applyBorder="1" applyAlignment="1">
      <alignment horizontal="left" vertical="center" wrapText="1"/>
    </xf>
    <xf numFmtId="0" fontId="1" fillId="0" borderId="27" xfId="0" applyFont="1" applyBorder="1" applyAlignment="1">
      <alignment horizontal="left" vertical="center" wrapText="1"/>
    </xf>
    <xf numFmtId="0" fontId="1" fillId="0" borderId="2" xfId="0" applyFont="1" applyBorder="1" applyAlignment="1">
      <alignment horizontal="left" vertical="center" wrapText="1"/>
    </xf>
    <xf numFmtId="0" fontId="1" fillId="0" borderId="54" xfId="0" applyFont="1" applyFill="1" applyBorder="1" applyAlignment="1">
      <alignment horizontal="left" vertical="center" wrapText="1"/>
    </xf>
    <xf numFmtId="0" fontId="1" fillId="0" borderId="27"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0" fillId="0" borderId="1" xfId="17" applyFont="1" applyBorder="1" applyAlignment="1">
      <alignment wrapText="1"/>
    </xf>
    <xf numFmtId="0" fontId="11" fillId="0" borderId="1" xfId="17" applyFont="1" applyBorder="1" applyAlignment="1">
      <alignment wrapText="1"/>
    </xf>
    <xf numFmtId="0" fontId="39" fillId="0" borderId="1" xfId="17" applyFont="1" applyBorder="1" applyAlignment="1">
      <alignment wrapText="1"/>
    </xf>
    <xf numFmtId="0" fontId="25" fillId="0" borderId="30" xfId="17" applyFont="1" applyBorder="1" applyAlignment="1">
      <alignment wrapText="1"/>
    </xf>
    <xf numFmtId="0" fontId="11" fillId="0" borderId="3" xfId="17" applyFont="1" applyBorder="1" applyAlignment="1">
      <alignment wrapText="1"/>
    </xf>
    <xf numFmtId="0" fontId="11" fillId="0" borderId="49" xfId="17" applyFont="1" applyBorder="1" applyAlignment="1">
      <alignment wrapText="1"/>
    </xf>
    <xf numFmtId="0" fontId="11" fillId="0" borderId="50" xfId="17" applyFont="1" applyBorder="1" applyAlignment="1">
      <alignment wrapText="1"/>
    </xf>
    <xf numFmtId="3" fontId="6" fillId="0" borderId="0" xfId="17" applyNumberFormat="1" applyFont="1" applyAlignment="1">
      <alignment wrapText="1"/>
    </xf>
    <xf numFmtId="0" fontId="7" fillId="14" borderId="30" xfId="0" applyFont="1" applyFill="1" applyBorder="1" applyAlignment="1">
      <alignment wrapText="1"/>
    </xf>
    <xf numFmtId="0" fontId="7" fillId="14" borderId="2" xfId="0" applyFont="1" applyFill="1" applyBorder="1" applyAlignment="1">
      <alignment wrapText="1"/>
    </xf>
    <xf numFmtId="3" fontId="6" fillId="0" borderId="1" xfId="17" applyNumberFormat="1" applyFont="1" applyBorder="1" applyAlignment="1">
      <alignment wrapText="1"/>
    </xf>
    <xf numFmtId="3" fontId="6" fillId="0" borderId="2" xfId="17" applyNumberFormat="1" applyFont="1" applyBorder="1" applyAlignment="1">
      <alignment wrapText="1"/>
    </xf>
    <xf numFmtId="3" fontId="11" fillId="0" borderId="3" xfId="17" applyNumberFormat="1" applyFont="1" applyBorder="1" applyAlignment="1">
      <alignment wrapText="1"/>
    </xf>
    <xf numFmtId="3" fontId="11" fillId="0" borderId="49" xfId="17" applyNumberFormat="1" applyFont="1" applyBorder="1" applyAlignment="1">
      <alignment wrapText="1"/>
    </xf>
    <xf numFmtId="3" fontId="11" fillId="0" borderId="50" xfId="17" applyNumberFormat="1" applyFont="1" applyBorder="1" applyAlignment="1">
      <alignment wrapText="1"/>
    </xf>
    <xf numFmtId="0" fontId="6" fillId="0" borderId="0" xfId="17" applyFont="1" applyAlignment="1">
      <alignment wrapText="1"/>
    </xf>
    <xf numFmtId="0" fontId="11" fillId="0" borderId="30" xfId="17" applyFont="1" applyBorder="1" applyAlignment="1">
      <alignment wrapText="1"/>
    </xf>
    <xf numFmtId="0" fontId="7" fillId="14" borderId="54" xfId="0" applyFont="1" applyFill="1" applyBorder="1" applyAlignment="1">
      <alignment horizontal="center" wrapText="1"/>
    </xf>
    <xf numFmtId="0" fontId="7" fillId="14" borderId="2" xfId="0" applyFont="1" applyFill="1" applyBorder="1" applyAlignment="1">
      <alignment horizontal="center" wrapText="1"/>
    </xf>
    <xf numFmtId="2" fontId="6" fillId="0" borderId="0" xfId="17" applyNumberFormat="1" applyFont="1" applyAlignment="1">
      <alignment wrapText="1"/>
    </xf>
    <xf numFmtId="0" fontId="11" fillId="0" borderId="48" xfId="17" applyFont="1" applyBorder="1" applyAlignment="1"/>
    <xf numFmtId="0" fontId="1" fillId="0" borderId="0" xfId="17" applyFont="1" applyAlignment="1">
      <alignment wrapText="1"/>
    </xf>
    <xf numFmtId="0" fontId="7" fillId="14" borderId="1" xfId="0" applyFont="1" applyFill="1" applyBorder="1" applyAlignment="1">
      <alignment wrapText="1"/>
    </xf>
    <xf numFmtId="0" fontId="11" fillId="0" borderId="0" xfId="17" applyFont="1" applyAlignment="1"/>
    <xf numFmtId="0" fontId="11" fillId="0" borderId="2" xfId="17" applyFont="1" applyBorder="1" applyAlignment="1">
      <alignment wrapText="1"/>
    </xf>
  </cellXfs>
  <cellStyles count="28">
    <cellStyle name="Bad" xfId="11" builtinId="27"/>
    <cellStyle name="Comma" xfId="9" builtinId="3"/>
    <cellStyle name="Comma 2" xfId="1" xr:uid="{00000000-0005-0000-0000-000002000000}"/>
    <cellStyle name="Comma 3" xfId="2" xr:uid="{00000000-0005-0000-0000-000003000000}"/>
    <cellStyle name="Currency" xfId="12" builtinId="4"/>
    <cellStyle name="Currency 2" xfId="18" xr:uid="{D3102FDC-B02E-48CD-986B-D19AC1288031}"/>
    <cellStyle name="Good" xfId="10" builtinId="26"/>
    <cellStyle name="Hyperlink" xfId="8" builtinId="8"/>
    <cellStyle name="Hyperlink 2" xfId="3" xr:uid="{00000000-0005-0000-0000-000007000000}"/>
    <cellStyle name="Normal" xfId="0" builtinId="0"/>
    <cellStyle name="Normal 2" xfId="4" xr:uid="{00000000-0005-0000-0000-000009000000}"/>
    <cellStyle name="Normal 2 2" xfId="5" xr:uid="{00000000-0005-0000-0000-00000A000000}"/>
    <cellStyle name="Normal 3" xfId="6" xr:uid="{00000000-0005-0000-0000-00000B000000}"/>
    <cellStyle name="Normal 4" xfId="17" xr:uid="{0F7F7C83-1986-4465-AF8C-0C9D729E2CBE}"/>
    <cellStyle name="Normal_Sheet1" xfId="7" xr:uid="{00000000-0005-0000-0000-00000C000000}"/>
    <cellStyle name="Normal_Sheet10" xfId="25" xr:uid="{9CBDB4A3-1449-4182-9DD9-24C42DDD8952}"/>
    <cellStyle name="Normal_Sheet11" xfId="23" xr:uid="{8496DD33-212E-4AE7-A0BC-F03B9CB0CDD3}"/>
    <cellStyle name="Normal_Sheet12" xfId="15" xr:uid="{EF453A88-DC81-4D40-9009-A2B6FDCE98DC}"/>
    <cellStyle name="Normal_Sheet15" xfId="19" xr:uid="{42E1363E-9BDA-4092-9996-1D442698280F}"/>
    <cellStyle name="Normal_Sheet16" xfId="26" xr:uid="{CF1C5BCF-28B3-4ACF-B25D-40BA81DDD82E}"/>
    <cellStyle name="Normal_Sheet2_1" xfId="13" xr:uid="{21690390-8001-4D3B-B50B-68B1EBA8DF03}"/>
    <cellStyle name="Normal_Sheet3" xfId="24" xr:uid="{B62FBBBA-E65D-427A-9C57-3F4F719799F0}"/>
    <cellStyle name="Normal_Sheet4" xfId="14" xr:uid="{E9101273-22B0-46B0-BE3F-E963A2985B6B}"/>
    <cellStyle name="Normal_Sheet5" xfId="22" xr:uid="{AB0F9EA9-BA57-47C5-AF19-5FEAC456F3F8}"/>
    <cellStyle name="Normal_Sheet6" xfId="21" xr:uid="{832CE730-C679-408E-AF06-C578EC306DCC}"/>
    <cellStyle name="Normal_Sheet8" xfId="16" xr:uid="{753EE9DE-D028-481C-8CED-92EEB4A82BD4}"/>
    <cellStyle name="Normal_Sheet9" xfId="20" xr:uid="{2F8659AD-BC16-49BC-A867-FA36D77B58ED}"/>
    <cellStyle name="Normal_Steel plant info for ISIS" xfId="27" xr:uid="{7B298EFA-F524-4256-9000-2E7813464AA1}"/>
  </cellStyles>
  <dxfs count="22">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9" defaultPivotStyle="PivotStyleLight16"/>
  <colors>
    <mruColors>
      <color rgb="FFFFFFCC"/>
      <color rgb="FFFFFF99"/>
      <color rgb="FFFF99FF"/>
      <color rgb="FFCC99FF"/>
      <color rgb="FFFFCC99"/>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calcChain" Target="calcChain.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theme" Target="theme/theme1.xml"/><Relationship Id="rId9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microsoft.com/office/2017/10/relationships/person" Target="persons/person.xml"/><Relationship Id="rId9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customXml" Target="../customXml/item2.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tyles" Target="style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sharedStrings" Target="sharedStrings.xml"/><Relationship Id="rId98"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22860</xdr:colOff>
      <xdr:row>2</xdr:row>
      <xdr:rowOff>30480</xdr:rowOff>
    </xdr:from>
    <xdr:to>
      <xdr:col>7</xdr:col>
      <xdr:colOff>580390</xdr:colOff>
      <xdr:row>17</xdr:row>
      <xdr:rowOff>20955</xdr:rowOff>
    </xdr:to>
    <xdr:pic>
      <xdr:nvPicPr>
        <xdr:cNvPr id="2" name="Picture 1" descr="AreaSourceFigure">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7" t="5769" r="32852" b="2563"/>
        <a:stretch>
          <a:fillRect/>
        </a:stretch>
      </xdr:blipFill>
      <xdr:spPr bwMode="auto">
        <a:xfrm>
          <a:off x="632460" y="396240"/>
          <a:ext cx="4215130" cy="2733675"/>
        </a:xfrm>
        <a:prstGeom prst="rect">
          <a:avLst/>
        </a:prstGeom>
        <a:noFill/>
        <a:ln>
          <a:noFill/>
        </a:ln>
      </xdr:spPr>
    </xdr:pic>
    <xdr:clientData/>
  </xdr:twoCellAnchor>
  <xdr:twoCellAnchor>
    <xdr:from>
      <xdr:col>1</xdr:col>
      <xdr:colOff>30480</xdr:colOff>
      <xdr:row>23</xdr:row>
      <xdr:rowOff>83820</xdr:rowOff>
    </xdr:from>
    <xdr:to>
      <xdr:col>9</xdr:col>
      <xdr:colOff>80644</xdr:colOff>
      <xdr:row>35</xdr:row>
      <xdr:rowOff>62865</xdr:rowOff>
    </xdr:to>
    <xdr:grpSp>
      <xdr:nvGrpSpPr>
        <xdr:cNvPr id="3" name="Group 2">
          <a:extLst>
            <a:ext uri="{FF2B5EF4-FFF2-40B4-BE49-F238E27FC236}">
              <a16:creationId xmlns:a16="http://schemas.microsoft.com/office/drawing/2014/main" id="{00000000-0008-0000-0E00-000003000000}"/>
            </a:ext>
          </a:extLst>
        </xdr:cNvPr>
        <xdr:cNvGrpSpPr>
          <a:grpSpLocks/>
        </xdr:cNvGrpSpPr>
      </xdr:nvGrpSpPr>
      <xdr:grpSpPr bwMode="auto">
        <a:xfrm>
          <a:off x="640080" y="4465320"/>
          <a:ext cx="4926964" cy="2265045"/>
          <a:chOff x="0" y="0"/>
          <a:chExt cx="55932" cy="26541"/>
        </a:xfrm>
      </xdr:grpSpPr>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12290" y="0"/>
            <a:ext cx="17012" cy="15853"/>
          </a:xfrm>
          <a:prstGeom prst="rect">
            <a:avLst/>
          </a:prstGeom>
          <a:solidFill>
            <a:schemeClr val="accent1">
              <a:lumMod val="100000"/>
              <a:lumOff val="0"/>
            </a:schemeClr>
          </a:solidFill>
          <a:ln w="25400">
            <a:solidFill>
              <a:srgbClr val="000000"/>
            </a:solidFill>
            <a:miter lim="800000"/>
            <a:headEnd/>
            <a:tailEnd/>
          </a:ln>
        </xdr:spPr>
        <xdr:txBody>
          <a:bodyPr rot="0" vert="horz" wrap="square" lIns="91440" tIns="45720" rIns="91440" bIns="45720" anchor="ctr" anchorCtr="0" upright="1">
            <a:noAutofit/>
          </a:bodyPr>
          <a:lstStyle/>
          <a:p>
            <a:endParaRPr lang="en-US"/>
          </a:p>
        </xdr:txBody>
      </xdr:sp>
      <xdr:sp macro="" textlink="">
        <xdr:nvSpPr>
          <xdr:cNvPr id="5" name="Rounded Rectangular Callout 4">
            <a:extLst>
              <a:ext uri="{FF2B5EF4-FFF2-40B4-BE49-F238E27FC236}">
                <a16:creationId xmlns:a16="http://schemas.microsoft.com/office/drawing/2014/main" id="{00000000-0008-0000-0E00-000005000000}"/>
              </a:ext>
            </a:extLst>
          </xdr:cNvPr>
          <xdr:cNvSpPr>
            <a:spLocks noChangeArrowheads="1"/>
          </xdr:cNvSpPr>
        </xdr:nvSpPr>
        <xdr:spPr bwMode="auto">
          <a:xfrm>
            <a:off x="24047" y="16566"/>
            <a:ext cx="31885" cy="9975"/>
          </a:xfrm>
          <a:prstGeom prst="wedgeRoundRectCallout">
            <a:avLst>
              <a:gd name="adj1" fmla="val -61616"/>
              <a:gd name="adj2" fmla="val -141153"/>
              <a:gd name="adj3" fmla="val 16667"/>
            </a:avLst>
          </a:prstGeom>
          <a:solidFill>
            <a:schemeClr val="accent2">
              <a:lumMod val="20000"/>
              <a:lumOff val="80000"/>
            </a:schemeClr>
          </a:solidFill>
          <a:ln w="3175">
            <a:solidFill>
              <a:srgbClr val="000000"/>
            </a:solidFill>
            <a:miter lim="800000"/>
            <a:headEnd/>
            <a:tailEnd/>
          </a:ln>
        </xdr:spPr>
        <xdr:txBody>
          <a:bodyPr rot="0" vert="horz" wrap="square" lIns="91440" tIns="45720" rIns="91440" bIns="45720" anchor="ctr" anchorCtr="0" upright="1">
            <a:noAutofit/>
          </a:bodyPr>
          <a:lstStyle/>
          <a:p>
            <a:pPr marL="0" marR="0" algn="ctr">
              <a:spcBef>
                <a:spcPts val="0"/>
              </a:spcBef>
              <a:spcAft>
                <a:spcPts val="0"/>
              </a:spcAft>
            </a:pPr>
            <a:r>
              <a:rPr lang="en-US" sz="1100" kern="1200">
                <a:solidFill>
                  <a:srgbClr val="000000"/>
                </a:solidFill>
                <a:effectLst/>
                <a:latin typeface="Times New Roman" panose="02020603050405020304" pitchFamily="18" charset="0"/>
                <a:ea typeface="Times New Roman" panose="02020603050405020304" pitchFamily="18" charset="0"/>
              </a:rPr>
              <a:t>The volume release is a square (X = Y), and coordinates are placed at the center of the volume release.</a:t>
            </a:r>
            <a:endParaRPr lang="en-US" sz="1200">
              <a:effectLst/>
              <a:latin typeface="Times New Roman" panose="02020603050405020304" pitchFamily="18" charset="0"/>
              <a:ea typeface="Times New Roman" panose="02020603050405020304" pitchFamily="18" charset="0"/>
            </a:endParaRPr>
          </a:p>
        </xdr:txBody>
      </xdr:sp>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1431" t="35905" r="86546" b="45447"/>
          <a:stretch>
            <a:fillRect/>
          </a:stretch>
        </xdr:blipFill>
        <xdr:spPr bwMode="auto">
          <a:xfrm>
            <a:off x="0" y="3829"/>
            <a:ext cx="7481" cy="6769"/>
          </a:xfrm>
          <a:prstGeom prst="rect">
            <a:avLst/>
          </a:prstGeom>
          <a:noFill/>
          <a:ln>
            <a:noFill/>
          </a:ln>
          <a:extLst>
            <a:ext uri="{909E8E84-426E-40DD-AFC4-6F175D3DCCD1}">
              <a14:hiddenFill xmlns:a14="http://schemas.microsoft.com/office/drawing/2010/main">
                <a:solidFill>
                  <a:srgbClr val="FFFFFF"/>
                </a:solidFill>
              </a14:hiddenFill>
            </a:ext>
          </a:extLst>
        </xdr:spPr>
      </xdr:pic>
      <xdr:sp macro="" textlink="">
        <xdr:nvSpPr>
          <xdr:cNvPr id="7" name="TextBox 7">
            <a:extLst>
              <a:ext uri="{FF2B5EF4-FFF2-40B4-BE49-F238E27FC236}">
                <a16:creationId xmlns:a16="http://schemas.microsoft.com/office/drawing/2014/main" id="{00000000-0008-0000-0E00-000007000000}"/>
              </a:ext>
            </a:extLst>
          </xdr:cNvPr>
          <xdr:cNvSpPr txBox="1">
            <a:spLocks noChangeArrowheads="1"/>
          </xdr:cNvSpPr>
        </xdr:nvSpPr>
        <xdr:spPr bwMode="auto">
          <a:xfrm>
            <a:off x="18701" y="13181"/>
            <a:ext cx="4191" cy="2883"/>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lgn="ctr">
              <a:spcBef>
                <a:spcPts val="0"/>
              </a:spcBef>
              <a:spcAft>
                <a:spcPts val="0"/>
              </a:spcAft>
            </a:pPr>
            <a:r>
              <a:rPr lang="en-US" sz="1350" kern="1200">
                <a:solidFill>
                  <a:srgbClr val="000000"/>
                </a:solidFill>
                <a:effectLst/>
                <a:latin typeface="Calibri" panose="020F0502020204030204" pitchFamily="34" charset="0"/>
                <a:ea typeface="Times New Roman" panose="02020603050405020304" pitchFamily="18" charset="0"/>
              </a:rPr>
              <a:t>X</a:t>
            </a:r>
            <a:r>
              <a:rPr lang="en-US" sz="1000" kern="1200">
                <a:solidFill>
                  <a:srgbClr val="000000"/>
                </a:solidFill>
                <a:effectLst/>
                <a:latin typeface="Calibri" panose="020F0502020204030204" pitchFamily="34" charset="0"/>
                <a:ea typeface="Times New Roman" panose="02020603050405020304" pitchFamily="18" charset="0"/>
              </a:rPr>
              <a:t> </a:t>
            </a:r>
            <a:endParaRPr lang="en-US" sz="1200">
              <a:effectLst/>
              <a:latin typeface="Times New Roman" panose="02020603050405020304" pitchFamily="18" charset="0"/>
              <a:ea typeface="Times New Roman" panose="02020603050405020304" pitchFamily="18" charset="0"/>
            </a:endParaRPr>
          </a:p>
          <a:p>
            <a:pPr marL="0" marR="0" algn="ctr">
              <a:spcBef>
                <a:spcPts val="0"/>
              </a:spcBef>
              <a:spcAft>
                <a:spcPts val="0"/>
              </a:spcAft>
            </a:pPr>
            <a:endParaRPr lang="en-US" sz="1200">
              <a:effectLst/>
              <a:latin typeface="Times New Roman" panose="02020603050405020304" pitchFamily="18" charset="0"/>
              <a:ea typeface="Times New Roman" panose="02020603050405020304" pitchFamily="18" charset="0"/>
            </a:endParaRPr>
          </a:p>
        </xdr:txBody>
      </xdr:sp>
      <xdr:sp macro="" textlink="">
        <xdr:nvSpPr>
          <xdr:cNvPr id="8" name="TextBox 8">
            <a:extLst>
              <a:ext uri="{FF2B5EF4-FFF2-40B4-BE49-F238E27FC236}">
                <a16:creationId xmlns:a16="http://schemas.microsoft.com/office/drawing/2014/main" id="{00000000-0008-0000-0E00-000008000000}"/>
              </a:ext>
            </a:extLst>
          </xdr:cNvPr>
          <xdr:cNvSpPr txBox="1">
            <a:spLocks noChangeArrowheads="1"/>
          </xdr:cNvSpPr>
        </xdr:nvSpPr>
        <xdr:spPr bwMode="auto">
          <a:xfrm>
            <a:off x="12294" y="6540"/>
            <a:ext cx="4184" cy="2882"/>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spcBef>
                <a:spcPts val="0"/>
              </a:spcBef>
              <a:spcAft>
                <a:spcPts val="0"/>
              </a:spcAft>
            </a:pPr>
            <a:r>
              <a:rPr lang="en-US" sz="1350" kern="1200">
                <a:solidFill>
                  <a:srgbClr val="000000"/>
                </a:solidFill>
                <a:effectLst/>
                <a:latin typeface="Calibri" panose="020F0502020204030204" pitchFamily="34" charset="0"/>
                <a:ea typeface="Times New Roman" panose="02020603050405020304" pitchFamily="18" charset="0"/>
              </a:rPr>
              <a:t>Y</a:t>
            </a:r>
            <a:endParaRPr lang="en-US" sz="1200">
              <a:effectLst/>
              <a:latin typeface="Times New Roman" panose="02020603050405020304" pitchFamily="18" charset="0"/>
              <a:ea typeface="Times New Roman" panose="02020603050405020304" pitchFamily="18" charset="0"/>
            </a:endParaRPr>
          </a:p>
        </xdr:txBody>
      </xdr:sp>
      <xdr:sp macro="" textlink="">
        <xdr:nvSpPr>
          <xdr:cNvPr id="9" name="TextBox 2">
            <a:extLst>
              <a:ext uri="{FF2B5EF4-FFF2-40B4-BE49-F238E27FC236}">
                <a16:creationId xmlns:a16="http://schemas.microsoft.com/office/drawing/2014/main" id="{00000000-0008-0000-0E00-000009000000}"/>
              </a:ext>
            </a:extLst>
          </xdr:cNvPr>
          <xdr:cNvSpPr txBox="1">
            <a:spLocks noChangeArrowheads="1"/>
          </xdr:cNvSpPr>
        </xdr:nvSpPr>
        <xdr:spPr bwMode="auto">
          <a:xfrm>
            <a:off x="32821" y="6483"/>
            <a:ext cx="19281" cy="5659"/>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spcBef>
                <a:spcPts val="0"/>
              </a:spcBef>
              <a:spcAft>
                <a:spcPts val="0"/>
              </a:spcAft>
            </a:pPr>
            <a:r>
              <a:rPr lang="en-US" sz="1100" kern="1200">
                <a:solidFill>
                  <a:srgbClr val="000000"/>
                </a:solidFill>
                <a:effectLst/>
                <a:latin typeface="Times New Roman" panose="02020603050405020304" pitchFamily="18" charset="0"/>
                <a:ea typeface="Times New Roman" panose="02020603050405020304" pitchFamily="18" charset="0"/>
              </a:rPr>
              <a:t>Angle = 0</a:t>
            </a:r>
            <a:r>
              <a:rPr lang="en-US" sz="1100" kern="1200">
                <a:solidFill>
                  <a:srgbClr val="000000"/>
                </a:solidFill>
                <a:effectLst/>
                <a:latin typeface="Calibri" panose="020F0502020204030204" pitchFamily="34" charset="0"/>
                <a:ea typeface="Times New Roman" panose="02020603050405020304" pitchFamily="18" charset="0"/>
              </a:rPr>
              <a:t> </a:t>
            </a:r>
            <a:r>
              <a:rPr lang="en-US" sz="1200" kern="1200">
                <a:solidFill>
                  <a:srgbClr val="000000"/>
                </a:solidFill>
                <a:effectLst/>
                <a:latin typeface="Calibri" panose="020F0502020204030204" pitchFamily="34" charset="0"/>
                <a:ea typeface="Times New Roman" panose="02020603050405020304" pitchFamily="18" charset="0"/>
              </a:rPr>
              <a:t>degrees</a:t>
            </a:r>
            <a:endParaRPr lang="en-US" sz="1200">
              <a:effectLst/>
              <a:latin typeface="Times New Roman" panose="02020603050405020304" pitchFamily="18" charset="0"/>
              <a:ea typeface="Times New Roman" panose="02020603050405020304" pitchFamily="18" charset="0"/>
            </a:endParaRPr>
          </a:p>
        </xdr:txBody>
      </xdr:sp>
    </xdr:grpSp>
    <xdr:clientData/>
  </xdr:twoCellAnchor>
  <xdr:twoCellAnchor>
    <xdr:from>
      <xdr:col>0</xdr:col>
      <xdr:colOff>601980</xdr:colOff>
      <xdr:row>0</xdr:row>
      <xdr:rowOff>121920</xdr:rowOff>
    </xdr:from>
    <xdr:to>
      <xdr:col>3</xdr:col>
      <xdr:colOff>601980</xdr:colOff>
      <xdr:row>2</xdr:row>
      <xdr:rowOff>7620</xdr:rowOff>
    </xdr:to>
    <xdr:sp macro="" textlink="">
      <xdr:nvSpPr>
        <xdr:cNvPr id="11" name="TextBox 10">
          <a:extLst>
            <a:ext uri="{FF2B5EF4-FFF2-40B4-BE49-F238E27FC236}">
              <a16:creationId xmlns:a16="http://schemas.microsoft.com/office/drawing/2014/main" id="{00000000-0008-0000-0E00-00000B000000}"/>
            </a:ext>
          </a:extLst>
        </xdr:cNvPr>
        <xdr:cNvSpPr txBox="1"/>
      </xdr:nvSpPr>
      <xdr:spPr>
        <a:xfrm>
          <a:off x="601980" y="121920"/>
          <a:ext cx="1828800" cy="251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Non-Point (Fugitive) Source</a:t>
          </a:r>
        </a:p>
      </xdr:txBody>
    </xdr:sp>
    <xdr:clientData/>
  </xdr:twoCellAnchor>
  <xdr:twoCellAnchor>
    <xdr:from>
      <xdr:col>1</xdr:col>
      <xdr:colOff>15240</xdr:colOff>
      <xdr:row>21</xdr:row>
      <xdr:rowOff>129540</xdr:rowOff>
    </xdr:from>
    <xdr:to>
      <xdr:col>4</xdr:col>
      <xdr:colOff>15240</xdr:colOff>
      <xdr:row>23</xdr:row>
      <xdr:rowOff>15240</xdr:rowOff>
    </xdr:to>
    <xdr:sp macro="" textlink="">
      <xdr:nvSpPr>
        <xdr:cNvPr id="13" name="TextBox 12">
          <a:extLst>
            <a:ext uri="{FF2B5EF4-FFF2-40B4-BE49-F238E27FC236}">
              <a16:creationId xmlns:a16="http://schemas.microsoft.com/office/drawing/2014/main" id="{00000000-0008-0000-0E00-00000D000000}"/>
            </a:ext>
          </a:extLst>
        </xdr:cNvPr>
        <xdr:cNvSpPr txBox="1"/>
      </xdr:nvSpPr>
      <xdr:spPr>
        <a:xfrm>
          <a:off x="624840" y="3970020"/>
          <a:ext cx="1828800" cy="251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Volume (Fugitive) Source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302559</xdr:colOff>
      <xdr:row>1</xdr:row>
      <xdr:rowOff>123265</xdr:rowOff>
    </xdr:from>
    <xdr:to>
      <xdr:col>18</xdr:col>
      <xdr:colOff>44023</xdr:colOff>
      <xdr:row>11</xdr:row>
      <xdr:rowOff>9412</xdr:rowOff>
    </xdr:to>
    <xdr:grpSp>
      <xdr:nvGrpSpPr>
        <xdr:cNvPr id="4" name="Group 3">
          <a:extLst>
            <a:ext uri="{FF2B5EF4-FFF2-40B4-BE49-F238E27FC236}">
              <a16:creationId xmlns:a16="http://schemas.microsoft.com/office/drawing/2014/main" id="{1D3A3315-B075-43B9-8C28-C16AA77394DB}"/>
            </a:ext>
          </a:extLst>
        </xdr:cNvPr>
        <xdr:cNvGrpSpPr/>
      </xdr:nvGrpSpPr>
      <xdr:grpSpPr>
        <a:xfrm>
          <a:off x="16018809" y="323290"/>
          <a:ext cx="4618264" cy="3286572"/>
          <a:chOff x="-4129" y="4684060"/>
          <a:chExt cx="4851347" cy="3505647"/>
        </a:xfrm>
      </xdr:grpSpPr>
      <xdr:pic>
        <xdr:nvPicPr>
          <xdr:cNvPr id="2" name="Picture 1">
            <a:extLst>
              <a:ext uri="{FF2B5EF4-FFF2-40B4-BE49-F238E27FC236}">
                <a16:creationId xmlns:a16="http://schemas.microsoft.com/office/drawing/2014/main" id="{E82B1B3A-6CC8-470B-9A2C-1FF6B3BD5837}"/>
              </a:ext>
            </a:extLst>
          </xdr:cNvPr>
          <xdr:cNvPicPr>
            <a:picLocks noChangeAspect="1"/>
          </xdr:cNvPicPr>
        </xdr:nvPicPr>
        <xdr:blipFill>
          <a:blip xmlns:r="http://schemas.openxmlformats.org/officeDocument/2006/relationships" r:embed="rId1"/>
          <a:stretch>
            <a:fillRect/>
          </a:stretch>
        </xdr:blipFill>
        <xdr:spPr>
          <a:xfrm>
            <a:off x="0" y="5042647"/>
            <a:ext cx="4846320" cy="3147060"/>
          </a:xfrm>
          <a:prstGeom prst="rect">
            <a:avLst/>
          </a:prstGeom>
          <a:ln>
            <a:solidFill>
              <a:schemeClr val="tx1"/>
            </a:solidFill>
          </a:ln>
        </xdr:spPr>
      </xdr:pic>
      <xdr:sp macro="" textlink="">
        <xdr:nvSpPr>
          <xdr:cNvPr id="3" name="TextBox 2">
            <a:extLst>
              <a:ext uri="{FF2B5EF4-FFF2-40B4-BE49-F238E27FC236}">
                <a16:creationId xmlns:a16="http://schemas.microsoft.com/office/drawing/2014/main" id="{9384F2B0-8844-4C0D-B173-CD4F89FB82F7}"/>
              </a:ext>
            </a:extLst>
          </xdr:cNvPr>
          <xdr:cNvSpPr txBox="1"/>
        </xdr:nvSpPr>
        <xdr:spPr>
          <a:xfrm>
            <a:off x="-4129" y="4684060"/>
            <a:ext cx="4851347" cy="34738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Arial" panose="020B0604020202020204" pitchFamily="34" charset="0"/>
                <a:ea typeface="+mn-ea"/>
                <a:cs typeface="Arial" panose="020B0604020202020204" pitchFamily="34" charset="0"/>
              </a:rPr>
              <a:t>Figure 1. Depiction of Fugitive Area Source Parameters</a:t>
            </a:r>
            <a:endParaRPr lang="en-US" sz="1100">
              <a:solidFill>
                <a:schemeClr val="dk1"/>
              </a:solidFill>
              <a:effectLst/>
              <a:latin typeface="Arial" panose="020B0604020202020204" pitchFamily="34" charset="0"/>
              <a:ea typeface="+mn-ea"/>
              <a:cs typeface="Arial" panose="020B0604020202020204" pitchFamily="34" charset="0"/>
            </a:endParaRPr>
          </a:p>
          <a:p>
            <a:endParaRPr lang="en-US" sz="1100"/>
          </a:p>
        </xdr:txBody>
      </xdr:sp>
    </xdr:grpSp>
    <xdr:clientData/>
  </xdr:twoCellAnchor>
</xdr:wsDr>
</file>

<file path=xl/persons/person.xml><?xml version="1.0" encoding="utf-8"?>
<personList xmlns="http://schemas.microsoft.com/office/spreadsheetml/2018/threadedcomments" xmlns:x="http://schemas.openxmlformats.org/spreadsheetml/2006/main">
  <person displayName="Sastry, Chandramouli" id="{1FF323FB-39E3-46E2-BF83-EABEC80CE934}" userId="S::chandra.sastry@aecom.com::f91cc1df-ae6a-44e5-b7fd-e5d648b70ddd"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D94" dT="2022-12-09T21:02:55.78" personId="{1FF323FB-39E3-46E2-BF83-EABEC80CE934}" id="{DBCB1D8A-5843-4328-8DE4-F267FDCDC1A5}">
    <text>Was 55000 based on initial compliance test in 2006.  Several recent test data from MTO and GCO suggests 50000 acfm is a more reasonable average value</text>
  </threadedComment>
  <threadedComment ref="DF94" dT="2022-12-09T21:03:17.46" personId="{1FF323FB-39E3-46E2-BF83-EABEC80CE934}" id="{4C3D8028-BFF1-4616-A001-F1AAEEFEED0E}">
    <text>Was 120 based on initial compliance test in 2006.  Several recent test data from MTO and GCO suggests 150 F is a more reasonable average value</text>
  </threadedComment>
  <threadedComment ref="DF98" dT="2022-12-09T21:05:18.86" personId="{1FF323FB-39E3-46E2-BF83-EABEC80CE934}" id="{179B751E-EFEE-4FA5-B8F8-C43FD00AC8E5}">
    <text>Was 1800 F.  CD testing shows 1600 F is more reasonable</text>
  </threadedComment>
  <threadedComment ref="DH103" dT="2022-12-09T21:09:05.18" personId="{1FF323FB-39E3-46E2-BF83-EABEC80CE934}" id="{47C5B619-0643-41E2-B5CF-029690B757A0}">
    <text>Was "SO2 (not certified)" previously.</text>
  </threadedComment>
  <threadedComment ref="DD108" dT="2022-12-09T21:06:29.70" personId="{1FF323FB-39E3-46E2-BF83-EABEC80CE934}" id="{9731D9CC-B8FE-4A67-A403-C9658167246F}">
    <text>Was 370000.  CEMS data and recent stack test data shows 420000 acfm is more reasonable.</text>
  </threadedComment>
  <threadedComment ref="DD110" dT="2022-12-09T21:07:43.54" personId="{1FF323FB-39E3-46E2-BF83-EABEC80CE934}" id="{A79A08F5-B4D3-4EED-9A90-A8F58F649EFA}">
    <text>Was 44000.  Recent hot car test data from Haverhill and Middletown shows 40000 acfm is more reasonable.</text>
  </threadedComment>
  <threadedComment ref="DF110" dT="2022-12-09T21:08:04.68" personId="{1FF323FB-39E3-46E2-BF83-EABEC80CE934}" id="{4A14F09E-8F8C-4070-804E-2897CD2577B6}">
    <text>Was 360.  Recent hot car test data from Haverhill and Middletown shows 300 F is more reasonable.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8" Type="http://schemas.openxmlformats.org/officeDocument/2006/relationships/hyperlink" Target="mailto:jcornelius@abccoke.com" TargetMode="External"/><Relationship Id="rId13" Type="http://schemas.openxmlformats.org/officeDocument/2006/relationships/hyperlink" Target="mailto:kesingleton@suncoke.com" TargetMode="External"/><Relationship Id="rId3" Type="http://schemas.openxmlformats.org/officeDocument/2006/relationships/hyperlink" Target="mailto:Marian.Gammon@Arcelormittal.com" TargetMode="External"/><Relationship Id="rId7" Type="http://schemas.openxmlformats.org/officeDocument/2006/relationships/hyperlink" Target="mailto:skmichalik@uss.com" TargetMode="External"/><Relationship Id="rId12" Type="http://schemas.openxmlformats.org/officeDocument/2006/relationships/hyperlink" Target="mailto:kmbatten@suncoke.com" TargetMode="External"/><Relationship Id="rId2" Type="http://schemas.openxmlformats.org/officeDocument/2006/relationships/hyperlink" Target="mailto:traci.self@arcelormittal.com" TargetMode="External"/><Relationship Id="rId1" Type="http://schemas.openxmlformats.org/officeDocument/2006/relationships/hyperlink" Target="mailto:fredric.kiechle@arcelormittal.com" TargetMode="External"/><Relationship Id="rId6" Type="http://schemas.openxmlformats.org/officeDocument/2006/relationships/hyperlink" Target="mailto:jsscheetz@uss.com" TargetMode="External"/><Relationship Id="rId11" Type="http://schemas.openxmlformats.org/officeDocument/2006/relationships/hyperlink" Target="mailto:brenna.harden@dteenergy.com" TargetMode="External"/><Relationship Id="rId5" Type="http://schemas.openxmlformats.org/officeDocument/2006/relationships/hyperlink" Target="mailto:Rich.Zavoda@arcelormittal.com" TargetMode="External"/><Relationship Id="rId15" Type="http://schemas.openxmlformats.org/officeDocument/2006/relationships/printerSettings" Target="../printerSettings/printerSettings4.bin"/><Relationship Id="rId10" Type="http://schemas.openxmlformats.org/officeDocument/2006/relationships/hyperlink" Target="mailto:david.fanning@dteenergy.com" TargetMode="External"/><Relationship Id="rId4" Type="http://schemas.openxmlformats.org/officeDocument/2006/relationships/hyperlink" Target="mailto:rhiannon.ulatowski@clevelandcliffs.com;" TargetMode="External"/><Relationship Id="rId9" Type="http://schemas.openxmlformats.org/officeDocument/2006/relationships/hyperlink" Target="mailto:robert.sanch@dteenergy.com" TargetMode="External"/><Relationship Id="rId14" Type="http://schemas.openxmlformats.org/officeDocument/2006/relationships/hyperlink" Target="mailto:lford@primaryenergy.com" TargetMode="Externa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8.xml.rels><?xml version="1.0" encoding="UTF-8" standalone="yes"?>
<Relationships xmlns="http://schemas.openxmlformats.org/package/2006/relationships"><Relationship Id="rId2" Type="http://schemas.openxmlformats.org/officeDocument/2006/relationships/printerSettings" Target="../printerSettings/printerSettings84.bin"/><Relationship Id="rId1" Type="http://schemas.openxmlformats.org/officeDocument/2006/relationships/hyperlink" Target="https://sor-scc-api.epa.gov/sccwebservices/sccsearch/"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B7EC7-2BE4-44C8-BB43-F43087999E2D}">
  <sheetPr codeName="Sheet47"/>
  <dimension ref="B1:H41"/>
  <sheetViews>
    <sheetView zoomScale="90" zoomScaleNormal="90" workbookViewId="0">
      <selection activeCell="B1" sqref="B1"/>
    </sheetView>
  </sheetViews>
  <sheetFormatPr defaultColWidth="9.140625" defaultRowHeight="12.75" x14ac:dyDescent="0.2"/>
  <cols>
    <col min="1" max="1" width="9.140625" style="8"/>
    <col min="2" max="2" width="40.85546875" style="8" customWidth="1"/>
    <col min="3" max="3" width="52.5703125" style="8" customWidth="1"/>
    <col min="4" max="4" width="14" style="8" customWidth="1"/>
    <col min="5" max="5" width="3.28515625" style="8" customWidth="1"/>
    <col min="6" max="6" width="20.85546875" style="8" bestFit="1" customWidth="1"/>
    <col min="7" max="7" width="2.5703125" style="8" customWidth="1"/>
    <col min="8" max="8" width="20.85546875" style="8" bestFit="1" customWidth="1"/>
    <col min="9" max="16384" width="9.140625" style="8"/>
  </cols>
  <sheetData>
    <row r="1" spans="2:3" x14ac:dyDescent="0.2">
      <c r="B1" s="2" t="s">
        <v>0</v>
      </c>
    </row>
    <row r="3" spans="2:3" ht="44.25" customHeight="1" x14ac:dyDescent="0.2">
      <c r="B3" s="798" t="s">
        <v>1</v>
      </c>
      <c r="C3" s="798"/>
    </row>
    <row r="4" spans="2:3" ht="118.5" customHeight="1" x14ac:dyDescent="0.2">
      <c r="B4" s="798" t="s">
        <v>2</v>
      </c>
      <c r="C4" s="798"/>
    </row>
    <row r="6" spans="2:3" x14ac:dyDescent="0.2">
      <c r="B6" s="21" t="s">
        <v>3</v>
      </c>
      <c r="C6" s="22"/>
    </row>
    <row r="7" spans="2:3" x14ac:dyDescent="0.2">
      <c r="B7" s="24" t="s">
        <v>4</v>
      </c>
      <c r="C7" s="25"/>
    </row>
    <row r="8" spans="2:3" x14ac:dyDescent="0.2">
      <c r="B8" s="28" t="s">
        <v>5</v>
      </c>
      <c r="C8" s="29"/>
    </row>
    <row r="9" spans="2:3" x14ac:dyDescent="0.2">
      <c r="B9" s="30" t="s">
        <v>6</v>
      </c>
      <c r="C9" s="31"/>
    </row>
    <row r="10" spans="2:3" x14ac:dyDescent="0.2">
      <c r="B10" s="32" t="s">
        <v>7</v>
      </c>
      <c r="C10" s="33"/>
    </row>
    <row r="11" spans="2:3" x14ac:dyDescent="0.2">
      <c r="B11" s="11" t="s">
        <v>8</v>
      </c>
    </row>
    <row r="12" spans="2:3" x14ac:dyDescent="0.2">
      <c r="B12" s="11" t="s">
        <v>9</v>
      </c>
    </row>
    <row r="13" spans="2:3" x14ac:dyDescent="0.2">
      <c r="B13" s="11" t="s">
        <v>10</v>
      </c>
    </row>
    <row r="14" spans="2:3" x14ac:dyDescent="0.2">
      <c r="B14" s="9" t="s">
        <v>11</v>
      </c>
    </row>
    <row r="16" spans="2:3" x14ac:dyDescent="0.2">
      <c r="B16" s="2" t="s">
        <v>12</v>
      </c>
    </row>
    <row r="17" spans="2:8" x14ac:dyDescent="0.2">
      <c r="B17" s="20"/>
      <c r="C17" s="15" t="s">
        <v>13</v>
      </c>
    </row>
    <row r="18" spans="2:8" ht="25.5" x14ac:dyDescent="0.2">
      <c r="B18" s="19"/>
      <c r="C18" s="16" t="s">
        <v>14</v>
      </c>
    </row>
    <row r="19" spans="2:8" x14ac:dyDescent="0.2">
      <c r="B19" s="23"/>
      <c r="C19" s="15" t="s">
        <v>15</v>
      </c>
    </row>
    <row r="20" spans="2:8" x14ac:dyDescent="0.2">
      <c r="B20" s="26"/>
      <c r="C20" s="15" t="s">
        <v>16</v>
      </c>
    </row>
    <row r="21" spans="2:8" x14ac:dyDescent="0.2">
      <c r="B21" s="577"/>
      <c r="C21" s="15" t="s">
        <v>5690</v>
      </c>
    </row>
    <row r="22" spans="2:8" x14ac:dyDescent="0.2">
      <c r="B22" s="633"/>
      <c r="C22" s="15" t="s">
        <v>6837</v>
      </c>
    </row>
    <row r="24" spans="2:8" x14ac:dyDescent="0.2">
      <c r="B24" s="2" t="s">
        <v>17</v>
      </c>
    </row>
    <row r="25" spans="2:8" x14ac:dyDescent="0.2">
      <c r="B25" s="63" t="s">
        <v>18</v>
      </c>
      <c r="C25" s="63" t="s">
        <v>19</v>
      </c>
      <c r="D25" s="63" t="s">
        <v>20</v>
      </c>
      <c r="F25" s="15" t="s">
        <v>5430</v>
      </c>
      <c r="H25" s="508" t="s">
        <v>5441</v>
      </c>
    </row>
    <row r="26" spans="2:8" x14ac:dyDescent="0.2">
      <c r="B26" s="17"/>
      <c r="C26" s="72" t="s">
        <v>3073</v>
      </c>
      <c r="D26" s="15" t="s">
        <v>23</v>
      </c>
      <c r="F26" s="72" t="s">
        <v>3073</v>
      </c>
      <c r="H26" s="498"/>
    </row>
    <row r="27" spans="2:8" x14ac:dyDescent="0.2">
      <c r="B27" s="17"/>
      <c r="C27" s="73" t="s">
        <v>3074</v>
      </c>
      <c r="D27" s="15" t="s">
        <v>23</v>
      </c>
      <c r="F27" s="15"/>
      <c r="H27" s="498"/>
    </row>
    <row r="28" spans="2:8" x14ac:dyDescent="0.2">
      <c r="B28" s="17" t="s">
        <v>21</v>
      </c>
      <c r="C28" s="64" t="s">
        <v>22</v>
      </c>
      <c r="D28" s="15" t="s">
        <v>23</v>
      </c>
      <c r="F28" s="64" t="s">
        <v>22</v>
      </c>
      <c r="H28" s="499" t="s">
        <v>22</v>
      </c>
    </row>
    <row r="29" spans="2:8" x14ac:dyDescent="0.2">
      <c r="B29" s="74" t="s">
        <v>3075</v>
      </c>
      <c r="C29" s="75" t="s">
        <v>3076</v>
      </c>
      <c r="D29" s="15" t="s">
        <v>23</v>
      </c>
      <c r="F29" s="15"/>
      <c r="H29" s="97"/>
    </row>
    <row r="30" spans="2:8" x14ac:dyDescent="0.2">
      <c r="B30" s="12" t="s">
        <v>3077</v>
      </c>
      <c r="C30" s="76" t="s">
        <v>3078</v>
      </c>
      <c r="D30" s="15" t="s">
        <v>23</v>
      </c>
      <c r="F30" s="15"/>
      <c r="H30" s="500" t="s">
        <v>3078</v>
      </c>
    </row>
    <row r="31" spans="2:8" x14ac:dyDescent="0.2">
      <c r="B31" s="12" t="s">
        <v>24</v>
      </c>
      <c r="C31" s="65" t="s">
        <v>25</v>
      </c>
      <c r="D31" s="15" t="s">
        <v>23</v>
      </c>
      <c r="F31" s="65" t="s">
        <v>25</v>
      </c>
      <c r="H31" s="501" t="s">
        <v>25</v>
      </c>
    </row>
    <row r="32" spans="2:8" x14ac:dyDescent="0.2">
      <c r="B32" s="12" t="s">
        <v>26</v>
      </c>
      <c r="C32" s="66" t="s">
        <v>27</v>
      </c>
      <c r="D32" s="15" t="s">
        <v>23</v>
      </c>
      <c r="F32" s="66" t="s">
        <v>27</v>
      </c>
      <c r="H32" s="502" t="s">
        <v>27</v>
      </c>
    </row>
    <row r="33" spans="2:8" x14ac:dyDescent="0.2">
      <c r="B33" s="1" t="s">
        <v>3079</v>
      </c>
      <c r="C33" s="1" t="s">
        <v>3079</v>
      </c>
      <c r="D33" s="15" t="s">
        <v>23</v>
      </c>
      <c r="F33" s="15"/>
      <c r="H33" s="97"/>
    </row>
    <row r="34" spans="2:8" x14ac:dyDescent="0.2">
      <c r="B34" s="12" t="s">
        <v>3080</v>
      </c>
      <c r="C34" s="77" t="s">
        <v>3080</v>
      </c>
      <c r="D34" s="15" t="s">
        <v>23</v>
      </c>
      <c r="F34" s="77" t="s">
        <v>3080</v>
      </c>
      <c r="H34" s="503" t="s">
        <v>3080</v>
      </c>
    </row>
    <row r="35" spans="2:8" x14ac:dyDescent="0.2">
      <c r="B35" s="12"/>
      <c r="C35" s="78" t="s">
        <v>3081</v>
      </c>
      <c r="D35" s="15" t="s">
        <v>3082</v>
      </c>
      <c r="F35" s="15"/>
      <c r="H35" s="97"/>
    </row>
    <row r="36" spans="2:8" x14ac:dyDescent="0.2">
      <c r="B36" s="12" t="s">
        <v>3083</v>
      </c>
      <c r="C36" s="79" t="s">
        <v>3083</v>
      </c>
      <c r="D36" s="15" t="s">
        <v>3082</v>
      </c>
      <c r="F36" s="79" t="s">
        <v>3083</v>
      </c>
      <c r="H36" s="504" t="s">
        <v>3083</v>
      </c>
    </row>
    <row r="37" spans="2:8" x14ac:dyDescent="0.2">
      <c r="B37" s="12" t="s">
        <v>3084</v>
      </c>
      <c r="C37" s="80" t="s">
        <v>3084</v>
      </c>
      <c r="D37" s="15" t="s">
        <v>3082</v>
      </c>
      <c r="F37" s="15"/>
      <c r="H37" s="505" t="s">
        <v>3084</v>
      </c>
    </row>
    <row r="38" spans="2:8" x14ac:dyDescent="0.2">
      <c r="B38" s="12" t="s">
        <v>3085</v>
      </c>
      <c r="C38" s="81" t="s">
        <v>3085</v>
      </c>
      <c r="D38" s="15" t="s">
        <v>3082</v>
      </c>
      <c r="F38" s="15"/>
      <c r="H38" s="506" t="s">
        <v>3085</v>
      </c>
    </row>
    <row r="39" spans="2:8" x14ac:dyDescent="0.2">
      <c r="B39" s="82"/>
      <c r="C39" s="83" t="s">
        <v>3086</v>
      </c>
      <c r="D39" s="15" t="s">
        <v>3082</v>
      </c>
      <c r="F39" s="83" t="s">
        <v>3086</v>
      </c>
      <c r="H39" s="498"/>
    </row>
    <row r="40" spans="2:8" x14ac:dyDescent="0.2">
      <c r="B40" s="82" t="s">
        <v>3087</v>
      </c>
      <c r="C40" s="12" t="s">
        <v>3087</v>
      </c>
      <c r="D40" s="15" t="s">
        <v>23</v>
      </c>
      <c r="F40" s="77" t="s">
        <v>3087</v>
      </c>
      <c r="H40" s="507" t="s">
        <v>3087</v>
      </c>
    </row>
    <row r="41" spans="2:8" x14ac:dyDescent="0.2">
      <c r="B41" s="15"/>
      <c r="C41" s="15" t="s">
        <v>3088</v>
      </c>
      <c r="D41" s="15" t="s">
        <v>3089</v>
      </c>
      <c r="F41" s="78" t="s">
        <v>3088</v>
      </c>
      <c r="H41" s="97"/>
    </row>
  </sheetData>
  <mergeCells count="2">
    <mergeCell ref="B3:C3"/>
    <mergeCell ref="B4:C4"/>
  </mergeCell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9"/>
  </sheetPr>
  <dimension ref="A1:K12"/>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19" bestFit="1" customWidth="1"/>
    <col min="2" max="2" width="20.85546875" style="119" customWidth="1"/>
    <col min="3" max="3" width="38.42578125" style="119" customWidth="1"/>
    <col min="4" max="4" width="44.42578125" style="119" customWidth="1"/>
    <col min="5" max="5" width="17.28515625" style="119" customWidth="1"/>
    <col min="6" max="6" width="45.42578125" style="119" customWidth="1"/>
    <col min="7" max="7" width="16.42578125" style="119" customWidth="1"/>
    <col min="8" max="8" width="68.42578125" style="119" customWidth="1"/>
    <col min="9" max="9" width="19.28515625" style="119" customWidth="1"/>
    <col min="10" max="10" width="78.5703125" style="119" customWidth="1"/>
    <col min="11" max="11" width="18.7109375" style="119" customWidth="1"/>
    <col min="12" max="12" width="9.140625" style="119"/>
    <col min="13" max="13" width="14.42578125" style="119" customWidth="1"/>
    <col min="14" max="14" width="10" style="119" customWidth="1"/>
    <col min="15" max="15" width="20.42578125" style="119" customWidth="1"/>
    <col min="16" max="16" width="11.42578125" style="119" customWidth="1"/>
    <col min="17" max="16384" width="9.140625" style="119"/>
  </cols>
  <sheetData>
    <row r="1" spans="1:11" ht="13.5" thickBot="1" x14ac:dyDescent="0.25">
      <c r="A1" s="128" t="s">
        <v>352</v>
      </c>
    </row>
    <row r="2" spans="1:11" ht="12.75" customHeight="1" x14ac:dyDescent="0.2">
      <c r="A2" s="809" t="s">
        <v>18</v>
      </c>
      <c r="B2" s="811" t="s">
        <v>19</v>
      </c>
      <c r="C2" s="823" t="s">
        <v>238</v>
      </c>
      <c r="D2" s="821" t="s">
        <v>353</v>
      </c>
      <c r="E2" s="821"/>
      <c r="F2" s="821"/>
      <c r="G2" s="821"/>
      <c r="H2" s="821" t="s">
        <v>354</v>
      </c>
      <c r="I2" s="821"/>
      <c r="J2" s="821"/>
      <c r="K2" s="838"/>
    </row>
    <row r="3" spans="1:11" ht="39" thickBot="1" x14ac:dyDescent="0.25">
      <c r="A3" s="810"/>
      <c r="B3" s="812"/>
      <c r="C3" s="833"/>
      <c r="D3" s="171" t="s">
        <v>355</v>
      </c>
      <c r="E3" s="172" t="s">
        <v>30</v>
      </c>
      <c r="F3" s="171" t="s">
        <v>356</v>
      </c>
      <c r="G3" s="172" t="s">
        <v>30</v>
      </c>
      <c r="H3" s="176" t="s">
        <v>357</v>
      </c>
      <c r="I3" s="177" t="s">
        <v>30</v>
      </c>
      <c r="J3" s="171" t="s">
        <v>358</v>
      </c>
      <c r="K3" s="217" t="s">
        <v>30</v>
      </c>
    </row>
    <row r="4" spans="1:11" ht="24.95" customHeight="1" x14ac:dyDescent="0.2">
      <c r="A4" s="16" t="s">
        <v>21</v>
      </c>
      <c r="B4" s="16" t="s">
        <v>22</v>
      </c>
      <c r="C4" s="16" t="s">
        <v>248</v>
      </c>
      <c r="D4" s="16">
        <v>54</v>
      </c>
      <c r="E4" s="16" t="s">
        <v>78</v>
      </c>
      <c r="F4" s="16" t="s">
        <v>268</v>
      </c>
      <c r="G4" s="16" t="s">
        <v>78</v>
      </c>
      <c r="H4" s="16" t="s">
        <v>359</v>
      </c>
      <c r="I4" s="16" t="s">
        <v>78</v>
      </c>
      <c r="J4" s="16" t="s">
        <v>360</v>
      </c>
      <c r="K4" s="16" t="s">
        <v>78</v>
      </c>
    </row>
    <row r="5" spans="1:11" ht="24.95" customHeight="1" x14ac:dyDescent="0.2">
      <c r="A5" s="16" t="s">
        <v>24</v>
      </c>
      <c r="B5" s="16" t="s">
        <v>25</v>
      </c>
      <c r="C5" s="16" t="s">
        <v>119</v>
      </c>
      <c r="D5" s="16" t="s">
        <v>361</v>
      </c>
      <c r="E5" s="16" t="s">
        <v>78</v>
      </c>
      <c r="F5" s="16" t="s">
        <v>361</v>
      </c>
      <c r="G5" s="16" t="s">
        <v>78</v>
      </c>
      <c r="H5" s="16" t="s">
        <v>362</v>
      </c>
      <c r="I5" s="16" t="s">
        <v>78</v>
      </c>
      <c r="J5" s="106" t="s">
        <v>363</v>
      </c>
      <c r="K5" s="16" t="s">
        <v>78</v>
      </c>
    </row>
    <row r="6" spans="1:11" ht="24.95" customHeight="1" x14ac:dyDescent="0.2">
      <c r="A6" s="16" t="s">
        <v>26</v>
      </c>
      <c r="B6" s="16" t="s">
        <v>27</v>
      </c>
      <c r="C6" s="16" t="s">
        <v>228</v>
      </c>
      <c r="D6" s="16" t="s">
        <v>364</v>
      </c>
      <c r="E6" s="16" t="s">
        <v>78</v>
      </c>
      <c r="F6" s="16" t="s">
        <v>364</v>
      </c>
      <c r="G6" s="16" t="s">
        <v>78</v>
      </c>
      <c r="H6" s="16" t="s">
        <v>364</v>
      </c>
      <c r="I6" s="16" t="s">
        <v>78</v>
      </c>
      <c r="J6" s="16" t="s">
        <v>364</v>
      </c>
      <c r="K6" s="16" t="s">
        <v>78</v>
      </c>
    </row>
    <row r="7" spans="1:11" ht="24.95" customHeight="1" x14ac:dyDescent="0.2">
      <c r="A7" s="107" t="s">
        <v>3087</v>
      </c>
      <c r="B7" s="107" t="s">
        <v>3087</v>
      </c>
      <c r="C7" s="147" t="s">
        <v>3113</v>
      </c>
      <c r="D7" s="16" t="s">
        <v>3155</v>
      </c>
      <c r="E7" s="16" t="s">
        <v>3155</v>
      </c>
      <c r="F7" s="107" t="s">
        <v>3156</v>
      </c>
      <c r="G7" s="107" t="s">
        <v>3157</v>
      </c>
      <c r="H7" s="107"/>
      <c r="I7" s="107" t="s">
        <v>3158</v>
      </c>
      <c r="J7" s="107" t="s">
        <v>3156</v>
      </c>
      <c r="K7" s="107" t="s">
        <v>3157</v>
      </c>
    </row>
    <row r="8" spans="1:11" ht="24.95" customHeight="1" x14ac:dyDescent="0.2">
      <c r="A8" s="107" t="s">
        <v>3782</v>
      </c>
      <c r="B8" s="146" t="s">
        <v>3073</v>
      </c>
      <c r="C8" s="107" t="s">
        <v>3796</v>
      </c>
      <c r="D8" s="107">
        <v>2</v>
      </c>
      <c r="E8" s="107"/>
      <c r="F8" s="107" t="s">
        <v>3855</v>
      </c>
      <c r="G8" s="107"/>
      <c r="H8" s="107">
        <v>2</v>
      </c>
      <c r="I8" s="107"/>
      <c r="J8" s="107" t="s">
        <v>3855</v>
      </c>
      <c r="K8" s="107"/>
    </row>
    <row r="9" spans="1:11" ht="24.95" customHeight="1" x14ac:dyDescent="0.2">
      <c r="A9" s="109" t="s">
        <v>3080</v>
      </c>
      <c r="B9" s="109" t="s">
        <v>3080</v>
      </c>
      <c r="C9" s="109" t="s">
        <v>4425</v>
      </c>
      <c r="D9" s="109" t="s">
        <v>4460</v>
      </c>
      <c r="E9" s="109">
        <v>12</v>
      </c>
      <c r="F9" s="109"/>
      <c r="G9" s="109"/>
      <c r="H9" s="109">
        <v>4</v>
      </c>
      <c r="I9" s="109">
        <v>29</v>
      </c>
      <c r="J9" s="109"/>
      <c r="K9" s="109"/>
    </row>
    <row r="10" spans="1:11" s="343" customFormat="1" ht="24.95" customHeight="1" x14ac:dyDescent="0.2">
      <c r="A10" s="107"/>
      <c r="B10" s="107" t="s">
        <v>3088</v>
      </c>
      <c r="C10" s="107" t="s">
        <v>5702</v>
      </c>
      <c r="D10" s="107">
        <v>1</v>
      </c>
      <c r="E10" s="107"/>
      <c r="F10" s="134" t="s">
        <v>5731</v>
      </c>
      <c r="G10" s="107"/>
      <c r="H10" s="107">
        <v>1</v>
      </c>
      <c r="I10" s="107"/>
      <c r="J10" s="134" t="s">
        <v>5731</v>
      </c>
      <c r="K10" s="107"/>
    </row>
    <row r="11" spans="1:11" s="648" customFormat="1" ht="24.95" customHeight="1" x14ac:dyDescent="0.2">
      <c r="A11" s="103" t="s">
        <v>3083</v>
      </c>
      <c r="B11" s="637" t="s">
        <v>3083</v>
      </c>
      <c r="C11" s="637" t="s">
        <v>5403</v>
      </c>
      <c r="D11" s="654" t="s">
        <v>6926</v>
      </c>
      <c r="E11" s="637" t="s">
        <v>6840</v>
      </c>
      <c r="F11" s="637" t="s">
        <v>6890</v>
      </c>
      <c r="G11" s="637" t="s">
        <v>6840</v>
      </c>
      <c r="H11" s="654" t="s">
        <v>6927</v>
      </c>
      <c r="I11" s="637" t="s">
        <v>6840</v>
      </c>
      <c r="J11" s="637" t="s">
        <v>6891</v>
      </c>
      <c r="K11" s="637" t="s">
        <v>6840</v>
      </c>
    </row>
    <row r="12" spans="1:11" s="648" customFormat="1" ht="24.95" customHeight="1" x14ac:dyDescent="0.2">
      <c r="A12" s="107"/>
      <c r="B12" s="638" t="s">
        <v>3086</v>
      </c>
      <c r="C12" s="647"/>
      <c r="D12" s="649" t="s">
        <v>6921</v>
      </c>
      <c r="E12" s="649"/>
      <c r="F12" s="649" t="s">
        <v>6922</v>
      </c>
      <c r="G12" s="649"/>
      <c r="H12" s="649" t="s">
        <v>6923</v>
      </c>
      <c r="I12" s="649"/>
      <c r="J12" s="649" t="s">
        <v>6922</v>
      </c>
      <c r="K12" s="649"/>
    </row>
  </sheetData>
  <mergeCells count="5">
    <mergeCell ref="A2:A3"/>
    <mergeCell ref="C2:C3"/>
    <mergeCell ref="B2:B3"/>
    <mergeCell ref="D2:G2"/>
    <mergeCell ref="H2:K2"/>
  </mergeCells>
  <conditionalFormatting sqref="C12:K12">
    <cfRule type="expression" dxfId="1" priority="1">
      <formula>AND($B12&lt;&gt;"",OR(D$2="Facility Review",D$3="Facility Review"),C12="")</formula>
    </cfRule>
    <cfRule type="expression" dxfId="0" priority="2">
      <formula>AND($A12="SC-FranklinFurnace-OH",OR(D$2="Facility Review",D$3="Facility Review"),D12&lt;&gt;"No change")</formula>
    </cfRule>
  </conditionalFormatting>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theme="9"/>
  </sheetPr>
  <dimension ref="A1:B20"/>
  <sheetViews>
    <sheetView workbookViewId="0">
      <selection activeCell="B20" sqref="B20"/>
    </sheetView>
  </sheetViews>
  <sheetFormatPr defaultColWidth="20" defaultRowHeight="12.75" x14ac:dyDescent="0.2"/>
  <cols>
    <col min="1" max="1" width="140.140625" style="119" customWidth="1"/>
    <col min="2" max="2" width="88.28515625" style="119" customWidth="1"/>
    <col min="3" max="16384" width="20" style="119"/>
  </cols>
  <sheetData>
    <row r="1" spans="1:2" ht="13.5" thickBot="1" x14ac:dyDescent="0.25">
      <c r="A1" s="128" t="s">
        <v>365</v>
      </c>
      <c r="B1" s="128"/>
    </row>
    <row r="2" spans="1:2" ht="40.35" customHeight="1" x14ac:dyDescent="0.2">
      <c r="A2" s="839" t="s">
        <v>366</v>
      </c>
    </row>
    <row r="3" spans="1:2" ht="39.6" customHeight="1" thickBot="1" x14ac:dyDescent="0.25">
      <c r="A3" s="840"/>
    </row>
    <row r="4" spans="1:2" x14ac:dyDescent="0.2">
      <c r="A4" s="104" t="s">
        <v>367</v>
      </c>
    </row>
    <row r="5" spans="1:2" x14ac:dyDescent="0.2">
      <c r="A5" s="134" t="s">
        <v>368</v>
      </c>
      <c r="B5" s="218"/>
    </row>
    <row r="6" spans="1:2" x14ac:dyDescent="0.2">
      <c r="A6" s="134" t="s">
        <v>369</v>
      </c>
    </row>
    <row r="7" spans="1:2" x14ac:dyDescent="0.2">
      <c r="A7" s="134" t="s">
        <v>370</v>
      </c>
    </row>
    <row r="8" spans="1:2" x14ac:dyDescent="0.2">
      <c r="A8" s="134" t="s">
        <v>371</v>
      </c>
    </row>
    <row r="9" spans="1:2" ht="13.5" thickBot="1" x14ac:dyDescent="0.25"/>
    <row r="10" spans="1:2" x14ac:dyDescent="0.2">
      <c r="A10" s="811" t="s">
        <v>19</v>
      </c>
      <c r="B10" s="842" t="s">
        <v>30</v>
      </c>
    </row>
    <row r="11" spans="1:2" x14ac:dyDescent="0.2">
      <c r="A11" s="841"/>
      <c r="B11" s="843"/>
    </row>
    <row r="12" spans="1:2" x14ac:dyDescent="0.2">
      <c r="A12" s="72" t="s">
        <v>3073</v>
      </c>
      <c r="B12" s="134" t="s">
        <v>5432</v>
      </c>
    </row>
    <row r="13" spans="1:2" x14ac:dyDescent="0.2">
      <c r="A13" s="475" t="s">
        <v>22</v>
      </c>
      <c r="B13" s="324" t="s">
        <v>5433</v>
      </c>
    </row>
    <row r="14" spans="1:2" ht="25.5" x14ac:dyDescent="0.2">
      <c r="A14" s="125" t="s">
        <v>25</v>
      </c>
      <c r="B14" s="324" t="s">
        <v>5434</v>
      </c>
    </row>
    <row r="15" spans="1:2" x14ac:dyDescent="0.2">
      <c r="A15" s="125" t="s">
        <v>27</v>
      </c>
      <c r="B15" s="324" t="s">
        <v>372</v>
      </c>
    </row>
    <row r="16" spans="1:2" x14ac:dyDescent="0.2">
      <c r="A16" s="77" t="s">
        <v>3080</v>
      </c>
      <c r="B16" s="134" t="s">
        <v>5431</v>
      </c>
    </row>
    <row r="17" spans="1:2" x14ac:dyDescent="0.2">
      <c r="A17" s="77" t="s">
        <v>3087</v>
      </c>
      <c r="B17" s="511" t="s">
        <v>5435</v>
      </c>
    </row>
    <row r="18" spans="1:2" x14ac:dyDescent="0.2">
      <c r="A18" s="107" t="s">
        <v>3088</v>
      </c>
      <c r="B18" s="511" t="s">
        <v>5732</v>
      </c>
    </row>
    <row r="19" spans="1:2" x14ac:dyDescent="0.2">
      <c r="A19" s="103" t="s">
        <v>3083</v>
      </c>
      <c r="B19" s="709" t="s">
        <v>7134</v>
      </c>
    </row>
    <row r="20" spans="1:2" x14ac:dyDescent="0.2">
      <c r="A20" s="638" t="s">
        <v>3086</v>
      </c>
      <c r="B20" s="709" t="s">
        <v>7136</v>
      </c>
    </row>
  </sheetData>
  <mergeCells count="3">
    <mergeCell ref="A2:A3"/>
    <mergeCell ref="A10:A11"/>
    <mergeCell ref="B10:B1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theme="9"/>
  </sheetPr>
  <dimension ref="A1:GF179"/>
  <sheetViews>
    <sheetView zoomScaleNormal="100" workbookViewId="0">
      <pane xSplit="2" ySplit="3" topLeftCell="C4" activePane="bottomRight" state="frozen"/>
      <selection pane="topRight" activeCell="C1" sqref="C1"/>
      <selection pane="bottomLeft" activeCell="A4" sqref="A4"/>
      <selection pane="bottomRight"/>
    </sheetView>
  </sheetViews>
  <sheetFormatPr defaultColWidth="20" defaultRowHeight="12.75" x14ac:dyDescent="0.2"/>
  <cols>
    <col min="1" max="2" width="20" style="119"/>
    <col min="3" max="3" width="24.5703125" style="119" customWidth="1"/>
    <col min="4" max="5" width="23" style="119" customWidth="1"/>
    <col min="6" max="7" width="23.85546875" style="119" customWidth="1"/>
    <col min="8" max="9" width="23" style="119" customWidth="1"/>
    <col min="10" max="15" width="23.5703125" style="119" customWidth="1"/>
    <col min="16" max="16" width="38.140625" style="119" customWidth="1"/>
    <col min="17" max="17" width="16.140625" style="119" customWidth="1"/>
    <col min="18" max="21" width="21.42578125" style="119" customWidth="1"/>
    <col min="22" max="22" width="26.5703125" style="119" customWidth="1"/>
    <col min="23" max="23" width="18.140625" style="119" customWidth="1"/>
    <col min="24" max="24" width="26.5703125" style="119" customWidth="1"/>
    <col min="25" max="25" width="17.5703125" style="119" customWidth="1"/>
    <col min="26" max="26" width="26.5703125" style="119" customWidth="1"/>
    <col min="27" max="27" width="19.140625" style="119" customWidth="1"/>
    <col min="28" max="28" width="24.42578125" style="219" customWidth="1"/>
    <col min="29" max="29" width="17.5703125" style="219" customWidth="1"/>
    <col min="30" max="30" width="25.85546875" style="219" customWidth="1"/>
    <col min="31" max="31" width="17.42578125" style="219" customWidth="1"/>
    <col min="32" max="39" width="20" style="119" customWidth="1"/>
    <col min="40" max="41" width="24.42578125" style="119" customWidth="1"/>
    <col min="42" max="42" width="19.5703125" style="119" customWidth="1"/>
    <col min="43" max="45" width="20" style="119" customWidth="1"/>
    <col min="46" max="47" width="24.85546875" style="119" customWidth="1"/>
    <col min="48" max="48" width="18.42578125" style="119" customWidth="1"/>
    <col min="49" max="49" width="22.28515625" style="119" customWidth="1"/>
    <col min="50" max="57" width="20" style="119" customWidth="1"/>
    <col min="58" max="58" width="19.85546875" style="119" customWidth="1"/>
    <col min="59" max="62" width="20" style="119" customWidth="1"/>
    <col min="63" max="63" width="32" style="119" customWidth="1"/>
    <col min="64" max="64" width="18.7109375" style="119" customWidth="1"/>
    <col min="65" max="90" width="20" style="119" customWidth="1"/>
    <col min="91" max="91" width="40" style="119" customWidth="1"/>
    <col min="92" max="92" width="18.140625" style="119" customWidth="1"/>
    <col min="93" max="93" width="39.85546875" style="119" customWidth="1"/>
    <col min="94" max="94" width="18.7109375" style="119" customWidth="1"/>
    <col min="95" max="95" width="60.140625" style="119" customWidth="1"/>
    <col min="96" max="96" width="19.42578125" style="119" customWidth="1"/>
    <col min="97" max="98" width="20" style="119" customWidth="1"/>
    <col min="99" max="102" width="20" style="219" customWidth="1"/>
    <col min="103" max="112" width="20" style="119" customWidth="1"/>
    <col min="113" max="113" width="31.42578125" style="119" customWidth="1"/>
    <col min="114" max="114" width="20" style="119" customWidth="1"/>
    <col min="115" max="115" width="29" style="119" customWidth="1"/>
    <col min="116" max="116" width="19.42578125" style="119" customWidth="1"/>
    <col min="117" max="128" width="20" style="119" customWidth="1"/>
    <col min="129" max="129" width="31.5703125" style="119" customWidth="1"/>
    <col min="130" max="130" width="18.28515625" style="119" customWidth="1"/>
    <col min="131" max="131" width="30" style="119" customWidth="1"/>
    <col min="132" max="132" width="16.5703125" style="119" customWidth="1"/>
    <col min="133" max="134" width="20" style="119" customWidth="1"/>
    <col min="135" max="135" width="45.5703125" style="119" customWidth="1"/>
    <col min="136" max="136" width="20.7109375" style="119" customWidth="1"/>
    <col min="137" max="150" width="20" style="119" customWidth="1"/>
    <col min="151" max="151" width="34" style="119" customWidth="1"/>
    <col min="152" max="152" width="19.7109375" style="119" customWidth="1"/>
    <col min="153" max="178" width="20" style="119"/>
    <col min="179" max="179" width="42.28515625" style="119" customWidth="1"/>
    <col min="180" max="180" width="16.140625" style="119" customWidth="1"/>
    <col min="181" max="181" width="44" style="119" customWidth="1"/>
    <col min="182" max="182" width="17.42578125" style="119" customWidth="1"/>
    <col min="183" max="183" width="45.42578125" style="119" customWidth="1"/>
    <col min="184" max="184" width="18.140625" style="119" customWidth="1"/>
    <col min="185" max="185" width="44.140625" style="119" customWidth="1"/>
    <col min="186" max="186" width="17.140625" style="119" customWidth="1"/>
    <col min="187" max="16384" width="20" style="119"/>
  </cols>
  <sheetData>
    <row r="1" spans="1:186" ht="13.5" thickBot="1" x14ac:dyDescent="0.25">
      <c r="A1" s="128" t="s">
        <v>373</v>
      </c>
      <c r="CQ1" s="128" t="s">
        <v>374</v>
      </c>
      <c r="CR1" s="128"/>
      <c r="EW1" s="128" t="s">
        <v>375</v>
      </c>
      <c r="EX1" s="128"/>
      <c r="EY1" s="128"/>
    </row>
    <row r="2" spans="1:186" ht="15" customHeight="1" x14ac:dyDescent="0.2">
      <c r="A2" s="849" t="s">
        <v>18</v>
      </c>
      <c r="B2" s="809" t="s">
        <v>19</v>
      </c>
      <c r="C2" s="220" t="s">
        <v>376</v>
      </c>
      <c r="D2" s="845" t="s">
        <v>377</v>
      </c>
      <c r="E2" s="845"/>
      <c r="F2" s="845"/>
      <c r="G2" s="845"/>
      <c r="H2" s="845"/>
      <c r="I2" s="845"/>
      <c r="J2" s="845"/>
      <c r="K2" s="845"/>
      <c r="L2" s="845"/>
      <c r="M2" s="845"/>
      <c r="N2" s="845"/>
      <c r="O2" s="845"/>
      <c r="P2" s="845"/>
      <c r="Q2" s="845"/>
      <c r="R2" s="824" t="s">
        <v>378</v>
      </c>
      <c r="S2" s="846" t="s">
        <v>30</v>
      </c>
      <c r="T2" s="823" t="s">
        <v>379</v>
      </c>
      <c r="U2" s="823"/>
      <c r="V2" s="823"/>
      <c r="W2" s="823"/>
      <c r="X2" s="823"/>
      <c r="Y2" s="823"/>
      <c r="Z2" s="823"/>
      <c r="AA2" s="823"/>
      <c r="AB2" s="823"/>
      <c r="AC2" s="823"/>
      <c r="AD2" s="823"/>
      <c r="AE2" s="823"/>
      <c r="AF2" s="823"/>
      <c r="AG2" s="823"/>
      <c r="AH2" s="823"/>
      <c r="AI2" s="823"/>
      <c r="AJ2" s="823"/>
      <c r="AK2" s="823"/>
      <c r="AL2" s="823"/>
      <c r="AM2" s="823"/>
      <c r="AN2" s="823"/>
      <c r="AO2" s="823"/>
      <c r="AP2" s="823"/>
      <c r="AQ2" s="823"/>
      <c r="AR2" s="823"/>
      <c r="AS2" s="823"/>
      <c r="AT2" s="823"/>
      <c r="AU2" s="823"/>
      <c r="AV2" s="823"/>
      <c r="AW2" s="823"/>
      <c r="AX2" s="823"/>
      <c r="AY2" s="823"/>
      <c r="AZ2" s="823"/>
      <c r="BA2" s="823"/>
      <c r="BB2" s="823"/>
      <c r="BC2" s="823"/>
      <c r="BD2" s="823"/>
      <c r="BE2" s="823"/>
      <c r="BF2" s="823"/>
      <c r="BG2" s="823"/>
      <c r="BH2" s="823"/>
      <c r="BI2" s="823"/>
      <c r="BJ2" s="823"/>
      <c r="BK2" s="823" t="s">
        <v>380</v>
      </c>
      <c r="BL2" s="823"/>
      <c r="BM2" s="823"/>
      <c r="BN2" s="823"/>
      <c r="BO2" s="823"/>
      <c r="BP2" s="823"/>
      <c r="BQ2" s="823"/>
      <c r="BR2" s="823"/>
      <c r="BS2" s="823"/>
      <c r="BT2" s="823"/>
      <c r="BU2" s="823"/>
      <c r="BV2" s="823"/>
      <c r="BW2" s="823"/>
      <c r="BX2" s="823"/>
      <c r="BY2" s="823"/>
      <c r="BZ2" s="823"/>
      <c r="CA2" s="823"/>
      <c r="CB2" s="823"/>
      <c r="CC2" s="823"/>
      <c r="CD2" s="823"/>
      <c r="CE2" s="823"/>
      <c r="CF2" s="823"/>
      <c r="CG2" s="823"/>
      <c r="CH2" s="823"/>
      <c r="CI2" s="823"/>
      <c r="CJ2" s="823"/>
      <c r="CK2" s="823"/>
      <c r="CL2" s="823"/>
      <c r="CM2" s="823"/>
      <c r="CN2" s="823"/>
      <c r="CO2" s="823"/>
      <c r="CP2" s="823"/>
      <c r="CQ2" s="824" t="s">
        <v>381</v>
      </c>
      <c r="CR2" s="846" t="s">
        <v>30</v>
      </c>
      <c r="CS2" s="824" t="s">
        <v>382</v>
      </c>
      <c r="CT2" s="846" t="s">
        <v>30</v>
      </c>
      <c r="CU2" s="823" t="s">
        <v>383</v>
      </c>
      <c r="CV2" s="823"/>
      <c r="CW2" s="823"/>
      <c r="CX2" s="823"/>
      <c r="CY2" s="823"/>
      <c r="CZ2" s="823"/>
      <c r="DA2" s="823"/>
      <c r="DB2" s="823"/>
      <c r="DC2" s="823"/>
      <c r="DD2" s="823"/>
      <c r="DE2" s="823"/>
      <c r="DF2" s="823"/>
      <c r="DG2" s="823"/>
      <c r="DH2" s="823"/>
      <c r="DI2" s="845" t="s">
        <v>384</v>
      </c>
      <c r="DJ2" s="845"/>
      <c r="DK2" s="845"/>
      <c r="DL2" s="845"/>
      <c r="DM2" s="845"/>
      <c r="DN2" s="845"/>
      <c r="DO2" s="845"/>
      <c r="DP2" s="845"/>
      <c r="DQ2" s="845"/>
      <c r="DR2" s="845"/>
      <c r="DS2" s="845"/>
      <c r="DT2" s="845"/>
      <c r="DU2" s="845"/>
      <c r="DV2" s="845"/>
      <c r="DW2" s="845"/>
      <c r="DX2" s="845"/>
      <c r="DY2" s="845" t="s">
        <v>385</v>
      </c>
      <c r="DZ2" s="845"/>
      <c r="EA2" s="845"/>
      <c r="EB2" s="845"/>
      <c r="EC2" s="845"/>
      <c r="ED2" s="845"/>
      <c r="EE2" s="845"/>
      <c r="EF2" s="845"/>
      <c r="EG2" s="845" t="s">
        <v>386</v>
      </c>
      <c r="EH2" s="845"/>
      <c r="EI2" s="845"/>
      <c r="EJ2" s="845"/>
      <c r="EK2" s="845"/>
      <c r="EL2" s="845"/>
      <c r="EM2" s="845"/>
      <c r="EN2" s="845"/>
      <c r="EO2" s="845"/>
      <c r="EP2" s="845"/>
      <c r="EQ2" s="845"/>
      <c r="ER2" s="845"/>
      <c r="ES2" s="845"/>
      <c r="ET2" s="845"/>
      <c r="EU2" s="845"/>
      <c r="EV2" s="845"/>
      <c r="EW2" s="845" t="s">
        <v>387</v>
      </c>
      <c r="EX2" s="845"/>
      <c r="EY2" s="845"/>
      <c r="EZ2" s="845"/>
      <c r="FA2" s="845"/>
      <c r="FB2" s="845"/>
      <c r="FC2" s="845"/>
      <c r="FD2" s="845"/>
      <c r="FE2" s="845"/>
      <c r="FF2" s="845"/>
      <c r="FG2" s="845"/>
      <c r="FH2" s="845"/>
      <c r="FI2" s="845" t="s">
        <v>388</v>
      </c>
      <c r="FJ2" s="845"/>
      <c r="FK2" s="845"/>
      <c r="FL2" s="845"/>
      <c r="FM2" s="845"/>
      <c r="FN2" s="845"/>
      <c r="FO2" s="845"/>
      <c r="FP2" s="845"/>
      <c r="FQ2" s="845"/>
      <c r="FR2" s="845"/>
      <c r="FS2" s="845"/>
      <c r="FT2" s="845"/>
      <c r="FU2" s="824" t="s">
        <v>389</v>
      </c>
      <c r="FV2" s="846" t="s">
        <v>30</v>
      </c>
      <c r="FW2" s="824" t="s">
        <v>390</v>
      </c>
      <c r="FX2" s="846" t="s">
        <v>30</v>
      </c>
      <c r="FY2" s="845" t="s">
        <v>391</v>
      </c>
      <c r="FZ2" s="845"/>
      <c r="GA2" s="845"/>
      <c r="GB2" s="845"/>
      <c r="GC2" s="824" t="s">
        <v>392</v>
      </c>
      <c r="GD2" s="842" t="s">
        <v>30</v>
      </c>
    </row>
    <row r="3" spans="1:186" s="10" customFormat="1" ht="153.75" thickBot="1" x14ac:dyDescent="0.25">
      <c r="A3" s="850"/>
      <c r="B3" s="810"/>
      <c r="C3" s="157" t="s">
        <v>238</v>
      </c>
      <c r="D3" s="176" t="s">
        <v>393</v>
      </c>
      <c r="E3" s="177" t="s">
        <v>30</v>
      </c>
      <c r="F3" s="176" t="s">
        <v>394</v>
      </c>
      <c r="G3" s="177" t="s">
        <v>30</v>
      </c>
      <c r="H3" s="176" t="s">
        <v>395</v>
      </c>
      <c r="I3" s="177" t="s">
        <v>30</v>
      </c>
      <c r="J3" s="176" t="s">
        <v>396</v>
      </c>
      <c r="K3" s="177" t="s">
        <v>30</v>
      </c>
      <c r="L3" s="176" t="s">
        <v>397</v>
      </c>
      <c r="M3" s="177" t="s">
        <v>30</v>
      </c>
      <c r="N3" s="176" t="s">
        <v>398</v>
      </c>
      <c r="O3" s="177" t="s">
        <v>30</v>
      </c>
      <c r="P3" s="176" t="s">
        <v>399</v>
      </c>
      <c r="Q3" s="177" t="s">
        <v>30</v>
      </c>
      <c r="R3" s="848"/>
      <c r="S3" s="847"/>
      <c r="T3" s="176" t="s">
        <v>400</v>
      </c>
      <c r="U3" s="177" t="s">
        <v>30</v>
      </c>
      <c r="V3" s="176" t="s">
        <v>401</v>
      </c>
      <c r="W3" s="177" t="s">
        <v>30</v>
      </c>
      <c r="X3" s="176" t="s">
        <v>402</v>
      </c>
      <c r="Y3" s="177" t="s">
        <v>30</v>
      </c>
      <c r="Z3" s="176" t="s">
        <v>403</v>
      </c>
      <c r="AA3" s="177" t="s">
        <v>30</v>
      </c>
      <c r="AB3" s="223" t="s">
        <v>404</v>
      </c>
      <c r="AC3" s="224" t="s">
        <v>30</v>
      </c>
      <c r="AD3" s="223" t="s">
        <v>405</v>
      </c>
      <c r="AE3" s="224" t="s">
        <v>30</v>
      </c>
      <c r="AF3" s="176" t="s">
        <v>406</v>
      </c>
      <c r="AG3" s="177" t="s">
        <v>30</v>
      </c>
      <c r="AH3" s="176" t="s">
        <v>407</v>
      </c>
      <c r="AI3" s="176" t="s">
        <v>408</v>
      </c>
      <c r="AJ3" s="177" t="s">
        <v>30</v>
      </c>
      <c r="AK3" s="176" t="s">
        <v>409</v>
      </c>
      <c r="AL3" s="176" t="s">
        <v>410</v>
      </c>
      <c r="AM3" s="177" t="s">
        <v>30</v>
      </c>
      <c r="AN3" s="176" t="s">
        <v>411</v>
      </c>
      <c r="AO3" s="176" t="s">
        <v>412</v>
      </c>
      <c r="AP3" s="177" t="s">
        <v>30</v>
      </c>
      <c r="AQ3" s="176" t="s">
        <v>413</v>
      </c>
      <c r="AR3" s="176" t="s">
        <v>414</v>
      </c>
      <c r="AS3" s="177" t="s">
        <v>30</v>
      </c>
      <c r="AT3" s="176" t="s">
        <v>415</v>
      </c>
      <c r="AU3" s="176" t="s">
        <v>416</v>
      </c>
      <c r="AV3" s="177" t="s">
        <v>30</v>
      </c>
      <c r="AW3" s="176" t="s">
        <v>417</v>
      </c>
      <c r="AX3" s="176" t="s">
        <v>418</v>
      </c>
      <c r="AY3" s="177" t="s">
        <v>30</v>
      </c>
      <c r="AZ3" s="176" t="s">
        <v>419</v>
      </c>
      <c r="BA3" s="176" t="s">
        <v>420</v>
      </c>
      <c r="BB3" s="177" t="s">
        <v>30</v>
      </c>
      <c r="BC3" s="176" t="s">
        <v>421</v>
      </c>
      <c r="BD3" s="177" t="s">
        <v>30</v>
      </c>
      <c r="BE3" s="176" t="s">
        <v>422</v>
      </c>
      <c r="BF3" s="177" t="s">
        <v>30</v>
      </c>
      <c r="BG3" s="176" t="s">
        <v>423</v>
      </c>
      <c r="BH3" s="177" t="s">
        <v>30</v>
      </c>
      <c r="BI3" s="176" t="s">
        <v>424</v>
      </c>
      <c r="BJ3" s="177" t="s">
        <v>30</v>
      </c>
      <c r="BK3" s="176" t="s">
        <v>425</v>
      </c>
      <c r="BL3" s="177" t="s">
        <v>30</v>
      </c>
      <c r="BM3" s="176" t="s">
        <v>426</v>
      </c>
      <c r="BN3" s="176" t="s">
        <v>427</v>
      </c>
      <c r="BO3" s="177" t="s">
        <v>30</v>
      </c>
      <c r="BP3" s="176" t="s">
        <v>428</v>
      </c>
      <c r="BQ3" s="176" t="s">
        <v>429</v>
      </c>
      <c r="BR3" s="177" t="s">
        <v>30</v>
      </c>
      <c r="BS3" s="176" t="s">
        <v>430</v>
      </c>
      <c r="BT3" s="176" t="s">
        <v>431</v>
      </c>
      <c r="BU3" s="177" t="s">
        <v>30</v>
      </c>
      <c r="BV3" s="176" t="s">
        <v>432</v>
      </c>
      <c r="BW3" s="176" t="s">
        <v>433</v>
      </c>
      <c r="BX3" s="177" t="s">
        <v>30</v>
      </c>
      <c r="BY3" s="176" t="s">
        <v>434</v>
      </c>
      <c r="BZ3" s="176" t="s">
        <v>435</v>
      </c>
      <c r="CA3" s="177" t="s">
        <v>30</v>
      </c>
      <c r="CB3" s="176" t="s">
        <v>436</v>
      </c>
      <c r="CC3" s="176" t="s">
        <v>437</v>
      </c>
      <c r="CD3" s="177" t="s">
        <v>30</v>
      </c>
      <c r="CE3" s="176" t="s">
        <v>438</v>
      </c>
      <c r="CF3" s="176" t="s">
        <v>439</v>
      </c>
      <c r="CG3" s="177" t="s">
        <v>30</v>
      </c>
      <c r="CH3" s="176" t="s">
        <v>440</v>
      </c>
      <c r="CI3" s="176" t="s">
        <v>441</v>
      </c>
      <c r="CJ3" s="177" t="s">
        <v>30</v>
      </c>
      <c r="CK3" s="176" t="s">
        <v>442</v>
      </c>
      <c r="CL3" s="177" t="s">
        <v>30</v>
      </c>
      <c r="CM3" s="176" t="s">
        <v>443</v>
      </c>
      <c r="CN3" s="177" t="s">
        <v>30</v>
      </c>
      <c r="CO3" s="176" t="s">
        <v>444</v>
      </c>
      <c r="CP3" s="177" t="s">
        <v>30</v>
      </c>
      <c r="CQ3" s="848"/>
      <c r="CR3" s="847"/>
      <c r="CS3" s="848"/>
      <c r="CT3" s="847"/>
      <c r="CU3" s="223" t="s">
        <v>445</v>
      </c>
      <c r="CV3" s="224" t="s">
        <v>30</v>
      </c>
      <c r="CW3" s="223" t="s">
        <v>446</v>
      </c>
      <c r="CX3" s="224" t="s">
        <v>30</v>
      </c>
      <c r="CY3" s="176" t="s">
        <v>447</v>
      </c>
      <c r="CZ3" s="177" t="s">
        <v>30</v>
      </c>
      <c r="DA3" s="176" t="s">
        <v>448</v>
      </c>
      <c r="DB3" s="177" t="s">
        <v>30</v>
      </c>
      <c r="DC3" s="176" t="s">
        <v>449</v>
      </c>
      <c r="DD3" s="177" t="s">
        <v>30</v>
      </c>
      <c r="DE3" s="176" t="s">
        <v>450</v>
      </c>
      <c r="DF3" s="177" t="s">
        <v>30</v>
      </c>
      <c r="DG3" s="176" t="s">
        <v>451</v>
      </c>
      <c r="DH3" s="177" t="s">
        <v>30</v>
      </c>
      <c r="DI3" s="176" t="s">
        <v>452</v>
      </c>
      <c r="DJ3" s="177" t="s">
        <v>30</v>
      </c>
      <c r="DK3" s="176" t="s">
        <v>453</v>
      </c>
      <c r="DL3" s="177" t="s">
        <v>30</v>
      </c>
      <c r="DM3" s="176" t="s">
        <v>454</v>
      </c>
      <c r="DN3" s="177" t="s">
        <v>30</v>
      </c>
      <c r="DO3" s="176" t="s">
        <v>455</v>
      </c>
      <c r="DP3" s="177" t="s">
        <v>30</v>
      </c>
      <c r="DQ3" s="176" t="s">
        <v>456</v>
      </c>
      <c r="DR3" s="177" t="s">
        <v>30</v>
      </c>
      <c r="DS3" s="176" t="s">
        <v>457</v>
      </c>
      <c r="DT3" s="177" t="s">
        <v>30</v>
      </c>
      <c r="DU3" s="176" t="s">
        <v>458</v>
      </c>
      <c r="DV3" s="177" t="s">
        <v>30</v>
      </c>
      <c r="DW3" s="176" t="s">
        <v>459</v>
      </c>
      <c r="DX3" s="177" t="s">
        <v>30</v>
      </c>
      <c r="DY3" s="176" t="s">
        <v>460</v>
      </c>
      <c r="DZ3" s="177" t="s">
        <v>30</v>
      </c>
      <c r="EA3" s="176" t="s">
        <v>461</v>
      </c>
      <c r="EB3" s="177" t="s">
        <v>30</v>
      </c>
      <c r="EC3" s="176" t="s">
        <v>462</v>
      </c>
      <c r="ED3" s="177" t="s">
        <v>30</v>
      </c>
      <c r="EE3" s="176" t="s">
        <v>463</v>
      </c>
      <c r="EF3" s="177" t="s">
        <v>30</v>
      </c>
      <c r="EG3" s="176" t="s">
        <v>464</v>
      </c>
      <c r="EH3" s="177" t="s">
        <v>30</v>
      </c>
      <c r="EI3" s="176" t="s">
        <v>465</v>
      </c>
      <c r="EJ3" s="177" t="s">
        <v>30</v>
      </c>
      <c r="EK3" s="176" t="s">
        <v>466</v>
      </c>
      <c r="EL3" s="177" t="s">
        <v>30</v>
      </c>
      <c r="EM3" s="176" t="s">
        <v>467</v>
      </c>
      <c r="EN3" s="177" t="s">
        <v>30</v>
      </c>
      <c r="EO3" s="176" t="s">
        <v>468</v>
      </c>
      <c r="EP3" s="177" t="s">
        <v>30</v>
      </c>
      <c r="EQ3" s="176" t="s">
        <v>469</v>
      </c>
      <c r="ER3" s="177" t="s">
        <v>30</v>
      </c>
      <c r="ES3" s="176" t="s">
        <v>470</v>
      </c>
      <c r="ET3" s="177" t="s">
        <v>30</v>
      </c>
      <c r="EU3" s="176" t="s">
        <v>471</v>
      </c>
      <c r="EV3" s="177" t="s">
        <v>30</v>
      </c>
      <c r="EW3" s="171" t="s">
        <v>472</v>
      </c>
      <c r="EX3" s="171" t="s">
        <v>473</v>
      </c>
      <c r="EY3" s="172" t="s">
        <v>30</v>
      </c>
      <c r="EZ3" s="171" t="s">
        <v>474</v>
      </c>
      <c r="FA3" s="171" t="s">
        <v>475</v>
      </c>
      <c r="FB3" s="172" t="s">
        <v>30</v>
      </c>
      <c r="FC3" s="171" t="s">
        <v>476</v>
      </c>
      <c r="FD3" s="171" t="s">
        <v>477</v>
      </c>
      <c r="FE3" s="172" t="s">
        <v>30</v>
      </c>
      <c r="FF3" s="171" t="s">
        <v>478</v>
      </c>
      <c r="FG3" s="171" t="s">
        <v>479</v>
      </c>
      <c r="FH3" s="172" t="s">
        <v>30</v>
      </c>
      <c r="FI3" s="171" t="s">
        <v>472</v>
      </c>
      <c r="FJ3" s="171" t="s">
        <v>473</v>
      </c>
      <c r="FK3" s="172" t="s">
        <v>30</v>
      </c>
      <c r="FL3" s="171" t="s">
        <v>474</v>
      </c>
      <c r="FM3" s="171" t="s">
        <v>475</v>
      </c>
      <c r="FN3" s="172" t="s">
        <v>30</v>
      </c>
      <c r="FO3" s="171" t="s">
        <v>476</v>
      </c>
      <c r="FP3" s="171" t="s">
        <v>477</v>
      </c>
      <c r="FQ3" s="172" t="s">
        <v>30</v>
      </c>
      <c r="FR3" s="171" t="s">
        <v>478</v>
      </c>
      <c r="FS3" s="171" t="s">
        <v>479</v>
      </c>
      <c r="FT3" s="172" t="s">
        <v>30</v>
      </c>
      <c r="FU3" s="848"/>
      <c r="FV3" s="847"/>
      <c r="FW3" s="848"/>
      <c r="FX3" s="847"/>
      <c r="FY3" s="176" t="s">
        <v>480</v>
      </c>
      <c r="FZ3" s="177" t="s">
        <v>30</v>
      </c>
      <c r="GA3" s="176" t="s">
        <v>481</v>
      </c>
      <c r="GB3" s="177" t="s">
        <v>30</v>
      </c>
      <c r="GC3" s="848"/>
      <c r="GD3" s="844"/>
    </row>
    <row r="4" spans="1:186" s="126" customFormat="1" ht="24.95" customHeight="1" x14ac:dyDescent="0.2">
      <c r="A4" s="95" t="s">
        <v>21</v>
      </c>
      <c r="B4" s="94" t="s">
        <v>22</v>
      </c>
      <c r="C4" s="93" t="s">
        <v>248</v>
      </c>
      <c r="D4" s="93" t="s">
        <v>482</v>
      </c>
      <c r="E4" s="122" t="s">
        <v>483</v>
      </c>
      <c r="F4" s="93" t="s">
        <v>249</v>
      </c>
      <c r="G4" s="93" t="s">
        <v>78</v>
      </c>
      <c r="H4" s="93" t="s">
        <v>249</v>
      </c>
      <c r="I4" s="93" t="s">
        <v>78</v>
      </c>
      <c r="J4" s="93" t="s">
        <v>249</v>
      </c>
      <c r="K4" s="93" t="s">
        <v>78</v>
      </c>
      <c r="L4" s="93" t="s">
        <v>484</v>
      </c>
      <c r="M4" s="93" t="s">
        <v>78</v>
      </c>
      <c r="N4" s="93" t="s">
        <v>484</v>
      </c>
      <c r="O4" s="93" t="s">
        <v>78</v>
      </c>
      <c r="P4" s="93" t="s">
        <v>249</v>
      </c>
      <c r="Q4" s="93" t="s">
        <v>78</v>
      </c>
      <c r="R4" s="93" t="s">
        <v>485</v>
      </c>
      <c r="S4" s="93" t="s">
        <v>78</v>
      </c>
      <c r="T4" s="93" t="s">
        <v>486</v>
      </c>
      <c r="U4" s="93" t="s">
        <v>78</v>
      </c>
      <c r="V4" s="93" t="s">
        <v>487</v>
      </c>
      <c r="W4" s="93" t="s">
        <v>78</v>
      </c>
      <c r="X4" s="93" t="s">
        <v>484</v>
      </c>
      <c r="Y4" s="93" t="s">
        <v>78</v>
      </c>
      <c r="Z4" s="93" t="s">
        <v>487</v>
      </c>
      <c r="AA4" s="93" t="s">
        <v>78</v>
      </c>
      <c r="AB4" s="239">
        <v>41.626849999999997</v>
      </c>
      <c r="AC4" s="240" t="s">
        <v>488</v>
      </c>
      <c r="AD4" s="239">
        <v>-87.144570000000002</v>
      </c>
      <c r="AE4" s="240" t="s">
        <v>488</v>
      </c>
      <c r="AF4" s="93">
        <v>82</v>
      </c>
      <c r="AG4" s="93" t="s">
        <v>78</v>
      </c>
      <c r="AH4" s="241">
        <v>1401600</v>
      </c>
      <c r="AI4" s="241">
        <v>1401600</v>
      </c>
      <c r="AJ4" s="93" t="s">
        <v>78</v>
      </c>
      <c r="AK4" s="241" t="s">
        <v>489</v>
      </c>
      <c r="AL4" s="93" t="s">
        <v>490</v>
      </c>
      <c r="AM4" s="241" t="s">
        <v>489</v>
      </c>
      <c r="AN4" s="93">
        <v>34</v>
      </c>
      <c r="AO4" s="93">
        <v>34</v>
      </c>
      <c r="AP4" s="93" t="s">
        <v>78</v>
      </c>
      <c r="AQ4" s="93" t="s">
        <v>491</v>
      </c>
      <c r="AR4" s="93" t="s">
        <v>492</v>
      </c>
      <c r="AS4" s="93" t="s">
        <v>491</v>
      </c>
      <c r="AT4" s="93">
        <v>35.5</v>
      </c>
      <c r="AU4" s="93">
        <v>35.5</v>
      </c>
      <c r="AV4" s="93" t="s">
        <v>78</v>
      </c>
      <c r="AW4" s="93" t="s">
        <v>493</v>
      </c>
      <c r="AX4" s="93" t="s">
        <v>493</v>
      </c>
      <c r="AY4" s="93" t="s">
        <v>78</v>
      </c>
      <c r="AZ4" s="241">
        <v>1093248</v>
      </c>
      <c r="BA4" s="241">
        <v>1425325</v>
      </c>
      <c r="BB4" s="241">
        <v>1093248</v>
      </c>
      <c r="BC4" s="93" t="s">
        <v>494</v>
      </c>
      <c r="BD4" s="93" t="s">
        <v>78</v>
      </c>
      <c r="BE4" s="93" t="s">
        <v>495</v>
      </c>
      <c r="BF4" s="93" t="s">
        <v>78</v>
      </c>
      <c r="BG4" s="93" t="s">
        <v>496</v>
      </c>
      <c r="BH4" s="93" t="s">
        <v>78</v>
      </c>
      <c r="BI4" s="93">
        <v>30300317</v>
      </c>
      <c r="BJ4" s="93" t="s">
        <v>78</v>
      </c>
      <c r="BK4" s="93" t="s">
        <v>487</v>
      </c>
      <c r="BL4" s="93" t="s">
        <v>78</v>
      </c>
      <c r="BM4" s="240">
        <v>1093248</v>
      </c>
      <c r="BN4" s="241">
        <v>1401600</v>
      </c>
      <c r="BO4" s="240">
        <v>1093248</v>
      </c>
      <c r="BP4" s="240">
        <v>1093248</v>
      </c>
      <c r="BQ4" s="241">
        <v>1401600</v>
      </c>
      <c r="BR4" s="240">
        <v>1093248</v>
      </c>
      <c r="BS4" s="240">
        <v>1093248</v>
      </c>
      <c r="BT4" s="241">
        <v>1401600</v>
      </c>
      <c r="BU4" s="240">
        <v>1093248</v>
      </c>
      <c r="BV4" s="240">
        <v>1093248</v>
      </c>
      <c r="BW4" s="241">
        <v>1401600</v>
      </c>
      <c r="BX4" s="240">
        <v>1093248</v>
      </c>
      <c r="BY4" s="240" t="s">
        <v>497</v>
      </c>
      <c r="BZ4" s="241">
        <v>923522</v>
      </c>
      <c r="CA4" s="241" t="s">
        <v>78</v>
      </c>
      <c r="CB4" s="240" t="s">
        <v>498</v>
      </c>
      <c r="CC4" s="241">
        <v>847326</v>
      </c>
      <c r="CD4" s="241" t="s">
        <v>78</v>
      </c>
      <c r="CE4" s="240" t="s">
        <v>499</v>
      </c>
      <c r="CF4" s="241">
        <v>746914</v>
      </c>
      <c r="CG4" s="241" t="s">
        <v>78</v>
      </c>
      <c r="CH4" s="240" t="s">
        <v>499</v>
      </c>
      <c r="CI4" s="241">
        <v>932178</v>
      </c>
      <c r="CJ4" s="241" t="s">
        <v>78</v>
      </c>
      <c r="CK4" s="93">
        <v>1969</v>
      </c>
      <c r="CL4" s="241" t="s">
        <v>78</v>
      </c>
      <c r="CM4" s="93" t="s">
        <v>500</v>
      </c>
      <c r="CN4" s="241" t="s">
        <v>78</v>
      </c>
      <c r="CO4" s="93" t="s">
        <v>501</v>
      </c>
      <c r="CP4" s="241" t="s">
        <v>78</v>
      </c>
      <c r="CQ4" s="93" t="s">
        <v>502</v>
      </c>
      <c r="CR4" s="241" t="s">
        <v>78</v>
      </c>
      <c r="CS4" s="93" t="s">
        <v>500</v>
      </c>
      <c r="CT4" s="241" t="s">
        <v>78</v>
      </c>
      <c r="CU4" s="239">
        <v>41.626840000000001</v>
      </c>
      <c r="CV4" s="593" t="s">
        <v>488</v>
      </c>
      <c r="CW4" s="239">
        <v>-87.144542000000001</v>
      </c>
      <c r="CX4" s="593" t="s">
        <v>488</v>
      </c>
      <c r="CY4" s="93">
        <v>252</v>
      </c>
      <c r="CZ4" s="593" t="s">
        <v>488</v>
      </c>
      <c r="DA4" s="93">
        <v>12.4</v>
      </c>
      <c r="DB4" s="593" t="s">
        <v>488</v>
      </c>
      <c r="DC4" s="241">
        <v>208391</v>
      </c>
      <c r="DD4" s="593" t="s">
        <v>488</v>
      </c>
      <c r="DE4" s="93">
        <v>449.23</v>
      </c>
      <c r="DF4" s="593" t="s">
        <v>488</v>
      </c>
      <c r="DG4" s="93" t="s">
        <v>503</v>
      </c>
      <c r="DH4" s="241" t="s">
        <v>78</v>
      </c>
      <c r="DI4" s="93" t="s">
        <v>504</v>
      </c>
      <c r="DJ4" s="240" t="s">
        <v>488</v>
      </c>
      <c r="DK4" s="93" t="s">
        <v>504</v>
      </c>
      <c r="DL4" s="240" t="s">
        <v>488</v>
      </c>
      <c r="DM4" s="93" t="s">
        <v>504</v>
      </c>
      <c r="DN4" s="240" t="s">
        <v>488</v>
      </c>
      <c r="DO4" s="93" t="s">
        <v>504</v>
      </c>
      <c r="DP4" s="240" t="s">
        <v>488</v>
      </c>
      <c r="DQ4" s="93" t="s">
        <v>504</v>
      </c>
      <c r="DR4" s="240" t="s">
        <v>488</v>
      </c>
      <c r="DS4" s="93" t="s">
        <v>504</v>
      </c>
      <c r="DT4" s="240" t="s">
        <v>488</v>
      </c>
      <c r="DU4" s="93" t="s">
        <v>504</v>
      </c>
      <c r="DV4" s="240" t="s">
        <v>488</v>
      </c>
      <c r="DW4" s="93" t="s">
        <v>504</v>
      </c>
      <c r="DX4" s="240" t="s">
        <v>488</v>
      </c>
      <c r="DY4" s="93" t="s">
        <v>504</v>
      </c>
      <c r="DZ4" s="240" t="s">
        <v>488</v>
      </c>
      <c r="EA4" s="93" t="s">
        <v>504</v>
      </c>
      <c r="EB4" s="240" t="s">
        <v>488</v>
      </c>
      <c r="EC4" s="93" t="s">
        <v>504</v>
      </c>
      <c r="ED4" s="240" t="s">
        <v>488</v>
      </c>
      <c r="EE4" s="93" t="s">
        <v>504</v>
      </c>
      <c r="EF4" s="240" t="s">
        <v>488</v>
      </c>
      <c r="EG4" s="93" t="s">
        <v>505</v>
      </c>
      <c r="EH4" s="240" t="s">
        <v>488</v>
      </c>
      <c r="EI4" s="93" t="s">
        <v>505</v>
      </c>
      <c r="EJ4" s="240" t="s">
        <v>488</v>
      </c>
      <c r="EK4" s="93" t="s">
        <v>505</v>
      </c>
      <c r="EL4" s="240" t="s">
        <v>488</v>
      </c>
      <c r="EM4" s="93" t="s">
        <v>505</v>
      </c>
      <c r="EN4" s="240" t="s">
        <v>488</v>
      </c>
      <c r="EO4" s="93" t="s">
        <v>505</v>
      </c>
      <c r="EP4" s="240" t="s">
        <v>488</v>
      </c>
      <c r="EQ4" s="93" t="s">
        <v>505</v>
      </c>
      <c r="ER4" s="240" t="s">
        <v>488</v>
      </c>
      <c r="ES4" s="93" t="s">
        <v>505</v>
      </c>
      <c r="ET4" s="240" t="s">
        <v>488</v>
      </c>
      <c r="EU4" s="93" t="s">
        <v>505</v>
      </c>
      <c r="EV4" s="240" t="s">
        <v>488</v>
      </c>
      <c r="EW4" s="241">
        <v>1093248</v>
      </c>
      <c r="EX4" s="241">
        <v>1401600</v>
      </c>
      <c r="EY4" s="241">
        <v>1093248</v>
      </c>
      <c r="EZ4" s="241">
        <v>1093248</v>
      </c>
      <c r="FA4" s="241">
        <v>1401600</v>
      </c>
      <c r="FB4" s="241">
        <v>1093248</v>
      </c>
      <c r="FC4" s="241">
        <v>1093248</v>
      </c>
      <c r="FD4" s="241">
        <v>1401600</v>
      </c>
      <c r="FE4" s="241">
        <v>1093248</v>
      </c>
      <c r="FF4" s="241">
        <v>1093248</v>
      </c>
      <c r="FG4" s="241">
        <v>1401600</v>
      </c>
      <c r="FH4" s="241">
        <v>1093248</v>
      </c>
      <c r="FI4" s="240" t="s">
        <v>497</v>
      </c>
      <c r="FJ4" s="241">
        <v>923522</v>
      </c>
      <c r="FK4" s="241" t="s">
        <v>78</v>
      </c>
      <c r="FL4" s="240" t="s">
        <v>498</v>
      </c>
      <c r="FM4" s="241">
        <v>847326</v>
      </c>
      <c r="FN4" s="241" t="s">
        <v>78</v>
      </c>
      <c r="FO4" s="240" t="s">
        <v>499</v>
      </c>
      <c r="FP4" s="241">
        <v>746914</v>
      </c>
      <c r="FQ4" s="241" t="s">
        <v>78</v>
      </c>
      <c r="FR4" s="240" t="s">
        <v>506</v>
      </c>
      <c r="FS4" s="241">
        <v>932178</v>
      </c>
      <c r="FT4" s="241" t="s">
        <v>78</v>
      </c>
      <c r="FU4" s="93">
        <v>1969</v>
      </c>
      <c r="FV4" s="241" t="s">
        <v>78</v>
      </c>
      <c r="FW4" s="93" t="s">
        <v>507</v>
      </c>
      <c r="FX4" s="241" t="s">
        <v>78</v>
      </c>
      <c r="FY4" s="93" t="s">
        <v>500</v>
      </c>
      <c r="FZ4" s="241" t="s">
        <v>78</v>
      </c>
      <c r="GA4" s="93" t="s">
        <v>500</v>
      </c>
      <c r="GB4" s="241" t="s">
        <v>78</v>
      </c>
      <c r="GC4" s="93" t="s">
        <v>508</v>
      </c>
      <c r="GD4" s="241" t="s">
        <v>78</v>
      </c>
    </row>
    <row r="5" spans="1:186" s="126" customFormat="1" ht="24.95" customHeight="1" x14ac:dyDescent="0.2">
      <c r="A5" s="95" t="s">
        <v>21</v>
      </c>
      <c r="B5" s="16" t="s">
        <v>22</v>
      </c>
      <c r="C5" s="95" t="s">
        <v>248</v>
      </c>
      <c r="D5" s="95" t="s">
        <v>482</v>
      </c>
      <c r="E5" s="201" t="s">
        <v>509</v>
      </c>
      <c r="F5" s="95" t="s">
        <v>253</v>
      </c>
      <c r="G5" s="95" t="s">
        <v>78</v>
      </c>
      <c r="H5" s="95" t="s">
        <v>253</v>
      </c>
      <c r="I5" s="95" t="s">
        <v>78</v>
      </c>
      <c r="J5" s="95" t="s">
        <v>253</v>
      </c>
      <c r="K5" s="95" t="s">
        <v>78</v>
      </c>
      <c r="L5" s="95" t="s">
        <v>484</v>
      </c>
      <c r="M5" s="95" t="s">
        <v>78</v>
      </c>
      <c r="N5" s="95" t="s">
        <v>484</v>
      </c>
      <c r="O5" s="95" t="s">
        <v>78</v>
      </c>
      <c r="P5" s="95" t="s">
        <v>253</v>
      </c>
      <c r="Q5" s="95" t="s">
        <v>78</v>
      </c>
      <c r="R5" s="95" t="s">
        <v>485</v>
      </c>
      <c r="S5" s="95" t="s">
        <v>78</v>
      </c>
      <c r="T5" s="95" t="s">
        <v>510</v>
      </c>
      <c r="U5" s="95" t="s">
        <v>78</v>
      </c>
      <c r="V5" s="95" t="s">
        <v>511</v>
      </c>
      <c r="W5" s="95" t="s">
        <v>78</v>
      </c>
      <c r="X5" s="95" t="s">
        <v>484</v>
      </c>
      <c r="Y5" s="95" t="s">
        <v>78</v>
      </c>
      <c r="Z5" s="95" t="s">
        <v>511</v>
      </c>
      <c r="AA5" s="95" t="s">
        <v>78</v>
      </c>
      <c r="AB5" s="242">
        <v>41.625410000000002</v>
      </c>
      <c r="AC5" s="243" t="s">
        <v>488</v>
      </c>
      <c r="AD5" s="242">
        <v>-87.144580000000005</v>
      </c>
      <c r="AE5" s="243" t="s">
        <v>488</v>
      </c>
      <c r="AF5" s="95">
        <v>82</v>
      </c>
      <c r="AG5" s="95" t="s">
        <v>78</v>
      </c>
      <c r="AH5" s="244">
        <v>1279269</v>
      </c>
      <c r="AI5" s="244">
        <v>1279269</v>
      </c>
      <c r="AJ5" s="95" t="s">
        <v>78</v>
      </c>
      <c r="AK5" s="244" t="s">
        <v>512</v>
      </c>
      <c r="AL5" s="95" t="s">
        <v>513</v>
      </c>
      <c r="AM5" s="244" t="s">
        <v>512</v>
      </c>
      <c r="AN5" s="95">
        <v>34.200000000000003</v>
      </c>
      <c r="AO5" s="95">
        <v>34.200000000000003</v>
      </c>
      <c r="AP5" s="95" t="s">
        <v>78</v>
      </c>
      <c r="AQ5" s="95" t="s">
        <v>491</v>
      </c>
      <c r="AR5" s="95" t="s">
        <v>514</v>
      </c>
      <c r="AS5" s="95" t="s">
        <v>491</v>
      </c>
      <c r="AT5" s="95">
        <v>35.799999999999997</v>
      </c>
      <c r="AU5" s="95">
        <v>35.799999999999997</v>
      </c>
      <c r="AV5" s="95" t="s">
        <v>78</v>
      </c>
      <c r="AW5" s="95" t="s">
        <v>493</v>
      </c>
      <c r="AX5" s="95" t="s">
        <v>493</v>
      </c>
      <c r="AY5" s="95" t="s">
        <v>78</v>
      </c>
      <c r="AZ5" s="244">
        <v>997830</v>
      </c>
      <c r="BA5" s="244">
        <v>1437370</v>
      </c>
      <c r="BB5" s="244">
        <v>997830</v>
      </c>
      <c r="BC5" s="95" t="s">
        <v>494</v>
      </c>
      <c r="BD5" s="95" t="s">
        <v>78</v>
      </c>
      <c r="BE5" s="95" t="s">
        <v>515</v>
      </c>
      <c r="BF5" s="95" t="s">
        <v>78</v>
      </c>
      <c r="BG5" s="95" t="s">
        <v>496</v>
      </c>
      <c r="BH5" s="95" t="s">
        <v>78</v>
      </c>
      <c r="BI5" s="95" t="s">
        <v>516</v>
      </c>
      <c r="BJ5" s="95" t="s">
        <v>78</v>
      </c>
      <c r="BK5" s="95" t="s">
        <v>511</v>
      </c>
      <c r="BL5" s="95" t="s">
        <v>78</v>
      </c>
      <c r="BM5" s="243">
        <v>997830</v>
      </c>
      <c r="BN5" s="244">
        <v>1279269</v>
      </c>
      <c r="BO5" s="243">
        <v>997830</v>
      </c>
      <c r="BP5" s="243">
        <v>997830</v>
      </c>
      <c r="BQ5" s="244">
        <v>1279269</v>
      </c>
      <c r="BR5" s="243">
        <v>997830</v>
      </c>
      <c r="BS5" s="243">
        <v>997830</v>
      </c>
      <c r="BT5" s="244">
        <v>1279269</v>
      </c>
      <c r="BU5" s="243">
        <v>997830</v>
      </c>
      <c r="BV5" s="243">
        <v>997830</v>
      </c>
      <c r="BW5" s="244">
        <v>1279269</v>
      </c>
      <c r="BX5" s="243">
        <v>997830</v>
      </c>
      <c r="BY5" s="243" t="s">
        <v>497</v>
      </c>
      <c r="BZ5" s="244">
        <v>971286</v>
      </c>
      <c r="CA5" s="244" t="s">
        <v>78</v>
      </c>
      <c r="CB5" s="243" t="s">
        <v>498</v>
      </c>
      <c r="CC5" s="244">
        <v>968163</v>
      </c>
      <c r="CD5" s="244" t="s">
        <v>78</v>
      </c>
      <c r="CE5" s="243" t="s">
        <v>499</v>
      </c>
      <c r="CF5" s="244">
        <v>935160</v>
      </c>
      <c r="CG5" s="244" t="s">
        <v>78</v>
      </c>
      <c r="CH5" s="243" t="s">
        <v>499</v>
      </c>
      <c r="CI5" s="244">
        <v>955975</v>
      </c>
      <c r="CJ5" s="244" t="s">
        <v>78</v>
      </c>
      <c r="CK5" s="95">
        <v>1972</v>
      </c>
      <c r="CL5" s="244" t="s">
        <v>78</v>
      </c>
      <c r="CM5" s="95" t="s">
        <v>500</v>
      </c>
      <c r="CN5" s="244" t="s">
        <v>78</v>
      </c>
      <c r="CO5" s="95" t="s">
        <v>501</v>
      </c>
      <c r="CP5" s="244" t="s">
        <v>78</v>
      </c>
      <c r="CQ5" s="95" t="s">
        <v>502</v>
      </c>
      <c r="CR5" s="244" t="s">
        <v>78</v>
      </c>
      <c r="CS5" s="95" t="s">
        <v>500</v>
      </c>
      <c r="CT5" s="244" t="s">
        <v>78</v>
      </c>
      <c r="CU5" s="242">
        <v>41.625416999999999</v>
      </c>
      <c r="CV5" s="594" t="s">
        <v>488</v>
      </c>
      <c r="CW5" s="242">
        <v>-87.144549999999995</v>
      </c>
      <c r="CX5" s="594" t="s">
        <v>488</v>
      </c>
      <c r="CY5" s="95">
        <v>249</v>
      </c>
      <c r="CZ5" s="594" t="s">
        <v>488</v>
      </c>
      <c r="DA5" s="95">
        <v>14.5</v>
      </c>
      <c r="DB5" s="594" t="s">
        <v>488</v>
      </c>
      <c r="DC5" s="244">
        <v>208391</v>
      </c>
      <c r="DD5" s="594" t="s">
        <v>488</v>
      </c>
      <c r="DE5" s="95">
        <v>449.23</v>
      </c>
      <c r="DF5" s="594" t="s">
        <v>488</v>
      </c>
      <c r="DG5" s="95" t="s">
        <v>503</v>
      </c>
      <c r="DH5" s="244" t="s">
        <v>78</v>
      </c>
      <c r="DI5" s="95" t="s">
        <v>504</v>
      </c>
      <c r="DJ5" s="243" t="s">
        <v>488</v>
      </c>
      <c r="DK5" s="95" t="s">
        <v>504</v>
      </c>
      <c r="DL5" s="243" t="s">
        <v>488</v>
      </c>
      <c r="DM5" s="95" t="s">
        <v>504</v>
      </c>
      <c r="DN5" s="243" t="s">
        <v>488</v>
      </c>
      <c r="DO5" s="95" t="s">
        <v>504</v>
      </c>
      <c r="DP5" s="243" t="s">
        <v>488</v>
      </c>
      <c r="DQ5" s="95" t="s">
        <v>504</v>
      </c>
      <c r="DR5" s="243" t="s">
        <v>488</v>
      </c>
      <c r="DS5" s="95" t="s">
        <v>504</v>
      </c>
      <c r="DT5" s="243" t="s">
        <v>488</v>
      </c>
      <c r="DU5" s="95" t="s">
        <v>504</v>
      </c>
      <c r="DV5" s="243" t="s">
        <v>488</v>
      </c>
      <c r="DW5" s="95" t="s">
        <v>504</v>
      </c>
      <c r="DX5" s="243" t="s">
        <v>488</v>
      </c>
      <c r="DY5" s="95" t="s">
        <v>504</v>
      </c>
      <c r="DZ5" s="243" t="s">
        <v>488</v>
      </c>
      <c r="EA5" s="95" t="s">
        <v>504</v>
      </c>
      <c r="EB5" s="243" t="s">
        <v>488</v>
      </c>
      <c r="EC5" s="95" t="s">
        <v>504</v>
      </c>
      <c r="ED5" s="243" t="s">
        <v>488</v>
      </c>
      <c r="EE5" s="95" t="s">
        <v>504</v>
      </c>
      <c r="EF5" s="243" t="s">
        <v>488</v>
      </c>
      <c r="EG5" s="95" t="s">
        <v>505</v>
      </c>
      <c r="EH5" s="243" t="s">
        <v>488</v>
      </c>
      <c r="EI5" s="95" t="s">
        <v>505</v>
      </c>
      <c r="EJ5" s="243" t="s">
        <v>488</v>
      </c>
      <c r="EK5" s="95" t="s">
        <v>505</v>
      </c>
      <c r="EL5" s="243" t="s">
        <v>488</v>
      </c>
      <c r="EM5" s="95" t="s">
        <v>505</v>
      </c>
      <c r="EN5" s="243" t="s">
        <v>488</v>
      </c>
      <c r="EO5" s="95" t="s">
        <v>505</v>
      </c>
      <c r="EP5" s="243" t="s">
        <v>488</v>
      </c>
      <c r="EQ5" s="95" t="s">
        <v>505</v>
      </c>
      <c r="ER5" s="243" t="s">
        <v>488</v>
      </c>
      <c r="ES5" s="95" t="s">
        <v>505</v>
      </c>
      <c r="ET5" s="243" t="s">
        <v>488</v>
      </c>
      <c r="EU5" s="95" t="s">
        <v>505</v>
      </c>
      <c r="EV5" s="243" t="s">
        <v>488</v>
      </c>
      <c r="EW5" s="244">
        <v>997830</v>
      </c>
      <c r="EX5" s="244">
        <v>1279269</v>
      </c>
      <c r="EY5" s="244">
        <v>997830</v>
      </c>
      <c r="EZ5" s="244">
        <v>997830</v>
      </c>
      <c r="FA5" s="244">
        <v>1279269</v>
      </c>
      <c r="FB5" s="244">
        <v>997830</v>
      </c>
      <c r="FC5" s="244">
        <v>997830</v>
      </c>
      <c r="FD5" s="244">
        <v>1279269</v>
      </c>
      <c r="FE5" s="244">
        <v>997830</v>
      </c>
      <c r="FF5" s="244">
        <v>997830</v>
      </c>
      <c r="FG5" s="244">
        <v>1279269</v>
      </c>
      <c r="FH5" s="244">
        <v>997830</v>
      </c>
      <c r="FI5" s="243" t="s">
        <v>497</v>
      </c>
      <c r="FJ5" s="244">
        <v>971286</v>
      </c>
      <c r="FK5" s="244" t="s">
        <v>78</v>
      </c>
      <c r="FL5" s="243" t="s">
        <v>498</v>
      </c>
      <c r="FM5" s="244">
        <v>968163</v>
      </c>
      <c r="FN5" s="244" t="s">
        <v>78</v>
      </c>
      <c r="FO5" s="243" t="s">
        <v>499</v>
      </c>
      <c r="FP5" s="244">
        <v>935160</v>
      </c>
      <c r="FQ5" s="244" t="s">
        <v>78</v>
      </c>
      <c r="FR5" s="243" t="s">
        <v>506</v>
      </c>
      <c r="FS5" s="244">
        <v>955975</v>
      </c>
      <c r="FT5" s="244" t="s">
        <v>78</v>
      </c>
      <c r="FU5" s="95">
        <v>1972</v>
      </c>
      <c r="FV5" s="244" t="s">
        <v>78</v>
      </c>
      <c r="FW5" s="95" t="s">
        <v>507</v>
      </c>
      <c r="FX5" s="244" t="s">
        <v>78</v>
      </c>
      <c r="FY5" s="95" t="s">
        <v>500</v>
      </c>
      <c r="FZ5" s="244" t="s">
        <v>78</v>
      </c>
      <c r="GA5" s="95" t="s">
        <v>500</v>
      </c>
      <c r="GB5" s="244" t="s">
        <v>78</v>
      </c>
      <c r="GC5" s="95"/>
      <c r="GD5" s="95"/>
    </row>
    <row r="6" spans="1:186" s="126" customFormat="1" ht="24.95" customHeight="1" x14ac:dyDescent="0.2">
      <c r="A6" s="95" t="s">
        <v>21</v>
      </c>
      <c r="B6" s="16" t="s">
        <v>22</v>
      </c>
      <c r="C6" s="95" t="s">
        <v>248</v>
      </c>
      <c r="D6" s="95" t="s">
        <v>482</v>
      </c>
      <c r="E6" s="201" t="s">
        <v>517</v>
      </c>
      <c r="F6" s="95" t="s">
        <v>518</v>
      </c>
      <c r="G6" s="95" t="s">
        <v>78</v>
      </c>
      <c r="H6" s="95" t="s">
        <v>518</v>
      </c>
      <c r="I6" s="95" t="s">
        <v>78</v>
      </c>
      <c r="J6" s="95" t="s">
        <v>518</v>
      </c>
      <c r="K6" s="95" t="s">
        <v>78</v>
      </c>
      <c r="L6" s="95" t="s">
        <v>484</v>
      </c>
      <c r="M6" s="95" t="s">
        <v>78</v>
      </c>
      <c r="N6" s="95" t="s">
        <v>484</v>
      </c>
      <c r="O6" s="95" t="s">
        <v>78</v>
      </c>
      <c r="P6" s="95" t="s">
        <v>518</v>
      </c>
      <c r="Q6" s="95" t="s">
        <v>78</v>
      </c>
      <c r="R6" s="95" t="s">
        <v>485</v>
      </c>
      <c r="S6" s="95" t="s">
        <v>78</v>
      </c>
      <c r="T6" s="95" t="s">
        <v>519</v>
      </c>
      <c r="U6" s="95" t="s">
        <v>78</v>
      </c>
      <c r="V6" s="95" t="s">
        <v>520</v>
      </c>
      <c r="W6" s="95" t="s">
        <v>78</v>
      </c>
      <c r="X6" s="95" t="s">
        <v>484</v>
      </c>
      <c r="Y6" s="95" t="s">
        <v>78</v>
      </c>
      <c r="Z6" s="95" t="s">
        <v>520</v>
      </c>
      <c r="AA6" s="95" t="s">
        <v>78</v>
      </c>
      <c r="AB6" s="242">
        <v>41.626359999999998</v>
      </c>
      <c r="AC6" s="243" t="s">
        <v>488</v>
      </c>
      <c r="AD6" s="242">
        <v>-87.144000000000005</v>
      </c>
      <c r="AE6" s="243" t="s">
        <v>488</v>
      </c>
      <c r="AF6" s="95">
        <v>82</v>
      </c>
      <c r="AG6" s="95" t="s">
        <v>78</v>
      </c>
      <c r="AH6" s="244">
        <v>1401600</v>
      </c>
      <c r="AI6" s="244">
        <v>1401600</v>
      </c>
      <c r="AJ6" s="95" t="s">
        <v>78</v>
      </c>
      <c r="AK6" s="244" t="s">
        <v>489</v>
      </c>
      <c r="AL6" s="95" t="s">
        <v>490</v>
      </c>
      <c r="AM6" s="244" t="s">
        <v>489</v>
      </c>
      <c r="AN6" s="95">
        <v>34</v>
      </c>
      <c r="AO6" s="95">
        <v>34</v>
      </c>
      <c r="AP6" s="95" t="s">
        <v>78</v>
      </c>
      <c r="AQ6" s="95" t="s">
        <v>491</v>
      </c>
      <c r="AR6" s="95" t="s">
        <v>492</v>
      </c>
      <c r="AS6" s="95" t="s">
        <v>491</v>
      </c>
      <c r="AT6" s="95">
        <v>35.5</v>
      </c>
      <c r="AU6" s="95">
        <v>35.5</v>
      </c>
      <c r="AV6" s="95" t="s">
        <v>78</v>
      </c>
      <c r="AW6" s="95" t="s">
        <v>493</v>
      </c>
      <c r="AX6" s="95" t="s">
        <v>493</v>
      </c>
      <c r="AY6" s="95" t="s">
        <v>78</v>
      </c>
      <c r="AZ6" s="244">
        <v>1093248</v>
      </c>
      <c r="BA6" s="244">
        <v>1425325</v>
      </c>
      <c r="BB6" s="244">
        <v>1093248</v>
      </c>
      <c r="BC6" s="95" t="s">
        <v>494</v>
      </c>
      <c r="BD6" s="95" t="s">
        <v>78</v>
      </c>
      <c r="BE6" s="95" t="s">
        <v>495</v>
      </c>
      <c r="BF6" s="95" t="s">
        <v>78</v>
      </c>
      <c r="BG6" s="95" t="s">
        <v>496</v>
      </c>
      <c r="BH6" s="95" t="s">
        <v>78</v>
      </c>
      <c r="BI6" s="95">
        <v>30300302</v>
      </c>
      <c r="BJ6" s="95" t="s">
        <v>78</v>
      </c>
      <c r="BK6" s="95" t="s">
        <v>520</v>
      </c>
      <c r="BL6" s="95" t="s">
        <v>78</v>
      </c>
      <c r="BM6" s="243">
        <v>1093248</v>
      </c>
      <c r="BN6" s="244">
        <v>1401600</v>
      </c>
      <c r="BO6" s="243">
        <v>1093248</v>
      </c>
      <c r="BP6" s="243">
        <v>1093248</v>
      </c>
      <c r="BQ6" s="244">
        <v>1401600</v>
      </c>
      <c r="BR6" s="243">
        <v>1093248</v>
      </c>
      <c r="BS6" s="243">
        <v>1093248</v>
      </c>
      <c r="BT6" s="244">
        <v>1401600</v>
      </c>
      <c r="BU6" s="243">
        <v>1093248</v>
      </c>
      <c r="BV6" s="243">
        <v>1093248</v>
      </c>
      <c r="BW6" s="244">
        <v>1401600</v>
      </c>
      <c r="BX6" s="243">
        <v>1093248</v>
      </c>
      <c r="BY6" s="243" t="s">
        <v>497</v>
      </c>
      <c r="BZ6" s="244" t="s">
        <v>521</v>
      </c>
      <c r="CA6" s="244">
        <v>923522</v>
      </c>
      <c r="CB6" s="243" t="s">
        <v>498</v>
      </c>
      <c r="CC6" s="244" t="s">
        <v>521</v>
      </c>
      <c r="CD6" s="244">
        <v>847326</v>
      </c>
      <c r="CE6" s="243" t="s">
        <v>499</v>
      </c>
      <c r="CF6" s="244" t="s">
        <v>521</v>
      </c>
      <c r="CG6" s="244">
        <v>746914</v>
      </c>
      <c r="CH6" s="243" t="s">
        <v>499</v>
      </c>
      <c r="CI6" s="244" t="s">
        <v>521</v>
      </c>
      <c r="CJ6" s="244">
        <v>932178</v>
      </c>
      <c r="CK6" s="95">
        <v>1969</v>
      </c>
      <c r="CL6" s="244" t="s">
        <v>78</v>
      </c>
      <c r="CM6" s="95" t="s">
        <v>500</v>
      </c>
      <c r="CN6" s="244" t="s">
        <v>78</v>
      </c>
      <c r="CO6" s="95" t="s">
        <v>501</v>
      </c>
      <c r="CP6" s="244" t="s">
        <v>78</v>
      </c>
      <c r="CQ6" s="95" t="s">
        <v>522</v>
      </c>
      <c r="CR6" s="244" t="s">
        <v>78</v>
      </c>
      <c r="CS6" s="95" t="s">
        <v>500</v>
      </c>
      <c r="CT6" s="244" t="s">
        <v>78</v>
      </c>
      <c r="CU6" s="242" t="s">
        <v>523</v>
      </c>
      <c r="CV6" s="594" t="s">
        <v>488</v>
      </c>
      <c r="CW6" s="242" t="s">
        <v>523</v>
      </c>
      <c r="CX6" s="594" t="s">
        <v>488</v>
      </c>
      <c r="CY6" s="95" t="s">
        <v>523</v>
      </c>
      <c r="CZ6" s="594" t="s">
        <v>488</v>
      </c>
      <c r="DA6" s="95" t="s">
        <v>523</v>
      </c>
      <c r="DB6" s="594" t="s">
        <v>488</v>
      </c>
      <c r="DC6" s="95" t="s">
        <v>523</v>
      </c>
      <c r="DD6" s="594" t="s">
        <v>488</v>
      </c>
      <c r="DE6" s="95" t="s">
        <v>523</v>
      </c>
      <c r="DF6" s="594" t="s">
        <v>488</v>
      </c>
      <c r="DG6" s="95" t="s">
        <v>524</v>
      </c>
      <c r="DH6" s="244" t="s">
        <v>78</v>
      </c>
      <c r="DI6" s="95" t="s">
        <v>525</v>
      </c>
      <c r="DJ6" s="243" t="s">
        <v>488</v>
      </c>
      <c r="DK6" s="95" t="s">
        <v>525</v>
      </c>
      <c r="DL6" s="243" t="s">
        <v>488</v>
      </c>
      <c r="DM6" s="95" t="s">
        <v>525</v>
      </c>
      <c r="DN6" s="243" t="s">
        <v>488</v>
      </c>
      <c r="DO6" s="95" t="s">
        <v>525</v>
      </c>
      <c r="DP6" s="243" t="s">
        <v>488</v>
      </c>
      <c r="DQ6" s="95" t="s">
        <v>525</v>
      </c>
      <c r="DR6" s="243" t="s">
        <v>488</v>
      </c>
      <c r="DS6" s="95" t="s">
        <v>525</v>
      </c>
      <c r="DT6" s="243" t="s">
        <v>488</v>
      </c>
      <c r="DU6" s="95" t="s">
        <v>526</v>
      </c>
      <c r="DV6" s="243" t="s">
        <v>488</v>
      </c>
      <c r="DW6" s="95" t="s">
        <v>526</v>
      </c>
      <c r="DX6" s="243" t="s">
        <v>488</v>
      </c>
      <c r="DY6" s="95" t="s">
        <v>527</v>
      </c>
      <c r="DZ6" s="243" t="s">
        <v>488</v>
      </c>
      <c r="EA6" s="95" t="s">
        <v>528</v>
      </c>
      <c r="EB6" s="243" t="s">
        <v>488</v>
      </c>
      <c r="EC6" s="95" t="s">
        <v>529</v>
      </c>
      <c r="ED6" s="243" t="s">
        <v>488</v>
      </c>
      <c r="EE6" s="95" t="s">
        <v>530</v>
      </c>
      <c r="EF6" s="243" t="s">
        <v>488</v>
      </c>
      <c r="EG6" s="95" t="s">
        <v>505</v>
      </c>
      <c r="EH6" s="243" t="s">
        <v>488</v>
      </c>
      <c r="EI6" s="95" t="s">
        <v>505</v>
      </c>
      <c r="EJ6" s="243" t="s">
        <v>488</v>
      </c>
      <c r="EK6" s="95" t="s">
        <v>505</v>
      </c>
      <c r="EL6" s="243" t="s">
        <v>488</v>
      </c>
      <c r="EM6" s="95" t="s">
        <v>505</v>
      </c>
      <c r="EN6" s="243" t="s">
        <v>488</v>
      </c>
      <c r="EO6" s="95" t="s">
        <v>505</v>
      </c>
      <c r="EP6" s="243" t="s">
        <v>488</v>
      </c>
      <c r="EQ6" s="95" t="s">
        <v>505</v>
      </c>
      <c r="ER6" s="243" t="s">
        <v>488</v>
      </c>
      <c r="ES6" s="95" t="s">
        <v>505</v>
      </c>
      <c r="ET6" s="243" t="s">
        <v>488</v>
      </c>
      <c r="EU6" s="95" t="s">
        <v>505</v>
      </c>
      <c r="EV6" s="243" t="s">
        <v>488</v>
      </c>
      <c r="EW6" s="244">
        <v>1093248</v>
      </c>
      <c r="EX6" s="244" t="s">
        <v>88</v>
      </c>
      <c r="EY6" s="244">
        <v>1093248</v>
      </c>
      <c r="EZ6" s="244">
        <v>1093248</v>
      </c>
      <c r="FA6" s="244" t="s">
        <v>88</v>
      </c>
      <c r="FB6" s="244">
        <v>1093248</v>
      </c>
      <c r="FC6" s="244">
        <v>1093248</v>
      </c>
      <c r="FD6" s="244" t="s">
        <v>88</v>
      </c>
      <c r="FE6" s="244">
        <v>1093248</v>
      </c>
      <c r="FF6" s="244">
        <v>1093248</v>
      </c>
      <c r="FG6" s="244" t="s">
        <v>88</v>
      </c>
      <c r="FH6" s="244">
        <v>1093248</v>
      </c>
      <c r="FI6" s="243" t="s">
        <v>497</v>
      </c>
      <c r="FJ6" s="244" t="s">
        <v>88</v>
      </c>
      <c r="FK6" s="244">
        <v>923522</v>
      </c>
      <c r="FL6" s="243" t="s">
        <v>498</v>
      </c>
      <c r="FM6" s="244" t="s">
        <v>88</v>
      </c>
      <c r="FN6" s="244">
        <v>847326</v>
      </c>
      <c r="FO6" s="243" t="s">
        <v>499</v>
      </c>
      <c r="FP6" s="244" t="s">
        <v>88</v>
      </c>
      <c r="FQ6" s="244">
        <v>746914</v>
      </c>
      <c r="FR6" s="243" t="s">
        <v>506</v>
      </c>
      <c r="FS6" s="244" t="s">
        <v>88</v>
      </c>
      <c r="FT6" s="244">
        <v>932178</v>
      </c>
      <c r="FU6" s="95" t="s">
        <v>88</v>
      </c>
      <c r="FV6" s="244" t="s">
        <v>78</v>
      </c>
      <c r="FW6" s="95" t="s">
        <v>507</v>
      </c>
      <c r="FX6" s="244" t="s">
        <v>78</v>
      </c>
      <c r="FY6" s="95" t="s">
        <v>500</v>
      </c>
      <c r="FZ6" s="244" t="s">
        <v>78</v>
      </c>
      <c r="GA6" s="95" t="s">
        <v>500</v>
      </c>
      <c r="GB6" s="244" t="s">
        <v>78</v>
      </c>
      <c r="GC6" s="95"/>
      <c r="GD6" s="95"/>
    </row>
    <row r="7" spans="1:186" s="126" customFormat="1" ht="24.95" customHeight="1" x14ac:dyDescent="0.2">
      <c r="A7" s="95" t="s">
        <v>21</v>
      </c>
      <c r="B7" s="16" t="s">
        <v>22</v>
      </c>
      <c r="C7" s="95" t="s">
        <v>248</v>
      </c>
      <c r="D7" s="95" t="s">
        <v>482</v>
      </c>
      <c r="E7" s="201" t="s">
        <v>531</v>
      </c>
      <c r="F7" s="95" t="s">
        <v>532</v>
      </c>
      <c r="G7" s="95" t="s">
        <v>78</v>
      </c>
      <c r="H7" s="95" t="s">
        <v>532</v>
      </c>
      <c r="I7" s="95" t="s">
        <v>78</v>
      </c>
      <c r="J7" s="95" t="s">
        <v>532</v>
      </c>
      <c r="K7" s="95" t="s">
        <v>78</v>
      </c>
      <c r="L7" s="95" t="s">
        <v>484</v>
      </c>
      <c r="M7" s="95" t="s">
        <v>78</v>
      </c>
      <c r="N7" s="95" t="s">
        <v>484</v>
      </c>
      <c r="O7" s="95" t="s">
        <v>78</v>
      </c>
      <c r="P7" s="95" t="s">
        <v>532</v>
      </c>
      <c r="Q7" s="95" t="s">
        <v>78</v>
      </c>
      <c r="R7" s="95" t="s">
        <v>485</v>
      </c>
      <c r="S7" s="95" t="s">
        <v>78</v>
      </c>
      <c r="T7" s="95" t="s">
        <v>533</v>
      </c>
      <c r="U7" s="95" t="s">
        <v>78</v>
      </c>
      <c r="V7" s="95" t="s">
        <v>534</v>
      </c>
      <c r="W7" s="95" t="s">
        <v>78</v>
      </c>
      <c r="X7" s="95" t="s">
        <v>484</v>
      </c>
      <c r="Y7" s="95" t="s">
        <v>78</v>
      </c>
      <c r="Z7" s="95" t="s">
        <v>534</v>
      </c>
      <c r="AA7" s="95" t="s">
        <v>78</v>
      </c>
      <c r="AB7" s="242">
        <v>41.624760000000002</v>
      </c>
      <c r="AC7" s="243" t="s">
        <v>488</v>
      </c>
      <c r="AD7" s="242">
        <v>-87.144019999999998</v>
      </c>
      <c r="AE7" s="243" t="s">
        <v>488</v>
      </c>
      <c r="AF7" s="95">
        <v>82</v>
      </c>
      <c r="AG7" s="95" t="s">
        <v>78</v>
      </c>
      <c r="AH7" s="244">
        <v>1279269</v>
      </c>
      <c r="AI7" s="244">
        <v>1279269</v>
      </c>
      <c r="AJ7" s="95" t="s">
        <v>78</v>
      </c>
      <c r="AK7" s="244" t="s">
        <v>512</v>
      </c>
      <c r="AL7" s="95" t="s">
        <v>513</v>
      </c>
      <c r="AM7" s="244" t="s">
        <v>512</v>
      </c>
      <c r="AN7" s="95">
        <v>34.200000000000003</v>
      </c>
      <c r="AO7" s="95">
        <v>34.200000000000003</v>
      </c>
      <c r="AP7" s="95" t="s">
        <v>78</v>
      </c>
      <c r="AQ7" s="95" t="s">
        <v>491</v>
      </c>
      <c r="AR7" s="95" t="s">
        <v>514</v>
      </c>
      <c r="AS7" s="95" t="s">
        <v>491</v>
      </c>
      <c r="AT7" s="95">
        <v>35.799999999999997</v>
      </c>
      <c r="AU7" s="95">
        <v>35.799999999999997</v>
      </c>
      <c r="AV7" s="95" t="s">
        <v>78</v>
      </c>
      <c r="AW7" s="95" t="s">
        <v>493</v>
      </c>
      <c r="AX7" s="95" t="s">
        <v>493</v>
      </c>
      <c r="AY7" s="95" t="s">
        <v>78</v>
      </c>
      <c r="AZ7" s="244">
        <v>997830</v>
      </c>
      <c r="BA7" s="244">
        <v>1437370</v>
      </c>
      <c r="BB7" s="244">
        <v>997830</v>
      </c>
      <c r="BC7" s="95" t="s">
        <v>494</v>
      </c>
      <c r="BD7" s="95" t="s">
        <v>78</v>
      </c>
      <c r="BE7" s="95" t="s">
        <v>515</v>
      </c>
      <c r="BF7" s="95" t="s">
        <v>78</v>
      </c>
      <c r="BG7" s="95" t="s">
        <v>496</v>
      </c>
      <c r="BH7" s="95" t="s">
        <v>78</v>
      </c>
      <c r="BI7" s="95">
        <v>30300302</v>
      </c>
      <c r="BJ7" s="95" t="s">
        <v>78</v>
      </c>
      <c r="BK7" s="95" t="s">
        <v>534</v>
      </c>
      <c r="BL7" s="95" t="s">
        <v>78</v>
      </c>
      <c r="BM7" s="243">
        <v>997830</v>
      </c>
      <c r="BN7" s="244">
        <v>1279269</v>
      </c>
      <c r="BO7" s="243">
        <v>997830</v>
      </c>
      <c r="BP7" s="243">
        <v>997830</v>
      </c>
      <c r="BQ7" s="244">
        <v>1279269</v>
      </c>
      <c r="BR7" s="243">
        <v>997830</v>
      </c>
      <c r="BS7" s="243">
        <v>997830</v>
      </c>
      <c r="BT7" s="244">
        <v>1279269</v>
      </c>
      <c r="BU7" s="243">
        <v>997830</v>
      </c>
      <c r="BV7" s="243">
        <v>997830</v>
      </c>
      <c r="BW7" s="244">
        <v>1279269</v>
      </c>
      <c r="BX7" s="243">
        <v>997830</v>
      </c>
      <c r="BY7" s="243" t="s">
        <v>497</v>
      </c>
      <c r="BZ7" s="244" t="s">
        <v>521</v>
      </c>
      <c r="CA7" s="244">
        <v>971286</v>
      </c>
      <c r="CB7" s="243" t="s">
        <v>498</v>
      </c>
      <c r="CC7" s="244" t="s">
        <v>521</v>
      </c>
      <c r="CD7" s="244">
        <v>968163</v>
      </c>
      <c r="CE7" s="243" t="s">
        <v>499</v>
      </c>
      <c r="CF7" s="244" t="s">
        <v>521</v>
      </c>
      <c r="CG7" s="244">
        <v>935160</v>
      </c>
      <c r="CH7" s="243" t="s">
        <v>499</v>
      </c>
      <c r="CI7" s="244" t="s">
        <v>521</v>
      </c>
      <c r="CJ7" s="244">
        <v>955975</v>
      </c>
      <c r="CK7" s="95">
        <v>1972</v>
      </c>
      <c r="CL7" s="244" t="s">
        <v>78</v>
      </c>
      <c r="CM7" s="95" t="s">
        <v>500</v>
      </c>
      <c r="CN7" s="244" t="s">
        <v>78</v>
      </c>
      <c r="CO7" s="95" t="s">
        <v>501</v>
      </c>
      <c r="CP7" s="244" t="s">
        <v>78</v>
      </c>
      <c r="CQ7" s="95" t="s">
        <v>522</v>
      </c>
      <c r="CR7" s="244" t="s">
        <v>78</v>
      </c>
      <c r="CS7" s="95" t="s">
        <v>500</v>
      </c>
      <c r="CT7" s="244" t="s">
        <v>78</v>
      </c>
      <c r="CU7" s="242" t="s">
        <v>523</v>
      </c>
      <c r="CV7" s="594" t="s">
        <v>488</v>
      </c>
      <c r="CW7" s="242" t="s">
        <v>523</v>
      </c>
      <c r="CX7" s="594" t="s">
        <v>488</v>
      </c>
      <c r="CY7" s="95" t="s">
        <v>523</v>
      </c>
      <c r="CZ7" s="594" t="s">
        <v>488</v>
      </c>
      <c r="DA7" s="95" t="s">
        <v>523</v>
      </c>
      <c r="DB7" s="594" t="s">
        <v>488</v>
      </c>
      <c r="DC7" s="95" t="s">
        <v>523</v>
      </c>
      <c r="DD7" s="594" t="s">
        <v>488</v>
      </c>
      <c r="DE7" s="95" t="s">
        <v>523</v>
      </c>
      <c r="DF7" s="594" t="s">
        <v>488</v>
      </c>
      <c r="DG7" s="95" t="s">
        <v>524</v>
      </c>
      <c r="DH7" s="244" t="s">
        <v>78</v>
      </c>
      <c r="DI7" s="95" t="s">
        <v>525</v>
      </c>
      <c r="DJ7" s="243" t="s">
        <v>488</v>
      </c>
      <c r="DK7" s="95" t="s">
        <v>525</v>
      </c>
      <c r="DL7" s="243" t="s">
        <v>488</v>
      </c>
      <c r="DM7" s="95" t="s">
        <v>525</v>
      </c>
      <c r="DN7" s="243" t="s">
        <v>488</v>
      </c>
      <c r="DO7" s="95" t="s">
        <v>525</v>
      </c>
      <c r="DP7" s="243" t="s">
        <v>488</v>
      </c>
      <c r="DQ7" s="95" t="s">
        <v>525</v>
      </c>
      <c r="DR7" s="243" t="s">
        <v>488</v>
      </c>
      <c r="DS7" s="95" t="s">
        <v>525</v>
      </c>
      <c r="DT7" s="243" t="s">
        <v>488</v>
      </c>
      <c r="DU7" s="95" t="s">
        <v>526</v>
      </c>
      <c r="DV7" s="243" t="s">
        <v>488</v>
      </c>
      <c r="DW7" s="95" t="s">
        <v>526</v>
      </c>
      <c r="DX7" s="243" t="s">
        <v>488</v>
      </c>
      <c r="DY7" s="95" t="s">
        <v>535</v>
      </c>
      <c r="DZ7" s="243" t="s">
        <v>488</v>
      </c>
      <c r="EA7" s="95" t="s">
        <v>536</v>
      </c>
      <c r="EB7" s="243" t="s">
        <v>488</v>
      </c>
      <c r="EC7" s="95" t="s">
        <v>537</v>
      </c>
      <c r="ED7" s="243" t="s">
        <v>488</v>
      </c>
      <c r="EE7" s="95" t="s">
        <v>538</v>
      </c>
      <c r="EF7" s="243" t="s">
        <v>488</v>
      </c>
      <c r="EG7" s="95" t="s">
        <v>505</v>
      </c>
      <c r="EH7" s="243" t="s">
        <v>488</v>
      </c>
      <c r="EI7" s="95" t="s">
        <v>505</v>
      </c>
      <c r="EJ7" s="243" t="s">
        <v>488</v>
      </c>
      <c r="EK7" s="95" t="s">
        <v>505</v>
      </c>
      <c r="EL7" s="243" t="s">
        <v>488</v>
      </c>
      <c r="EM7" s="95" t="s">
        <v>505</v>
      </c>
      <c r="EN7" s="243" t="s">
        <v>488</v>
      </c>
      <c r="EO7" s="95" t="s">
        <v>505</v>
      </c>
      <c r="EP7" s="243" t="s">
        <v>488</v>
      </c>
      <c r="EQ7" s="95" t="s">
        <v>505</v>
      </c>
      <c r="ER7" s="243" t="s">
        <v>488</v>
      </c>
      <c r="ES7" s="95" t="s">
        <v>505</v>
      </c>
      <c r="ET7" s="243" t="s">
        <v>488</v>
      </c>
      <c r="EU7" s="95" t="s">
        <v>505</v>
      </c>
      <c r="EV7" s="243" t="s">
        <v>488</v>
      </c>
      <c r="EW7" s="244">
        <v>997830</v>
      </c>
      <c r="EX7" s="244" t="s">
        <v>88</v>
      </c>
      <c r="EY7" s="244">
        <v>997830</v>
      </c>
      <c r="EZ7" s="244">
        <v>997830</v>
      </c>
      <c r="FA7" s="244" t="s">
        <v>88</v>
      </c>
      <c r="FB7" s="244">
        <v>997830</v>
      </c>
      <c r="FC7" s="244">
        <v>997830</v>
      </c>
      <c r="FD7" s="244" t="s">
        <v>88</v>
      </c>
      <c r="FE7" s="244">
        <v>997830</v>
      </c>
      <c r="FF7" s="244">
        <v>997830</v>
      </c>
      <c r="FG7" s="244" t="s">
        <v>88</v>
      </c>
      <c r="FH7" s="244">
        <v>997830</v>
      </c>
      <c r="FI7" s="243" t="s">
        <v>497</v>
      </c>
      <c r="FJ7" s="244" t="s">
        <v>88</v>
      </c>
      <c r="FK7" s="244">
        <v>971286</v>
      </c>
      <c r="FL7" s="243" t="s">
        <v>498</v>
      </c>
      <c r="FM7" s="244" t="s">
        <v>88</v>
      </c>
      <c r="FN7" s="244">
        <v>968163</v>
      </c>
      <c r="FO7" s="243" t="s">
        <v>499</v>
      </c>
      <c r="FP7" s="244" t="s">
        <v>88</v>
      </c>
      <c r="FQ7" s="244">
        <v>935160</v>
      </c>
      <c r="FR7" s="243" t="s">
        <v>506</v>
      </c>
      <c r="FS7" s="244" t="s">
        <v>88</v>
      </c>
      <c r="FT7" s="244">
        <v>955975</v>
      </c>
      <c r="FU7" s="95" t="s">
        <v>88</v>
      </c>
      <c r="FV7" s="244" t="s">
        <v>78</v>
      </c>
      <c r="FW7" s="95" t="s">
        <v>507</v>
      </c>
      <c r="FX7" s="244" t="s">
        <v>78</v>
      </c>
      <c r="FY7" s="95" t="s">
        <v>500</v>
      </c>
      <c r="FZ7" s="244" t="s">
        <v>78</v>
      </c>
      <c r="GA7" s="95" t="s">
        <v>500</v>
      </c>
      <c r="GB7" s="244" t="s">
        <v>78</v>
      </c>
      <c r="GC7" s="95"/>
      <c r="GD7" s="95"/>
    </row>
    <row r="8" spans="1:186" s="126" customFormat="1" ht="24.95" customHeight="1" x14ac:dyDescent="0.2">
      <c r="A8" s="95" t="s">
        <v>21</v>
      </c>
      <c r="B8" s="475" t="s">
        <v>22</v>
      </c>
      <c r="C8" s="95" t="s">
        <v>248</v>
      </c>
      <c r="D8" s="95" t="s">
        <v>482</v>
      </c>
      <c r="E8" s="201" t="s">
        <v>539</v>
      </c>
      <c r="F8" s="95" t="s">
        <v>540</v>
      </c>
      <c r="G8" s="95" t="s">
        <v>78</v>
      </c>
      <c r="H8" s="95" t="s">
        <v>540</v>
      </c>
      <c r="I8" s="95" t="s">
        <v>78</v>
      </c>
      <c r="J8" s="95" t="s">
        <v>540</v>
      </c>
      <c r="K8" s="95" t="s">
        <v>78</v>
      </c>
      <c r="L8" s="95" t="s">
        <v>484</v>
      </c>
      <c r="M8" s="95" t="s">
        <v>78</v>
      </c>
      <c r="N8" s="95" t="s">
        <v>484</v>
      </c>
      <c r="O8" s="95" t="s">
        <v>78</v>
      </c>
      <c r="P8" s="95" t="s">
        <v>540</v>
      </c>
      <c r="Q8" s="95" t="s">
        <v>78</v>
      </c>
      <c r="R8" s="95" t="s">
        <v>485</v>
      </c>
      <c r="S8" s="95" t="s">
        <v>78</v>
      </c>
      <c r="T8" s="95" t="s">
        <v>541</v>
      </c>
      <c r="U8" s="95" t="s">
        <v>78</v>
      </c>
      <c r="V8" s="95" t="s">
        <v>542</v>
      </c>
      <c r="W8" s="95" t="s">
        <v>78</v>
      </c>
      <c r="X8" s="95" t="s">
        <v>484</v>
      </c>
      <c r="Y8" s="95" t="s">
        <v>78</v>
      </c>
      <c r="Z8" s="95" t="s">
        <v>542</v>
      </c>
      <c r="AA8" s="95" t="s">
        <v>78</v>
      </c>
      <c r="AB8" s="242">
        <v>41.626359999999998</v>
      </c>
      <c r="AC8" s="243" t="s">
        <v>488</v>
      </c>
      <c r="AD8" s="242">
        <v>-87.144000000000005</v>
      </c>
      <c r="AE8" s="243" t="s">
        <v>488</v>
      </c>
      <c r="AF8" s="95">
        <v>82</v>
      </c>
      <c r="AG8" s="95" t="s">
        <v>78</v>
      </c>
      <c r="AH8" s="244">
        <v>1401600</v>
      </c>
      <c r="AI8" s="244">
        <v>1401600</v>
      </c>
      <c r="AJ8" s="95" t="s">
        <v>78</v>
      </c>
      <c r="AK8" s="244" t="s">
        <v>489</v>
      </c>
      <c r="AL8" s="95" t="s">
        <v>490</v>
      </c>
      <c r="AM8" s="244" t="s">
        <v>489</v>
      </c>
      <c r="AN8" s="95">
        <v>34</v>
      </c>
      <c r="AO8" s="95">
        <v>34</v>
      </c>
      <c r="AP8" s="95" t="s">
        <v>78</v>
      </c>
      <c r="AQ8" s="95" t="s">
        <v>491</v>
      </c>
      <c r="AR8" s="95" t="s">
        <v>492</v>
      </c>
      <c r="AS8" s="95" t="s">
        <v>491</v>
      </c>
      <c r="AT8" s="95">
        <v>35.5</v>
      </c>
      <c r="AU8" s="95">
        <v>35.5</v>
      </c>
      <c r="AV8" s="95" t="s">
        <v>78</v>
      </c>
      <c r="AW8" s="95" t="s">
        <v>493</v>
      </c>
      <c r="AX8" s="95" t="s">
        <v>493</v>
      </c>
      <c r="AY8" s="95" t="s">
        <v>78</v>
      </c>
      <c r="AZ8" s="244">
        <v>1093248</v>
      </c>
      <c r="BA8" s="244">
        <v>1425325</v>
      </c>
      <c r="BB8" s="244">
        <v>1093248</v>
      </c>
      <c r="BC8" s="95" t="s">
        <v>494</v>
      </c>
      <c r="BD8" s="95" t="s">
        <v>78</v>
      </c>
      <c r="BE8" s="95" t="s">
        <v>495</v>
      </c>
      <c r="BF8" s="95" t="s">
        <v>78</v>
      </c>
      <c r="BG8" s="95" t="s">
        <v>496</v>
      </c>
      <c r="BH8" s="95" t="s">
        <v>78</v>
      </c>
      <c r="BI8" s="95">
        <v>30300314</v>
      </c>
      <c r="BJ8" s="95" t="s">
        <v>78</v>
      </c>
      <c r="BK8" s="95" t="s">
        <v>542</v>
      </c>
      <c r="BL8" s="95" t="s">
        <v>78</v>
      </c>
      <c r="BM8" s="243">
        <v>1093248</v>
      </c>
      <c r="BN8" s="244">
        <v>1401600</v>
      </c>
      <c r="BO8" s="243">
        <v>1093248</v>
      </c>
      <c r="BP8" s="243">
        <v>1093248</v>
      </c>
      <c r="BQ8" s="244">
        <v>1401600</v>
      </c>
      <c r="BR8" s="243">
        <v>1093248</v>
      </c>
      <c r="BS8" s="243">
        <v>1093248</v>
      </c>
      <c r="BT8" s="244">
        <v>1401600</v>
      </c>
      <c r="BU8" s="243">
        <v>1093248</v>
      </c>
      <c r="BV8" s="243">
        <v>1093248</v>
      </c>
      <c r="BW8" s="244">
        <v>1401600</v>
      </c>
      <c r="BX8" s="243">
        <v>1093248</v>
      </c>
      <c r="BY8" s="243" t="s">
        <v>497</v>
      </c>
      <c r="BZ8" s="244" t="s">
        <v>521</v>
      </c>
      <c r="CA8" s="244">
        <v>923522</v>
      </c>
      <c r="CB8" s="243" t="s">
        <v>498</v>
      </c>
      <c r="CC8" s="244" t="s">
        <v>521</v>
      </c>
      <c r="CD8" s="244">
        <v>847326</v>
      </c>
      <c r="CE8" s="243" t="s">
        <v>499</v>
      </c>
      <c r="CF8" s="244" t="s">
        <v>521</v>
      </c>
      <c r="CG8" s="244">
        <v>746914</v>
      </c>
      <c r="CH8" s="243" t="s">
        <v>499</v>
      </c>
      <c r="CI8" s="244" t="s">
        <v>521</v>
      </c>
      <c r="CJ8" s="244">
        <v>932178</v>
      </c>
      <c r="CK8" s="95">
        <v>1969</v>
      </c>
      <c r="CL8" s="244" t="s">
        <v>78</v>
      </c>
      <c r="CM8" s="95" t="s">
        <v>500</v>
      </c>
      <c r="CN8" s="244" t="s">
        <v>78</v>
      </c>
      <c r="CO8" s="95" t="s">
        <v>501</v>
      </c>
      <c r="CP8" s="244" t="s">
        <v>78</v>
      </c>
      <c r="CQ8" s="95" t="s">
        <v>522</v>
      </c>
      <c r="CR8" s="244" t="s">
        <v>78</v>
      </c>
      <c r="CS8" s="95" t="s">
        <v>500</v>
      </c>
      <c r="CT8" s="244" t="s">
        <v>78</v>
      </c>
      <c r="CU8" s="242" t="s">
        <v>523</v>
      </c>
      <c r="CV8" s="594" t="s">
        <v>488</v>
      </c>
      <c r="CW8" s="242" t="s">
        <v>523</v>
      </c>
      <c r="CX8" s="594" t="s">
        <v>488</v>
      </c>
      <c r="CY8" s="95" t="s">
        <v>523</v>
      </c>
      <c r="CZ8" s="594" t="s">
        <v>488</v>
      </c>
      <c r="DA8" s="95" t="s">
        <v>523</v>
      </c>
      <c r="DB8" s="594" t="s">
        <v>488</v>
      </c>
      <c r="DC8" s="95" t="s">
        <v>523</v>
      </c>
      <c r="DD8" s="594" t="s">
        <v>488</v>
      </c>
      <c r="DE8" s="95" t="s">
        <v>523</v>
      </c>
      <c r="DF8" s="594" t="s">
        <v>488</v>
      </c>
      <c r="DG8" s="95" t="s">
        <v>524</v>
      </c>
      <c r="DH8" s="244" t="s">
        <v>78</v>
      </c>
      <c r="DI8" s="95" t="s">
        <v>525</v>
      </c>
      <c r="DJ8" s="243" t="s">
        <v>488</v>
      </c>
      <c r="DK8" s="95" t="s">
        <v>525</v>
      </c>
      <c r="DL8" s="243" t="s">
        <v>488</v>
      </c>
      <c r="DM8" s="95" t="s">
        <v>525</v>
      </c>
      <c r="DN8" s="243" t="s">
        <v>488</v>
      </c>
      <c r="DO8" s="95" t="s">
        <v>525</v>
      </c>
      <c r="DP8" s="243" t="s">
        <v>488</v>
      </c>
      <c r="DQ8" s="95" t="s">
        <v>525</v>
      </c>
      <c r="DR8" s="243" t="s">
        <v>488</v>
      </c>
      <c r="DS8" s="95" t="s">
        <v>525</v>
      </c>
      <c r="DT8" s="243" t="s">
        <v>488</v>
      </c>
      <c r="DU8" s="95" t="s">
        <v>526</v>
      </c>
      <c r="DV8" s="243" t="s">
        <v>488</v>
      </c>
      <c r="DW8" s="95" t="s">
        <v>526</v>
      </c>
      <c r="DX8" s="243" t="s">
        <v>488</v>
      </c>
      <c r="DY8" s="95" t="s">
        <v>527</v>
      </c>
      <c r="DZ8" s="243" t="s">
        <v>488</v>
      </c>
      <c r="EA8" s="95" t="s">
        <v>528</v>
      </c>
      <c r="EB8" s="243" t="s">
        <v>488</v>
      </c>
      <c r="EC8" s="95" t="s">
        <v>529</v>
      </c>
      <c r="ED8" s="243" t="s">
        <v>488</v>
      </c>
      <c r="EE8" s="95" t="s">
        <v>530</v>
      </c>
      <c r="EF8" s="243" t="s">
        <v>488</v>
      </c>
      <c r="EG8" s="95" t="s">
        <v>505</v>
      </c>
      <c r="EH8" s="243" t="s">
        <v>488</v>
      </c>
      <c r="EI8" s="95" t="s">
        <v>505</v>
      </c>
      <c r="EJ8" s="243" t="s">
        <v>488</v>
      </c>
      <c r="EK8" s="95" t="s">
        <v>505</v>
      </c>
      <c r="EL8" s="243" t="s">
        <v>488</v>
      </c>
      <c r="EM8" s="95" t="s">
        <v>505</v>
      </c>
      <c r="EN8" s="243" t="s">
        <v>488</v>
      </c>
      <c r="EO8" s="95" t="s">
        <v>505</v>
      </c>
      <c r="EP8" s="243" t="s">
        <v>488</v>
      </c>
      <c r="EQ8" s="95" t="s">
        <v>505</v>
      </c>
      <c r="ER8" s="243" t="s">
        <v>488</v>
      </c>
      <c r="ES8" s="95" t="s">
        <v>505</v>
      </c>
      <c r="ET8" s="243" t="s">
        <v>488</v>
      </c>
      <c r="EU8" s="95" t="s">
        <v>505</v>
      </c>
      <c r="EV8" s="243" t="s">
        <v>488</v>
      </c>
      <c r="EW8" s="244">
        <v>1093248</v>
      </c>
      <c r="EX8" s="244" t="s">
        <v>88</v>
      </c>
      <c r="EY8" s="244">
        <v>1093248</v>
      </c>
      <c r="EZ8" s="244">
        <v>1093248</v>
      </c>
      <c r="FA8" s="244" t="s">
        <v>88</v>
      </c>
      <c r="FB8" s="244">
        <v>1093248</v>
      </c>
      <c r="FC8" s="244">
        <v>1093248</v>
      </c>
      <c r="FD8" s="244" t="s">
        <v>88</v>
      </c>
      <c r="FE8" s="244">
        <v>1093248</v>
      </c>
      <c r="FF8" s="244">
        <v>1093248</v>
      </c>
      <c r="FG8" s="244" t="s">
        <v>88</v>
      </c>
      <c r="FH8" s="244">
        <v>1093248</v>
      </c>
      <c r="FI8" s="243" t="s">
        <v>497</v>
      </c>
      <c r="FJ8" s="244" t="s">
        <v>88</v>
      </c>
      <c r="FK8" s="244">
        <v>923522</v>
      </c>
      <c r="FL8" s="243" t="s">
        <v>498</v>
      </c>
      <c r="FM8" s="244" t="s">
        <v>88</v>
      </c>
      <c r="FN8" s="244">
        <v>847326</v>
      </c>
      <c r="FO8" s="243" t="s">
        <v>499</v>
      </c>
      <c r="FP8" s="244" t="s">
        <v>88</v>
      </c>
      <c r="FQ8" s="244">
        <v>746914</v>
      </c>
      <c r="FR8" s="243" t="s">
        <v>506</v>
      </c>
      <c r="FS8" s="244" t="s">
        <v>88</v>
      </c>
      <c r="FT8" s="244">
        <v>932178</v>
      </c>
      <c r="FU8" s="95" t="s">
        <v>88</v>
      </c>
      <c r="FV8" s="244" t="s">
        <v>78</v>
      </c>
      <c r="FW8" s="95" t="s">
        <v>507</v>
      </c>
      <c r="FX8" s="244" t="s">
        <v>78</v>
      </c>
      <c r="FY8" s="95" t="s">
        <v>500</v>
      </c>
      <c r="FZ8" s="244" t="s">
        <v>78</v>
      </c>
      <c r="GA8" s="95" t="s">
        <v>500</v>
      </c>
      <c r="GB8" s="244" t="s">
        <v>78</v>
      </c>
      <c r="GC8" s="95"/>
      <c r="GD8" s="95"/>
    </row>
    <row r="9" spans="1:186" s="126" customFormat="1" ht="24.95" customHeight="1" x14ac:dyDescent="0.2">
      <c r="A9" s="95" t="s">
        <v>21</v>
      </c>
      <c r="B9" s="475" t="s">
        <v>22</v>
      </c>
      <c r="C9" s="95" t="s">
        <v>248</v>
      </c>
      <c r="D9" s="95" t="s">
        <v>482</v>
      </c>
      <c r="E9" s="201" t="s">
        <v>543</v>
      </c>
      <c r="F9" s="95" t="s">
        <v>544</v>
      </c>
      <c r="G9" s="95" t="s">
        <v>78</v>
      </c>
      <c r="H9" s="95" t="s">
        <v>544</v>
      </c>
      <c r="I9" s="95" t="s">
        <v>78</v>
      </c>
      <c r="J9" s="95" t="s">
        <v>544</v>
      </c>
      <c r="K9" s="95" t="s">
        <v>78</v>
      </c>
      <c r="L9" s="95" t="s">
        <v>484</v>
      </c>
      <c r="M9" s="95" t="s">
        <v>78</v>
      </c>
      <c r="N9" s="95" t="s">
        <v>484</v>
      </c>
      <c r="O9" s="95" t="s">
        <v>78</v>
      </c>
      <c r="P9" s="95" t="s">
        <v>544</v>
      </c>
      <c r="Q9" s="95" t="s">
        <v>78</v>
      </c>
      <c r="R9" s="95" t="s">
        <v>485</v>
      </c>
      <c r="S9" s="95" t="s">
        <v>78</v>
      </c>
      <c r="T9" s="95" t="s">
        <v>545</v>
      </c>
      <c r="U9" s="95" t="s">
        <v>78</v>
      </c>
      <c r="V9" s="95" t="s">
        <v>546</v>
      </c>
      <c r="W9" s="95" t="s">
        <v>78</v>
      </c>
      <c r="X9" s="95" t="s">
        <v>484</v>
      </c>
      <c r="Y9" s="95" t="s">
        <v>78</v>
      </c>
      <c r="Z9" s="95" t="s">
        <v>546</v>
      </c>
      <c r="AA9" s="95" t="s">
        <v>78</v>
      </c>
      <c r="AB9" s="242">
        <v>41.624760000000002</v>
      </c>
      <c r="AC9" s="243" t="s">
        <v>488</v>
      </c>
      <c r="AD9" s="242">
        <v>-87.144019999999998</v>
      </c>
      <c r="AE9" s="243" t="s">
        <v>488</v>
      </c>
      <c r="AF9" s="95">
        <v>82</v>
      </c>
      <c r="AG9" s="95" t="s">
        <v>78</v>
      </c>
      <c r="AH9" s="244">
        <v>1279269</v>
      </c>
      <c r="AI9" s="244">
        <v>1279269</v>
      </c>
      <c r="AJ9" s="95" t="s">
        <v>78</v>
      </c>
      <c r="AK9" s="244" t="s">
        <v>512</v>
      </c>
      <c r="AL9" s="95" t="s">
        <v>513</v>
      </c>
      <c r="AM9" s="244" t="s">
        <v>512</v>
      </c>
      <c r="AN9" s="95">
        <v>34.200000000000003</v>
      </c>
      <c r="AO9" s="95">
        <v>34.200000000000003</v>
      </c>
      <c r="AP9" s="95" t="s">
        <v>78</v>
      </c>
      <c r="AQ9" s="95" t="s">
        <v>491</v>
      </c>
      <c r="AR9" s="95" t="s">
        <v>514</v>
      </c>
      <c r="AS9" s="95" t="s">
        <v>491</v>
      </c>
      <c r="AT9" s="95">
        <v>35.799999999999997</v>
      </c>
      <c r="AU9" s="95">
        <v>35.799999999999997</v>
      </c>
      <c r="AV9" s="95" t="s">
        <v>78</v>
      </c>
      <c r="AW9" s="95" t="s">
        <v>493</v>
      </c>
      <c r="AX9" s="95" t="s">
        <v>493</v>
      </c>
      <c r="AY9" s="95" t="s">
        <v>78</v>
      </c>
      <c r="AZ9" s="244">
        <v>997830</v>
      </c>
      <c r="BA9" s="244">
        <v>1437370</v>
      </c>
      <c r="BB9" s="244">
        <v>997830</v>
      </c>
      <c r="BC9" s="95" t="s">
        <v>494</v>
      </c>
      <c r="BD9" s="95" t="s">
        <v>78</v>
      </c>
      <c r="BE9" s="95" t="s">
        <v>515</v>
      </c>
      <c r="BF9" s="95" t="s">
        <v>78</v>
      </c>
      <c r="BG9" s="95" t="s">
        <v>496</v>
      </c>
      <c r="BH9" s="95" t="s">
        <v>78</v>
      </c>
      <c r="BI9" s="95">
        <v>30300314</v>
      </c>
      <c r="BJ9" s="95" t="s">
        <v>78</v>
      </c>
      <c r="BK9" s="95" t="s">
        <v>546</v>
      </c>
      <c r="BL9" s="95" t="s">
        <v>78</v>
      </c>
      <c r="BM9" s="243">
        <v>997830</v>
      </c>
      <c r="BN9" s="244">
        <v>1279269</v>
      </c>
      <c r="BO9" s="243">
        <v>997830</v>
      </c>
      <c r="BP9" s="243">
        <v>997830</v>
      </c>
      <c r="BQ9" s="244">
        <v>1279269</v>
      </c>
      <c r="BR9" s="243">
        <v>997830</v>
      </c>
      <c r="BS9" s="243">
        <v>997830</v>
      </c>
      <c r="BT9" s="244">
        <v>1279269</v>
      </c>
      <c r="BU9" s="243">
        <v>997830</v>
      </c>
      <c r="BV9" s="243">
        <v>997830</v>
      </c>
      <c r="BW9" s="244">
        <v>1279269</v>
      </c>
      <c r="BX9" s="243">
        <v>997830</v>
      </c>
      <c r="BY9" s="243" t="s">
        <v>497</v>
      </c>
      <c r="BZ9" s="244" t="s">
        <v>521</v>
      </c>
      <c r="CA9" s="244">
        <v>971286</v>
      </c>
      <c r="CB9" s="243" t="s">
        <v>498</v>
      </c>
      <c r="CC9" s="244" t="s">
        <v>521</v>
      </c>
      <c r="CD9" s="244">
        <v>968163</v>
      </c>
      <c r="CE9" s="243" t="s">
        <v>499</v>
      </c>
      <c r="CF9" s="244" t="s">
        <v>521</v>
      </c>
      <c r="CG9" s="244">
        <v>935160</v>
      </c>
      <c r="CH9" s="243" t="s">
        <v>499</v>
      </c>
      <c r="CI9" s="244" t="s">
        <v>521</v>
      </c>
      <c r="CJ9" s="244">
        <v>955975</v>
      </c>
      <c r="CK9" s="95">
        <v>1972</v>
      </c>
      <c r="CL9" s="244" t="s">
        <v>78</v>
      </c>
      <c r="CM9" s="95" t="s">
        <v>500</v>
      </c>
      <c r="CN9" s="244" t="s">
        <v>78</v>
      </c>
      <c r="CO9" s="95" t="s">
        <v>501</v>
      </c>
      <c r="CP9" s="244" t="s">
        <v>78</v>
      </c>
      <c r="CQ9" s="95" t="s">
        <v>522</v>
      </c>
      <c r="CR9" s="244" t="s">
        <v>78</v>
      </c>
      <c r="CS9" s="95" t="s">
        <v>500</v>
      </c>
      <c r="CT9" s="244" t="s">
        <v>78</v>
      </c>
      <c r="CU9" s="242" t="s">
        <v>523</v>
      </c>
      <c r="CV9" s="594" t="s">
        <v>488</v>
      </c>
      <c r="CW9" s="242" t="s">
        <v>523</v>
      </c>
      <c r="CX9" s="594" t="s">
        <v>488</v>
      </c>
      <c r="CY9" s="95" t="s">
        <v>523</v>
      </c>
      <c r="CZ9" s="594" t="s">
        <v>488</v>
      </c>
      <c r="DA9" s="95" t="s">
        <v>523</v>
      </c>
      <c r="DB9" s="594" t="s">
        <v>488</v>
      </c>
      <c r="DC9" s="95" t="s">
        <v>523</v>
      </c>
      <c r="DD9" s="594" t="s">
        <v>488</v>
      </c>
      <c r="DE9" s="95" t="s">
        <v>523</v>
      </c>
      <c r="DF9" s="594" t="s">
        <v>488</v>
      </c>
      <c r="DG9" s="95" t="s">
        <v>524</v>
      </c>
      <c r="DH9" s="244" t="s">
        <v>78</v>
      </c>
      <c r="DI9" s="95" t="s">
        <v>525</v>
      </c>
      <c r="DJ9" s="243" t="s">
        <v>488</v>
      </c>
      <c r="DK9" s="95" t="s">
        <v>525</v>
      </c>
      <c r="DL9" s="243" t="s">
        <v>488</v>
      </c>
      <c r="DM9" s="95" t="s">
        <v>525</v>
      </c>
      <c r="DN9" s="243" t="s">
        <v>488</v>
      </c>
      <c r="DO9" s="95" t="s">
        <v>525</v>
      </c>
      <c r="DP9" s="243" t="s">
        <v>488</v>
      </c>
      <c r="DQ9" s="95" t="s">
        <v>525</v>
      </c>
      <c r="DR9" s="243" t="s">
        <v>488</v>
      </c>
      <c r="DS9" s="95" t="s">
        <v>525</v>
      </c>
      <c r="DT9" s="243" t="s">
        <v>488</v>
      </c>
      <c r="DU9" s="95" t="s">
        <v>526</v>
      </c>
      <c r="DV9" s="243" t="s">
        <v>488</v>
      </c>
      <c r="DW9" s="95" t="s">
        <v>526</v>
      </c>
      <c r="DX9" s="243" t="s">
        <v>488</v>
      </c>
      <c r="DY9" s="95" t="s">
        <v>535</v>
      </c>
      <c r="DZ9" s="243" t="s">
        <v>488</v>
      </c>
      <c r="EA9" s="95" t="s">
        <v>536</v>
      </c>
      <c r="EB9" s="243" t="s">
        <v>488</v>
      </c>
      <c r="EC9" s="95" t="s">
        <v>537</v>
      </c>
      <c r="ED9" s="243" t="s">
        <v>488</v>
      </c>
      <c r="EE9" s="95" t="s">
        <v>538</v>
      </c>
      <c r="EF9" s="243" t="s">
        <v>488</v>
      </c>
      <c r="EG9" s="95" t="s">
        <v>505</v>
      </c>
      <c r="EH9" s="243" t="s">
        <v>488</v>
      </c>
      <c r="EI9" s="95" t="s">
        <v>505</v>
      </c>
      <c r="EJ9" s="243" t="s">
        <v>488</v>
      </c>
      <c r="EK9" s="95" t="s">
        <v>505</v>
      </c>
      <c r="EL9" s="243" t="s">
        <v>488</v>
      </c>
      <c r="EM9" s="95" t="s">
        <v>505</v>
      </c>
      <c r="EN9" s="243" t="s">
        <v>488</v>
      </c>
      <c r="EO9" s="95" t="s">
        <v>505</v>
      </c>
      <c r="EP9" s="243" t="s">
        <v>488</v>
      </c>
      <c r="EQ9" s="95" t="s">
        <v>505</v>
      </c>
      <c r="ER9" s="243" t="s">
        <v>488</v>
      </c>
      <c r="ES9" s="95" t="s">
        <v>505</v>
      </c>
      <c r="ET9" s="243" t="s">
        <v>488</v>
      </c>
      <c r="EU9" s="95" t="s">
        <v>505</v>
      </c>
      <c r="EV9" s="243" t="s">
        <v>488</v>
      </c>
      <c r="EW9" s="244">
        <v>997830</v>
      </c>
      <c r="EX9" s="244" t="s">
        <v>88</v>
      </c>
      <c r="EY9" s="244">
        <v>997830</v>
      </c>
      <c r="EZ9" s="244">
        <v>997830</v>
      </c>
      <c r="FA9" s="244" t="s">
        <v>88</v>
      </c>
      <c r="FB9" s="244">
        <v>997830</v>
      </c>
      <c r="FC9" s="244">
        <v>997830</v>
      </c>
      <c r="FD9" s="244" t="s">
        <v>88</v>
      </c>
      <c r="FE9" s="244">
        <v>997830</v>
      </c>
      <c r="FF9" s="244">
        <v>997830</v>
      </c>
      <c r="FG9" s="244" t="s">
        <v>88</v>
      </c>
      <c r="FH9" s="244">
        <v>997830</v>
      </c>
      <c r="FI9" s="243" t="s">
        <v>497</v>
      </c>
      <c r="FJ9" s="244" t="s">
        <v>88</v>
      </c>
      <c r="FK9" s="244">
        <v>971286</v>
      </c>
      <c r="FL9" s="243" t="s">
        <v>498</v>
      </c>
      <c r="FM9" s="244" t="s">
        <v>88</v>
      </c>
      <c r="FN9" s="244">
        <v>968163</v>
      </c>
      <c r="FO9" s="243" t="s">
        <v>499</v>
      </c>
      <c r="FP9" s="244" t="s">
        <v>88</v>
      </c>
      <c r="FQ9" s="244">
        <v>935160</v>
      </c>
      <c r="FR9" s="243" t="s">
        <v>506</v>
      </c>
      <c r="FS9" s="244" t="s">
        <v>88</v>
      </c>
      <c r="FT9" s="244">
        <v>955975</v>
      </c>
      <c r="FU9" s="95" t="s">
        <v>88</v>
      </c>
      <c r="FV9" s="244" t="s">
        <v>78</v>
      </c>
      <c r="FW9" s="95" t="s">
        <v>507</v>
      </c>
      <c r="FX9" s="244" t="s">
        <v>78</v>
      </c>
      <c r="FY9" s="95" t="s">
        <v>500</v>
      </c>
      <c r="FZ9" s="244" t="s">
        <v>78</v>
      </c>
      <c r="GA9" s="95" t="s">
        <v>500</v>
      </c>
      <c r="GB9" s="244" t="s">
        <v>78</v>
      </c>
      <c r="GC9" s="95"/>
      <c r="GD9" s="95"/>
    </row>
    <row r="10" spans="1:186" s="126" customFormat="1" ht="24.95" customHeight="1" x14ac:dyDescent="0.2">
      <c r="A10" s="95" t="s">
        <v>21</v>
      </c>
      <c r="B10" s="475" t="s">
        <v>22</v>
      </c>
      <c r="C10" s="95" t="s">
        <v>248</v>
      </c>
      <c r="D10" s="95" t="s">
        <v>482</v>
      </c>
      <c r="E10" s="201" t="s">
        <v>547</v>
      </c>
      <c r="F10" s="95" t="s">
        <v>548</v>
      </c>
      <c r="G10" s="95" t="s">
        <v>78</v>
      </c>
      <c r="H10" s="95" t="s">
        <v>548</v>
      </c>
      <c r="I10" s="95" t="s">
        <v>78</v>
      </c>
      <c r="J10" s="95" t="s">
        <v>548</v>
      </c>
      <c r="K10" s="95" t="s">
        <v>78</v>
      </c>
      <c r="L10" s="95" t="s">
        <v>484</v>
      </c>
      <c r="M10" s="95" t="s">
        <v>78</v>
      </c>
      <c r="N10" s="95" t="s">
        <v>484</v>
      </c>
      <c r="O10" s="95" t="s">
        <v>78</v>
      </c>
      <c r="P10" s="95" t="s">
        <v>548</v>
      </c>
      <c r="Q10" s="95" t="s">
        <v>78</v>
      </c>
      <c r="R10" s="95" t="s">
        <v>485</v>
      </c>
      <c r="S10" s="95" t="s">
        <v>78</v>
      </c>
      <c r="T10" s="95" t="s">
        <v>549</v>
      </c>
      <c r="U10" s="95" t="s">
        <v>78</v>
      </c>
      <c r="V10" s="95" t="s">
        <v>550</v>
      </c>
      <c r="W10" s="95" t="s">
        <v>78</v>
      </c>
      <c r="X10" s="95" t="s">
        <v>484</v>
      </c>
      <c r="Y10" s="95" t="s">
        <v>78</v>
      </c>
      <c r="Z10" s="95" t="s">
        <v>550</v>
      </c>
      <c r="AA10" s="95" t="s">
        <v>78</v>
      </c>
      <c r="AB10" s="242">
        <v>41.626359999999998</v>
      </c>
      <c r="AC10" s="243" t="s">
        <v>488</v>
      </c>
      <c r="AD10" s="242">
        <v>-87.144000000000005</v>
      </c>
      <c r="AE10" s="243" t="s">
        <v>488</v>
      </c>
      <c r="AF10" s="95">
        <v>82</v>
      </c>
      <c r="AG10" s="95" t="s">
        <v>78</v>
      </c>
      <c r="AH10" s="244">
        <v>1401600</v>
      </c>
      <c r="AI10" s="244">
        <v>1401600</v>
      </c>
      <c r="AJ10" s="95" t="s">
        <v>78</v>
      </c>
      <c r="AK10" s="244" t="s">
        <v>489</v>
      </c>
      <c r="AL10" s="95" t="s">
        <v>490</v>
      </c>
      <c r="AM10" s="244" t="s">
        <v>489</v>
      </c>
      <c r="AN10" s="95">
        <v>34</v>
      </c>
      <c r="AO10" s="95">
        <v>34</v>
      </c>
      <c r="AP10" s="95" t="s">
        <v>78</v>
      </c>
      <c r="AQ10" s="95" t="s">
        <v>491</v>
      </c>
      <c r="AR10" s="95" t="s">
        <v>492</v>
      </c>
      <c r="AS10" s="95" t="s">
        <v>491</v>
      </c>
      <c r="AT10" s="95">
        <v>35.5</v>
      </c>
      <c r="AU10" s="95">
        <v>35.5</v>
      </c>
      <c r="AV10" s="95" t="s">
        <v>78</v>
      </c>
      <c r="AW10" s="95" t="s">
        <v>493</v>
      </c>
      <c r="AX10" s="95" t="s">
        <v>493</v>
      </c>
      <c r="AY10" s="95" t="s">
        <v>78</v>
      </c>
      <c r="AZ10" s="244">
        <v>1093248</v>
      </c>
      <c r="BA10" s="244">
        <v>1425325</v>
      </c>
      <c r="BB10" s="244">
        <v>1093248</v>
      </c>
      <c r="BC10" s="95" t="s">
        <v>494</v>
      </c>
      <c r="BD10" s="95" t="s">
        <v>78</v>
      </c>
      <c r="BE10" s="95" t="s">
        <v>495</v>
      </c>
      <c r="BF10" s="95" t="s">
        <v>78</v>
      </c>
      <c r="BG10" s="95" t="s">
        <v>496</v>
      </c>
      <c r="BH10" s="95" t="s">
        <v>78</v>
      </c>
      <c r="BI10" s="95">
        <v>30300320</v>
      </c>
      <c r="BJ10" s="95" t="s">
        <v>78</v>
      </c>
      <c r="BK10" s="95" t="s">
        <v>550</v>
      </c>
      <c r="BL10" s="95" t="s">
        <v>78</v>
      </c>
      <c r="BM10" s="243">
        <v>1093248</v>
      </c>
      <c r="BN10" s="244">
        <v>1401600</v>
      </c>
      <c r="BO10" s="243">
        <v>1093248</v>
      </c>
      <c r="BP10" s="243">
        <v>1093248</v>
      </c>
      <c r="BQ10" s="244">
        <v>1401600</v>
      </c>
      <c r="BR10" s="243">
        <v>1093248</v>
      </c>
      <c r="BS10" s="243">
        <v>1093248</v>
      </c>
      <c r="BT10" s="244">
        <v>1401600</v>
      </c>
      <c r="BU10" s="243">
        <v>1093248</v>
      </c>
      <c r="BV10" s="243">
        <v>1093248</v>
      </c>
      <c r="BW10" s="244">
        <v>1401600</v>
      </c>
      <c r="BX10" s="243">
        <v>1093248</v>
      </c>
      <c r="BY10" s="243" t="s">
        <v>497</v>
      </c>
      <c r="BZ10" s="244" t="s">
        <v>521</v>
      </c>
      <c r="CA10" s="244">
        <v>923522</v>
      </c>
      <c r="CB10" s="243" t="s">
        <v>498</v>
      </c>
      <c r="CC10" s="244" t="s">
        <v>521</v>
      </c>
      <c r="CD10" s="244">
        <v>847326</v>
      </c>
      <c r="CE10" s="243" t="s">
        <v>499</v>
      </c>
      <c r="CF10" s="244" t="s">
        <v>521</v>
      </c>
      <c r="CG10" s="244">
        <v>746914</v>
      </c>
      <c r="CH10" s="243" t="s">
        <v>499</v>
      </c>
      <c r="CI10" s="244" t="s">
        <v>521</v>
      </c>
      <c r="CJ10" s="244">
        <v>932178</v>
      </c>
      <c r="CK10" s="95">
        <v>1969</v>
      </c>
      <c r="CL10" s="244" t="s">
        <v>78</v>
      </c>
      <c r="CM10" s="95" t="s">
        <v>500</v>
      </c>
      <c r="CN10" s="244" t="s">
        <v>78</v>
      </c>
      <c r="CO10" s="95" t="s">
        <v>501</v>
      </c>
      <c r="CP10" s="244" t="s">
        <v>78</v>
      </c>
      <c r="CQ10" s="95" t="s">
        <v>522</v>
      </c>
      <c r="CR10" s="244" t="s">
        <v>78</v>
      </c>
      <c r="CS10" s="95" t="s">
        <v>500</v>
      </c>
      <c r="CT10" s="244" t="s">
        <v>78</v>
      </c>
      <c r="CU10" s="242" t="s">
        <v>523</v>
      </c>
      <c r="CV10" s="594" t="s">
        <v>488</v>
      </c>
      <c r="CW10" s="242" t="s">
        <v>523</v>
      </c>
      <c r="CX10" s="594" t="s">
        <v>488</v>
      </c>
      <c r="CY10" s="95" t="s">
        <v>523</v>
      </c>
      <c r="CZ10" s="594" t="s">
        <v>488</v>
      </c>
      <c r="DA10" s="95" t="s">
        <v>523</v>
      </c>
      <c r="DB10" s="594" t="s">
        <v>488</v>
      </c>
      <c r="DC10" s="95" t="s">
        <v>523</v>
      </c>
      <c r="DD10" s="594" t="s">
        <v>488</v>
      </c>
      <c r="DE10" s="95" t="s">
        <v>523</v>
      </c>
      <c r="DF10" s="594" t="s">
        <v>488</v>
      </c>
      <c r="DG10" s="95" t="s">
        <v>524</v>
      </c>
      <c r="DH10" s="244" t="s">
        <v>78</v>
      </c>
      <c r="DI10" s="95" t="s">
        <v>525</v>
      </c>
      <c r="DJ10" s="243" t="s">
        <v>488</v>
      </c>
      <c r="DK10" s="95" t="s">
        <v>525</v>
      </c>
      <c r="DL10" s="243" t="s">
        <v>488</v>
      </c>
      <c r="DM10" s="95" t="s">
        <v>525</v>
      </c>
      <c r="DN10" s="243" t="s">
        <v>488</v>
      </c>
      <c r="DO10" s="95" t="s">
        <v>525</v>
      </c>
      <c r="DP10" s="243" t="s">
        <v>488</v>
      </c>
      <c r="DQ10" s="95" t="s">
        <v>525</v>
      </c>
      <c r="DR10" s="243" t="s">
        <v>488</v>
      </c>
      <c r="DS10" s="95" t="s">
        <v>525</v>
      </c>
      <c r="DT10" s="243" t="s">
        <v>488</v>
      </c>
      <c r="DU10" s="95" t="s">
        <v>526</v>
      </c>
      <c r="DV10" s="243" t="s">
        <v>488</v>
      </c>
      <c r="DW10" s="95" t="s">
        <v>526</v>
      </c>
      <c r="DX10" s="243" t="s">
        <v>488</v>
      </c>
      <c r="DY10" s="95" t="s">
        <v>527</v>
      </c>
      <c r="DZ10" s="243" t="s">
        <v>488</v>
      </c>
      <c r="EA10" s="95" t="s">
        <v>528</v>
      </c>
      <c r="EB10" s="243" t="s">
        <v>488</v>
      </c>
      <c r="EC10" s="95" t="s">
        <v>529</v>
      </c>
      <c r="ED10" s="243" t="s">
        <v>488</v>
      </c>
      <c r="EE10" s="95" t="s">
        <v>530</v>
      </c>
      <c r="EF10" s="243" t="s">
        <v>488</v>
      </c>
      <c r="EG10" s="95" t="s">
        <v>505</v>
      </c>
      <c r="EH10" s="243" t="s">
        <v>488</v>
      </c>
      <c r="EI10" s="95" t="s">
        <v>505</v>
      </c>
      <c r="EJ10" s="243" t="s">
        <v>488</v>
      </c>
      <c r="EK10" s="95" t="s">
        <v>505</v>
      </c>
      <c r="EL10" s="243" t="s">
        <v>488</v>
      </c>
      <c r="EM10" s="95" t="s">
        <v>505</v>
      </c>
      <c r="EN10" s="243" t="s">
        <v>488</v>
      </c>
      <c r="EO10" s="95" t="s">
        <v>505</v>
      </c>
      <c r="EP10" s="243" t="s">
        <v>488</v>
      </c>
      <c r="EQ10" s="95" t="s">
        <v>505</v>
      </c>
      <c r="ER10" s="243" t="s">
        <v>488</v>
      </c>
      <c r="ES10" s="95" t="s">
        <v>505</v>
      </c>
      <c r="ET10" s="243" t="s">
        <v>488</v>
      </c>
      <c r="EU10" s="95" t="s">
        <v>505</v>
      </c>
      <c r="EV10" s="243" t="s">
        <v>488</v>
      </c>
      <c r="EW10" s="244">
        <v>1093248</v>
      </c>
      <c r="EX10" s="244" t="s">
        <v>88</v>
      </c>
      <c r="EY10" s="244">
        <v>1093248</v>
      </c>
      <c r="EZ10" s="244">
        <v>1093248</v>
      </c>
      <c r="FA10" s="244" t="s">
        <v>88</v>
      </c>
      <c r="FB10" s="244">
        <v>1093248</v>
      </c>
      <c r="FC10" s="244">
        <v>1093248</v>
      </c>
      <c r="FD10" s="244" t="s">
        <v>88</v>
      </c>
      <c r="FE10" s="244">
        <v>1093248</v>
      </c>
      <c r="FF10" s="244">
        <v>1093248</v>
      </c>
      <c r="FG10" s="244" t="s">
        <v>88</v>
      </c>
      <c r="FH10" s="244">
        <v>1093248</v>
      </c>
      <c r="FI10" s="243" t="s">
        <v>497</v>
      </c>
      <c r="FJ10" s="244" t="s">
        <v>88</v>
      </c>
      <c r="FK10" s="244">
        <v>923522</v>
      </c>
      <c r="FL10" s="243" t="s">
        <v>498</v>
      </c>
      <c r="FM10" s="244" t="s">
        <v>88</v>
      </c>
      <c r="FN10" s="244">
        <v>847326</v>
      </c>
      <c r="FO10" s="243" t="s">
        <v>499</v>
      </c>
      <c r="FP10" s="244" t="s">
        <v>88</v>
      </c>
      <c r="FQ10" s="244">
        <v>746914</v>
      </c>
      <c r="FR10" s="243" t="s">
        <v>506</v>
      </c>
      <c r="FS10" s="244" t="s">
        <v>88</v>
      </c>
      <c r="FT10" s="244">
        <v>932178</v>
      </c>
      <c r="FU10" s="95" t="s">
        <v>88</v>
      </c>
      <c r="FV10" s="244" t="s">
        <v>78</v>
      </c>
      <c r="FW10" s="95" t="s">
        <v>507</v>
      </c>
      <c r="FX10" s="244" t="s">
        <v>78</v>
      </c>
      <c r="FY10" s="95" t="s">
        <v>500</v>
      </c>
      <c r="FZ10" s="244" t="s">
        <v>78</v>
      </c>
      <c r="GA10" s="95" t="s">
        <v>500</v>
      </c>
      <c r="GB10" s="244" t="s">
        <v>78</v>
      </c>
      <c r="GC10" s="95"/>
      <c r="GD10" s="95"/>
    </row>
    <row r="11" spans="1:186" s="126" customFormat="1" ht="24.95" customHeight="1" x14ac:dyDescent="0.2">
      <c r="A11" s="95" t="s">
        <v>21</v>
      </c>
      <c r="B11" s="475" t="s">
        <v>22</v>
      </c>
      <c r="C11" s="95" t="s">
        <v>248</v>
      </c>
      <c r="D11" s="95" t="s">
        <v>482</v>
      </c>
      <c r="E11" s="201" t="s">
        <v>551</v>
      </c>
      <c r="F11" s="95" t="s">
        <v>552</v>
      </c>
      <c r="G11" s="95" t="s">
        <v>78</v>
      </c>
      <c r="H11" s="95" t="s">
        <v>552</v>
      </c>
      <c r="I11" s="95" t="s">
        <v>78</v>
      </c>
      <c r="J11" s="95" t="s">
        <v>552</v>
      </c>
      <c r="K11" s="95" t="s">
        <v>78</v>
      </c>
      <c r="L11" s="95" t="s">
        <v>484</v>
      </c>
      <c r="M11" s="95" t="s">
        <v>78</v>
      </c>
      <c r="N11" s="95" t="s">
        <v>484</v>
      </c>
      <c r="O11" s="95" t="s">
        <v>78</v>
      </c>
      <c r="P11" s="95" t="s">
        <v>552</v>
      </c>
      <c r="Q11" s="95" t="s">
        <v>78</v>
      </c>
      <c r="R11" s="95" t="s">
        <v>485</v>
      </c>
      <c r="S11" s="95" t="s">
        <v>78</v>
      </c>
      <c r="T11" s="95" t="s">
        <v>553</v>
      </c>
      <c r="U11" s="95" t="s">
        <v>78</v>
      </c>
      <c r="V11" s="95" t="s">
        <v>554</v>
      </c>
      <c r="W11" s="95" t="s">
        <v>78</v>
      </c>
      <c r="X11" s="95" t="s">
        <v>484</v>
      </c>
      <c r="Y11" s="95" t="s">
        <v>78</v>
      </c>
      <c r="Z11" s="95" t="s">
        <v>554</v>
      </c>
      <c r="AA11" s="95" t="s">
        <v>78</v>
      </c>
      <c r="AB11" s="242">
        <v>41.624760000000002</v>
      </c>
      <c r="AC11" s="243" t="s">
        <v>488</v>
      </c>
      <c r="AD11" s="242">
        <v>-87.144019999999998</v>
      </c>
      <c r="AE11" s="243" t="s">
        <v>488</v>
      </c>
      <c r="AF11" s="95">
        <v>82</v>
      </c>
      <c r="AG11" s="95" t="s">
        <v>78</v>
      </c>
      <c r="AH11" s="244">
        <v>1279269</v>
      </c>
      <c r="AI11" s="244">
        <v>1279269</v>
      </c>
      <c r="AJ11" s="95" t="s">
        <v>78</v>
      </c>
      <c r="AK11" s="244" t="s">
        <v>512</v>
      </c>
      <c r="AL11" s="95" t="s">
        <v>513</v>
      </c>
      <c r="AM11" s="244" t="s">
        <v>512</v>
      </c>
      <c r="AN11" s="95">
        <v>34.200000000000003</v>
      </c>
      <c r="AO11" s="95">
        <v>34.200000000000003</v>
      </c>
      <c r="AP11" s="95" t="s">
        <v>78</v>
      </c>
      <c r="AQ11" s="95" t="s">
        <v>491</v>
      </c>
      <c r="AR11" s="95" t="s">
        <v>514</v>
      </c>
      <c r="AS11" s="95" t="s">
        <v>491</v>
      </c>
      <c r="AT11" s="95">
        <v>35.799999999999997</v>
      </c>
      <c r="AU11" s="95">
        <v>35.799999999999997</v>
      </c>
      <c r="AV11" s="95" t="s">
        <v>78</v>
      </c>
      <c r="AW11" s="95" t="s">
        <v>493</v>
      </c>
      <c r="AX11" s="95" t="s">
        <v>493</v>
      </c>
      <c r="AY11" s="95" t="s">
        <v>78</v>
      </c>
      <c r="AZ11" s="244">
        <v>997830</v>
      </c>
      <c r="BA11" s="244">
        <v>1437370</v>
      </c>
      <c r="BB11" s="244">
        <v>997830</v>
      </c>
      <c r="BC11" s="95" t="s">
        <v>494</v>
      </c>
      <c r="BD11" s="95" t="s">
        <v>78</v>
      </c>
      <c r="BE11" s="95" t="s">
        <v>515</v>
      </c>
      <c r="BF11" s="95" t="s">
        <v>78</v>
      </c>
      <c r="BG11" s="95" t="s">
        <v>496</v>
      </c>
      <c r="BH11" s="95" t="s">
        <v>78</v>
      </c>
      <c r="BI11" s="95">
        <v>30300320</v>
      </c>
      <c r="BJ11" s="95" t="s">
        <v>78</v>
      </c>
      <c r="BK11" s="95" t="s">
        <v>554</v>
      </c>
      <c r="BL11" s="95" t="s">
        <v>78</v>
      </c>
      <c r="BM11" s="243">
        <v>997830</v>
      </c>
      <c r="BN11" s="244">
        <v>1279269</v>
      </c>
      <c r="BO11" s="243">
        <v>997830</v>
      </c>
      <c r="BP11" s="243">
        <v>997830</v>
      </c>
      <c r="BQ11" s="244">
        <v>1279269</v>
      </c>
      <c r="BR11" s="243">
        <v>997830</v>
      </c>
      <c r="BS11" s="243">
        <v>997830</v>
      </c>
      <c r="BT11" s="244">
        <v>1279269</v>
      </c>
      <c r="BU11" s="243">
        <v>997830</v>
      </c>
      <c r="BV11" s="243">
        <v>997830</v>
      </c>
      <c r="BW11" s="244">
        <v>1279269</v>
      </c>
      <c r="BX11" s="243">
        <v>997830</v>
      </c>
      <c r="BY11" s="243" t="s">
        <v>497</v>
      </c>
      <c r="BZ11" s="244" t="s">
        <v>521</v>
      </c>
      <c r="CA11" s="244">
        <v>971286</v>
      </c>
      <c r="CB11" s="243" t="s">
        <v>498</v>
      </c>
      <c r="CC11" s="244" t="s">
        <v>521</v>
      </c>
      <c r="CD11" s="244">
        <v>968163</v>
      </c>
      <c r="CE11" s="243" t="s">
        <v>499</v>
      </c>
      <c r="CF11" s="244" t="s">
        <v>521</v>
      </c>
      <c r="CG11" s="244">
        <v>935160</v>
      </c>
      <c r="CH11" s="243" t="s">
        <v>499</v>
      </c>
      <c r="CI11" s="244" t="s">
        <v>521</v>
      </c>
      <c r="CJ11" s="244">
        <v>955975</v>
      </c>
      <c r="CK11" s="95">
        <v>1972</v>
      </c>
      <c r="CL11" s="244" t="s">
        <v>78</v>
      </c>
      <c r="CM11" s="95" t="s">
        <v>500</v>
      </c>
      <c r="CN11" s="244" t="s">
        <v>78</v>
      </c>
      <c r="CO11" s="95" t="s">
        <v>501</v>
      </c>
      <c r="CP11" s="244" t="s">
        <v>78</v>
      </c>
      <c r="CQ11" s="95" t="s">
        <v>522</v>
      </c>
      <c r="CR11" s="244" t="s">
        <v>78</v>
      </c>
      <c r="CS11" s="95" t="s">
        <v>500</v>
      </c>
      <c r="CT11" s="244" t="s">
        <v>78</v>
      </c>
      <c r="CU11" s="242" t="s">
        <v>523</v>
      </c>
      <c r="CV11" s="594" t="s">
        <v>488</v>
      </c>
      <c r="CW11" s="242" t="s">
        <v>523</v>
      </c>
      <c r="CX11" s="594" t="s">
        <v>488</v>
      </c>
      <c r="CY11" s="95" t="s">
        <v>523</v>
      </c>
      <c r="CZ11" s="594" t="s">
        <v>488</v>
      </c>
      <c r="DA11" s="95" t="s">
        <v>523</v>
      </c>
      <c r="DB11" s="594" t="s">
        <v>488</v>
      </c>
      <c r="DC11" s="95" t="s">
        <v>523</v>
      </c>
      <c r="DD11" s="594" t="s">
        <v>488</v>
      </c>
      <c r="DE11" s="95" t="s">
        <v>523</v>
      </c>
      <c r="DF11" s="594" t="s">
        <v>488</v>
      </c>
      <c r="DG11" s="95" t="s">
        <v>524</v>
      </c>
      <c r="DH11" s="244" t="s">
        <v>78</v>
      </c>
      <c r="DI11" s="95" t="s">
        <v>525</v>
      </c>
      <c r="DJ11" s="243" t="s">
        <v>488</v>
      </c>
      <c r="DK11" s="95" t="s">
        <v>525</v>
      </c>
      <c r="DL11" s="243" t="s">
        <v>488</v>
      </c>
      <c r="DM11" s="95" t="s">
        <v>525</v>
      </c>
      <c r="DN11" s="243" t="s">
        <v>488</v>
      </c>
      <c r="DO11" s="95" t="s">
        <v>525</v>
      </c>
      <c r="DP11" s="243" t="s">
        <v>488</v>
      </c>
      <c r="DQ11" s="95" t="s">
        <v>525</v>
      </c>
      <c r="DR11" s="243" t="s">
        <v>488</v>
      </c>
      <c r="DS11" s="95" t="s">
        <v>525</v>
      </c>
      <c r="DT11" s="243" t="s">
        <v>488</v>
      </c>
      <c r="DU11" s="95" t="s">
        <v>526</v>
      </c>
      <c r="DV11" s="243" t="s">
        <v>488</v>
      </c>
      <c r="DW11" s="95" t="s">
        <v>526</v>
      </c>
      <c r="DX11" s="243" t="s">
        <v>488</v>
      </c>
      <c r="DY11" s="95" t="s">
        <v>535</v>
      </c>
      <c r="DZ11" s="243" t="s">
        <v>488</v>
      </c>
      <c r="EA11" s="95" t="s">
        <v>536</v>
      </c>
      <c r="EB11" s="243" t="s">
        <v>488</v>
      </c>
      <c r="EC11" s="95" t="s">
        <v>537</v>
      </c>
      <c r="ED11" s="243" t="s">
        <v>488</v>
      </c>
      <c r="EE11" s="95" t="s">
        <v>538</v>
      </c>
      <c r="EF11" s="243" t="s">
        <v>488</v>
      </c>
      <c r="EG11" s="95" t="s">
        <v>505</v>
      </c>
      <c r="EH11" s="243" t="s">
        <v>488</v>
      </c>
      <c r="EI11" s="95" t="s">
        <v>505</v>
      </c>
      <c r="EJ11" s="243" t="s">
        <v>488</v>
      </c>
      <c r="EK11" s="95" t="s">
        <v>505</v>
      </c>
      <c r="EL11" s="243" t="s">
        <v>488</v>
      </c>
      <c r="EM11" s="95" t="s">
        <v>505</v>
      </c>
      <c r="EN11" s="243" t="s">
        <v>488</v>
      </c>
      <c r="EO11" s="95" t="s">
        <v>505</v>
      </c>
      <c r="EP11" s="243" t="s">
        <v>488</v>
      </c>
      <c r="EQ11" s="95" t="s">
        <v>505</v>
      </c>
      <c r="ER11" s="243" t="s">
        <v>488</v>
      </c>
      <c r="ES11" s="95" t="s">
        <v>505</v>
      </c>
      <c r="ET11" s="243" t="s">
        <v>488</v>
      </c>
      <c r="EU11" s="95" t="s">
        <v>505</v>
      </c>
      <c r="EV11" s="243" t="s">
        <v>488</v>
      </c>
      <c r="EW11" s="244">
        <v>997830</v>
      </c>
      <c r="EX11" s="244" t="s">
        <v>88</v>
      </c>
      <c r="EY11" s="244">
        <v>997830</v>
      </c>
      <c r="EZ11" s="244">
        <v>997830</v>
      </c>
      <c r="FA11" s="244" t="s">
        <v>88</v>
      </c>
      <c r="FB11" s="244">
        <v>997830</v>
      </c>
      <c r="FC11" s="244">
        <v>997830</v>
      </c>
      <c r="FD11" s="244" t="s">
        <v>88</v>
      </c>
      <c r="FE11" s="244">
        <v>997830</v>
      </c>
      <c r="FF11" s="244">
        <v>997830</v>
      </c>
      <c r="FG11" s="244" t="s">
        <v>88</v>
      </c>
      <c r="FH11" s="244">
        <v>997830</v>
      </c>
      <c r="FI11" s="243" t="s">
        <v>497</v>
      </c>
      <c r="FJ11" s="244" t="s">
        <v>88</v>
      </c>
      <c r="FK11" s="244">
        <v>971286</v>
      </c>
      <c r="FL11" s="243" t="s">
        <v>498</v>
      </c>
      <c r="FM11" s="244" t="s">
        <v>88</v>
      </c>
      <c r="FN11" s="244">
        <v>968163</v>
      </c>
      <c r="FO11" s="243" t="s">
        <v>499</v>
      </c>
      <c r="FP11" s="244" t="s">
        <v>88</v>
      </c>
      <c r="FQ11" s="244">
        <v>935160</v>
      </c>
      <c r="FR11" s="243" t="s">
        <v>506</v>
      </c>
      <c r="FS11" s="244" t="s">
        <v>88</v>
      </c>
      <c r="FT11" s="244">
        <v>955975</v>
      </c>
      <c r="FU11" s="95" t="s">
        <v>88</v>
      </c>
      <c r="FV11" s="244" t="s">
        <v>78</v>
      </c>
      <c r="FW11" s="95" t="s">
        <v>507</v>
      </c>
      <c r="FX11" s="244" t="s">
        <v>78</v>
      </c>
      <c r="FY11" s="95" t="s">
        <v>500</v>
      </c>
      <c r="FZ11" s="244" t="s">
        <v>78</v>
      </c>
      <c r="GA11" s="95" t="s">
        <v>500</v>
      </c>
      <c r="GB11" s="244" t="s">
        <v>78</v>
      </c>
      <c r="GC11" s="95"/>
      <c r="GD11" s="95"/>
    </row>
    <row r="12" spans="1:186" s="126" customFormat="1" ht="24.95" customHeight="1" x14ac:dyDescent="0.2">
      <c r="A12" s="95" t="s">
        <v>21</v>
      </c>
      <c r="B12" s="475" t="s">
        <v>22</v>
      </c>
      <c r="C12" s="95" t="s">
        <v>248</v>
      </c>
      <c r="D12" s="95" t="s">
        <v>482</v>
      </c>
      <c r="E12" s="201" t="s">
        <v>555</v>
      </c>
      <c r="F12" s="95" t="s">
        <v>556</v>
      </c>
      <c r="G12" s="95" t="s">
        <v>78</v>
      </c>
      <c r="H12" s="95" t="s">
        <v>556</v>
      </c>
      <c r="I12" s="95" t="s">
        <v>78</v>
      </c>
      <c r="J12" s="95" t="s">
        <v>556</v>
      </c>
      <c r="K12" s="95" t="s">
        <v>78</v>
      </c>
      <c r="L12" s="95" t="s">
        <v>484</v>
      </c>
      <c r="M12" s="95" t="s">
        <v>78</v>
      </c>
      <c r="N12" s="95" t="s">
        <v>484</v>
      </c>
      <c r="O12" s="95" t="s">
        <v>78</v>
      </c>
      <c r="P12" s="95" t="s">
        <v>556</v>
      </c>
      <c r="Q12" s="95" t="s">
        <v>78</v>
      </c>
      <c r="R12" s="95" t="s">
        <v>485</v>
      </c>
      <c r="S12" s="95" t="s">
        <v>78</v>
      </c>
      <c r="T12" s="95" t="s">
        <v>557</v>
      </c>
      <c r="U12" s="95" t="s">
        <v>78</v>
      </c>
      <c r="V12" s="95" t="s">
        <v>558</v>
      </c>
      <c r="W12" s="95" t="s">
        <v>78</v>
      </c>
      <c r="X12" s="95" t="s">
        <v>484</v>
      </c>
      <c r="Y12" s="95" t="s">
        <v>78</v>
      </c>
      <c r="Z12" s="95" t="s">
        <v>558</v>
      </c>
      <c r="AA12" s="95" t="s">
        <v>78</v>
      </c>
      <c r="AB12" s="242">
        <v>41.626359999999998</v>
      </c>
      <c r="AC12" s="243" t="s">
        <v>488</v>
      </c>
      <c r="AD12" s="242">
        <v>-87.144000000000005</v>
      </c>
      <c r="AE12" s="243" t="s">
        <v>488</v>
      </c>
      <c r="AF12" s="95">
        <v>82</v>
      </c>
      <c r="AG12" s="95" t="s">
        <v>78</v>
      </c>
      <c r="AH12" s="244">
        <v>1401600</v>
      </c>
      <c r="AI12" s="244">
        <v>1401600</v>
      </c>
      <c r="AJ12" s="95" t="s">
        <v>78</v>
      </c>
      <c r="AK12" s="244" t="s">
        <v>489</v>
      </c>
      <c r="AL12" s="95" t="s">
        <v>490</v>
      </c>
      <c r="AM12" s="244" t="s">
        <v>489</v>
      </c>
      <c r="AN12" s="95">
        <v>34</v>
      </c>
      <c r="AO12" s="95">
        <v>34</v>
      </c>
      <c r="AP12" s="95" t="s">
        <v>78</v>
      </c>
      <c r="AQ12" s="95" t="s">
        <v>491</v>
      </c>
      <c r="AR12" s="95" t="s">
        <v>492</v>
      </c>
      <c r="AS12" s="95" t="s">
        <v>491</v>
      </c>
      <c r="AT12" s="95">
        <v>35.5</v>
      </c>
      <c r="AU12" s="95">
        <v>35.5</v>
      </c>
      <c r="AV12" s="95" t="s">
        <v>78</v>
      </c>
      <c r="AW12" s="95" t="s">
        <v>493</v>
      </c>
      <c r="AX12" s="95" t="s">
        <v>493</v>
      </c>
      <c r="AY12" s="95" t="s">
        <v>78</v>
      </c>
      <c r="AZ12" s="244">
        <v>1093248</v>
      </c>
      <c r="BA12" s="244">
        <v>1425325</v>
      </c>
      <c r="BB12" s="244">
        <v>1093248</v>
      </c>
      <c r="BC12" s="95" t="s">
        <v>494</v>
      </c>
      <c r="BD12" s="95" t="s">
        <v>78</v>
      </c>
      <c r="BE12" s="95">
        <v>2003</v>
      </c>
      <c r="BF12" s="95" t="s">
        <v>78</v>
      </c>
      <c r="BG12" s="95" t="s">
        <v>496</v>
      </c>
      <c r="BH12" s="95" t="s">
        <v>78</v>
      </c>
      <c r="BI12" s="95">
        <v>30300308</v>
      </c>
      <c r="BJ12" s="95" t="s">
        <v>78</v>
      </c>
      <c r="BK12" s="95" t="s">
        <v>558</v>
      </c>
      <c r="BL12" s="95" t="s">
        <v>78</v>
      </c>
      <c r="BM12" s="243">
        <v>1093248</v>
      </c>
      <c r="BN12" s="244">
        <v>1401600</v>
      </c>
      <c r="BO12" s="243">
        <v>1093248</v>
      </c>
      <c r="BP12" s="243">
        <v>1093248</v>
      </c>
      <c r="BQ12" s="244">
        <v>1401600</v>
      </c>
      <c r="BR12" s="243">
        <v>1093248</v>
      </c>
      <c r="BS12" s="243">
        <v>1093248</v>
      </c>
      <c r="BT12" s="244">
        <v>1401600</v>
      </c>
      <c r="BU12" s="243">
        <v>1093248</v>
      </c>
      <c r="BV12" s="243">
        <v>1093248</v>
      </c>
      <c r="BW12" s="244">
        <v>1401600</v>
      </c>
      <c r="BX12" s="243">
        <v>1093248</v>
      </c>
      <c r="BY12" s="243" t="s">
        <v>497</v>
      </c>
      <c r="BZ12" s="244" t="s">
        <v>521</v>
      </c>
      <c r="CA12" s="244">
        <v>923522</v>
      </c>
      <c r="CB12" s="243" t="s">
        <v>498</v>
      </c>
      <c r="CC12" s="244" t="s">
        <v>521</v>
      </c>
      <c r="CD12" s="244">
        <v>847326</v>
      </c>
      <c r="CE12" s="243" t="s">
        <v>499</v>
      </c>
      <c r="CF12" s="244" t="s">
        <v>521</v>
      </c>
      <c r="CG12" s="244">
        <v>746914</v>
      </c>
      <c r="CH12" s="243" t="s">
        <v>499</v>
      </c>
      <c r="CI12" s="244" t="s">
        <v>521</v>
      </c>
      <c r="CJ12" s="244">
        <v>932178</v>
      </c>
      <c r="CK12" s="95">
        <v>1969</v>
      </c>
      <c r="CL12" s="244" t="s">
        <v>78</v>
      </c>
      <c r="CM12" s="95" t="s">
        <v>500</v>
      </c>
      <c r="CN12" s="244" t="s">
        <v>78</v>
      </c>
      <c r="CO12" s="95" t="s">
        <v>501</v>
      </c>
      <c r="CP12" s="244" t="s">
        <v>78</v>
      </c>
      <c r="CQ12" s="95" t="s">
        <v>522</v>
      </c>
      <c r="CR12" s="244" t="s">
        <v>78</v>
      </c>
      <c r="CS12" s="95" t="s">
        <v>500</v>
      </c>
      <c r="CT12" s="244" t="s">
        <v>78</v>
      </c>
      <c r="CU12" s="242" t="s">
        <v>523</v>
      </c>
      <c r="CV12" s="594" t="s">
        <v>488</v>
      </c>
      <c r="CW12" s="242" t="s">
        <v>523</v>
      </c>
      <c r="CX12" s="594" t="s">
        <v>488</v>
      </c>
      <c r="CY12" s="95" t="s">
        <v>523</v>
      </c>
      <c r="CZ12" s="594" t="s">
        <v>488</v>
      </c>
      <c r="DA12" s="95" t="s">
        <v>523</v>
      </c>
      <c r="DB12" s="594" t="s">
        <v>488</v>
      </c>
      <c r="DC12" s="95" t="s">
        <v>523</v>
      </c>
      <c r="DD12" s="594" t="s">
        <v>488</v>
      </c>
      <c r="DE12" s="95" t="s">
        <v>523</v>
      </c>
      <c r="DF12" s="594" t="s">
        <v>488</v>
      </c>
      <c r="DG12" s="95" t="s">
        <v>524</v>
      </c>
      <c r="DH12" s="244" t="s">
        <v>78</v>
      </c>
      <c r="DI12" s="95" t="s">
        <v>525</v>
      </c>
      <c r="DJ12" s="243" t="s">
        <v>488</v>
      </c>
      <c r="DK12" s="95" t="s">
        <v>525</v>
      </c>
      <c r="DL12" s="243" t="s">
        <v>488</v>
      </c>
      <c r="DM12" s="95" t="s">
        <v>525</v>
      </c>
      <c r="DN12" s="243" t="s">
        <v>488</v>
      </c>
      <c r="DO12" s="95" t="s">
        <v>525</v>
      </c>
      <c r="DP12" s="243" t="s">
        <v>488</v>
      </c>
      <c r="DQ12" s="95" t="s">
        <v>525</v>
      </c>
      <c r="DR12" s="243" t="s">
        <v>488</v>
      </c>
      <c r="DS12" s="95" t="s">
        <v>525</v>
      </c>
      <c r="DT12" s="243" t="s">
        <v>488</v>
      </c>
      <c r="DU12" s="95" t="s">
        <v>526</v>
      </c>
      <c r="DV12" s="243" t="s">
        <v>488</v>
      </c>
      <c r="DW12" s="95" t="s">
        <v>526</v>
      </c>
      <c r="DX12" s="243" t="s">
        <v>488</v>
      </c>
      <c r="DY12" s="95" t="s">
        <v>527</v>
      </c>
      <c r="DZ12" s="243" t="s">
        <v>488</v>
      </c>
      <c r="EA12" s="95" t="s">
        <v>528</v>
      </c>
      <c r="EB12" s="243" t="s">
        <v>488</v>
      </c>
      <c r="EC12" s="95" t="s">
        <v>529</v>
      </c>
      <c r="ED12" s="243" t="s">
        <v>488</v>
      </c>
      <c r="EE12" s="95" t="s">
        <v>530</v>
      </c>
      <c r="EF12" s="243" t="s">
        <v>488</v>
      </c>
      <c r="EG12" s="95" t="s">
        <v>505</v>
      </c>
      <c r="EH12" s="243" t="s">
        <v>488</v>
      </c>
      <c r="EI12" s="95" t="s">
        <v>505</v>
      </c>
      <c r="EJ12" s="243" t="s">
        <v>488</v>
      </c>
      <c r="EK12" s="95" t="s">
        <v>505</v>
      </c>
      <c r="EL12" s="243" t="s">
        <v>488</v>
      </c>
      <c r="EM12" s="95" t="s">
        <v>505</v>
      </c>
      <c r="EN12" s="243" t="s">
        <v>488</v>
      </c>
      <c r="EO12" s="95" t="s">
        <v>505</v>
      </c>
      <c r="EP12" s="243" t="s">
        <v>488</v>
      </c>
      <c r="EQ12" s="95" t="s">
        <v>505</v>
      </c>
      <c r="ER12" s="243" t="s">
        <v>488</v>
      </c>
      <c r="ES12" s="95" t="s">
        <v>505</v>
      </c>
      <c r="ET12" s="243" t="s">
        <v>488</v>
      </c>
      <c r="EU12" s="95" t="s">
        <v>505</v>
      </c>
      <c r="EV12" s="243" t="s">
        <v>488</v>
      </c>
      <c r="EW12" s="244">
        <v>1093248</v>
      </c>
      <c r="EX12" s="244" t="s">
        <v>88</v>
      </c>
      <c r="EY12" s="244">
        <v>1093248</v>
      </c>
      <c r="EZ12" s="244">
        <v>1093248</v>
      </c>
      <c r="FA12" s="244" t="s">
        <v>88</v>
      </c>
      <c r="FB12" s="244">
        <v>1093248</v>
      </c>
      <c r="FC12" s="244">
        <v>1093248</v>
      </c>
      <c r="FD12" s="244" t="s">
        <v>88</v>
      </c>
      <c r="FE12" s="244">
        <v>1093248</v>
      </c>
      <c r="FF12" s="244">
        <v>1093248</v>
      </c>
      <c r="FG12" s="244" t="s">
        <v>88</v>
      </c>
      <c r="FH12" s="244">
        <v>1093248</v>
      </c>
      <c r="FI12" s="243" t="s">
        <v>497</v>
      </c>
      <c r="FJ12" s="244" t="s">
        <v>88</v>
      </c>
      <c r="FK12" s="244">
        <v>923522</v>
      </c>
      <c r="FL12" s="243" t="s">
        <v>498</v>
      </c>
      <c r="FM12" s="244" t="s">
        <v>88</v>
      </c>
      <c r="FN12" s="244">
        <v>847326</v>
      </c>
      <c r="FO12" s="243" t="s">
        <v>499</v>
      </c>
      <c r="FP12" s="244" t="s">
        <v>88</v>
      </c>
      <c r="FQ12" s="244">
        <v>746914</v>
      </c>
      <c r="FR12" s="243" t="s">
        <v>506</v>
      </c>
      <c r="FS12" s="244" t="s">
        <v>88</v>
      </c>
      <c r="FT12" s="244">
        <v>932178</v>
      </c>
      <c r="FU12" s="95" t="s">
        <v>88</v>
      </c>
      <c r="FV12" s="244" t="s">
        <v>78</v>
      </c>
      <c r="FW12" s="95" t="s">
        <v>507</v>
      </c>
      <c r="FX12" s="244" t="s">
        <v>78</v>
      </c>
      <c r="FY12" s="95" t="s">
        <v>500</v>
      </c>
      <c r="FZ12" s="244" t="s">
        <v>78</v>
      </c>
      <c r="GA12" s="95" t="s">
        <v>500</v>
      </c>
      <c r="GB12" s="244" t="s">
        <v>78</v>
      </c>
      <c r="GC12" s="95"/>
      <c r="GD12" s="95"/>
    </row>
    <row r="13" spans="1:186" s="126" customFormat="1" ht="24.95" customHeight="1" x14ac:dyDescent="0.2">
      <c r="A13" s="95" t="s">
        <v>21</v>
      </c>
      <c r="B13" s="475" t="s">
        <v>22</v>
      </c>
      <c r="C13" s="95" t="s">
        <v>248</v>
      </c>
      <c r="D13" s="95" t="s">
        <v>482</v>
      </c>
      <c r="E13" s="201" t="s">
        <v>559</v>
      </c>
      <c r="F13" s="95" t="s">
        <v>560</v>
      </c>
      <c r="G13" s="95" t="s">
        <v>78</v>
      </c>
      <c r="H13" s="95" t="s">
        <v>560</v>
      </c>
      <c r="I13" s="95" t="s">
        <v>78</v>
      </c>
      <c r="J13" s="95" t="s">
        <v>560</v>
      </c>
      <c r="K13" s="95" t="s">
        <v>78</v>
      </c>
      <c r="L13" s="95" t="s">
        <v>484</v>
      </c>
      <c r="M13" s="95" t="s">
        <v>78</v>
      </c>
      <c r="N13" s="95" t="s">
        <v>484</v>
      </c>
      <c r="O13" s="95" t="s">
        <v>78</v>
      </c>
      <c r="P13" s="95" t="s">
        <v>560</v>
      </c>
      <c r="Q13" s="95" t="s">
        <v>78</v>
      </c>
      <c r="R13" s="95" t="s">
        <v>485</v>
      </c>
      <c r="S13" s="95" t="s">
        <v>78</v>
      </c>
      <c r="T13" s="95" t="s">
        <v>561</v>
      </c>
      <c r="U13" s="95" t="s">
        <v>78</v>
      </c>
      <c r="V13" s="95" t="s">
        <v>562</v>
      </c>
      <c r="W13" s="95" t="s">
        <v>78</v>
      </c>
      <c r="X13" s="95" t="s">
        <v>484</v>
      </c>
      <c r="Y13" s="95" t="s">
        <v>78</v>
      </c>
      <c r="Z13" s="95" t="s">
        <v>562</v>
      </c>
      <c r="AA13" s="95" t="s">
        <v>78</v>
      </c>
      <c r="AB13" s="242">
        <v>41.624760000000002</v>
      </c>
      <c r="AC13" s="243" t="s">
        <v>488</v>
      </c>
      <c r="AD13" s="242">
        <v>-87.144019999999998</v>
      </c>
      <c r="AE13" s="243" t="s">
        <v>488</v>
      </c>
      <c r="AF13" s="95">
        <v>82</v>
      </c>
      <c r="AG13" s="95" t="s">
        <v>78</v>
      </c>
      <c r="AH13" s="244">
        <v>1279269</v>
      </c>
      <c r="AI13" s="244">
        <v>1279269</v>
      </c>
      <c r="AJ13" s="95" t="s">
        <v>78</v>
      </c>
      <c r="AK13" s="244" t="s">
        <v>512</v>
      </c>
      <c r="AL13" s="95" t="s">
        <v>513</v>
      </c>
      <c r="AM13" s="244" t="s">
        <v>512</v>
      </c>
      <c r="AN13" s="95">
        <v>34.200000000000003</v>
      </c>
      <c r="AO13" s="95">
        <v>34.200000000000003</v>
      </c>
      <c r="AP13" s="95" t="s">
        <v>78</v>
      </c>
      <c r="AQ13" s="95" t="s">
        <v>491</v>
      </c>
      <c r="AR13" s="95" t="s">
        <v>514</v>
      </c>
      <c r="AS13" s="95" t="s">
        <v>491</v>
      </c>
      <c r="AT13" s="95">
        <v>35.799999999999997</v>
      </c>
      <c r="AU13" s="95">
        <v>35.799999999999997</v>
      </c>
      <c r="AV13" s="95" t="s">
        <v>78</v>
      </c>
      <c r="AW13" s="95" t="s">
        <v>493</v>
      </c>
      <c r="AX13" s="95" t="s">
        <v>493</v>
      </c>
      <c r="AY13" s="95" t="s">
        <v>78</v>
      </c>
      <c r="AZ13" s="244">
        <v>997830</v>
      </c>
      <c r="BA13" s="244">
        <v>1437370</v>
      </c>
      <c r="BB13" s="244">
        <v>997830</v>
      </c>
      <c r="BC13" s="95" t="s">
        <v>494</v>
      </c>
      <c r="BD13" s="95" t="s">
        <v>78</v>
      </c>
      <c r="BE13" s="95">
        <v>1990</v>
      </c>
      <c r="BF13" s="95" t="s">
        <v>78</v>
      </c>
      <c r="BG13" s="95" t="s">
        <v>496</v>
      </c>
      <c r="BH13" s="95" t="s">
        <v>78</v>
      </c>
      <c r="BI13" s="95">
        <v>30300308</v>
      </c>
      <c r="BJ13" s="95" t="s">
        <v>78</v>
      </c>
      <c r="BK13" s="95" t="s">
        <v>562</v>
      </c>
      <c r="BL13" s="95" t="s">
        <v>78</v>
      </c>
      <c r="BM13" s="243">
        <v>997830</v>
      </c>
      <c r="BN13" s="244">
        <v>1279269</v>
      </c>
      <c r="BO13" s="243">
        <v>997830</v>
      </c>
      <c r="BP13" s="243">
        <v>997830</v>
      </c>
      <c r="BQ13" s="244">
        <v>1279269</v>
      </c>
      <c r="BR13" s="243">
        <v>997830</v>
      </c>
      <c r="BS13" s="243">
        <v>997830</v>
      </c>
      <c r="BT13" s="244">
        <v>1279269</v>
      </c>
      <c r="BU13" s="243">
        <v>997830</v>
      </c>
      <c r="BV13" s="243">
        <v>997830</v>
      </c>
      <c r="BW13" s="244">
        <v>1279269</v>
      </c>
      <c r="BX13" s="243">
        <v>997830</v>
      </c>
      <c r="BY13" s="243" t="s">
        <v>497</v>
      </c>
      <c r="BZ13" s="244" t="s">
        <v>521</v>
      </c>
      <c r="CA13" s="244">
        <v>971286</v>
      </c>
      <c r="CB13" s="243" t="s">
        <v>498</v>
      </c>
      <c r="CC13" s="244" t="s">
        <v>521</v>
      </c>
      <c r="CD13" s="244">
        <v>968163</v>
      </c>
      <c r="CE13" s="243" t="s">
        <v>499</v>
      </c>
      <c r="CF13" s="244" t="s">
        <v>521</v>
      </c>
      <c r="CG13" s="244">
        <v>935160</v>
      </c>
      <c r="CH13" s="243" t="s">
        <v>499</v>
      </c>
      <c r="CI13" s="244" t="s">
        <v>521</v>
      </c>
      <c r="CJ13" s="244">
        <v>955975</v>
      </c>
      <c r="CK13" s="95">
        <v>1972</v>
      </c>
      <c r="CL13" s="244" t="s">
        <v>78</v>
      </c>
      <c r="CM13" s="95" t="s">
        <v>500</v>
      </c>
      <c r="CN13" s="244" t="s">
        <v>78</v>
      </c>
      <c r="CO13" s="95" t="s">
        <v>501</v>
      </c>
      <c r="CP13" s="244" t="s">
        <v>78</v>
      </c>
      <c r="CQ13" s="95" t="s">
        <v>522</v>
      </c>
      <c r="CR13" s="244" t="s">
        <v>78</v>
      </c>
      <c r="CS13" s="95" t="s">
        <v>500</v>
      </c>
      <c r="CT13" s="244" t="s">
        <v>78</v>
      </c>
      <c r="CU13" s="242" t="s">
        <v>523</v>
      </c>
      <c r="CV13" s="594" t="s">
        <v>488</v>
      </c>
      <c r="CW13" s="242" t="s">
        <v>523</v>
      </c>
      <c r="CX13" s="594" t="s">
        <v>488</v>
      </c>
      <c r="CY13" s="95" t="s">
        <v>523</v>
      </c>
      <c r="CZ13" s="594" t="s">
        <v>488</v>
      </c>
      <c r="DA13" s="95" t="s">
        <v>523</v>
      </c>
      <c r="DB13" s="594" t="s">
        <v>488</v>
      </c>
      <c r="DC13" s="95" t="s">
        <v>523</v>
      </c>
      <c r="DD13" s="594" t="s">
        <v>488</v>
      </c>
      <c r="DE13" s="95" t="s">
        <v>523</v>
      </c>
      <c r="DF13" s="594" t="s">
        <v>488</v>
      </c>
      <c r="DG13" s="95" t="s">
        <v>524</v>
      </c>
      <c r="DH13" s="244" t="s">
        <v>78</v>
      </c>
      <c r="DI13" s="95" t="s">
        <v>525</v>
      </c>
      <c r="DJ13" s="243" t="s">
        <v>488</v>
      </c>
      <c r="DK13" s="95" t="s">
        <v>525</v>
      </c>
      <c r="DL13" s="243" t="s">
        <v>488</v>
      </c>
      <c r="DM13" s="95" t="s">
        <v>525</v>
      </c>
      <c r="DN13" s="243" t="s">
        <v>488</v>
      </c>
      <c r="DO13" s="95" t="s">
        <v>525</v>
      </c>
      <c r="DP13" s="243" t="s">
        <v>488</v>
      </c>
      <c r="DQ13" s="95" t="s">
        <v>525</v>
      </c>
      <c r="DR13" s="243" t="s">
        <v>488</v>
      </c>
      <c r="DS13" s="95" t="s">
        <v>525</v>
      </c>
      <c r="DT13" s="243" t="s">
        <v>488</v>
      </c>
      <c r="DU13" s="95" t="s">
        <v>526</v>
      </c>
      <c r="DV13" s="243" t="s">
        <v>488</v>
      </c>
      <c r="DW13" s="95" t="s">
        <v>526</v>
      </c>
      <c r="DX13" s="243" t="s">
        <v>488</v>
      </c>
      <c r="DY13" s="95" t="s">
        <v>535</v>
      </c>
      <c r="DZ13" s="243" t="s">
        <v>488</v>
      </c>
      <c r="EA13" s="95" t="s">
        <v>536</v>
      </c>
      <c r="EB13" s="243" t="s">
        <v>488</v>
      </c>
      <c r="EC13" s="95" t="s">
        <v>537</v>
      </c>
      <c r="ED13" s="243" t="s">
        <v>488</v>
      </c>
      <c r="EE13" s="95" t="s">
        <v>538</v>
      </c>
      <c r="EF13" s="243" t="s">
        <v>488</v>
      </c>
      <c r="EG13" s="95" t="s">
        <v>505</v>
      </c>
      <c r="EH13" s="243" t="s">
        <v>488</v>
      </c>
      <c r="EI13" s="95" t="s">
        <v>505</v>
      </c>
      <c r="EJ13" s="243" t="s">
        <v>488</v>
      </c>
      <c r="EK13" s="95" t="s">
        <v>505</v>
      </c>
      <c r="EL13" s="243" t="s">
        <v>488</v>
      </c>
      <c r="EM13" s="95" t="s">
        <v>505</v>
      </c>
      <c r="EN13" s="243" t="s">
        <v>488</v>
      </c>
      <c r="EO13" s="95" t="s">
        <v>505</v>
      </c>
      <c r="EP13" s="243" t="s">
        <v>488</v>
      </c>
      <c r="EQ13" s="95" t="s">
        <v>505</v>
      </c>
      <c r="ER13" s="243" t="s">
        <v>488</v>
      </c>
      <c r="ES13" s="95" t="s">
        <v>505</v>
      </c>
      <c r="ET13" s="243" t="s">
        <v>488</v>
      </c>
      <c r="EU13" s="95" t="s">
        <v>505</v>
      </c>
      <c r="EV13" s="243" t="s">
        <v>488</v>
      </c>
      <c r="EW13" s="244">
        <v>997830</v>
      </c>
      <c r="EX13" s="244" t="s">
        <v>88</v>
      </c>
      <c r="EY13" s="244">
        <v>997830</v>
      </c>
      <c r="EZ13" s="244">
        <v>997830</v>
      </c>
      <c r="FA13" s="244" t="s">
        <v>88</v>
      </c>
      <c r="FB13" s="244">
        <v>997830</v>
      </c>
      <c r="FC13" s="244">
        <v>997830</v>
      </c>
      <c r="FD13" s="244" t="s">
        <v>88</v>
      </c>
      <c r="FE13" s="244">
        <v>997830</v>
      </c>
      <c r="FF13" s="244">
        <v>997830</v>
      </c>
      <c r="FG13" s="244" t="s">
        <v>88</v>
      </c>
      <c r="FH13" s="244">
        <v>997830</v>
      </c>
      <c r="FI13" s="243" t="s">
        <v>497</v>
      </c>
      <c r="FJ13" s="244" t="s">
        <v>88</v>
      </c>
      <c r="FK13" s="244">
        <v>971286</v>
      </c>
      <c r="FL13" s="243" t="s">
        <v>498</v>
      </c>
      <c r="FM13" s="244" t="s">
        <v>88</v>
      </c>
      <c r="FN13" s="244">
        <v>968163</v>
      </c>
      <c r="FO13" s="243" t="s">
        <v>499</v>
      </c>
      <c r="FP13" s="244" t="s">
        <v>88</v>
      </c>
      <c r="FQ13" s="244">
        <v>935160</v>
      </c>
      <c r="FR13" s="243" t="s">
        <v>506</v>
      </c>
      <c r="FS13" s="244" t="s">
        <v>88</v>
      </c>
      <c r="FT13" s="244">
        <v>955975</v>
      </c>
      <c r="FU13" s="95" t="s">
        <v>88</v>
      </c>
      <c r="FV13" s="244" t="s">
        <v>78</v>
      </c>
      <c r="FW13" s="95" t="s">
        <v>507</v>
      </c>
      <c r="FX13" s="244" t="s">
        <v>78</v>
      </c>
      <c r="FY13" s="95" t="s">
        <v>500</v>
      </c>
      <c r="FZ13" s="244" t="s">
        <v>78</v>
      </c>
      <c r="GA13" s="95" t="s">
        <v>500</v>
      </c>
      <c r="GB13" s="244" t="s">
        <v>78</v>
      </c>
      <c r="GC13" s="95"/>
      <c r="GD13" s="95"/>
    </row>
    <row r="14" spans="1:186" s="126" customFormat="1" ht="24.95" customHeight="1" x14ac:dyDescent="0.2">
      <c r="A14" s="95" t="s">
        <v>21</v>
      </c>
      <c r="B14" s="475" t="s">
        <v>22</v>
      </c>
      <c r="C14" s="95" t="s">
        <v>248</v>
      </c>
      <c r="D14" s="95" t="s">
        <v>563</v>
      </c>
      <c r="E14" s="201" t="s">
        <v>564</v>
      </c>
      <c r="F14" s="95" t="s">
        <v>565</v>
      </c>
      <c r="G14" s="95" t="s">
        <v>78</v>
      </c>
      <c r="H14" s="95" t="s">
        <v>565</v>
      </c>
      <c r="I14" s="95" t="s">
        <v>78</v>
      </c>
      <c r="J14" s="95" t="s">
        <v>565</v>
      </c>
      <c r="K14" s="95" t="s">
        <v>78</v>
      </c>
      <c r="L14" s="95" t="s">
        <v>484</v>
      </c>
      <c r="M14" s="95" t="s">
        <v>78</v>
      </c>
      <c r="N14" s="95" t="s">
        <v>484</v>
      </c>
      <c r="O14" s="95" t="s">
        <v>78</v>
      </c>
      <c r="P14" s="95" t="s">
        <v>565</v>
      </c>
      <c r="Q14" s="95" t="s">
        <v>78</v>
      </c>
      <c r="R14" s="95" t="s">
        <v>485</v>
      </c>
      <c r="S14" s="95" t="s">
        <v>78</v>
      </c>
      <c r="T14" s="95" t="s">
        <v>566</v>
      </c>
      <c r="U14" s="95" t="s">
        <v>78</v>
      </c>
      <c r="V14" s="95" t="s">
        <v>567</v>
      </c>
      <c r="W14" s="95" t="s">
        <v>78</v>
      </c>
      <c r="X14" s="95" t="s">
        <v>484</v>
      </c>
      <c r="Y14" s="95" t="s">
        <v>78</v>
      </c>
      <c r="Z14" s="95" t="s">
        <v>567</v>
      </c>
      <c r="AA14" s="95" t="s">
        <v>78</v>
      </c>
      <c r="AB14" s="242">
        <v>41.627899999999997</v>
      </c>
      <c r="AC14" s="243" t="s">
        <v>488</v>
      </c>
      <c r="AD14" s="242">
        <v>-87.143799999999999</v>
      </c>
      <c r="AE14" s="243" t="s">
        <v>488</v>
      </c>
      <c r="AF14" s="95" t="s">
        <v>521</v>
      </c>
      <c r="AG14" s="95" t="s">
        <v>78</v>
      </c>
      <c r="AH14" s="95" t="s">
        <v>85</v>
      </c>
      <c r="AI14" s="95" t="s">
        <v>521</v>
      </c>
      <c r="AJ14" s="95" t="s">
        <v>78</v>
      </c>
      <c r="AK14" s="244" t="s">
        <v>85</v>
      </c>
      <c r="AL14" s="95" t="s">
        <v>521</v>
      </c>
      <c r="AM14" s="95" t="s">
        <v>78</v>
      </c>
      <c r="AN14" s="95" t="s">
        <v>85</v>
      </c>
      <c r="AO14" s="95" t="s">
        <v>521</v>
      </c>
      <c r="AP14" s="95" t="s">
        <v>78</v>
      </c>
      <c r="AQ14" s="95" t="s">
        <v>85</v>
      </c>
      <c r="AR14" s="95" t="s">
        <v>521</v>
      </c>
      <c r="AS14" s="95" t="s">
        <v>78</v>
      </c>
      <c r="AT14" s="95" t="s">
        <v>85</v>
      </c>
      <c r="AU14" s="95" t="s">
        <v>521</v>
      </c>
      <c r="AV14" s="95" t="s">
        <v>78</v>
      </c>
      <c r="AW14" s="95" t="s">
        <v>85</v>
      </c>
      <c r="AX14" s="95" t="s">
        <v>521</v>
      </c>
      <c r="AY14" s="95" t="s">
        <v>78</v>
      </c>
      <c r="AZ14" s="95" t="s">
        <v>85</v>
      </c>
      <c r="BA14" s="95" t="s">
        <v>521</v>
      </c>
      <c r="BB14" s="95" t="s">
        <v>78</v>
      </c>
      <c r="BC14" s="95" t="s">
        <v>494</v>
      </c>
      <c r="BD14" s="95" t="s">
        <v>78</v>
      </c>
      <c r="BE14" s="95">
        <v>2003</v>
      </c>
      <c r="BF14" s="95" t="s">
        <v>78</v>
      </c>
      <c r="BG14" s="95" t="s">
        <v>496</v>
      </c>
      <c r="BH14" s="95" t="s">
        <v>78</v>
      </c>
      <c r="BI14" s="95">
        <v>30300304</v>
      </c>
      <c r="BJ14" s="95" t="s">
        <v>78</v>
      </c>
      <c r="BK14" s="95" t="s">
        <v>567</v>
      </c>
      <c r="BL14" s="95" t="s">
        <v>78</v>
      </c>
      <c r="BM14" s="243" t="s">
        <v>85</v>
      </c>
      <c r="BN14" s="244">
        <v>1401600</v>
      </c>
      <c r="BO14" s="243" t="s">
        <v>85</v>
      </c>
      <c r="BP14" s="243" t="s">
        <v>85</v>
      </c>
      <c r="BQ14" s="244">
        <v>1401600</v>
      </c>
      <c r="BR14" s="243" t="s">
        <v>85</v>
      </c>
      <c r="BS14" s="243" t="s">
        <v>85</v>
      </c>
      <c r="BT14" s="244">
        <v>1401600</v>
      </c>
      <c r="BU14" s="243" t="s">
        <v>85</v>
      </c>
      <c r="BV14" s="243" t="s">
        <v>85</v>
      </c>
      <c r="BW14" s="244">
        <v>1401600</v>
      </c>
      <c r="BX14" s="243" t="s">
        <v>85</v>
      </c>
      <c r="BY14" s="243" t="s">
        <v>85</v>
      </c>
      <c r="BZ14" s="244" t="s">
        <v>521</v>
      </c>
      <c r="CA14" s="244" t="s">
        <v>78</v>
      </c>
      <c r="CB14" s="243" t="s">
        <v>85</v>
      </c>
      <c r="CC14" s="244" t="s">
        <v>521</v>
      </c>
      <c r="CD14" s="244" t="s">
        <v>78</v>
      </c>
      <c r="CE14" s="243" t="s">
        <v>85</v>
      </c>
      <c r="CF14" s="244" t="s">
        <v>521</v>
      </c>
      <c r="CG14" s="244" t="s">
        <v>78</v>
      </c>
      <c r="CH14" s="243" t="s">
        <v>85</v>
      </c>
      <c r="CI14" s="244" t="s">
        <v>521</v>
      </c>
      <c r="CJ14" s="244" t="s">
        <v>78</v>
      </c>
      <c r="CK14" s="95">
        <v>1969</v>
      </c>
      <c r="CL14" s="244" t="s">
        <v>78</v>
      </c>
      <c r="CM14" s="95" t="s">
        <v>500</v>
      </c>
      <c r="CN14" s="244" t="s">
        <v>78</v>
      </c>
      <c r="CO14" s="95" t="s">
        <v>500</v>
      </c>
      <c r="CP14" s="244" t="s">
        <v>78</v>
      </c>
      <c r="CQ14" s="95" t="s">
        <v>502</v>
      </c>
      <c r="CR14" s="244" t="s">
        <v>78</v>
      </c>
      <c r="CS14" s="95" t="s">
        <v>568</v>
      </c>
      <c r="CT14" s="244" t="s">
        <v>78</v>
      </c>
      <c r="CU14" s="242">
        <v>41.627899999999997</v>
      </c>
      <c r="CV14" s="594" t="s">
        <v>488</v>
      </c>
      <c r="CW14" s="242">
        <v>-87.143799999999999</v>
      </c>
      <c r="CX14" s="594" t="s">
        <v>488</v>
      </c>
      <c r="CY14" s="95">
        <v>79.92</v>
      </c>
      <c r="CZ14" s="594" t="s">
        <v>488</v>
      </c>
      <c r="DA14" s="95" t="s">
        <v>569</v>
      </c>
      <c r="DB14" s="594" t="s">
        <v>488</v>
      </c>
      <c r="DC14" s="244">
        <v>550300</v>
      </c>
      <c r="DD14" s="594" t="s">
        <v>488</v>
      </c>
      <c r="DE14" s="95">
        <v>153</v>
      </c>
      <c r="DF14" s="594" t="s">
        <v>488</v>
      </c>
      <c r="DG14" s="95" t="s">
        <v>524</v>
      </c>
      <c r="DH14" s="244" t="s">
        <v>78</v>
      </c>
      <c r="DI14" s="95" t="s">
        <v>504</v>
      </c>
      <c r="DJ14" s="243" t="s">
        <v>488</v>
      </c>
      <c r="DK14" s="95" t="s">
        <v>504</v>
      </c>
      <c r="DL14" s="243" t="s">
        <v>488</v>
      </c>
      <c r="DM14" s="95" t="s">
        <v>504</v>
      </c>
      <c r="DN14" s="243" t="s">
        <v>488</v>
      </c>
      <c r="DO14" s="95" t="s">
        <v>504</v>
      </c>
      <c r="DP14" s="243" t="s">
        <v>488</v>
      </c>
      <c r="DQ14" s="95" t="s">
        <v>504</v>
      </c>
      <c r="DR14" s="243" t="s">
        <v>488</v>
      </c>
      <c r="DS14" s="95" t="s">
        <v>504</v>
      </c>
      <c r="DT14" s="243" t="s">
        <v>488</v>
      </c>
      <c r="DU14" s="95" t="s">
        <v>526</v>
      </c>
      <c r="DV14" s="243" t="s">
        <v>488</v>
      </c>
      <c r="DW14" s="95" t="s">
        <v>526</v>
      </c>
      <c r="DX14" s="243" t="s">
        <v>488</v>
      </c>
      <c r="DY14" s="95" t="s">
        <v>504</v>
      </c>
      <c r="DZ14" s="243" t="s">
        <v>488</v>
      </c>
      <c r="EA14" s="95" t="s">
        <v>504</v>
      </c>
      <c r="EB14" s="243" t="s">
        <v>488</v>
      </c>
      <c r="EC14" s="95" t="s">
        <v>504</v>
      </c>
      <c r="ED14" s="243" t="s">
        <v>488</v>
      </c>
      <c r="EE14" s="95" t="s">
        <v>504</v>
      </c>
      <c r="EF14" s="243" t="s">
        <v>488</v>
      </c>
      <c r="EG14" s="95" t="s">
        <v>505</v>
      </c>
      <c r="EH14" s="243" t="s">
        <v>488</v>
      </c>
      <c r="EI14" s="95" t="s">
        <v>505</v>
      </c>
      <c r="EJ14" s="243" t="s">
        <v>488</v>
      </c>
      <c r="EK14" s="95" t="s">
        <v>505</v>
      </c>
      <c r="EL14" s="243" t="s">
        <v>488</v>
      </c>
      <c r="EM14" s="95" t="s">
        <v>505</v>
      </c>
      <c r="EN14" s="243" t="s">
        <v>488</v>
      </c>
      <c r="EO14" s="95" t="s">
        <v>505</v>
      </c>
      <c r="EP14" s="243" t="s">
        <v>488</v>
      </c>
      <c r="EQ14" s="95" t="s">
        <v>505</v>
      </c>
      <c r="ER14" s="243" t="s">
        <v>488</v>
      </c>
      <c r="ES14" s="95" t="s">
        <v>505</v>
      </c>
      <c r="ET14" s="243" t="s">
        <v>488</v>
      </c>
      <c r="EU14" s="95" t="s">
        <v>505</v>
      </c>
      <c r="EV14" s="243" t="s">
        <v>488</v>
      </c>
      <c r="EW14" s="201" t="s">
        <v>85</v>
      </c>
      <c r="EX14" s="95" t="s">
        <v>88</v>
      </c>
      <c r="EY14" s="244" t="s">
        <v>78</v>
      </c>
      <c r="EZ14" s="201" t="s">
        <v>85</v>
      </c>
      <c r="FA14" s="95" t="s">
        <v>88</v>
      </c>
      <c r="FB14" s="244" t="s">
        <v>78</v>
      </c>
      <c r="FC14" s="201" t="s">
        <v>85</v>
      </c>
      <c r="FD14" s="95" t="s">
        <v>88</v>
      </c>
      <c r="FE14" s="244" t="s">
        <v>78</v>
      </c>
      <c r="FF14" s="201" t="s">
        <v>85</v>
      </c>
      <c r="FG14" s="95" t="s">
        <v>88</v>
      </c>
      <c r="FH14" s="244" t="s">
        <v>78</v>
      </c>
      <c r="FI14" s="243" t="s">
        <v>85</v>
      </c>
      <c r="FJ14" s="95" t="s">
        <v>88</v>
      </c>
      <c r="FK14" s="244" t="s">
        <v>78</v>
      </c>
      <c r="FL14" s="243" t="s">
        <v>85</v>
      </c>
      <c r="FM14" s="95" t="s">
        <v>88</v>
      </c>
      <c r="FN14" s="244" t="s">
        <v>78</v>
      </c>
      <c r="FO14" s="243" t="s">
        <v>85</v>
      </c>
      <c r="FP14" s="95" t="s">
        <v>88</v>
      </c>
      <c r="FQ14" s="244" t="s">
        <v>78</v>
      </c>
      <c r="FR14" s="243" t="s">
        <v>506</v>
      </c>
      <c r="FS14" s="95" t="s">
        <v>88</v>
      </c>
      <c r="FT14" s="244" t="s">
        <v>78</v>
      </c>
      <c r="FU14" s="95" t="s">
        <v>88</v>
      </c>
      <c r="FV14" s="244" t="s">
        <v>78</v>
      </c>
      <c r="FW14" s="95" t="s">
        <v>507</v>
      </c>
      <c r="FX14" s="244" t="s">
        <v>78</v>
      </c>
      <c r="FY14" s="95" t="s">
        <v>500</v>
      </c>
      <c r="FZ14" s="244" t="s">
        <v>78</v>
      </c>
      <c r="GA14" s="95" t="s">
        <v>500</v>
      </c>
      <c r="GB14" s="244" t="s">
        <v>78</v>
      </c>
      <c r="GC14" s="95"/>
      <c r="GD14" s="95"/>
    </row>
    <row r="15" spans="1:186" s="126" customFormat="1" ht="24.95" customHeight="1" x14ac:dyDescent="0.2">
      <c r="A15" s="95" t="s">
        <v>21</v>
      </c>
      <c r="B15" s="475" t="s">
        <v>22</v>
      </c>
      <c r="C15" s="95" t="s">
        <v>248</v>
      </c>
      <c r="D15" s="95" t="s">
        <v>563</v>
      </c>
      <c r="E15" s="201" t="s">
        <v>570</v>
      </c>
      <c r="F15" s="95" t="s">
        <v>571</v>
      </c>
      <c r="G15" s="95" t="s">
        <v>78</v>
      </c>
      <c r="H15" s="95" t="s">
        <v>571</v>
      </c>
      <c r="I15" s="95" t="s">
        <v>78</v>
      </c>
      <c r="J15" s="95" t="s">
        <v>571</v>
      </c>
      <c r="K15" s="95" t="s">
        <v>78</v>
      </c>
      <c r="L15" s="95" t="s">
        <v>484</v>
      </c>
      <c r="M15" s="95" t="s">
        <v>78</v>
      </c>
      <c r="N15" s="95" t="s">
        <v>484</v>
      </c>
      <c r="O15" s="95" t="s">
        <v>78</v>
      </c>
      <c r="P15" s="95" t="s">
        <v>571</v>
      </c>
      <c r="Q15" s="95" t="s">
        <v>78</v>
      </c>
      <c r="R15" s="95" t="s">
        <v>485</v>
      </c>
      <c r="S15" s="95" t="s">
        <v>78</v>
      </c>
      <c r="T15" s="95" t="s">
        <v>572</v>
      </c>
      <c r="U15" s="95" t="s">
        <v>78</v>
      </c>
      <c r="V15" s="95" t="s">
        <v>573</v>
      </c>
      <c r="W15" s="95" t="s">
        <v>78</v>
      </c>
      <c r="X15" s="95" t="s">
        <v>484</v>
      </c>
      <c r="Y15" s="95" t="s">
        <v>78</v>
      </c>
      <c r="Z15" s="95" t="s">
        <v>573</v>
      </c>
      <c r="AA15" s="95" t="s">
        <v>78</v>
      </c>
      <c r="AB15" s="242">
        <v>41.624079999999999</v>
      </c>
      <c r="AC15" s="243" t="s">
        <v>488</v>
      </c>
      <c r="AD15" s="242">
        <v>-87.143789999999996</v>
      </c>
      <c r="AE15" s="243" t="s">
        <v>488</v>
      </c>
      <c r="AF15" s="95" t="s">
        <v>521</v>
      </c>
      <c r="AG15" s="95" t="s">
        <v>78</v>
      </c>
      <c r="AH15" s="95" t="s">
        <v>85</v>
      </c>
      <c r="AI15" s="95" t="s">
        <v>521</v>
      </c>
      <c r="AJ15" s="95" t="s">
        <v>78</v>
      </c>
      <c r="AK15" s="244" t="s">
        <v>85</v>
      </c>
      <c r="AL15" s="95" t="s">
        <v>521</v>
      </c>
      <c r="AM15" s="95" t="s">
        <v>78</v>
      </c>
      <c r="AN15" s="95" t="s">
        <v>85</v>
      </c>
      <c r="AO15" s="95" t="s">
        <v>521</v>
      </c>
      <c r="AP15" s="95" t="s">
        <v>78</v>
      </c>
      <c r="AQ15" s="95" t="s">
        <v>85</v>
      </c>
      <c r="AR15" s="95" t="s">
        <v>521</v>
      </c>
      <c r="AS15" s="95" t="s">
        <v>78</v>
      </c>
      <c r="AT15" s="95" t="s">
        <v>85</v>
      </c>
      <c r="AU15" s="95" t="s">
        <v>521</v>
      </c>
      <c r="AV15" s="95" t="s">
        <v>78</v>
      </c>
      <c r="AW15" s="95" t="s">
        <v>85</v>
      </c>
      <c r="AX15" s="95" t="s">
        <v>521</v>
      </c>
      <c r="AY15" s="95" t="s">
        <v>78</v>
      </c>
      <c r="AZ15" s="95" t="s">
        <v>85</v>
      </c>
      <c r="BA15" s="95" t="s">
        <v>521</v>
      </c>
      <c r="BB15" s="95" t="s">
        <v>78</v>
      </c>
      <c r="BC15" s="95" t="s">
        <v>494</v>
      </c>
      <c r="BD15" s="95" t="s">
        <v>78</v>
      </c>
      <c r="BE15" s="95">
        <v>1990</v>
      </c>
      <c r="BF15" s="95" t="s">
        <v>78</v>
      </c>
      <c r="BG15" s="95" t="s">
        <v>496</v>
      </c>
      <c r="BH15" s="95" t="s">
        <v>78</v>
      </c>
      <c r="BI15" s="95">
        <v>30300304</v>
      </c>
      <c r="BJ15" s="95" t="s">
        <v>78</v>
      </c>
      <c r="BK15" s="95" t="s">
        <v>573</v>
      </c>
      <c r="BL15" s="95" t="s">
        <v>78</v>
      </c>
      <c r="BM15" s="243" t="s">
        <v>85</v>
      </c>
      <c r="BN15" s="244">
        <v>1279269</v>
      </c>
      <c r="BO15" s="243" t="s">
        <v>85</v>
      </c>
      <c r="BP15" s="243" t="s">
        <v>85</v>
      </c>
      <c r="BQ15" s="244">
        <v>1279269</v>
      </c>
      <c r="BR15" s="243" t="s">
        <v>85</v>
      </c>
      <c r="BS15" s="243" t="s">
        <v>85</v>
      </c>
      <c r="BT15" s="244">
        <v>1279269</v>
      </c>
      <c r="BU15" s="243" t="s">
        <v>85</v>
      </c>
      <c r="BV15" s="243" t="s">
        <v>85</v>
      </c>
      <c r="BW15" s="244">
        <v>1279269</v>
      </c>
      <c r="BX15" s="243" t="s">
        <v>85</v>
      </c>
      <c r="BY15" s="243" t="s">
        <v>85</v>
      </c>
      <c r="BZ15" s="244" t="s">
        <v>521</v>
      </c>
      <c r="CA15" s="244" t="s">
        <v>78</v>
      </c>
      <c r="CB15" s="243" t="s">
        <v>85</v>
      </c>
      <c r="CC15" s="244" t="s">
        <v>521</v>
      </c>
      <c r="CD15" s="244" t="s">
        <v>78</v>
      </c>
      <c r="CE15" s="243" t="s">
        <v>85</v>
      </c>
      <c r="CF15" s="244" t="s">
        <v>521</v>
      </c>
      <c r="CG15" s="244" t="s">
        <v>78</v>
      </c>
      <c r="CH15" s="243" t="s">
        <v>85</v>
      </c>
      <c r="CI15" s="244" t="s">
        <v>521</v>
      </c>
      <c r="CJ15" s="244" t="s">
        <v>78</v>
      </c>
      <c r="CK15" s="95">
        <v>1972</v>
      </c>
      <c r="CL15" s="244" t="s">
        <v>78</v>
      </c>
      <c r="CM15" s="95" t="s">
        <v>500</v>
      </c>
      <c r="CN15" s="244" t="s">
        <v>78</v>
      </c>
      <c r="CO15" s="95" t="s">
        <v>500</v>
      </c>
      <c r="CP15" s="244" t="s">
        <v>78</v>
      </c>
      <c r="CQ15" s="95" t="s">
        <v>502</v>
      </c>
      <c r="CR15" s="244" t="s">
        <v>78</v>
      </c>
      <c r="CS15" s="95" t="s">
        <v>568</v>
      </c>
      <c r="CT15" s="244" t="s">
        <v>78</v>
      </c>
      <c r="CU15" s="242">
        <v>41.624079999999999</v>
      </c>
      <c r="CV15" s="594" t="s">
        <v>488</v>
      </c>
      <c r="CW15" s="242">
        <v>-87.143789999999996</v>
      </c>
      <c r="CX15" s="594" t="s">
        <v>488</v>
      </c>
      <c r="CY15" s="95">
        <v>79.92</v>
      </c>
      <c r="CZ15" s="594" t="s">
        <v>488</v>
      </c>
      <c r="DA15" s="95" t="s">
        <v>569</v>
      </c>
      <c r="DB15" s="594" t="s">
        <v>488</v>
      </c>
      <c r="DC15" s="244">
        <v>550300</v>
      </c>
      <c r="DD15" s="594" t="s">
        <v>488</v>
      </c>
      <c r="DE15" s="95">
        <v>153</v>
      </c>
      <c r="DF15" s="594" t="s">
        <v>488</v>
      </c>
      <c r="DG15" s="95" t="s">
        <v>524</v>
      </c>
      <c r="DH15" s="244" t="s">
        <v>78</v>
      </c>
      <c r="DI15" s="95" t="s">
        <v>504</v>
      </c>
      <c r="DJ15" s="243" t="s">
        <v>488</v>
      </c>
      <c r="DK15" s="95" t="s">
        <v>504</v>
      </c>
      <c r="DL15" s="243" t="s">
        <v>488</v>
      </c>
      <c r="DM15" s="95" t="s">
        <v>504</v>
      </c>
      <c r="DN15" s="243" t="s">
        <v>488</v>
      </c>
      <c r="DO15" s="95" t="s">
        <v>504</v>
      </c>
      <c r="DP15" s="243" t="s">
        <v>488</v>
      </c>
      <c r="DQ15" s="95" t="s">
        <v>504</v>
      </c>
      <c r="DR15" s="243" t="s">
        <v>488</v>
      </c>
      <c r="DS15" s="95" t="s">
        <v>504</v>
      </c>
      <c r="DT15" s="243" t="s">
        <v>488</v>
      </c>
      <c r="DU15" s="95" t="s">
        <v>526</v>
      </c>
      <c r="DV15" s="243" t="s">
        <v>488</v>
      </c>
      <c r="DW15" s="95" t="s">
        <v>526</v>
      </c>
      <c r="DX15" s="243" t="s">
        <v>488</v>
      </c>
      <c r="DY15" s="95" t="s">
        <v>504</v>
      </c>
      <c r="DZ15" s="243" t="s">
        <v>488</v>
      </c>
      <c r="EA15" s="95" t="s">
        <v>504</v>
      </c>
      <c r="EB15" s="243" t="s">
        <v>488</v>
      </c>
      <c r="EC15" s="95" t="s">
        <v>504</v>
      </c>
      <c r="ED15" s="243" t="s">
        <v>488</v>
      </c>
      <c r="EE15" s="95" t="s">
        <v>504</v>
      </c>
      <c r="EF15" s="243" t="s">
        <v>488</v>
      </c>
      <c r="EG15" s="95" t="s">
        <v>505</v>
      </c>
      <c r="EH15" s="243" t="s">
        <v>488</v>
      </c>
      <c r="EI15" s="95" t="s">
        <v>505</v>
      </c>
      <c r="EJ15" s="243" t="s">
        <v>488</v>
      </c>
      <c r="EK15" s="95" t="s">
        <v>505</v>
      </c>
      <c r="EL15" s="243" t="s">
        <v>488</v>
      </c>
      <c r="EM15" s="95" t="s">
        <v>505</v>
      </c>
      <c r="EN15" s="243" t="s">
        <v>488</v>
      </c>
      <c r="EO15" s="95" t="s">
        <v>505</v>
      </c>
      <c r="EP15" s="243" t="s">
        <v>488</v>
      </c>
      <c r="EQ15" s="95" t="s">
        <v>505</v>
      </c>
      <c r="ER15" s="243" t="s">
        <v>488</v>
      </c>
      <c r="ES15" s="95" t="s">
        <v>505</v>
      </c>
      <c r="ET15" s="243" t="s">
        <v>488</v>
      </c>
      <c r="EU15" s="95" t="s">
        <v>505</v>
      </c>
      <c r="EV15" s="243" t="s">
        <v>488</v>
      </c>
      <c r="EW15" s="201" t="s">
        <v>85</v>
      </c>
      <c r="EX15" s="95" t="s">
        <v>88</v>
      </c>
      <c r="EY15" s="244" t="s">
        <v>78</v>
      </c>
      <c r="EZ15" s="201" t="s">
        <v>85</v>
      </c>
      <c r="FA15" s="95" t="s">
        <v>88</v>
      </c>
      <c r="FB15" s="244" t="s">
        <v>78</v>
      </c>
      <c r="FC15" s="201" t="s">
        <v>85</v>
      </c>
      <c r="FD15" s="95" t="s">
        <v>88</v>
      </c>
      <c r="FE15" s="244" t="s">
        <v>78</v>
      </c>
      <c r="FF15" s="201" t="s">
        <v>85</v>
      </c>
      <c r="FG15" s="95" t="s">
        <v>88</v>
      </c>
      <c r="FH15" s="244" t="s">
        <v>78</v>
      </c>
      <c r="FI15" s="243" t="s">
        <v>85</v>
      </c>
      <c r="FJ15" s="95" t="s">
        <v>88</v>
      </c>
      <c r="FK15" s="244" t="s">
        <v>78</v>
      </c>
      <c r="FL15" s="243" t="s">
        <v>85</v>
      </c>
      <c r="FM15" s="95" t="s">
        <v>88</v>
      </c>
      <c r="FN15" s="244" t="s">
        <v>78</v>
      </c>
      <c r="FO15" s="243" t="s">
        <v>85</v>
      </c>
      <c r="FP15" s="95" t="s">
        <v>88</v>
      </c>
      <c r="FQ15" s="244" t="s">
        <v>78</v>
      </c>
      <c r="FR15" s="243" t="s">
        <v>506</v>
      </c>
      <c r="FS15" s="95" t="s">
        <v>88</v>
      </c>
      <c r="FT15" s="244" t="s">
        <v>78</v>
      </c>
      <c r="FU15" s="95" t="s">
        <v>88</v>
      </c>
      <c r="FV15" s="244" t="s">
        <v>78</v>
      </c>
      <c r="FW15" s="95" t="s">
        <v>507</v>
      </c>
      <c r="FX15" s="244" t="s">
        <v>78</v>
      </c>
      <c r="FY15" s="95" t="s">
        <v>500</v>
      </c>
      <c r="FZ15" s="244" t="s">
        <v>78</v>
      </c>
      <c r="GA15" s="95" t="s">
        <v>500</v>
      </c>
      <c r="GB15" s="244" t="s">
        <v>78</v>
      </c>
      <c r="GC15" s="95"/>
      <c r="GD15" s="95"/>
    </row>
    <row r="16" spans="1:186" s="126" customFormat="1" ht="24.95" customHeight="1" x14ac:dyDescent="0.2">
      <c r="A16" s="95" t="s">
        <v>21</v>
      </c>
      <c r="B16" s="475" t="s">
        <v>22</v>
      </c>
      <c r="C16" s="95" t="s">
        <v>248</v>
      </c>
      <c r="D16" s="95" t="s">
        <v>574</v>
      </c>
      <c r="E16" s="201" t="s">
        <v>575</v>
      </c>
      <c r="F16" s="95" t="s">
        <v>576</v>
      </c>
      <c r="G16" s="95" t="s">
        <v>78</v>
      </c>
      <c r="H16" s="95" t="s">
        <v>576</v>
      </c>
      <c r="I16" s="95" t="s">
        <v>78</v>
      </c>
      <c r="J16" s="95" t="s">
        <v>576</v>
      </c>
      <c r="K16" s="95" t="s">
        <v>78</v>
      </c>
      <c r="L16" s="95" t="s">
        <v>484</v>
      </c>
      <c r="M16" s="95" t="s">
        <v>78</v>
      </c>
      <c r="N16" s="95" t="s">
        <v>484</v>
      </c>
      <c r="O16" s="95" t="s">
        <v>78</v>
      </c>
      <c r="P16" s="95" t="s">
        <v>576</v>
      </c>
      <c r="Q16" s="95" t="s">
        <v>78</v>
      </c>
      <c r="R16" s="95" t="s">
        <v>485</v>
      </c>
      <c r="S16" s="95" t="s">
        <v>78</v>
      </c>
      <c r="T16" s="95" t="s">
        <v>577</v>
      </c>
      <c r="U16" s="95" t="s">
        <v>78</v>
      </c>
      <c r="V16" s="95" t="s">
        <v>578</v>
      </c>
      <c r="W16" s="95" t="s">
        <v>78</v>
      </c>
      <c r="X16" s="95" t="s">
        <v>484</v>
      </c>
      <c r="Y16" s="95" t="s">
        <v>78</v>
      </c>
      <c r="Z16" s="95" t="s">
        <v>578</v>
      </c>
      <c r="AA16" s="95" t="s">
        <v>78</v>
      </c>
      <c r="AB16" s="242">
        <v>41.627609999999997</v>
      </c>
      <c r="AC16" s="243" t="s">
        <v>488</v>
      </c>
      <c r="AD16" s="242">
        <v>-87.143469999999994</v>
      </c>
      <c r="AE16" s="243" t="s">
        <v>488</v>
      </c>
      <c r="AF16" s="95" t="s">
        <v>521</v>
      </c>
      <c r="AG16" s="95" t="s">
        <v>78</v>
      </c>
      <c r="AH16" s="95" t="s">
        <v>85</v>
      </c>
      <c r="AI16" s="95" t="s">
        <v>521</v>
      </c>
      <c r="AJ16" s="95" t="s">
        <v>78</v>
      </c>
      <c r="AK16" s="244" t="s">
        <v>85</v>
      </c>
      <c r="AL16" s="95" t="s">
        <v>521</v>
      </c>
      <c r="AM16" s="95" t="s">
        <v>78</v>
      </c>
      <c r="AN16" s="95" t="s">
        <v>85</v>
      </c>
      <c r="AO16" s="95" t="s">
        <v>521</v>
      </c>
      <c r="AP16" s="95" t="s">
        <v>78</v>
      </c>
      <c r="AQ16" s="95" t="s">
        <v>85</v>
      </c>
      <c r="AR16" s="95" t="s">
        <v>521</v>
      </c>
      <c r="AS16" s="95" t="s">
        <v>78</v>
      </c>
      <c r="AT16" s="95" t="s">
        <v>85</v>
      </c>
      <c r="AU16" s="95" t="s">
        <v>521</v>
      </c>
      <c r="AV16" s="95" t="s">
        <v>78</v>
      </c>
      <c r="AW16" s="95" t="s">
        <v>85</v>
      </c>
      <c r="AX16" s="95" t="s">
        <v>521</v>
      </c>
      <c r="AY16" s="95" t="s">
        <v>78</v>
      </c>
      <c r="AZ16" s="95" t="s">
        <v>85</v>
      </c>
      <c r="BA16" s="95" t="s">
        <v>521</v>
      </c>
      <c r="BB16" s="95" t="s">
        <v>78</v>
      </c>
      <c r="BC16" s="95" t="s">
        <v>494</v>
      </c>
      <c r="BD16" s="95" t="s">
        <v>78</v>
      </c>
      <c r="BE16" s="95">
        <v>2006</v>
      </c>
      <c r="BF16" s="95" t="s">
        <v>78</v>
      </c>
      <c r="BG16" s="95" t="s">
        <v>496</v>
      </c>
      <c r="BH16" s="95" t="s">
        <v>78</v>
      </c>
      <c r="BI16" s="95">
        <v>30300303</v>
      </c>
      <c r="BJ16" s="95" t="s">
        <v>78</v>
      </c>
      <c r="BK16" s="95" t="s">
        <v>578</v>
      </c>
      <c r="BL16" s="95" t="s">
        <v>78</v>
      </c>
      <c r="BM16" s="243" t="s">
        <v>85</v>
      </c>
      <c r="BN16" s="244">
        <v>1401600</v>
      </c>
      <c r="BO16" s="243" t="s">
        <v>85</v>
      </c>
      <c r="BP16" s="243" t="s">
        <v>85</v>
      </c>
      <c r="BQ16" s="244">
        <v>1401600</v>
      </c>
      <c r="BR16" s="243" t="s">
        <v>85</v>
      </c>
      <c r="BS16" s="243" t="s">
        <v>85</v>
      </c>
      <c r="BT16" s="244">
        <v>1401600</v>
      </c>
      <c r="BU16" s="243" t="s">
        <v>85</v>
      </c>
      <c r="BV16" s="243" t="s">
        <v>85</v>
      </c>
      <c r="BW16" s="244">
        <v>1401600</v>
      </c>
      <c r="BX16" s="243" t="s">
        <v>85</v>
      </c>
      <c r="BY16" s="243" t="s">
        <v>85</v>
      </c>
      <c r="BZ16" s="244" t="s">
        <v>521</v>
      </c>
      <c r="CA16" s="244" t="s">
        <v>78</v>
      </c>
      <c r="CB16" s="243" t="s">
        <v>85</v>
      </c>
      <c r="CC16" s="244" t="s">
        <v>521</v>
      </c>
      <c r="CD16" s="244" t="s">
        <v>78</v>
      </c>
      <c r="CE16" s="243" t="s">
        <v>85</v>
      </c>
      <c r="CF16" s="244" t="s">
        <v>521</v>
      </c>
      <c r="CG16" s="244" t="s">
        <v>78</v>
      </c>
      <c r="CH16" s="243" t="s">
        <v>85</v>
      </c>
      <c r="CI16" s="244" t="s">
        <v>521</v>
      </c>
      <c r="CJ16" s="244" t="s">
        <v>78</v>
      </c>
      <c r="CK16" s="95">
        <v>1969</v>
      </c>
      <c r="CL16" s="244" t="s">
        <v>78</v>
      </c>
      <c r="CM16" s="95" t="s">
        <v>500</v>
      </c>
      <c r="CN16" s="244" t="s">
        <v>78</v>
      </c>
      <c r="CO16" s="95" t="s">
        <v>500</v>
      </c>
      <c r="CP16" s="244" t="s">
        <v>78</v>
      </c>
      <c r="CQ16" s="95" t="s">
        <v>502</v>
      </c>
      <c r="CR16" s="244" t="s">
        <v>78</v>
      </c>
      <c r="CS16" s="95" t="s">
        <v>579</v>
      </c>
      <c r="CT16" s="244" t="s">
        <v>78</v>
      </c>
      <c r="CU16" s="242">
        <v>41.627135000000003</v>
      </c>
      <c r="CV16" s="594" t="s">
        <v>488</v>
      </c>
      <c r="CW16" s="242">
        <v>-87.143450000000001</v>
      </c>
      <c r="CX16" s="594" t="s">
        <v>488</v>
      </c>
      <c r="CY16" s="95">
        <v>120</v>
      </c>
      <c r="CZ16" s="594" t="s">
        <v>488</v>
      </c>
      <c r="DA16" s="95">
        <v>8</v>
      </c>
      <c r="DB16" s="594" t="s">
        <v>488</v>
      </c>
      <c r="DC16" s="244">
        <v>225953</v>
      </c>
      <c r="DD16" s="594" t="s">
        <v>488</v>
      </c>
      <c r="DE16" s="95">
        <v>152.47999999999999</v>
      </c>
      <c r="DF16" s="594" t="s">
        <v>488</v>
      </c>
      <c r="DG16" s="95" t="s">
        <v>524</v>
      </c>
      <c r="DH16" s="244" t="s">
        <v>78</v>
      </c>
      <c r="DI16" s="95" t="s">
        <v>504</v>
      </c>
      <c r="DJ16" s="243" t="s">
        <v>488</v>
      </c>
      <c r="DK16" s="95" t="s">
        <v>504</v>
      </c>
      <c r="DL16" s="243" t="s">
        <v>488</v>
      </c>
      <c r="DM16" s="95" t="s">
        <v>504</v>
      </c>
      <c r="DN16" s="243" t="s">
        <v>488</v>
      </c>
      <c r="DO16" s="95" t="s">
        <v>504</v>
      </c>
      <c r="DP16" s="243" t="s">
        <v>488</v>
      </c>
      <c r="DQ16" s="95" t="s">
        <v>504</v>
      </c>
      <c r="DR16" s="243" t="s">
        <v>488</v>
      </c>
      <c r="DS16" s="95" t="s">
        <v>504</v>
      </c>
      <c r="DT16" s="243" t="s">
        <v>488</v>
      </c>
      <c r="DU16" s="95" t="s">
        <v>504</v>
      </c>
      <c r="DV16" s="243" t="s">
        <v>488</v>
      </c>
      <c r="DW16" s="95" t="s">
        <v>504</v>
      </c>
      <c r="DX16" s="243" t="s">
        <v>488</v>
      </c>
      <c r="DY16" s="95" t="s">
        <v>504</v>
      </c>
      <c r="DZ16" s="243" t="s">
        <v>488</v>
      </c>
      <c r="EA16" s="95" t="s">
        <v>504</v>
      </c>
      <c r="EB16" s="243" t="s">
        <v>488</v>
      </c>
      <c r="EC16" s="95" t="s">
        <v>504</v>
      </c>
      <c r="ED16" s="243" t="s">
        <v>488</v>
      </c>
      <c r="EE16" s="95" t="s">
        <v>504</v>
      </c>
      <c r="EF16" s="243" t="s">
        <v>488</v>
      </c>
      <c r="EG16" s="95" t="s">
        <v>505</v>
      </c>
      <c r="EH16" s="243" t="s">
        <v>488</v>
      </c>
      <c r="EI16" s="95" t="s">
        <v>505</v>
      </c>
      <c r="EJ16" s="243" t="s">
        <v>488</v>
      </c>
      <c r="EK16" s="95" t="s">
        <v>505</v>
      </c>
      <c r="EL16" s="243" t="s">
        <v>488</v>
      </c>
      <c r="EM16" s="95" t="s">
        <v>505</v>
      </c>
      <c r="EN16" s="243" t="s">
        <v>488</v>
      </c>
      <c r="EO16" s="95" t="s">
        <v>505</v>
      </c>
      <c r="EP16" s="243" t="s">
        <v>488</v>
      </c>
      <c r="EQ16" s="95" t="s">
        <v>505</v>
      </c>
      <c r="ER16" s="243" t="s">
        <v>488</v>
      </c>
      <c r="ES16" s="95" t="s">
        <v>505</v>
      </c>
      <c r="ET16" s="243" t="s">
        <v>488</v>
      </c>
      <c r="EU16" s="95" t="s">
        <v>505</v>
      </c>
      <c r="EV16" s="243" t="s">
        <v>488</v>
      </c>
      <c r="EW16" s="201" t="s">
        <v>85</v>
      </c>
      <c r="EX16" s="95" t="s">
        <v>88</v>
      </c>
      <c r="EY16" s="244" t="s">
        <v>78</v>
      </c>
      <c r="EZ16" s="201" t="s">
        <v>85</v>
      </c>
      <c r="FA16" s="95" t="s">
        <v>88</v>
      </c>
      <c r="FB16" s="244" t="s">
        <v>78</v>
      </c>
      <c r="FC16" s="201" t="s">
        <v>85</v>
      </c>
      <c r="FD16" s="95" t="s">
        <v>88</v>
      </c>
      <c r="FE16" s="244" t="s">
        <v>78</v>
      </c>
      <c r="FF16" s="201" t="s">
        <v>85</v>
      </c>
      <c r="FG16" s="95" t="s">
        <v>88</v>
      </c>
      <c r="FH16" s="244" t="s">
        <v>78</v>
      </c>
      <c r="FI16" s="243" t="s">
        <v>85</v>
      </c>
      <c r="FJ16" s="95" t="s">
        <v>88</v>
      </c>
      <c r="FK16" s="244" t="s">
        <v>78</v>
      </c>
      <c r="FL16" s="243" t="s">
        <v>85</v>
      </c>
      <c r="FM16" s="95" t="s">
        <v>88</v>
      </c>
      <c r="FN16" s="244" t="s">
        <v>78</v>
      </c>
      <c r="FO16" s="243" t="s">
        <v>85</v>
      </c>
      <c r="FP16" s="95" t="s">
        <v>88</v>
      </c>
      <c r="FQ16" s="244" t="s">
        <v>78</v>
      </c>
      <c r="FR16" s="243" t="s">
        <v>506</v>
      </c>
      <c r="FS16" s="95" t="s">
        <v>88</v>
      </c>
      <c r="FT16" s="244" t="s">
        <v>78</v>
      </c>
      <c r="FU16" s="95" t="s">
        <v>88</v>
      </c>
      <c r="FV16" s="244" t="s">
        <v>78</v>
      </c>
      <c r="FW16" s="95" t="s">
        <v>507</v>
      </c>
      <c r="FX16" s="244" t="s">
        <v>78</v>
      </c>
      <c r="FY16" s="95" t="s">
        <v>500</v>
      </c>
      <c r="FZ16" s="244" t="s">
        <v>78</v>
      </c>
      <c r="GA16" s="95" t="s">
        <v>500</v>
      </c>
      <c r="GB16" s="244" t="s">
        <v>78</v>
      </c>
      <c r="GC16" s="95"/>
      <c r="GD16" s="95"/>
    </row>
    <row r="17" spans="1:186" s="126" customFormat="1" ht="24.95" customHeight="1" x14ac:dyDescent="0.2">
      <c r="A17" s="95" t="s">
        <v>21</v>
      </c>
      <c r="B17" s="475" t="s">
        <v>22</v>
      </c>
      <c r="C17" s="95" t="s">
        <v>248</v>
      </c>
      <c r="D17" s="95" t="s">
        <v>574</v>
      </c>
      <c r="E17" s="201" t="s">
        <v>580</v>
      </c>
      <c r="F17" s="95" t="s">
        <v>581</v>
      </c>
      <c r="G17" s="95" t="s">
        <v>78</v>
      </c>
      <c r="H17" s="95" t="s">
        <v>581</v>
      </c>
      <c r="I17" s="95" t="s">
        <v>78</v>
      </c>
      <c r="J17" s="95" t="s">
        <v>581</v>
      </c>
      <c r="K17" s="95" t="s">
        <v>78</v>
      </c>
      <c r="L17" s="95" t="s">
        <v>484</v>
      </c>
      <c r="M17" s="95" t="s">
        <v>78</v>
      </c>
      <c r="N17" s="95" t="s">
        <v>484</v>
      </c>
      <c r="O17" s="95" t="s">
        <v>78</v>
      </c>
      <c r="P17" s="95" t="s">
        <v>581</v>
      </c>
      <c r="Q17" s="95" t="s">
        <v>78</v>
      </c>
      <c r="R17" s="95" t="s">
        <v>485</v>
      </c>
      <c r="S17" s="95" t="s">
        <v>78</v>
      </c>
      <c r="T17" s="95" t="s">
        <v>582</v>
      </c>
      <c r="U17" s="95" t="s">
        <v>78</v>
      </c>
      <c r="V17" s="95" t="s">
        <v>583</v>
      </c>
      <c r="W17" s="95" t="s">
        <v>78</v>
      </c>
      <c r="X17" s="95" t="s">
        <v>484</v>
      </c>
      <c r="Y17" s="95" t="s">
        <v>78</v>
      </c>
      <c r="Z17" s="95" t="s">
        <v>583</v>
      </c>
      <c r="AA17" s="95" t="s">
        <v>78</v>
      </c>
      <c r="AB17" s="242">
        <v>41.624699999999997</v>
      </c>
      <c r="AC17" s="243" t="s">
        <v>488</v>
      </c>
      <c r="AD17" s="242">
        <v>-87.14331</v>
      </c>
      <c r="AE17" s="243" t="s">
        <v>488</v>
      </c>
      <c r="AF17" s="95" t="s">
        <v>521</v>
      </c>
      <c r="AG17" s="95" t="s">
        <v>78</v>
      </c>
      <c r="AH17" s="95" t="s">
        <v>85</v>
      </c>
      <c r="AI17" s="95" t="s">
        <v>521</v>
      </c>
      <c r="AJ17" s="95" t="s">
        <v>78</v>
      </c>
      <c r="AK17" s="244" t="s">
        <v>85</v>
      </c>
      <c r="AL17" s="95" t="s">
        <v>521</v>
      </c>
      <c r="AM17" s="95" t="s">
        <v>78</v>
      </c>
      <c r="AN17" s="95" t="s">
        <v>85</v>
      </c>
      <c r="AO17" s="95" t="s">
        <v>521</v>
      </c>
      <c r="AP17" s="95" t="s">
        <v>78</v>
      </c>
      <c r="AQ17" s="95" t="s">
        <v>85</v>
      </c>
      <c r="AR17" s="95" t="s">
        <v>521</v>
      </c>
      <c r="AS17" s="95" t="s">
        <v>78</v>
      </c>
      <c r="AT17" s="95" t="s">
        <v>85</v>
      </c>
      <c r="AU17" s="95" t="s">
        <v>521</v>
      </c>
      <c r="AV17" s="95" t="s">
        <v>78</v>
      </c>
      <c r="AW17" s="95" t="s">
        <v>85</v>
      </c>
      <c r="AX17" s="95" t="s">
        <v>521</v>
      </c>
      <c r="AY17" s="95" t="s">
        <v>78</v>
      </c>
      <c r="AZ17" s="95" t="s">
        <v>85</v>
      </c>
      <c r="BA17" s="95" t="s">
        <v>521</v>
      </c>
      <c r="BB17" s="95" t="s">
        <v>78</v>
      </c>
      <c r="BC17" s="95" t="s">
        <v>494</v>
      </c>
      <c r="BD17" s="95" t="s">
        <v>78</v>
      </c>
      <c r="BE17" s="95">
        <v>1994</v>
      </c>
      <c r="BF17" s="95" t="s">
        <v>78</v>
      </c>
      <c r="BG17" s="95" t="s">
        <v>496</v>
      </c>
      <c r="BH17" s="95" t="s">
        <v>78</v>
      </c>
      <c r="BI17" s="95">
        <v>30300303</v>
      </c>
      <c r="BJ17" s="95" t="s">
        <v>78</v>
      </c>
      <c r="BK17" s="95" t="s">
        <v>583</v>
      </c>
      <c r="BL17" s="95" t="s">
        <v>78</v>
      </c>
      <c r="BM17" s="243" t="s">
        <v>85</v>
      </c>
      <c r="BN17" s="244">
        <v>1279269</v>
      </c>
      <c r="BO17" s="243" t="s">
        <v>85</v>
      </c>
      <c r="BP17" s="243" t="s">
        <v>85</v>
      </c>
      <c r="BQ17" s="244">
        <v>1279269</v>
      </c>
      <c r="BR17" s="243" t="s">
        <v>85</v>
      </c>
      <c r="BS17" s="243" t="s">
        <v>85</v>
      </c>
      <c r="BT17" s="244">
        <v>1279269</v>
      </c>
      <c r="BU17" s="243" t="s">
        <v>85</v>
      </c>
      <c r="BV17" s="243" t="s">
        <v>85</v>
      </c>
      <c r="BW17" s="244">
        <v>1279269</v>
      </c>
      <c r="BX17" s="243" t="s">
        <v>85</v>
      </c>
      <c r="BY17" s="243" t="s">
        <v>85</v>
      </c>
      <c r="BZ17" s="244" t="s">
        <v>521</v>
      </c>
      <c r="CA17" s="244" t="s">
        <v>78</v>
      </c>
      <c r="CB17" s="243" t="s">
        <v>85</v>
      </c>
      <c r="CC17" s="244" t="s">
        <v>521</v>
      </c>
      <c r="CD17" s="244" t="s">
        <v>78</v>
      </c>
      <c r="CE17" s="243" t="s">
        <v>85</v>
      </c>
      <c r="CF17" s="244" t="s">
        <v>521</v>
      </c>
      <c r="CG17" s="244" t="s">
        <v>78</v>
      </c>
      <c r="CH17" s="243" t="s">
        <v>85</v>
      </c>
      <c r="CI17" s="244" t="s">
        <v>521</v>
      </c>
      <c r="CJ17" s="244" t="s">
        <v>78</v>
      </c>
      <c r="CK17" s="95">
        <v>1972</v>
      </c>
      <c r="CL17" s="244" t="s">
        <v>78</v>
      </c>
      <c r="CM17" s="95" t="s">
        <v>500</v>
      </c>
      <c r="CN17" s="244" t="s">
        <v>78</v>
      </c>
      <c r="CO17" s="95" t="s">
        <v>500</v>
      </c>
      <c r="CP17" s="244" t="s">
        <v>78</v>
      </c>
      <c r="CQ17" s="95" t="s">
        <v>502</v>
      </c>
      <c r="CR17" s="244" t="s">
        <v>78</v>
      </c>
      <c r="CS17" s="95" t="s">
        <v>579</v>
      </c>
      <c r="CT17" s="244" t="s">
        <v>78</v>
      </c>
      <c r="CU17" s="242">
        <v>41.624699999999997</v>
      </c>
      <c r="CV17" s="594" t="s">
        <v>488</v>
      </c>
      <c r="CW17" s="242">
        <v>-87.143343999999999</v>
      </c>
      <c r="CX17" s="594" t="s">
        <v>488</v>
      </c>
      <c r="CY17" s="95">
        <v>120</v>
      </c>
      <c r="CZ17" s="594" t="s">
        <v>488</v>
      </c>
      <c r="DA17" s="245">
        <v>9</v>
      </c>
      <c r="DB17" s="594" t="s">
        <v>488</v>
      </c>
      <c r="DC17" s="244">
        <v>225953</v>
      </c>
      <c r="DD17" s="594" t="s">
        <v>488</v>
      </c>
      <c r="DE17" s="95">
        <v>152.47999999999999</v>
      </c>
      <c r="DF17" s="594" t="s">
        <v>488</v>
      </c>
      <c r="DG17" s="95" t="s">
        <v>524</v>
      </c>
      <c r="DH17" s="244" t="s">
        <v>78</v>
      </c>
      <c r="DI17" s="95" t="s">
        <v>504</v>
      </c>
      <c r="DJ17" s="243" t="s">
        <v>488</v>
      </c>
      <c r="DK17" s="95" t="s">
        <v>504</v>
      </c>
      <c r="DL17" s="243" t="s">
        <v>488</v>
      </c>
      <c r="DM17" s="95" t="s">
        <v>504</v>
      </c>
      <c r="DN17" s="243" t="s">
        <v>488</v>
      </c>
      <c r="DO17" s="95" t="s">
        <v>504</v>
      </c>
      <c r="DP17" s="243" t="s">
        <v>488</v>
      </c>
      <c r="DQ17" s="95" t="s">
        <v>504</v>
      </c>
      <c r="DR17" s="243" t="s">
        <v>488</v>
      </c>
      <c r="DS17" s="95" t="s">
        <v>504</v>
      </c>
      <c r="DT17" s="243" t="s">
        <v>488</v>
      </c>
      <c r="DU17" s="95" t="s">
        <v>504</v>
      </c>
      <c r="DV17" s="243" t="s">
        <v>488</v>
      </c>
      <c r="DW17" s="95" t="s">
        <v>504</v>
      </c>
      <c r="DX17" s="243" t="s">
        <v>488</v>
      </c>
      <c r="DY17" s="95" t="s">
        <v>504</v>
      </c>
      <c r="DZ17" s="243" t="s">
        <v>488</v>
      </c>
      <c r="EA17" s="95" t="s">
        <v>504</v>
      </c>
      <c r="EB17" s="243" t="s">
        <v>488</v>
      </c>
      <c r="EC17" s="95" t="s">
        <v>504</v>
      </c>
      <c r="ED17" s="243" t="s">
        <v>488</v>
      </c>
      <c r="EE17" s="95" t="s">
        <v>504</v>
      </c>
      <c r="EF17" s="243" t="s">
        <v>488</v>
      </c>
      <c r="EG17" s="95" t="s">
        <v>505</v>
      </c>
      <c r="EH17" s="243" t="s">
        <v>488</v>
      </c>
      <c r="EI17" s="95" t="s">
        <v>505</v>
      </c>
      <c r="EJ17" s="243" t="s">
        <v>488</v>
      </c>
      <c r="EK17" s="95" t="s">
        <v>505</v>
      </c>
      <c r="EL17" s="243" t="s">
        <v>488</v>
      </c>
      <c r="EM17" s="95" t="s">
        <v>505</v>
      </c>
      <c r="EN17" s="243" t="s">
        <v>488</v>
      </c>
      <c r="EO17" s="95" t="s">
        <v>505</v>
      </c>
      <c r="EP17" s="243" t="s">
        <v>488</v>
      </c>
      <c r="EQ17" s="95" t="s">
        <v>505</v>
      </c>
      <c r="ER17" s="243" t="s">
        <v>488</v>
      </c>
      <c r="ES17" s="95" t="s">
        <v>505</v>
      </c>
      <c r="ET17" s="243" t="s">
        <v>488</v>
      </c>
      <c r="EU17" s="95" t="s">
        <v>505</v>
      </c>
      <c r="EV17" s="243" t="s">
        <v>488</v>
      </c>
      <c r="EW17" s="201" t="s">
        <v>85</v>
      </c>
      <c r="EX17" s="95" t="s">
        <v>88</v>
      </c>
      <c r="EY17" s="244" t="s">
        <v>78</v>
      </c>
      <c r="EZ17" s="201" t="s">
        <v>85</v>
      </c>
      <c r="FA17" s="95" t="s">
        <v>88</v>
      </c>
      <c r="FB17" s="244" t="s">
        <v>78</v>
      </c>
      <c r="FC17" s="201" t="s">
        <v>85</v>
      </c>
      <c r="FD17" s="95" t="s">
        <v>88</v>
      </c>
      <c r="FE17" s="244" t="s">
        <v>78</v>
      </c>
      <c r="FF17" s="201" t="s">
        <v>85</v>
      </c>
      <c r="FG17" s="95" t="s">
        <v>88</v>
      </c>
      <c r="FH17" s="244" t="s">
        <v>78</v>
      </c>
      <c r="FI17" s="243" t="s">
        <v>85</v>
      </c>
      <c r="FJ17" s="95" t="s">
        <v>88</v>
      </c>
      <c r="FK17" s="244" t="s">
        <v>78</v>
      </c>
      <c r="FL17" s="243" t="s">
        <v>85</v>
      </c>
      <c r="FM17" s="95" t="s">
        <v>88</v>
      </c>
      <c r="FN17" s="244" t="s">
        <v>78</v>
      </c>
      <c r="FO17" s="243" t="s">
        <v>85</v>
      </c>
      <c r="FP17" s="95" t="s">
        <v>88</v>
      </c>
      <c r="FQ17" s="244" t="s">
        <v>78</v>
      </c>
      <c r="FR17" s="243" t="s">
        <v>506</v>
      </c>
      <c r="FS17" s="95" t="s">
        <v>88</v>
      </c>
      <c r="FT17" s="244" t="s">
        <v>78</v>
      </c>
      <c r="FU17" s="95" t="s">
        <v>88</v>
      </c>
      <c r="FV17" s="244" t="s">
        <v>78</v>
      </c>
      <c r="FW17" s="95" t="s">
        <v>507</v>
      </c>
      <c r="FX17" s="244" t="s">
        <v>78</v>
      </c>
      <c r="FY17" s="95" t="s">
        <v>500</v>
      </c>
      <c r="FZ17" s="244" t="s">
        <v>78</v>
      </c>
      <c r="GA17" s="95" t="s">
        <v>500</v>
      </c>
      <c r="GB17" s="244" t="s">
        <v>78</v>
      </c>
      <c r="GC17" s="95"/>
      <c r="GD17" s="95"/>
    </row>
    <row r="18" spans="1:186" s="126" customFormat="1" ht="24.95" customHeight="1" x14ac:dyDescent="0.2">
      <c r="A18" s="95" t="s">
        <v>24</v>
      </c>
      <c r="B18" s="475" t="s">
        <v>25</v>
      </c>
      <c r="C18" s="95" t="s">
        <v>584</v>
      </c>
      <c r="D18" s="95" t="s">
        <v>585</v>
      </c>
      <c r="E18" s="95" t="s">
        <v>78</v>
      </c>
      <c r="F18" s="95" t="s">
        <v>586</v>
      </c>
      <c r="G18" s="95" t="s">
        <v>78</v>
      </c>
      <c r="H18" s="95" t="s">
        <v>587</v>
      </c>
      <c r="I18" s="95" t="s">
        <v>78</v>
      </c>
      <c r="J18" s="95" t="s">
        <v>587</v>
      </c>
      <c r="K18" s="95" t="s">
        <v>78</v>
      </c>
      <c r="L18" s="95" t="s">
        <v>106</v>
      </c>
      <c r="M18" s="95" t="s">
        <v>78</v>
      </c>
      <c r="N18" s="95" t="s">
        <v>106</v>
      </c>
      <c r="O18" s="95" t="s">
        <v>78</v>
      </c>
      <c r="P18" s="95" t="s">
        <v>588</v>
      </c>
      <c r="Q18" s="95" t="s">
        <v>78</v>
      </c>
      <c r="R18" s="95" t="s">
        <v>589</v>
      </c>
      <c r="S18" s="95" t="s">
        <v>78</v>
      </c>
      <c r="T18" s="95" t="s">
        <v>590</v>
      </c>
      <c r="U18" s="95" t="s">
        <v>591</v>
      </c>
      <c r="V18" s="95" t="s">
        <v>524</v>
      </c>
      <c r="W18" s="95" t="s">
        <v>591</v>
      </c>
      <c r="X18" s="95" t="s">
        <v>587</v>
      </c>
      <c r="Y18" s="95" t="s">
        <v>591</v>
      </c>
      <c r="Z18" s="95" t="s">
        <v>587</v>
      </c>
      <c r="AA18" s="95" t="s">
        <v>591</v>
      </c>
      <c r="AB18" s="242" t="s">
        <v>592</v>
      </c>
      <c r="AC18" s="243" t="s">
        <v>488</v>
      </c>
      <c r="AD18" s="242" t="s">
        <v>593</v>
      </c>
      <c r="AE18" s="243" t="s">
        <v>488</v>
      </c>
      <c r="AF18" s="95" t="s">
        <v>594</v>
      </c>
      <c r="AG18" s="95" t="s">
        <v>78</v>
      </c>
      <c r="AH18" s="95" t="s">
        <v>595</v>
      </c>
      <c r="AI18" s="95" t="s">
        <v>595</v>
      </c>
      <c r="AJ18" s="95" t="s">
        <v>78</v>
      </c>
      <c r="AK18" s="95" t="s">
        <v>596</v>
      </c>
      <c r="AL18" s="95" t="s">
        <v>596</v>
      </c>
      <c r="AM18" s="95" t="s">
        <v>78</v>
      </c>
      <c r="AN18" s="95" t="s">
        <v>597</v>
      </c>
      <c r="AO18" s="95" t="s">
        <v>597</v>
      </c>
      <c r="AP18" s="95" t="s">
        <v>78</v>
      </c>
      <c r="AQ18" s="95" t="s">
        <v>491</v>
      </c>
      <c r="AR18" s="95" t="s">
        <v>598</v>
      </c>
      <c r="AS18" s="95" t="s">
        <v>491</v>
      </c>
      <c r="AT18" s="95" t="s">
        <v>599</v>
      </c>
      <c r="AU18" s="95" t="s">
        <v>599</v>
      </c>
      <c r="AV18" s="95" t="s">
        <v>78</v>
      </c>
      <c r="AW18" s="95" t="s">
        <v>596</v>
      </c>
      <c r="AX18" s="95" t="s">
        <v>596</v>
      </c>
      <c r="AY18" s="95" t="s">
        <v>78</v>
      </c>
      <c r="AZ18" s="95" t="s">
        <v>600</v>
      </c>
      <c r="BA18" s="95" t="s">
        <v>600</v>
      </c>
      <c r="BB18" s="95" t="s">
        <v>78</v>
      </c>
      <c r="BC18" s="95" t="s">
        <v>601</v>
      </c>
      <c r="BD18" s="95" t="s">
        <v>78</v>
      </c>
      <c r="BE18" s="95" t="s">
        <v>602</v>
      </c>
      <c r="BF18" s="95">
        <v>1942</v>
      </c>
      <c r="BG18" s="95" t="s">
        <v>106</v>
      </c>
      <c r="BH18" s="95" t="s">
        <v>78</v>
      </c>
      <c r="BI18" s="95">
        <v>30300302</v>
      </c>
      <c r="BJ18" s="95" t="s">
        <v>78</v>
      </c>
      <c r="BK18" s="95" t="s">
        <v>590</v>
      </c>
      <c r="BL18" s="95" t="s">
        <v>591</v>
      </c>
      <c r="BM18" s="201" t="s">
        <v>603</v>
      </c>
      <c r="BN18" s="95" t="s">
        <v>604</v>
      </c>
      <c r="BO18" s="95" t="s">
        <v>78</v>
      </c>
      <c r="BP18" s="201" t="s">
        <v>603</v>
      </c>
      <c r="BQ18" s="95" t="s">
        <v>604</v>
      </c>
      <c r="BR18" s="95" t="s">
        <v>78</v>
      </c>
      <c r="BS18" s="201" t="s">
        <v>603</v>
      </c>
      <c r="BT18" s="95" t="s">
        <v>600</v>
      </c>
      <c r="BU18" s="95" t="s">
        <v>78</v>
      </c>
      <c r="BV18" s="201" t="s">
        <v>603</v>
      </c>
      <c r="BW18" s="95" t="s">
        <v>600</v>
      </c>
      <c r="BX18" s="95" t="s">
        <v>78</v>
      </c>
      <c r="BY18" s="95" t="s">
        <v>605</v>
      </c>
      <c r="BZ18" s="95" t="s">
        <v>604</v>
      </c>
      <c r="CA18" s="95" t="s">
        <v>78</v>
      </c>
      <c r="CB18" s="95" t="s">
        <v>606</v>
      </c>
      <c r="CC18" s="95" t="s">
        <v>604</v>
      </c>
      <c r="CD18" s="95" t="s">
        <v>78</v>
      </c>
      <c r="CE18" s="95" t="s">
        <v>607</v>
      </c>
      <c r="CF18" s="95" t="s">
        <v>608</v>
      </c>
      <c r="CG18" s="95" t="s">
        <v>78</v>
      </c>
      <c r="CH18" s="201" t="s">
        <v>607</v>
      </c>
      <c r="CI18" s="95" t="s">
        <v>609</v>
      </c>
      <c r="CJ18" s="95" t="s">
        <v>78</v>
      </c>
      <c r="CK18" s="95" t="s">
        <v>610</v>
      </c>
      <c r="CL18" s="95" t="s">
        <v>78</v>
      </c>
      <c r="CM18" s="95" t="s">
        <v>524</v>
      </c>
      <c r="CN18" s="95" t="s">
        <v>78</v>
      </c>
      <c r="CO18" s="95" t="s">
        <v>524</v>
      </c>
      <c r="CP18" s="95" t="s">
        <v>78</v>
      </c>
      <c r="CQ18" s="95" t="s">
        <v>611</v>
      </c>
      <c r="CR18" s="95" t="s">
        <v>612</v>
      </c>
      <c r="CS18" s="95" t="s">
        <v>524</v>
      </c>
      <c r="CT18" s="95" t="s">
        <v>78</v>
      </c>
      <c r="CU18" s="242" t="s">
        <v>613</v>
      </c>
      <c r="CV18" s="594" t="s">
        <v>488</v>
      </c>
      <c r="CW18" s="242" t="s">
        <v>613</v>
      </c>
      <c r="CX18" s="594" t="s">
        <v>488</v>
      </c>
      <c r="CY18" s="95" t="s">
        <v>613</v>
      </c>
      <c r="CZ18" s="594" t="s">
        <v>488</v>
      </c>
      <c r="DA18" s="95" t="s">
        <v>613</v>
      </c>
      <c r="DB18" s="594" t="s">
        <v>488</v>
      </c>
      <c r="DC18" s="95" t="s">
        <v>613</v>
      </c>
      <c r="DD18" s="594" t="s">
        <v>488</v>
      </c>
      <c r="DE18" s="95" t="s">
        <v>613</v>
      </c>
      <c r="DF18" s="594" t="s">
        <v>488</v>
      </c>
      <c r="DG18" s="95" t="s">
        <v>524</v>
      </c>
      <c r="DH18" s="95" t="s">
        <v>78</v>
      </c>
      <c r="DI18" s="95" t="s">
        <v>614</v>
      </c>
      <c r="DJ18" s="243" t="s">
        <v>488</v>
      </c>
      <c r="DK18" s="95" t="s">
        <v>615</v>
      </c>
      <c r="DL18" s="243" t="s">
        <v>488</v>
      </c>
      <c r="DM18" s="95" t="s">
        <v>616</v>
      </c>
      <c r="DN18" s="243" t="s">
        <v>488</v>
      </c>
      <c r="DO18" s="95" t="s">
        <v>617</v>
      </c>
      <c r="DP18" s="243" t="s">
        <v>488</v>
      </c>
      <c r="DQ18" s="95" t="s">
        <v>618</v>
      </c>
      <c r="DR18" s="243" t="s">
        <v>488</v>
      </c>
      <c r="DS18" s="95" t="s">
        <v>619</v>
      </c>
      <c r="DT18" s="243" t="s">
        <v>488</v>
      </c>
      <c r="DU18" s="95" t="s">
        <v>620</v>
      </c>
      <c r="DV18" s="243" t="s">
        <v>488</v>
      </c>
      <c r="DW18" s="95" t="s">
        <v>621</v>
      </c>
      <c r="DX18" s="243" t="s">
        <v>488</v>
      </c>
      <c r="DY18" s="95" t="s">
        <v>592</v>
      </c>
      <c r="DZ18" s="243" t="s">
        <v>488</v>
      </c>
      <c r="EA18" s="95" t="s">
        <v>593</v>
      </c>
      <c r="EB18" s="243" t="s">
        <v>488</v>
      </c>
      <c r="EC18" s="95" t="s">
        <v>622</v>
      </c>
      <c r="ED18" s="243" t="s">
        <v>488</v>
      </c>
      <c r="EE18" s="95" t="s">
        <v>623</v>
      </c>
      <c r="EF18" s="243" t="s">
        <v>488</v>
      </c>
      <c r="EG18" s="95" t="s">
        <v>624</v>
      </c>
      <c r="EH18" s="243" t="s">
        <v>488</v>
      </c>
      <c r="EI18" s="95" t="s">
        <v>624</v>
      </c>
      <c r="EJ18" s="243" t="s">
        <v>488</v>
      </c>
      <c r="EK18" s="95" t="s">
        <v>624</v>
      </c>
      <c r="EL18" s="243" t="s">
        <v>488</v>
      </c>
      <c r="EM18" s="95" t="s">
        <v>624</v>
      </c>
      <c r="EN18" s="243" t="s">
        <v>488</v>
      </c>
      <c r="EO18" s="95" t="s">
        <v>624</v>
      </c>
      <c r="EP18" s="243" t="s">
        <v>488</v>
      </c>
      <c r="EQ18" s="95" t="s">
        <v>624</v>
      </c>
      <c r="ER18" s="243" t="s">
        <v>488</v>
      </c>
      <c r="ES18" s="95" t="s">
        <v>624</v>
      </c>
      <c r="ET18" s="243" t="s">
        <v>488</v>
      </c>
      <c r="EU18" s="95" t="s">
        <v>624</v>
      </c>
      <c r="EV18" s="243" t="s">
        <v>488</v>
      </c>
      <c r="EW18" s="95" t="s">
        <v>624</v>
      </c>
      <c r="EX18" s="95" t="s">
        <v>624</v>
      </c>
      <c r="EY18" s="95" t="s">
        <v>624</v>
      </c>
      <c r="EZ18" s="95" t="s">
        <v>624</v>
      </c>
      <c r="FA18" s="95" t="s">
        <v>624</v>
      </c>
      <c r="FB18" s="95" t="s">
        <v>624</v>
      </c>
      <c r="FC18" s="95" t="s">
        <v>624</v>
      </c>
      <c r="FD18" s="95" t="s">
        <v>624</v>
      </c>
      <c r="FE18" s="95" t="s">
        <v>624</v>
      </c>
      <c r="FF18" s="95" t="s">
        <v>624</v>
      </c>
      <c r="FG18" s="95" t="s">
        <v>624</v>
      </c>
      <c r="FH18" s="95" t="s">
        <v>624</v>
      </c>
      <c r="FI18" s="95" t="s">
        <v>624</v>
      </c>
      <c r="FJ18" s="95" t="s">
        <v>624</v>
      </c>
      <c r="FK18" s="95" t="s">
        <v>624</v>
      </c>
      <c r="FL18" s="95" t="s">
        <v>624</v>
      </c>
      <c r="FM18" s="95" t="s">
        <v>624</v>
      </c>
      <c r="FN18" s="95" t="s">
        <v>624</v>
      </c>
      <c r="FO18" s="95" t="s">
        <v>624</v>
      </c>
      <c r="FP18" s="95" t="s">
        <v>624</v>
      </c>
      <c r="FQ18" s="95" t="s">
        <v>624</v>
      </c>
      <c r="FR18" s="95" t="s">
        <v>624</v>
      </c>
      <c r="FS18" s="95" t="s">
        <v>624</v>
      </c>
      <c r="FT18" s="95" t="s">
        <v>624</v>
      </c>
      <c r="FU18" s="95" t="s">
        <v>602</v>
      </c>
      <c r="FV18" s="95" t="s">
        <v>625</v>
      </c>
      <c r="FW18" s="95" t="s">
        <v>626</v>
      </c>
      <c r="FX18" s="95" t="s">
        <v>78</v>
      </c>
      <c r="FY18" s="95" t="s">
        <v>524</v>
      </c>
      <c r="FZ18" s="95" t="s">
        <v>78</v>
      </c>
      <c r="GA18" s="95" t="s">
        <v>524</v>
      </c>
      <c r="GB18" s="95" t="s">
        <v>78</v>
      </c>
      <c r="GC18" s="95"/>
      <c r="GD18" s="95"/>
    </row>
    <row r="19" spans="1:186" s="126" customFormat="1" ht="24.95" customHeight="1" x14ac:dyDescent="0.2">
      <c r="A19" s="95" t="s">
        <v>24</v>
      </c>
      <c r="B19" s="475" t="s">
        <v>25</v>
      </c>
      <c r="C19" s="95" t="s">
        <v>584</v>
      </c>
      <c r="D19" s="95" t="s">
        <v>627</v>
      </c>
      <c r="E19" s="95" t="s">
        <v>78</v>
      </c>
      <c r="F19" s="95" t="s">
        <v>628</v>
      </c>
      <c r="G19" s="95" t="s">
        <v>78</v>
      </c>
      <c r="H19" s="95" t="s">
        <v>587</v>
      </c>
      <c r="I19" s="95" t="s">
        <v>78</v>
      </c>
      <c r="J19" s="95" t="s">
        <v>587</v>
      </c>
      <c r="K19" s="95" t="s">
        <v>78</v>
      </c>
      <c r="L19" s="95" t="s">
        <v>106</v>
      </c>
      <c r="M19" s="95" t="s">
        <v>78</v>
      </c>
      <c r="N19" s="95" t="s">
        <v>106</v>
      </c>
      <c r="O19" s="95" t="s">
        <v>78</v>
      </c>
      <c r="P19" s="95" t="s">
        <v>588</v>
      </c>
      <c r="Q19" s="95" t="s">
        <v>78</v>
      </c>
      <c r="R19" s="95" t="s">
        <v>589</v>
      </c>
      <c r="S19" s="95" t="s">
        <v>78</v>
      </c>
      <c r="T19" s="95" t="s">
        <v>629</v>
      </c>
      <c r="U19" s="95" t="s">
        <v>630</v>
      </c>
      <c r="V19" s="95" t="s">
        <v>524</v>
      </c>
      <c r="W19" s="95" t="s">
        <v>630</v>
      </c>
      <c r="X19" s="95" t="s">
        <v>587</v>
      </c>
      <c r="Y19" s="95" t="s">
        <v>630</v>
      </c>
      <c r="Z19" s="95" t="s">
        <v>587</v>
      </c>
      <c r="AA19" s="95" t="s">
        <v>630</v>
      </c>
      <c r="AB19" s="242" t="s">
        <v>631</v>
      </c>
      <c r="AC19" s="243" t="s">
        <v>488</v>
      </c>
      <c r="AD19" s="242" t="s">
        <v>631</v>
      </c>
      <c r="AE19" s="243" t="s">
        <v>488</v>
      </c>
      <c r="AF19" s="95" t="s">
        <v>631</v>
      </c>
      <c r="AG19" s="95" t="s">
        <v>78</v>
      </c>
      <c r="AH19" s="95" t="s">
        <v>631</v>
      </c>
      <c r="AI19" s="95" t="s">
        <v>631</v>
      </c>
      <c r="AJ19" s="95" t="s">
        <v>78</v>
      </c>
      <c r="AK19" s="95" t="s">
        <v>631</v>
      </c>
      <c r="AL19" s="95" t="s">
        <v>631</v>
      </c>
      <c r="AM19" s="95" t="s">
        <v>78</v>
      </c>
      <c r="AN19" s="95" t="s">
        <v>631</v>
      </c>
      <c r="AO19" s="95" t="s">
        <v>631</v>
      </c>
      <c r="AP19" s="95" t="s">
        <v>78</v>
      </c>
      <c r="AQ19" s="95" t="s">
        <v>631</v>
      </c>
      <c r="AR19" s="95" t="s">
        <v>631</v>
      </c>
      <c r="AS19" s="95" t="s">
        <v>78</v>
      </c>
      <c r="AT19" s="95" t="s">
        <v>631</v>
      </c>
      <c r="AU19" s="95" t="s">
        <v>631</v>
      </c>
      <c r="AV19" s="95" t="s">
        <v>78</v>
      </c>
      <c r="AW19" s="95" t="s">
        <v>631</v>
      </c>
      <c r="AX19" s="95" t="s">
        <v>631</v>
      </c>
      <c r="AY19" s="95" t="s">
        <v>78</v>
      </c>
      <c r="AZ19" s="95" t="s">
        <v>631</v>
      </c>
      <c r="BA19" s="95" t="s">
        <v>631</v>
      </c>
      <c r="BB19" s="95" t="s">
        <v>78</v>
      </c>
      <c r="BC19" s="95" t="s">
        <v>601</v>
      </c>
      <c r="BD19" s="95" t="s">
        <v>78</v>
      </c>
      <c r="BE19" s="95" t="s">
        <v>631</v>
      </c>
      <c r="BF19" s="95">
        <v>1942</v>
      </c>
      <c r="BG19" s="95" t="s">
        <v>106</v>
      </c>
      <c r="BH19" s="95" t="s">
        <v>78</v>
      </c>
      <c r="BI19" s="95">
        <v>30300308</v>
      </c>
      <c r="BJ19" s="95" t="s">
        <v>78</v>
      </c>
      <c r="BK19" s="95" t="s">
        <v>629</v>
      </c>
      <c r="BL19" s="95" t="s">
        <v>630</v>
      </c>
      <c r="BM19" s="95" t="s">
        <v>631</v>
      </c>
      <c r="BN19" s="95" t="s">
        <v>604</v>
      </c>
      <c r="BO19" s="95" t="s">
        <v>78</v>
      </c>
      <c r="BP19" s="95" t="s">
        <v>631</v>
      </c>
      <c r="BQ19" s="95" t="s">
        <v>604</v>
      </c>
      <c r="BR19" s="95" t="s">
        <v>78</v>
      </c>
      <c r="BS19" s="95" t="s">
        <v>631</v>
      </c>
      <c r="BT19" s="95" t="s">
        <v>631</v>
      </c>
      <c r="BU19" s="95" t="s">
        <v>78</v>
      </c>
      <c r="BV19" s="95" t="s">
        <v>631</v>
      </c>
      <c r="BW19" s="95" t="s">
        <v>631</v>
      </c>
      <c r="BX19" s="95" t="s">
        <v>78</v>
      </c>
      <c r="BY19" s="95" t="s">
        <v>631</v>
      </c>
      <c r="BZ19" s="95" t="s">
        <v>604</v>
      </c>
      <c r="CA19" s="95" t="s">
        <v>78</v>
      </c>
      <c r="CB19" s="95" t="s">
        <v>631</v>
      </c>
      <c r="CC19" s="95" t="s">
        <v>604</v>
      </c>
      <c r="CD19" s="95" t="s">
        <v>78</v>
      </c>
      <c r="CE19" s="95" t="s">
        <v>631</v>
      </c>
      <c r="CF19" s="95" t="s">
        <v>129</v>
      </c>
      <c r="CG19" s="95" t="s">
        <v>78</v>
      </c>
      <c r="CH19" s="95" t="s">
        <v>631</v>
      </c>
      <c r="CI19" s="95" t="s">
        <v>129</v>
      </c>
      <c r="CJ19" s="95" t="s">
        <v>78</v>
      </c>
      <c r="CK19" s="95" t="s">
        <v>610</v>
      </c>
      <c r="CL19" s="95" t="s">
        <v>78</v>
      </c>
      <c r="CM19" s="95" t="s">
        <v>524</v>
      </c>
      <c r="CN19" s="95" t="s">
        <v>78</v>
      </c>
      <c r="CO19" s="95" t="s">
        <v>524</v>
      </c>
      <c r="CP19" s="95" t="s">
        <v>78</v>
      </c>
      <c r="CQ19" s="95" t="s">
        <v>632</v>
      </c>
      <c r="CR19" s="95" t="s">
        <v>78</v>
      </c>
      <c r="CS19" s="95" t="s">
        <v>524</v>
      </c>
      <c r="CT19" s="95" t="s">
        <v>78</v>
      </c>
      <c r="CU19" s="242" t="s">
        <v>613</v>
      </c>
      <c r="CV19" s="594" t="s">
        <v>488</v>
      </c>
      <c r="CW19" s="242" t="s">
        <v>613</v>
      </c>
      <c r="CX19" s="594" t="s">
        <v>488</v>
      </c>
      <c r="CY19" s="95" t="s">
        <v>613</v>
      </c>
      <c r="CZ19" s="594" t="s">
        <v>488</v>
      </c>
      <c r="DA19" s="95" t="s">
        <v>613</v>
      </c>
      <c r="DB19" s="594" t="s">
        <v>488</v>
      </c>
      <c r="DC19" s="95" t="s">
        <v>613</v>
      </c>
      <c r="DD19" s="594" t="s">
        <v>488</v>
      </c>
      <c r="DE19" s="95" t="s">
        <v>613</v>
      </c>
      <c r="DF19" s="594" t="s">
        <v>488</v>
      </c>
      <c r="DG19" s="95" t="s">
        <v>524</v>
      </c>
      <c r="DH19" s="95" t="s">
        <v>78</v>
      </c>
      <c r="DI19" s="95" t="s">
        <v>129</v>
      </c>
      <c r="DJ19" s="243" t="s">
        <v>488</v>
      </c>
      <c r="DK19" s="95" t="s">
        <v>129</v>
      </c>
      <c r="DL19" s="243" t="s">
        <v>488</v>
      </c>
      <c r="DM19" s="95" t="s">
        <v>129</v>
      </c>
      <c r="DN19" s="243" t="s">
        <v>488</v>
      </c>
      <c r="DO19" s="95" t="s">
        <v>129</v>
      </c>
      <c r="DP19" s="243" t="s">
        <v>488</v>
      </c>
      <c r="DQ19" s="95" t="s">
        <v>129</v>
      </c>
      <c r="DR19" s="243" t="s">
        <v>488</v>
      </c>
      <c r="DS19" s="95" t="s">
        <v>129</v>
      </c>
      <c r="DT19" s="243" t="s">
        <v>488</v>
      </c>
      <c r="DU19" s="95" t="s">
        <v>620</v>
      </c>
      <c r="DV19" s="243" t="s">
        <v>488</v>
      </c>
      <c r="DW19" s="95" t="s">
        <v>621</v>
      </c>
      <c r="DX19" s="243" t="s">
        <v>488</v>
      </c>
      <c r="DY19" s="95" t="s">
        <v>129</v>
      </c>
      <c r="DZ19" s="243" t="s">
        <v>488</v>
      </c>
      <c r="EA19" s="95" t="s">
        <v>129</v>
      </c>
      <c r="EB19" s="243" t="s">
        <v>488</v>
      </c>
      <c r="EC19" s="95" t="s">
        <v>129</v>
      </c>
      <c r="ED19" s="243" t="s">
        <v>488</v>
      </c>
      <c r="EE19" s="95" t="s">
        <v>129</v>
      </c>
      <c r="EF19" s="243" t="s">
        <v>488</v>
      </c>
      <c r="EG19" s="95" t="s">
        <v>624</v>
      </c>
      <c r="EH19" s="243" t="s">
        <v>488</v>
      </c>
      <c r="EI19" s="95" t="s">
        <v>624</v>
      </c>
      <c r="EJ19" s="243" t="s">
        <v>488</v>
      </c>
      <c r="EK19" s="95" t="s">
        <v>624</v>
      </c>
      <c r="EL19" s="243" t="s">
        <v>488</v>
      </c>
      <c r="EM19" s="95" t="s">
        <v>624</v>
      </c>
      <c r="EN19" s="243" t="s">
        <v>488</v>
      </c>
      <c r="EO19" s="95" t="s">
        <v>624</v>
      </c>
      <c r="EP19" s="243" t="s">
        <v>488</v>
      </c>
      <c r="EQ19" s="95" t="s">
        <v>624</v>
      </c>
      <c r="ER19" s="243" t="s">
        <v>488</v>
      </c>
      <c r="ES19" s="95" t="s">
        <v>624</v>
      </c>
      <c r="ET19" s="243" t="s">
        <v>488</v>
      </c>
      <c r="EU19" s="95" t="s">
        <v>624</v>
      </c>
      <c r="EV19" s="243" t="s">
        <v>488</v>
      </c>
      <c r="EW19" s="95" t="s">
        <v>624</v>
      </c>
      <c r="EX19" s="95" t="s">
        <v>624</v>
      </c>
      <c r="EY19" s="95" t="s">
        <v>624</v>
      </c>
      <c r="EZ19" s="95" t="s">
        <v>624</v>
      </c>
      <c r="FA19" s="95" t="s">
        <v>624</v>
      </c>
      <c r="FB19" s="95" t="s">
        <v>624</v>
      </c>
      <c r="FC19" s="95" t="s">
        <v>624</v>
      </c>
      <c r="FD19" s="95" t="s">
        <v>624</v>
      </c>
      <c r="FE19" s="95" t="s">
        <v>624</v>
      </c>
      <c r="FF19" s="95" t="s">
        <v>624</v>
      </c>
      <c r="FG19" s="95" t="s">
        <v>624</v>
      </c>
      <c r="FH19" s="95" t="s">
        <v>624</v>
      </c>
      <c r="FI19" s="95" t="s">
        <v>624</v>
      </c>
      <c r="FJ19" s="95" t="s">
        <v>624</v>
      </c>
      <c r="FK19" s="95" t="s">
        <v>624</v>
      </c>
      <c r="FL19" s="95" t="s">
        <v>624</v>
      </c>
      <c r="FM19" s="95" t="s">
        <v>624</v>
      </c>
      <c r="FN19" s="95" t="s">
        <v>624</v>
      </c>
      <c r="FO19" s="95" t="s">
        <v>624</v>
      </c>
      <c r="FP19" s="95" t="s">
        <v>624</v>
      </c>
      <c r="FQ19" s="95" t="s">
        <v>624</v>
      </c>
      <c r="FR19" s="95" t="s">
        <v>624</v>
      </c>
      <c r="FS19" s="95" t="s">
        <v>624</v>
      </c>
      <c r="FT19" s="95" t="s">
        <v>624</v>
      </c>
      <c r="FU19" s="95" t="s">
        <v>129</v>
      </c>
      <c r="FV19" s="95" t="s">
        <v>633</v>
      </c>
      <c r="FW19" s="95" t="s">
        <v>129</v>
      </c>
      <c r="FX19" s="95" t="s">
        <v>633</v>
      </c>
      <c r="FY19" s="95" t="s">
        <v>524</v>
      </c>
      <c r="FZ19" s="95" t="s">
        <v>78</v>
      </c>
      <c r="GA19" s="95" t="s">
        <v>524</v>
      </c>
      <c r="GB19" s="95" t="s">
        <v>78</v>
      </c>
      <c r="GC19" s="95"/>
      <c r="GD19" s="95"/>
    </row>
    <row r="20" spans="1:186" s="126" customFormat="1" ht="24.95" customHeight="1" x14ac:dyDescent="0.2">
      <c r="A20" s="95" t="s">
        <v>24</v>
      </c>
      <c r="B20" s="475" t="s">
        <v>25</v>
      </c>
      <c r="C20" s="95" t="s">
        <v>584</v>
      </c>
      <c r="D20" s="95" t="s">
        <v>634</v>
      </c>
      <c r="E20" s="95" t="s">
        <v>78</v>
      </c>
      <c r="F20" s="95" t="s">
        <v>635</v>
      </c>
      <c r="G20" s="95" t="s">
        <v>78</v>
      </c>
      <c r="H20" s="95" t="s">
        <v>587</v>
      </c>
      <c r="I20" s="95" t="s">
        <v>78</v>
      </c>
      <c r="J20" s="95" t="s">
        <v>587</v>
      </c>
      <c r="K20" s="95" t="s">
        <v>78</v>
      </c>
      <c r="L20" s="95" t="s">
        <v>106</v>
      </c>
      <c r="M20" s="95" t="s">
        <v>78</v>
      </c>
      <c r="N20" s="95" t="s">
        <v>106</v>
      </c>
      <c r="O20" s="95" t="s">
        <v>78</v>
      </c>
      <c r="P20" s="95" t="s">
        <v>588</v>
      </c>
      <c r="Q20" s="95" t="s">
        <v>78</v>
      </c>
      <c r="R20" s="95" t="s">
        <v>589</v>
      </c>
      <c r="S20" s="95" t="s">
        <v>78</v>
      </c>
      <c r="T20" s="95" t="s">
        <v>636</v>
      </c>
      <c r="U20" s="95" t="s">
        <v>637</v>
      </c>
      <c r="V20" s="95" t="s">
        <v>524</v>
      </c>
      <c r="W20" s="95" t="s">
        <v>637</v>
      </c>
      <c r="X20" s="95" t="s">
        <v>587</v>
      </c>
      <c r="Y20" s="95" t="s">
        <v>637</v>
      </c>
      <c r="Z20" s="95" t="s">
        <v>587</v>
      </c>
      <c r="AA20" s="95" t="s">
        <v>637</v>
      </c>
      <c r="AB20" s="242" t="s">
        <v>631</v>
      </c>
      <c r="AC20" s="243" t="s">
        <v>488</v>
      </c>
      <c r="AD20" s="242" t="s">
        <v>631</v>
      </c>
      <c r="AE20" s="243" t="s">
        <v>488</v>
      </c>
      <c r="AF20" s="95" t="s">
        <v>631</v>
      </c>
      <c r="AG20" s="95" t="s">
        <v>78</v>
      </c>
      <c r="AH20" s="95" t="s">
        <v>631</v>
      </c>
      <c r="AI20" s="95" t="s">
        <v>631</v>
      </c>
      <c r="AJ20" s="95" t="s">
        <v>78</v>
      </c>
      <c r="AK20" s="95" t="s">
        <v>631</v>
      </c>
      <c r="AL20" s="95" t="s">
        <v>631</v>
      </c>
      <c r="AM20" s="95" t="s">
        <v>78</v>
      </c>
      <c r="AN20" s="95" t="s">
        <v>631</v>
      </c>
      <c r="AO20" s="95" t="s">
        <v>631</v>
      </c>
      <c r="AP20" s="95" t="s">
        <v>78</v>
      </c>
      <c r="AQ20" s="95" t="s">
        <v>631</v>
      </c>
      <c r="AR20" s="95" t="s">
        <v>631</v>
      </c>
      <c r="AS20" s="95" t="s">
        <v>78</v>
      </c>
      <c r="AT20" s="95" t="s">
        <v>631</v>
      </c>
      <c r="AU20" s="95" t="s">
        <v>631</v>
      </c>
      <c r="AV20" s="95" t="s">
        <v>78</v>
      </c>
      <c r="AW20" s="95" t="s">
        <v>631</v>
      </c>
      <c r="AX20" s="95" t="s">
        <v>631</v>
      </c>
      <c r="AY20" s="95" t="s">
        <v>78</v>
      </c>
      <c r="AZ20" s="95" t="s">
        <v>631</v>
      </c>
      <c r="BA20" s="95" t="s">
        <v>631</v>
      </c>
      <c r="BB20" s="95" t="s">
        <v>78</v>
      </c>
      <c r="BC20" s="95" t="s">
        <v>601</v>
      </c>
      <c r="BD20" s="95" t="s">
        <v>78</v>
      </c>
      <c r="BE20" s="95" t="s">
        <v>631</v>
      </c>
      <c r="BF20" s="95">
        <v>1942</v>
      </c>
      <c r="BG20" s="95" t="s">
        <v>106</v>
      </c>
      <c r="BH20" s="95" t="s">
        <v>78</v>
      </c>
      <c r="BI20" s="95">
        <v>30300314</v>
      </c>
      <c r="BJ20" s="95" t="s">
        <v>78</v>
      </c>
      <c r="BK20" s="95" t="s">
        <v>636</v>
      </c>
      <c r="BL20" s="95" t="s">
        <v>637</v>
      </c>
      <c r="BM20" s="95" t="s">
        <v>631</v>
      </c>
      <c r="BN20" s="95" t="s">
        <v>604</v>
      </c>
      <c r="BO20" s="95" t="s">
        <v>78</v>
      </c>
      <c r="BP20" s="95" t="s">
        <v>631</v>
      </c>
      <c r="BQ20" s="95" t="s">
        <v>604</v>
      </c>
      <c r="BR20" s="95" t="s">
        <v>78</v>
      </c>
      <c r="BS20" s="95" t="s">
        <v>631</v>
      </c>
      <c r="BT20" s="95" t="s">
        <v>631</v>
      </c>
      <c r="BU20" s="95" t="s">
        <v>78</v>
      </c>
      <c r="BV20" s="95" t="s">
        <v>631</v>
      </c>
      <c r="BW20" s="95" t="s">
        <v>631</v>
      </c>
      <c r="BX20" s="95" t="s">
        <v>78</v>
      </c>
      <c r="BY20" s="95" t="s">
        <v>631</v>
      </c>
      <c r="BZ20" s="95" t="s">
        <v>604</v>
      </c>
      <c r="CA20" s="95" t="s">
        <v>78</v>
      </c>
      <c r="CB20" s="95" t="s">
        <v>631</v>
      </c>
      <c r="CC20" s="95" t="s">
        <v>604</v>
      </c>
      <c r="CD20" s="95" t="s">
        <v>78</v>
      </c>
      <c r="CE20" s="95" t="s">
        <v>631</v>
      </c>
      <c r="CF20" s="95" t="s">
        <v>129</v>
      </c>
      <c r="CG20" s="95" t="s">
        <v>78</v>
      </c>
      <c r="CH20" s="95" t="s">
        <v>631</v>
      </c>
      <c r="CI20" s="95" t="s">
        <v>129</v>
      </c>
      <c r="CJ20" s="95" t="s">
        <v>78</v>
      </c>
      <c r="CK20" s="95" t="s">
        <v>610</v>
      </c>
      <c r="CL20" s="95" t="s">
        <v>78</v>
      </c>
      <c r="CM20" s="95" t="s">
        <v>524</v>
      </c>
      <c r="CN20" s="95" t="s">
        <v>78</v>
      </c>
      <c r="CO20" s="95" t="s">
        <v>524</v>
      </c>
      <c r="CP20" s="95" t="s">
        <v>78</v>
      </c>
      <c r="CQ20" s="95" t="s">
        <v>632</v>
      </c>
      <c r="CR20" s="95" t="s">
        <v>78</v>
      </c>
      <c r="CS20" s="95" t="s">
        <v>524</v>
      </c>
      <c r="CT20" s="95" t="s">
        <v>78</v>
      </c>
      <c r="CU20" s="242" t="s">
        <v>613</v>
      </c>
      <c r="CV20" s="594" t="s">
        <v>488</v>
      </c>
      <c r="CW20" s="242" t="s">
        <v>613</v>
      </c>
      <c r="CX20" s="594" t="s">
        <v>488</v>
      </c>
      <c r="CY20" s="95" t="s">
        <v>613</v>
      </c>
      <c r="CZ20" s="594" t="s">
        <v>488</v>
      </c>
      <c r="DA20" s="95" t="s">
        <v>613</v>
      </c>
      <c r="DB20" s="594" t="s">
        <v>488</v>
      </c>
      <c r="DC20" s="95" t="s">
        <v>613</v>
      </c>
      <c r="DD20" s="594" t="s">
        <v>488</v>
      </c>
      <c r="DE20" s="95" t="s">
        <v>613</v>
      </c>
      <c r="DF20" s="594" t="s">
        <v>488</v>
      </c>
      <c r="DG20" s="95" t="s">
        <v>524</v>
      </c>
      <c r="DH20" s="95" t="s">
        <v>78</v>
      </c>
      <c r="DI20" s="95" t="s">
        <v>129</v>
      </c>
      <c r="DJ20" s="243" t="s">
        <v>488</v>
      </c>
      <c r="DK20" s="95" t="s">
        <v>129</v>
      </c>
      <c r="DL20" s="243" t="s">
        <v>488</v>
      </c>
      <c r="DM20" s="95" t="s">
        <v>129</v>
      </c>
      <c r="DN20" s="243" t="s">
        <v>488</v>
      </c>
      <c r="DO20" s="95" t="s">
        <v>129</v>
      </c>
      <c r="DP20" s="243" t="s">
        <v>488</v>
      </c>
      <c r="DQ20" s="95" t="s">
        <v>129</v>
      </c>
      <c r="DR20" s="243" t="s">
        <v>488</v>
      </c>
      <c r="DS20" s="95" t="s">
        <v>129</v>
      </c>
      <c r="DT20" s="243" t="s">
        <v>488</v>
      </c>
      <c r="DU20" s="95" t="s">
        <v>620</v>
      </c>
      <c r="DV20" s="243" t="s">
        <v>488</v>
      </c>
      <c r="DW20" s="95" t="s">
        <v>621</v>
      </c>
      <c r="DX20" s="243" t="s">
        <v>488</v>
      </c>
      <c r="DY20" s="95" t="s">
        <v>129</v>
      </c>
      <c r="DZ20" s="243" t="s">
        <v>488</v>
      </c>
      <c r="EA20" s="95" t="s">
        <v>129</v>
      </c>
      <c r="EB20" s="243" t="s">
        <v>488</v>
      </c>
      <c r="EC20" s="95" t="s">
        <v>129</v>
      </c>
      <c r="ED20" s="243" t="s">
        <v>488</v>
      </c>
      <c r="EE20" s="95" t="s">
        <v>129</v>
      </c>
      <c r="EF20" s="243" t="s">
        <v>488</v>
      </c>
      <c r="EG20" s="95" t="s">
        <v>624</v>
      </c>
      <c r="EH20" s="243" t="s">
        <v>488</v>
      </c>
      <c r="EI20" s="95" t="s">
        <v>624</v>
      </c>
      <c r="EJ20" s="243" t="s">
        <v>488</v>
      </c>
      <c r="EK20" s="95" t="s">
        <v>624</v>
      </c>
      <c r="EL20" s="243" t="s">
        <v>488</v>
      </c>
      <c r="EM20" s="95" t="s">
        <v>624</v>
      </c>
      <c r="EN20" s="243" t="s">
        <v>488</v>
      </c>
      <c r="EO20" s="95" t="s">
        <v>624</v>
      </c>
      <c r="EP20" s="243" t="s">
        <v>488</v>
      </c>
      <c r="EQ20" s="95" t="s">
        <v>624</v>
      </c>
      <c r="ER20" s="243" t="s">
        <v>488</v>
      </c>
      <c r="ES20" s="95" t="s">
        <v>624</v>
      </c>
      <c r="ET20" s="243" t="s">
        <v>488</v>
      </c>
      <c r="EU20" s="95" t="s">
        <v>624</v>
      </c>
      <c r="EV20" s="243" t="s">
        <v>488</v>
      </c>
      <c r="EW20" s="95" t="s">
        <v>624</v>
      </c>
      <c r="EX20" s="95" t="s">
        <v>624</v>
      </c>
      <c r="EY20" s="95" t="s">
        <v>624</v>
      </c>
      <c r="EZ20" s="95" t="s">
        <v>624</v>
      </c>
      <c r="FA20" s="95" t="s">
        <v>624</v>
      </c>
      <c r="FB20" s="95" t="s">
        <v>624</v>
      </c>
      <c r="FC20" s="95" t="s">
        <v>624</v>
      </c>
      <c r="FD20" s="95" t="s">
        <v>624</v>
      </c>
      <c r="FE20" s="95" t="s">
        <v>624</v>
      </c>
      <c r="FF20" s="95" t="s">
        <v>624</v>
      </c>
      <c r="FG20" s="95" t="s">
        <v>624</v>
      </c>
      <c r="FH20" s="95" t="s">
        <v>624</v>
      </c>
      <c r="FI20" s="95" t="s">
        <v>624</v>
      </c>
      <c r="FJ20" s="95" t="s">
        <v>624</v>
      </c>
      <c r="FK20" s="95" t="s">
        <v>624</v>
      </c>
      <c r="FL20" s="95" t="s">
        <v>624</v>
      </c>
      <c r="FM20" s="95" t="s">
        <v>624</v>
      </c>
      <c r="FN20" s="95" t="s">
        <v>624</v>
      </c>
      <c r="FO20" s="95" t="s">
        <v>624</v>
      </c>
      <c r="FP20" s="95" t="s">
        <v>624</v>
      </c>
      <c r="FQ20" s="95" t="s">
        <v>624</v>
      </c>
      <c r="FR20" s="95" t="s">
        <v>624</v>
      </c>
      <c r="FS20" s="95" t="s">
        <v>624</v>
      </c>
      <c r="FT20" s="95" t="s">
        <v>624</v>
      </c>
      <c r="FU20" s="95" t="s">
        <v>129</v>
      </c>
      <c r="FV20" s="95" t="s">
        <v>633</v>
      </c>
      <c r="FW20" s="95" t="s">
        <v>129</v>
      </c>
      <c r="FX20" s="95" t="s">
        <v>633</v>
      </c>
      <c r="FY20" s="95" t="s">
        <v>524</v>
      </c>
      <c r="FZ20" s="95" t="s">
        <v>78</v>
      </c>
      <c r="GA20" s="95" t="s">
        <v>524</v>
      </c>
      <c r="GB20" s="95" t="s">
        <v>78</v>
      </c>
      <c r="GC20" s="95"/>
      <c r="GD20" s="95"/>
    </row>
    <row r="21" spans="1:186" s="126" customFormat="1" ht="24.95" customHeight="1" x14ac:dyDescent="0.2">
      <c r="A21" s="95" t="s">
        <v>24</v>
      </c>
      <c r="B21" s="475" t="s">
        <v>25</v>
      </c>
      <c r="C21" s="95" t="s">
        <v>584</v>
      </c>
      <c r="D21" s="95" t="s">
        <v>638</v>
      </c>
      <c r="E21" s="95" t="s">
        <v>78</v>
      </c>
      <c r="F21" s="95" t="s">
        <v>639</v>
      </c>
      <c r="G21" s="95" t="s">
        <v>78</v>
      </c>
      <c r="H21" s="95" t="s">
        <v>587</v>
      </c>
      <c r="I21" s="95" t="s">
        <v>78</v>
      </c>
      <c r="J21" s="95" t="s">
        <v>587</v>
      </c>
      <c r="K21" s="95" t="s">
        <v>78</v>
      </c>
      <c r="L21" s="95" t="s">
        <v>106</v>
      </c>
      <c r="M21" s="95" t="s">
        <v>78</v>
      </c>
      <c r="N21" s="95" t="s">
        <v>106</v>
      </c>
      <c r="O21" s="95" t="s">
        <v>78</v>
      </c>
      <c r="P21" s="95" t="s">
        <v>588</v>
      </c>
      <c r="Q21" s="95" t="s">
        <v>78</v>
      </c>
      <c r="R21" s="95" t="s">
        <v>589</v>
      </c>
      <c r="S21" s="95" t="s">
        <v>78</v>
      </c>
      <c r="T21" s="95" t="s">
        <v>640</v>
      </c>
      <c r="U21" s="95" t="s">
        <v>641</v>
      </c>
      <c r="V21" s="95" t="s">
        <v>524</v>
      </c>
      <c r="W21" s="95" t="s">
        <v>641</v>
      </c>
      <c r="X21" s="95" t="s">
        <v>587</v>
      </c>
      <c r="Y21" s="95" t="s">
        <v>641</v>
      </c>
      <c r="Z21" s="95" t="s">
        <v>587</v>
      </c>
      <c r="AA21" s="95" t="s">
        <v>641</v>
      </c>
      <c r="AB21" s="242" t="s">
        <v>631</v>
      </c>
      <c r="AC21" s="243" t="s">
        <v>488</v>
      </c>
      <c r="AD21" s="242" t="s">
        <v>631</v>
      </c>
      <c r="AE21" s="243" t="s">
        <v>488</v>
      </c>
      <c r="AF21" s="95" t="s">
        <v>631</v>
      </c>
      <c r="AG21" s="95" t="s">
        <v>78</v>
      </c>
      <c r="AH21" s="95" t="s">
        <v>631</v>
      </c>
      <c r="AI21" s="95" t="s">
        <v>631</v>
      </c>
      <c r="AJ21" s="95" t="s">
        <v>78</v>
      </c>
      <c r="AK21" s="95" t="s">
        <v>631</v>
      </c>
      <c r="AL21" s="95" t="s">
        <v>631</v>
      </c>
      <c r="AM21" s="95" t="s">
        <v>78</v>
      </c>
      <c r="AN21" s="95" t="s">
        <v>631</v>
      </c>
      <c r="AO21" s="95" t="s">
        <v>631</v>
      </c>
      <c r="AP21" s="95" t="s">
        <v>78</v>
      </c>
      <c r="AQ21" s="95" t="s">
        <v>631</v>
      </c>
      <c r="AR21" s="95" t="s">
        <v>631</v>
      </c>
      <c r="AS21" s="95" t="s">
        <v>78</v>
      </c>
      <c r="AT21" s="95" t="s">
        <v>631</v>
      </c>
      <c r="AU21" s="95" t="s">
        <v>631</v>
      </c>
      <c r="AV21" s="95" t="s">
        <v>78</v>
      </c>
      <c r="AW21" s="95" t="s">
        <v>631</v>
      </c>
      <c r="AX21" s="95" t="s">
        <v>631</v>
      </c>
      <c r="AY21" s="95" t="s">
        <v>78</v>
      </c>
      <c r="AZ21" s="95" t="s">
        <v>631</v>
      </c>
      <c r="BA21" s="95" t="s">
        <v>631</v>
      </c>
      <c r="BB21" s="95" t="s">
        <v>78</v>
      </c>
      <c r="BC21" s="95" t="s">
        <v>601</v>
      </c>
      <c r="BD21" s="95" t="s">
        <v>78</v>
      </c>
      <c r="BE21" s="95" t="s">
        <v>631</v>
      </c>
      <c r="BF21" s="95">
        <v>1942</v>
      </c>
      <c r="BG21" s="95" t="s">
        <v>106</v>
      </c>
      <c r="BH21" s="95" t="s">
        <v>78</v>
      </c>
      <c r="BI21" s="95">
        <v>30300314</v>
      </c>
      <c r="BJ21" s="95" t="s">
        <v>78</v>
      </c>
      <c r="BK21" s="95" t="s">
        <v>640</v>
      </c>
      <c r="BL21" s="95" t="s">
        <v>641</v>
      </c>
      <c r="BM21" s="95" t="s">
        <v>631</v>
      </c>
      <c r="BN21" s="95" t="s">
        <v>604</v>
      </c>
      <c r="BO21" s="95" t="s">
        <v>78</v>
      </c>
      <c r="BP21" s="95" t="s">
        <v>631</v>
      </c>
      <c r="BQ21" s="95" t="s">
        <v>604</v>
      </c>
      <c r="BR21" s="95" t="s">
        <v>78</v>
      </c>
      <c r="BS21" s="95" t="s">
        <v>631</v>
      </c>
      <c r="BT21" s="95" t="s">
        <v>631</v>
      </c>
      <c r="BU21" s="95" t="s">
        <v>78</v>
      </c>
      <c r="BV21" s="95" t="s">
        <v>631</v>
      </c>
      <c r="BW21" s="95" t="s">
        <v>631</v>
      </c>
      <c r="BX21" s="95" t="s">
        <v>78</v>
      </c>
      <c r="BY21" s="95" t="s">
        <v>631</v>
      </c>
      <c r="BZ21" s="95" t="s">
        <v>604</v>
      </c>
      <c r="CA21" s="95" t="s">
        <v>78</v>
      </c>
      <c r="CB21" s="95" t="s">
        <v>631</v>
      </c>
      <c r="CC21" s="95" t="s">
        <v>604</v>
      </c>
      <c r="CD21" s="95" t="s">
        <v>78</v>
      </c>
      <c r="CE21" s="95" t="s">
        <v>631</v>
      </c>
      <c r="CF21" s="95" t="s">
        <v>129</v>
      </c>
      <c r="CG21" s="95" t="s">
        <v>78</v>
      </c>
      <c r="CH21" s="95" t="s">
        <v>631</v>
      </c>
      <c r="CI21" s="95" t="s">
        <v>129</v>
      </c>
      <c r="CJ21" s="95" t="s">
        <v>78</v>
      </c>
      <c r="CK21" s="95" t="s">
        <v>610</v>
      </c>
      <c r="CL21" s="95" t="s">
        <v>78</v>
      </c>
      <c r="CM21" s="95" t="s">
        <v>524</v>
      </c>
      <c r="CN21" s="95" t="s">
        <v>78</v>
      </c>
      <c r="CO21" s="95" t="s">
        <v>524</v>
      </c>
      <c r="CP21" s="95" t="s">
        <v>78</v>
      </c>
      <c r="CQ21" s="95" t="s">
        <v>632</v>
      </c>
      <c r="CR21" s="95" t="s">
        <v>78</v>
      </c>
      <c r="CS21" s="95" t="s">
        <v>524</v>
      </c>
      <c r="CT21" s="95" t="s">
        <v>78</v>
      </c>
      <c r="CU21" s="242" t="s">
        <v>613</v>
      </c>
      <c r="CV21" s="594" t="s">
        <v>488</v>
      </c>
      <c r="CW21" s="242" t="s">
        <v>613</v>
      </c>
      <c r="CX21" s="594" t="s">
        <v>488</v>
      </c>
      <c r="CY21" s="95" t="s">
        <v>613</v>
      </c>
      <c r="CZ21" s="594" t="s">
        <v>488</v>
      </c>
      <c r="DA21" s="95" t="s">
        <v>613</v>
      </c>
      <c r="DB21" s="594" t="s">
        <v>488</v>
      </c>
      <c r="DC21" s="95" t="s">
        <v>613</v>
      </c>
      <c r="DD21" s="594" t="s">
        <v>488</v>
      </c>
      <c r="DE21" s="95" t="s">
        <v>613</v>
      </c>
      <c r="DF21" s="594" t="s">
        <v>488</v>
      </c>
      <c r="DG21" s="95" t="s">
        <v>524</v>
      </c>
      <c r="DH21" s="95" t="s">
        <v>78</v>
      </c>
      <c r="DI21" s="95" t="s">
        <v>129</v>
      </c>
      <c r="DJ21" s="243" t="s">
        <v>488</v>
      </c>
      <c r="DK21" s="95" t="s">
        <v>129</v>
      </c>
      <c r="DL21" s="243" t="s">
        <v>488</v>
      </c>
      <c r="DM21" s="95" t="s">
        <v>129</v>
      </c>
      <c r="DN21" s="243" t="s">
        <v>488</v>
      </c>
      <c r="DO21" s="95" t="s">
        <v>129</v>
      </c>
      <c r="DP21" s="243" t="s">
        <v>488</v>
      </c>
      <c r="DQ21" s="95" t="s">
        <v>129</v>
      </c>
      <c r="DR21" s="243" t="s">
        <v>488</v>
      </c>
      <c r="DS21" s="95" t="s">
        <v>129</v>
      </c>
      <c r="DT21" s="243" t="s">
        <v>488</v>
      </c>
      <c r="DU21" s="95" t="s">
        <v>620</v>
      </c>
      <c r="DV21" s="243" t="s">
        <v>488</v>
      </c>
      <c r="DW21" s="95" t="s">
        <v>621</v>
      </c>
      <c r="DX21" s="243" t="s">
        <v>488</v>
      </c>
      <c r="DY21" s="95" t="s">
        <v>129</v>
      </c>
      <c r="DZ21" s="243" t="s">
        <v>488</v>
      </c>
      <c r="EA21" s="95" t="s">
        <v>129</v>
      </c>
      <c r="EB21" s="243" t="s">
        <v>488</v>
      </c>
      <c r="EC21" s="95" t="s">
        <v>129</v>
      </c>
      <c r="ED21" s="243" t="s">
        <v>488</v>
      </c>
      <c r="EE21" s="95" t="s">
        <v>129</v>
      </c>
      <c r="EF21" s="243" t="s">
        <v>488</v>
      </c>
      <c r="EG21" s="95" t="s">
        <v>624</v>
      </c>
      <c r="EH21" s="243" t="s">
        <v>488</v>
      </c>
      <c r="EI21" s="95" t="s">
        <v>624</v>
      </c>
      <c r="EJ21" s="243" t="s">
        <v>488</v>
      </c>
      <c r="EK21" s="95" t="s">
        <v>624</v>
      </c>
      <c r="EL21" s="243" t="s">
        <v>488</v>
      </c>
      <c r="EM21" s="95" t="s">
        <v>624</v>
      </c>
      <c r="EN21" s="243" t="s">
        <v>488</v>
      </c>
      <c r="EO21" s="95" t="s">
        <v>624</v>
      </c>
      <c r="EP21" s="243" t="s">
        <v>488</v>
      </c>
      <c r="EQ21" s="95" t="s">
        <v>624</v>
      </c>
      <c r="ER21" s="243" t="s">
        <v>488</v>
      </c>
      <c r="ES21" s="95" t="s">
        <v>624</v>
      </c>
      <c r="ET21" s="243" t="s">
        <v>488</v>
      </c>
      <c r="EU21" s="95" t="s">
        <v>624</v>
      </c>
      <c r="EV21" s="243" t="s">
        <v>488</v>
      </c>
      <c r="EW21" s="95" t="s">
        <v>624</v>
      </c>
      <c r="EX21" s="95" t="s">
        <v>624</v>
      </c>
      <c r="EY21" s="95" t="s">
        <v>624</v>
      </c>
      <c r="EZ21" s="95" t="s">
        <v>624</v>
      </c>
      <c r="FA21" s="95" t="s">
        <v>624</v>
      </c>
      <c r="FB21" s="95" t="s">
        <v>624</v>
      </c>
      <c r="FC21" s="95" t="s">
        <v>624</v>
      </c>
      <c r="FD21" s="95" t="s">
        <v>624</v>
      </c>
      <c r="FE21" s="95" t="s">
        <v>624</v>
      </c>
      <c r="FF21" s="95" t="s">
        <v>624</v>
      </c>
      <c r="FG21" s="95" t="s">
        <v>624</v>
      </c>
      <c r="FH21" s="95" t="s">
        <v>624</v>
      </c>
      <c r="FI21" s="95" t="s">
        <v>624</v>
      </c>
      <c r="FJ21" s="95" t="s">
        <v>624</v>
      </c>
      <c r="FK21" s="95" t="s">
        <v>624</v>
      </c>
      <c r="FL21" s="95" t="s">
        <v>624</v>
      </c>
      <c r="FM21" s="95" t="s">
        <v>624</v>
      </c>
      <c r="FN21" s="95" t="s">
        <v>624</v>
      </c>
      <c r="FO21" s="95" t="s">
        <v>624</v>
      </c>
      <c r="FP21" s="95" t="s">
        <v>624</v>
      </c>
      <c r="FQ21" s="95" t="s">
        <v>624</v>
      </c>
      <c r="FR21" s="95" t="s">
        <v>624</v>
      </c>
      <c r="FS21" s="95" t="s">
        <v>624</v>
      </c>
      <c r="FT21" s="95" t="s">
        <v>624</v>
      </c>
      <c r="FU21" s="95" t="s">
        <v>129</v>
      </c>
      <c r="FV21" s="95" t="s">
        <v>633</v>
      </c>
      <c r="FW21" s="95" t="s">
        <v>129</v>
      </c>
      <c r="FX21" s="95" t="s">
        <v>633</v>
      </c>
      <c r="FY21" s="95" t="s">
        <v>524</v>
      </c>
      <c r="FZ21" s="95" t="s">
        <v>78</v>
      </c>
      <c r="GA21" s="95" t="s">
        <v>524</v>
      </c>
      <c r="GB21" s="95" t="s">
        <v>78</v>
      </c>
      <c r="GC21" s="95"/>
      <c r="GD21" s="95"/>
    </row>
    <row r="22" spans="1:186" s="126" customFormat="1" ht="24.95" customHeight="1" x14ac:dyDescent="0.2">
      <c r="A22" s="95" t="s">
        <v>24</v>
      </c>
      <c r="B22" s="475" t="s">
        <v>25</v>
      </c>
      <c r="C22" s="95" t="s">
        <v>584</v>
      </c>
      <c r="D22" s="95" t="s">
        <v>642</v>
      </c>
      <c r="E22" s="95" t="s">
        <v>78</v>
      </c>
      <c r="F22" s="95" t="s">
        <v>643</v>
      </c>
      <c r="G22" s="95" t="s">
        <v>78</v>
      </c>
      <c r="H22" s="95" t="s">
        <v>587</v>
      </c>
      <c r="I22" s="95" t="s">
        <v>78</v>
      </c>
      <c r="J22" s="95" t="s">
        <v>587</v>
      </c>
      <c r="K22" s="95" t="s">
        <v>78</v>
      </c>
      <c r="L22" s="95" t="s">
        <v>106</v>
      </c>
      <c r="M22" s="95" t="s">
        <v>78</v>
      </c>
      <c r="N22" s="95" t="s">
        <v>106</v>
      </c>
      <c r="O22" s="95" t="s">
        <v>78</v>
      </c>
      <c r="P22" s="95" t="s">
        <v>588</v>
      </c>
      <c r="Q22" s="95" t="s">
        <v>78</v>
      </c>
      <c r="R22" s="95" t="s">
        <v>589</v>
      </c>
      <c r="S22" s="95" t="s">
        <v>78</v>
      </c>
      <c r="T22" s="95" t="s">
        <v>644</v>
      </c>
      <c r="U22" s="95" t="s">
        <v>645</v>
      </c>
      <c r="V22" s="95" t="s">
        <v>644</v>
      </c>
      <c r="W22" s="95" t="s">
        <v>645</v>
      </c>
      <c r="X22" s="95" t="s">
        <v>587</v>
      </c>
      <c r="Y22" s="95" t="s">
        <v>645</v>
      </c>
      <c r="Z22" s="95" t="s">
        <v>587</v>
      </c>
      <c r="AA22" s="95" t="s">
        <v>645</v>
      </c>
      <c r="AB22" s="242" t="s">
        <v>646</v>
      </c>
      <c r="AC22" s="243" t="s">
        <v>488</v>
      </c>
      <c r="AD22" s="242" t="s">
        <v>647</v>
      </c>
      <c r="AE22" s="243" t="s">
        <v>488</v>
      </c>
      <c r="AF22" s="95" t="s">
        <v>631</v>
      </c>
      <c r="AG22" s="95" t="s">
        <v>78</v>
      </c>
      <c r="AH22" s="95" t="s">
        <v>631</v>
      </c>
      <c r="AI22" s="95" t="s">
        <v>631</v>
      </c>
      <c r="AJ22" s="95" t="s">
        <v>78</v>
      </c>
      <c r="AK22" s="95" t="s">
        <v>631</v>
      </c>
      <c r="AL22" s="95" t="s">
        <v>631</v>
      </c>
      <c r="AM22" s="95" t="s">
        <v>78</v>
      </c>
      <c r="AN22" s="95" t="s">
        <v>631</v>
      </c>
      <c r="AO22" s="95" t="s">
        <v>631</v>
      </c>
      <c r="AP22" s="95" t="s">
        <v>78</v>
      </c>
      <c r="AQ22" s="95" t="s">
        <v>631</v>
      </c>
      <c r="AR22" s="95" t="s">
        <v>631</v>
      </c>
      <c r="AS22" s="95" t="s">
        <v>78</v>
      </c>
      <c r="AT22" s="95" t="s">
        <v>631</v>
      </c>
      <c r="AU22" s="95" t="s">
        <v>631</v>
      </c>
      <c r="AV22" s="95" t="s">
        <v>78</v>
      </c>
      <c r="AW22" s="95" t="s">
        <v>631</v>
      </c>
      <c r="AX22" s="95" t="s">
        <v>631</v>
      </c>
      <c r="AY22" s="95" t="s">
        <v>78</v>
      </c>
      <c r="AZ22" s="95" t="s">
        <v>631</v>
      </c>
      <c r="BA22" s="95" t="s">
        <v>631</v>
      </c>
      <c r="BB22" s="95" t="s">
        <v>78</v>
      </c>
      <c r="BC22" s="95" t="s">
        <v>601</v>
      </c>
      <c r="BD22" s="95" t="s">
        <v>78</v>
      </c>
      <c r="BE22" s="95" t="s">
        <v>631</v>
      </c>
      <c r="BF22" s="95">
        <v>1942</v>
      </c>
      <c r="BG22" s="95" t="s">
        <v>106</v>
      </c>
      <c r="BH22" s="95" t="s">
        <v>78</v>
      </c>
      <c r="BI22" s="95">
        <v>30300317</v>
      </c>
      <c r="BJ22" s="95" t="s">
        <v>78</v>
      </c>
      <c r="BK22" s="95" t="s">
        <v>644</v>
      </c>
      <c r="BL22" s="95" t="s">
        <v>645</v>
      </c>
      <c r="BM22" s="95" t="s">
        <v>631</v>
      </c>
      <c r="BN22" s="95" t="s">
        <v>604</v>
      </c>
      <c r="BO22" s="95" t="s">
        <v>78</v>
      </c>
      <c r="BP22" s="95" t="s">
        <v>631</v>
      </c>
      <c r="BQ22" s="95" t="s">
        <v>604</v>
      </c>
      <c r="BR22" s="95" t="s">
        <v>78</v>
      </c>
      <c r="BS22" s="95" t="s">
        <v>631</v>
      </c>
      <c r="BT22" s="95" t="s">
        <v>631</v>
      </c>
      <c r="BU22" s="95" t="s">
        <v>78</v>
      </c>
      <c r="BV22" s="95" t="s">
        <v>631</v>
      </c>
      <c r="BW22" s="95" t="s">
        <v>631</v>
      </c>
      <c r="BX22" s="95" t="s">
        <v>78</v>
      </c>
      <c r="BY22" s="95" t="s">
        <v>631</v>
      </c>
      <c r="BZ22" s="95" t="s">
        <v>604</v>
      </c>
      <c r="CA22" s="95" t="s">
        <v>78</v>
      </c>
      <c r="CB22" s="95" t="s">
        <v>631</v>
      </c>
      <c r="CC22" s="95" t="s">
        <v>604</v>
      </c>
      <c r="CD22" s="95" t="s">
        <v>78</v>
      </c>
      <c r="CE22" s="95" t="s">
        <v>631</v>
      </c>
      <c r="CF22" s="95" t="s">
        <v>129</v>
      </c>
      <c r="CG22" s="95" t="s">
        <v>78</v>
      </c>
      <c r="CH22" s="95" t="s">
        <v>631</v>
      </c>
      <c r="CI22" s="95" t="s">
        <v>129</v>
      </c>
      <c r="CJ22" s="95" t="s">
        <v>78</v>
      </c>
      <c r="CK22" s="95" t="s">
        <v>610</v>
      </c>
      <c r="CL22" s="95" t="s">
        <v>78</v>
      </c>
      <c r="CM22" s="95" t="s">
        <v>524</v>
      </c>
      <c r="CN22" s="95" t="s">
        <v>78</v>
      </c>
      <c r="CO22" s="95" t="s">
        <v>524</v>
      </c>
      <c r="CP22" s="95" t="s">
        <v>78</v>
      </c>
      <c r="CQ22" s="95" t="s">
        <v>648</v>
      </c>
      <c r="CR22" s="95" t="s">
        <v>78</v>
      </c>
      <c r="CS22" s="95" t="s">
        <v>524</v>
      </c>
      <c r="CT22" s="95" t="s">
        <v>78</v>
      </c>
      <c r="CU22" s="242" t="s">
        <v>646</v>
      </c>
      <c r="CV22" s="594" t="s">
        <v>488</v>
      </c>
      <c r="CW22" s="242" t="s">
        <v>647</v>
      </c>
      <c r="CX22" s="594" t="s">
        <v>488</v>
      </c>
      <c r="CY22" s="95">
        <v>210</v>
      </c>
      <c r="CZ22" s="594" t="s">
        <v>488</v>
      </c>
      <c r="DA22" s="95">
        <v>11.25</v>
      </c>
      <c r="DB22" s="594" t="s">
        <v>488</v>
      </c>
      <c r="DC22" s="244">
        <v>35133</v>
      </c>
      <c r="DD22" s="594" t="s">
        <v>488</v>
      </c>
      <c r="DE22" s="245">
        <v>520</v>
      </c>
      <c r="DF22" s="594" t="s">
        <v>488</v>
      </c>
      <c r="DG22" s="95" t="s">
        <v>503</v>
      </c>
      <c r="DH22" s="95" t="s">
        <v>78</v>
      </c>
      <c r="DI22" s="95" t="s">
        <v>649</v>
      </c>
      <c r="DJ22" s="243" t="s">
        <v>488</v>
      </c>
      <c r="DK22" s="95" t="s">
        <v>649</v>
      </c>
      <c r="DL22" s="243" t="s">
        <v>488</v>
      </c>
      <c r="DM22" s="95" t="s">
        <v>649</v>
      </c>
      <c r="DN22" s="243" t="s">
        <v>488</v>
      </c>
      <c r="DO22" s="95" t="s">
        <v>649</v>
      </c>
      <c r="DP22" s="243" t="s">
        <v>488</v>
      </c>
      <c r="DQ22" s="95" t="s">
        <v>649</v>
      </c>
      <c r="DR22" s="243" t="s">
        <v>488</v>
      </c>
      <c r="DS22" s="95" t="s">
        <v>649</v>
      </c>
      <c r="DT22" s="243" t="s">
        <v>488</v>
      </c>
      <c r="DU22" s="95" t="s">
        <v>649</v>
      </c>
      <c r="DV22" s="243" t="s">
        <v>488</v>
      </c>
      <c r="DW22" s="95" t="s">
        <v>649</v>
      </c>
      <c r="DX22" s="243" t="s">
        <v>488</v>
      </c>
      <c r="DY22" s="95" t="s">
        <v>649</v>
      </c>
      <c r="DZ22" s="243" t="s">
        <v>488</v>
      </c>
      <c r="EA22" s="95" t="s">
        <v>649</v>
      </c>
      <c r="EB22" s="243" t="s">
        <v>488</v>
      </c>
      <c r="EC22" s="95" t="s">
        <v>649</v>
      </c>
      <c r="ED22" s="243" t="s">
        <v>488</v>
      </c>
      <c r="EE22" s="95" t="s">
        <v>649</v>
      </c>
      <c r="EF22" s="243" t="s">
        <v>488</v>
      </c>
      <c r="EG22" s="95" t="s">
        <v>624</v>
      </c>
      <c r="EH22" s="243" t="s">
        <v>488</v>
      </c>
      <c r="EI22" s="95" t="s">
        <v>624</v>
      </c>
      <c r="EJ22" s="243" t="s">
        <v>488</v>
      </c>
      <c r="EK22" s="95" t="s">
        <v>624</v>
      </c>
      <c r="EL22" s="243" t="s">
        <v>488</v>
      </c>
      <c r="EM22" s="95" t="s">
        <v>624</v>
      </c>
      <c r="EN22" s="243" t="s">
        <v>488</v>
      </c>
      <c r="EO22" s="95" t="s">
        <v>624</v>
      </c>
      <c r="EP22" s="243" t="s">
        <v>488</v>
      </c>
      <c r="EQ22" s="95" t="s">
        <v>624</v>
      </c>
      <c r="ER22" s="243" t="s">
        <v>488</v>
      </c>
      <c r="ES22" s="95" t="s">
        <v>624</v>
      </c>
      <c r="ET22" s="243" t="s">
        <v>488</v>
      </c>
      <c r="EU22" s="95" t="s">
        <v>624</v>
      </c>
      <c r="EV22" s="243" t="s">
        <v>488</v>
      </c>
      <c r="EW22" s="95" t="s">
        <v>624</v>
      </c>
      <c r="EX22" s="95" t="s">
        <v>624</v>
      </c>
      <c r="EY22" s="95" t="s">
        <v>624</v>
      </c>
      <c r="EZ22" s="95" t="s">
        <v>624</v>
      </c>
      <c r="FA22" s="95" t="s">
        <v>624</v>
      </c>
      <c r="FB22" s="95" t="s">
        <v>624</v>
      </c>
      <c r="FC22" s="95" t="s">
        <v>624</v>
      </c>
      <c r="FD22" s="95" t="s">
        <v>624</v>
      </c>
      <c r="FE22" s="95" t="s">
        <v>624</v>
      </c>
      <c r="FF22" s="95" t="s">
        <v>624</v>
      </c>
      <c r="FG22" s="95" t="s">
        <v>624</v>
      </c>
      <c r="FH22" s="95" t="s">
        <v>624</v>
      </c>
      <c r="FI22" s="95" t="s">
        <v>624</v>
      </c>
      <c r="FJ22" s="95" t="s">
        <v>624</v>
      </c>
      <c r="FK22" s="95" t="s">
        <v>624</v>
      </c>
      <c r="FL22" s="95" t="s">
        <v>624</v>
      </c>
      <c r="FM22" s="95" t="s">
        <v>624</v>
      </c>
      <c r="FN22" s="95" t="s">
        <v>624</v>
      </c>
      <c r="FO22" s="95" t="s">
        <v>624</v>
      </c>
      <c r="FP22" s="95" t="s">
        <v>624</v>
      </c>
      <c r="FQ22" s="95" t="s">
        <v>624</v>
      </c>
      <c r="FR22" s="95" t="s">
        <v>624</v>
      </c>
      <c r="FS22" s="95" t="s">
        <v>624</v>
      </c>
      <c r="FT22" s="95" t="s">
        <v>624</v>
      </c>
      <c r="FU22" s="95" t="s">
        <v>129</v>
      </c>
      <c r="FV22" s="95" t="s">
        <v>633</v>
      </c>
      <c r="FW22" s="95" t="s">
        <v>129</v>
      </c>
      <c r="FX22" s="95" t="s">
        <v>633</v>
      </c>
      <c r="FY22" s="95" t="s">
        <v>524</v>
      </c>
      <c r="FZ22" s="95" t="s">
        <v>78</v>
      </c>
      <c r="GA22" s="95" t="s">
        <v>524</v>
      </c>
      <c r="GB22" s="95" t="s">
        <v>78</v>
      </c>
      <c r="GC22" s="95"/>
      <c r="GD22" s="95"/>
    </row>
    <row r="23" spans="1:186" s="126" customFormat="1" ht="24.95" customHeight="1" x14ac:dyDescent="0.2">
      <c r="A23" s="95" t="s">
        <v>24</v>
      </c>
      <c r="B23" s="475" t="s">
        <v>25</v>
      </c>
      <c r="C23" s="95" t="s">
        <v>584</v>
      </c>
      <c r="D23" s="95" t="s">
        <v>650</v>
      </c>
      <c r="E23" s="95" t="s">
        <v>78</v>
      </c>
      <c r="F23" s="95" t="s">
        <v>643</v>
      </c>
      <c r="G23" s="95" t="s">
        <v>78</v>
      </c>
      <c r="H23" s="95" t="s">
        <v>587</v>
      </c>
      <c r="I23" s="95" t="s">
        <v>78</v>
      </c>
      <c r="J23" s="95" t="s">
        <v>587</v>
      </c>
      <c r="K23" s="95" t="s">
        <v>78</v>
      </c>
      <c r="L23" s="95" t="s">
        <v>106</v>
      </c>
      <c r="M23" s="95" t="s">
        <v>78</v>
      </c>
      <c r="N23" s="95" t="s">
        <v>106</v>
      </c>
      <c r="O23" s="95" t="s">
        <v>78</v>
      </c>
      <c r="P23" s="95" t="s">
        <v>588</v>
      </c>
      <c r="Q23" s="95" t="s">
        <v>78</v>
      </c>
      <c r="R23" s="95" t="s">
        <v>589</v>
      </c>
      <c r="S23" s="95" t="s">
        <v>78</v>
      </c>
      <c r="T23" s="95" t="s">
        <v>651</v>
      </c>
      <c r="U23" s="95" t="s">
        <v>652</v>
      </c>
      <c r="V23" s="95" t="s">
        <v>651</v>
      </c>
      <c r="W23" s="95" t="s">
        <v>652</v>
      </c>
      <c r="X23" s="95" t="s">
        <v>587</v>
      </c>
      <c r="Y23" s="95" t="s">
        <v>652</v>
      </c>
      <c r="Z23" s="95" t="s">
        <v>587</v>
      </c>
      <c r="AA23" s="95" t="s">
        <v>652</v>
      </c>
      <c r="AB23" s="242" t="s">
        <v>653</v>
      </c>
      <c r="AC23" s="243" t="s">
        <v>488</v>
      </c>
      <c r="AD23" s="242" t="s">
        <v>654</v>
      </c>
      <c r="AE23" s="243" t="s">
        <v>488</v>
      </c>
      <c r="AF23" s="95" t="s">
        <v>631</v>
      </c>
      <c r="AG23" s="95" t="s">
        <v>78</v>
      </c>
      <c r="AH23" s="95" t="s">
        <v>631</v>
      </c>
      <c r="AI23" s="95" t="s">
        <v>631</v>
      </c>
      <c r="AJ23" s="95" t="s">
        <v>78</v>
      </c>
      <c r="AK23" s="95" t="s">
        <v>631</v>
      </c>
      <c r="AL23" s="95" t="s">
        <v>631</v>
      </c>
      <c r="AM23" s="95" t="s">
        <v>78</v>
      </c>
      <c r="AN23" s="95" t="s">
        <v>631</v>
      </c>
      <c r="AO23" s="95" t="s">
        <v>631</v>
      </c>
      <c r="AP23" s="95" t="s">
        <v>78</v>
      </c>
      <c r="AQ23" s="95" t="s">
        <v>631</v>
      </c>
      <c r="AR23" s="95" t="s">
        <v>631</v>
      </c>
      <c r="AS23" s="95" t="s">
        <v>78</v>
      </c>
      <c r="AT23" s="95" t="s">
        <v>631</v>
      </c>
      <c r="AU23" s="95" t="s">
        <v>631</v>
      </c>
      <c r="AV23" s="95" t="s">
        <v>78</v>
      </c>
      <c r="AW23" s="95" t="s">
        <v>631</v>
      </c>
      <c r="AX23" s="95" t="s">
        <v>631</v>
      </c>
      <c r="AY23" s="95" t="s">
        <v>78</v>
      </c>
      <c r="AZ23" s="95" t="s">
        <v>631</v>
      </c>
      <c r="BA23" s="95" t="s">
        <v>631</v>
      </c>
      <c r="BB23" s="95" t="s">
        <v>78</v>
      </c>
      <c r="BC23" s="95" t="s">
        <v>601</v>
      </c>
      <c r="BD23" s="95" t="s">
        <v>78</v>
      </c>
      <c r="BE23" s="95" t="s">
        <v>631</v>
      </c>
      <c r="BF23" s="95">
        <v>1942</v>
      </c>
      <c r="BG23" s="95" t="s">
        <v>106</v>
      </c>
      <c r="BH23" s="95" t="s">
        <v>78</v>
      </c>
      <c r="BI23" s="95">
        <v>30300317</v>
      </c>
      <c r="BJ23" s="95" t="s">
        <v>78</v>
      </c>
      <c r="BK23" s="95" t="s">
        <v>651</v>
      </c>
      <c r="BL23" s="95" t="s">
        <v>652</v>
      </c>
      <c r="BM23" s="95" t="s">
        <v>631</v>
      </c>
      <c r="BN23" s="95" t="s">
        <v>604</v>
      </c>
      <c r="BO23" s="95" t="s">
        <v>78</v>
      </c>
      <c r="BP23" s="95" t="s">
        <v>631</v>
      </c>
      <c r="BQ23" s="95" t="s">
        <v>604</v>
      </c>
      <c r="BR23" s="95" t="s">
        <v>78</v>
      </c>
      <c r="BS23" s="95" t="s">
        <v>631</v>
      </c>
      <c r="BT23" s="95" t="s">
        <v>631</v>
      </c>
      <c r="BU23" s="95" t="s">
        <v>78</v>
      </c>
      <c r="BV23" s="95" t="s">
        <v>631</v>
      </c>
      <c r="BW23" s="95" t="s">
        <v>631</v>
      </c>
      <c r="BX23" s="95" t="s">
        <v>78</v>
      </c>
      <c r="BY23" s="95" t="s">
        <v>631</v>
      </c>
      <c r="BZ23" s="95" t="s">
        <v>604</v>
      </c>
      <c r="CA23" s="95" t="s">
        <v>78</v>
      </c>
      <c r="CB23" s="95" t="s">
        <v>631</v>
      </c>
      <c r="CC23" s="95" t="s">
        <v>604</v>
      </c>
      <c r="CD23" s="95" t="s">
        <v>78</v>
      </c>
      <c r="CE23" s="95" t="s">
        <v>631</v>
      </c>
      <c r="CF23" s="95" t="s">
        <v>129</v>
      </c>
      <c r="CG23" s="95" t="s">
        <v>78</v>
      </c>
      <c r="CH23" s="95" t="s">
        <v>631</v>
      </c>
      <c r="CI23" s="95" t="s">
        <v>129</v>
      </c>
      <c r="CJ23" s="95" t="s">
        <v>78</v>
      </c>
      <c r="CK23" s="95" t="s">
        <v>610</v>
      </c>
      <c r="CL23" s="95" t="s">
        <v>78</v>
      </c>
      <c r="CM23" s="95" t="s">
        <v>524</v>
      </c>
      <c r="CN23" s="95" t="s">
        <v>78</v>
      </c>
      <c r="CO23" s="95" t="s">
        <v>524</v>
      </c>
      <c r="CP23" s="95" t="s">
        <v>78</v>
      </c>
      <c r="CQ23" s="95" t="s">
        <v>648</v>
      </c>
      <c r="CR23" s="95" t="s">
        <v>78</v>
      </c>
      <c r="CS23" s="95" t="s">
        <v>524</v>
      </c>
      <c r="CT23" s="95" t="s">
        <v>78</v>
      </c>
      <c r="CU23" s="242" t="s">
        <v>653</v>
      </c>
      <c r="CV23" s="594" t="s">
        <v>488</v>
      </c>
      <c r="CW23" s="242" t="s">
        <v>654</v>
      </c>
      <c r="CX23" s="594" t="s">
        <v>488</v>
      </c>
      <c r="CY23" s="95">
        <v>235</v>
      </c>
      <c r="CZ23" s="594" t="s">
        <v>488</v>
      </c>
      <c r="DA23" s="95">
        <v>9.3000000000000007</v>
      </c>
      <c r="DB23" s="594" t="s">
        <v>488</v>
      </c>
      <c r="DC23" s="244">
        <v>39786</v>
      </c>
      <c r="DD23" s="594" t="s">
        <v>488</v>
      </c>
      <c r="DE23" s="245">
        <v>539.79999999999995</v>
      </c>
      <c r="DF23" s="594" t="s">
        <v>488</v>
      </c>
      <c r="DG23" s="95" t="s">
        <v>503</v>
      </c>
      <c r="DH23" s="95" t="s">
        <v>78</v>
      </c>
      <c r="DI23" s="95" t="s">
        <v>649</v>
      </c>
      <c r="DJ23" s="243" t="s">
        <v>488</v>
      </c>
      <c r="DK23" s="95" t="s">
        <v>649</v>
      </c>
      <c r="DL23" s="243" t="s">
        <v>488</v>
      </c>
      <c r="DM23" s="95" t="s">
        <v>649</v>
      </c>
      <c r="DN23" s="243" t="s">
        <v>488</v>
      </c>
      <c r="DO23" s="95" t="s">
        <v>649</v>
      </c>
      <c r="DP23" s="243" t="s">
        <v>488</v>
      </c>
      <c r="DQ23" s="95" t="s">
        <v>649</v>
      </c>
      <c r="DR23" s="243" t="s">
        <v>488</v>
      </c>
      <c r="DS23" s="95" t="s">
        <v>649</v>
      </c>
      <c r="DT23" s="243" t="s">
        <v>488</v>
      </c>
      <c r="DU23" s="95" t="s">
        <v>649</v>
      </c>
      <c r="DV23" s="243" t="s">
        <v>488</v>
      </c>
      <c r="DW23" s="95" t="s">
        <v>649</v>
      </c>
      <c r="DX23" s="243" t="s">
        <v>488</v>
      </c>
      <c r="DY23" s="95" t="s">
        <v>649</v>
      </c>
      <c r="DZ23" s="243" t="s">
        <v>488</v>
      </c>
      <c r="EA23" s="95" t="s">
        <v>649</v>
      </c>
      <c r="EB23" s="243" t="s">
        <v>488</v>
      </c>
      <c r="EC23" s="95" t="s">
        <v>649</v>
      </c>
      <c r="ED23" s="243" t="s">
        <v>488</v>
      </c>
      <c r="EE23" s="95" t="s">
        <v>649</v>
      </c>
      <c r="EF23" s="243" t="s">
        <v>488</v>
      </c>
      <c r="EG23" s="95" t="s">
        <v>624</v>
      </c>
      <c r="EH23" s="243" t="s">
        <v>488</v>
      </c>
      <c r="EI23" s="95" t="s">
        <v>624</v>
      </c>
      <c r="EJ23" s="243" t="s">
        <v>488</v>
      </c>
      <c r="EK23" s="95" t="s">
        <v>624</v>
      </c>
      <c r="EL23" s="243" t="s">
        <v>488</v>
      </c>
      <c r="EM23" s="95" t="s">
        <v>624</v>
      </c>
      <c r="EN23" s="243" t="s">
        <v>488</v>
      </c>
      <c r="EO23" s="95" t="s">
        <v>624</v>
      </c>
      <c r="EP23" s="243" t="s">
        <v>488</v>
      </c>
      <c r="EQ23" s="95" t="s">
        <v>624</v>
      </c>
      <c r="ER23" s="243" t="s">
        <v>488</v>
      </c>
      <c r="ES23" s="95" t="s">
        <v>624</v>
      </c>
      <c r="ET23" s="243" t="s">
        <v>488</v>
      </c>
      <c r="EU23" s="95" t="s">
        <v>624</v>
      </c>
      <c r="EV23" s="243" t="s">
        <v>488</v>
      </c>
      <c r="EW23" s="95" t="s">
        <v>624</v>
      </c>
      <c r="EX23" s="95" t="s">
        <v>624</v>
      </c>
      <c r="EY23" s="95" t="s">
        <v>624</v>
      </c>
      <c r="EZ23" s="95" t="s">
        <v>624</v>
      </c>
      <c r="FA23" s="95" t="s">
        <v>624</v>
      </c>
      <c r="FB23" s="95" t="s">
        <v>624</v>
      </c>
      <c r="FC23" s="95" t="s">
        <v>624</v>
      </c>
      <c r="FD23" s="95" t="s">
        <v>624</v>
      </c>
      <c r="FE23" s="95" t="s">
        <v>624</v>
      </c>
      <c r="FF23" s="95" t="s">
        <v>624</v>
      </c>
      <c r="FG23" s="95" t="s">
        <v>624</v>
      </c>
      <c r="FH23" s="95" t="s">
        <v>624</v>
      </c>
      <c r="FI23" s="95" t="s">
        <v>624</v>
      </c>
      <c r="FJ23" s="95" t="s">
        <v>624</v>
      </c>
      <c r="FK23" s="95" t="s">
        <v>624</v>
      </c>
      <c r="FL23" s="95" t="s">
        <v>624</v>
      </c>
      <c r="FM23" s="95" t="s">
        <v>624</v>
      </c>
      <c r="FN23" s="95" t="s">
        <v>624</v>
      </c>
      <c r="FO23" s="95" t="s">
        <v>624</v>
      </c>
      <c r="FP23" s="95" t="s">
        <v>624</v>
      </c>
      <c r="FQ23" s="95" t="s">
        <v>624</v>
      </c>
      <c r="FR23" s="95" t="s">
        <v>624</v>
      </c>
      <c r="FS23" s="95" t="s">
        <v>624</v>
      </c>
      <c r="FT23" s="95" t="s">
        <v>624</v>
      </c>
      <c r="FU23" s="95" t="s">
        <v>129</v>
      </c>
      <c r="FV23" s="95" t="s">
        <v>633</v>
      </c>
      <c r="FW23" s="95" t="s">
        <v>129</v>
      </c>
      <c r="FX23" s="95" t="s">
        <v>633</v>
      </c>
      <c r="FY23" s="95" t="s">
        <v>524</v>
      </c>
      <c r="FZ23" s="95" t="s">
        <v>78</v>
      </c>
      <c r="GA23" s="95" t="s">
        <v>524</v>
      </c>
      <c r="GB23" s="95" t="s">
        <v>78</v>
      </c>
      <c r="GC23" s="95"/>
      <c r="GD23" s="95"/>
    </row>
    <row r="24" spans="1:186" s="126" customFormat="1" ht="24.95" customHeight="1" x14ac:dyDescent="0.2">
      <c r="A24" s="95" t="s">
        <v>24</v>
      </c>
      <c r="B24" s="475" t="s">
        <v>25</v>
      </c>
      <c r="C24" s="95" t="s">
        <v>584</v>
      </c>
      <c r="D24" s="95" t="s">
        <v>655</v>
      </c>
      <c r="E24" s="95" t="s">
        <v>78</v>
      </c>
      <c r="F24" s="95" t="s">
        <v>656</v>
      </c>
      <c r="G24" s="95" t="s">
        <v>78</v>
      </c>
      <c r="H24" s="95" t="s">
        <v>587</v>
      </c>
      <c r="I24" s="95" t="s">
        <v>78</v>
      </c>
      <c r="J24" s="95" t="s">
        <v>587</v>
      </c>
      <c r="K24" s="95" t="s">
        <v>78</v>
      </c>
      <c r="L24" s="95" t="s">
        <v>106</v>
      </c>
      <c r="M24" s="95" t="s">
        <v>78</v>
      </c>
      <c r="N24" s="95" t="s">
        <v>106</v>
      </c>
      <c r="O24" s="95" t="s">
        <v>78</v>
      </c>
      <c r="P24" s="95" t="s">
        <v>588</v>
      </c>
      <c r="Q24" s="95" t="s">
        <v>78</v>
      </c>
      <c r="R24" s="95" t="s">
        <v>589</v>
      </c>
      <c r="S24" s="95" t="s">
        <v>78</v>
      </c>
      <c r="T24" s="95" t="s">
        <v>657</v>
      </c>
      <c r="U24" s="95" t="s">
        <v>658</v>
      </c>
      <c r="V24" s="95" t="s">
        <v>524</v>
      </c>
      <c r="W24" s="95" t="s">
        <v>658</v>
      </c>
      <c r="X24" s="95" t="s">
        <v>587</v>
      </c>
      <c r="Y24" s="95" t="s">
        <v>658</v>
      </c>
      <c r="Z24" s="95" t="s">
        <v>587</v>
      </c>
      <c r="AA24" s="95" t="s">
        <v>658</v>
      </c>
      <c r="AB24" s="242" t="s">
        <v>659</v>
      </c>
      <c r="AC24" s="243" t="s">
        <v>488</v>
      </c>
      <c r="AD24" s="242" t="s">
        <v>660</v>
      </c>
      <c r="AE24" s="243" t="s">
        <v>488</v>
      </c>
      <c r="AF24" s="95" t="s">
        <v>106</v>
      </c>
      <c r="AG24" s="95" t="s">
        <v>78</v>
      </c>
      <c r="AH24" s="95" t="s">
        <v>106</v>
      </c>
      <c r="AI24" s="95" t="s">
        <v>106</v>
      </c>
      <c r="AJ24" s="95" t="s">
        <v>78</v>
      </c>
      <c r="AK24" s="95" t="s">
        <v>106</v>
      </c>
      <c r="AL24" s="95" t="s">
        <v>106</v>
      </c>
      <c r="AM24" s="95" t="s">
        <v>78</v>
      </c>
      <c r="AN24" s="95" t="s">
        <v>106</v>
      </c>
      <c r="AO24" s="95" t="s">
        <v>106</v>
      </c>
      <c r="AP24" s="95" t="s">
        <v>78</v>
      </c>
      <c r="AQ24" s="95" t="s">
        <v>106</v>
      </c>
      <c r="AR24" s="95" t="s">
        <v>106</v>
      </c>
      <c r="AS24" s="95" t="s">
        <v>78</v>
      </c>
      <c r="AT24" s="95" t="s">
        <v>106</v>
      </c>
      <c r="AU24" s="95" t="s">
        <v>106</v>
      </c>
      <c r="AV24" s="95" t="s">
        <v>78</v>
      </c>
      <c r="AW24" s="95" t="s">
        <v>106</v>
      </c>
      <c r="AX24" s="95" t="s">
        <v>106</v>
      </c>
      <c r="AY24" s="95" t="s">
        <v>78</v>
      </c>
      <c r="AZ24" s="95" t="s">
        <v>106</v>
      </c>
      <c r="BA24" s="95" t="s">
        <v>106</v>
      </c>
      <c r="BB24" s="95" t="s">
        <v>78</v>
      </c>
      <c r="BC24" s="95" t="s">
        <v>601</v>
      </c>
      <c r="BD24" s="95" t="s">
        <v>78</v>
      </c>
      <c r="BE24" s="95" t="s">
        <v>661</v>
      </c>
      <c r="BF24" s="95" t="s">
        <v>78</v>
      </c>
      <c r="BG24" s="95" t="s">
        <v>106</v>
      </c>
      <c r="BH24" s="95" t="s">
        <v>78</v>
      </c>
      <c r="BI24" s="95">
        <v>30300303</v>
      </c>
      <c r="BJ24" s="95" t="s">
        <v>78</v>
      </c>
      <c r="BK24" s="95" t="s">
        <v>657</v>
      </c>
      <c r="BL24" s="95" t="s">
        <v>658</v>
      </c>
      <c r="BM24" s="95" t="s">
        <v>106</v>
      </c>
      <c r="BN24" s="95" t="s">
        <v>106</v>
      </c>
      <c r="BO24" s="95" t="s">
        <v>78</v>
      </c>
      <c r="BP24" s="95" t="s">
        <v>106</v>
      </c>
      <c r="BQ24" s="95" t="s">
        <v>106</v>
      </c>
      <c r="BR24" s="95" t="s">
        <v>78</v>
      </c>
      <c r="BS24" s="95" t="s">
        <v>106</v>
      </c>
      <c r="BT24" s="95" t="s">
        <v>106</v>
      </c>
      <c r="BU24" s="95" t="s">
        <v>78</v>
      </c>
      <c r="BV24" s="95" t="s">
        <v>106</v>
      </c>
      <c r="BW24" s="95" t="s">
        <v>106</v>
      </c>
      <c r="BX24" s="95" t="s">
        <v>78</v>
      </c>
      <c r="BY24" s="95" t="s">
        <v>106</v>
      </c>
      <c r="BZ24" s="95" t="s">
        <v>106</v>
      </c>
      <c r="CA24" s="95" t="s">
        <v>78</v>
      </c>
      <c r="CB24" s="95" t="s">
        <v>106</v>
      </c>
      <c r="CC24" s="95" t="s">
        <v>106</v>
      </c>
      <c r="CD24" s="95" t="s">
        <v>78</v>
      </c>
      <c r="CE24" s="95" t="s">
        <v>106</v>
      </c>
      <c r="CF24" s="95" t="s">
        <v>106</v>
      </c>
      <c r="CG24" s="95" t="s">
        <v>78</v>
      </c>
      <c r="CH24" s="95" t="s">
        <v>106</v>
      </c>
      <c r="CI24" s="95" t="s">
        <v>106</v>
      </c>
      <c r="CJ24" s="95" t="s">
        <v>78</v>
      </c>
      <c r="CK24" s="95" t="s">
        <v>610</v>
      </c>
      <c r="CL24" s="95" t="s">
        <v>78</v>
      </c>
      <c r="CM24" s="95" t="s">
        <v>524</v>
      </c>
      <c r="CN24" s="95" t="s">
        <v>78</v>
      </c>
      <c r="CO24" s="95" t="s">
        <v>524</v>
      </c>
      <c r="CP24" s="95" t="s">
        <v>78</v>
      </c>
      <c r="CQ24" s="95" t="s">
        <v>648</v>
      </c>
      <c r="CR24" s="95" t="s">
        <v>78</v>
      </c>
      <c r="CS24" s="95" t="s">
        <v>579</v>
      </c>
      <c r="CT24" s="95" t="s">
        <v>78</v>
      </c>
      <c r="CU24" s="242" t="s">
        <v>662</v>
      </c>
      <c r="CV24" s="594" t="s">
        <v>488</v>
      </c>
      <c r="CW24" s="242" t="s">
        <v>663</v>
      </c>
      <c r="CX24" s="594" t="s">
        <v>488</v>
      </c>
      <c r="CY24" s="95">
        <v>68</v>
      </c>
      <c r="CZ24" s="594" t="s">
        <v>488</v>
      </c>
      <c r="DA24" s="95">
        <v>6</v>
      </c>
      <c r="DB24" s="594" t="s">
        <v>488</v>
      </c>
      <c r="DC24" s="244">
        <v>85804</v>
      </c>
      <c r="DD24" s="594" t="s">
        <v>488</v>
      </c>
      <c r="DE24" s="95">
        <v>124.7</v>
      </c>
      <c r="DF24" s="594" t="s">
        <v>488</v>
      </c>
      <c r="DG24" s="95" t="s">
        <v>524</v>
      </c>
      <c r="DH24" s="95" t="s">
        <v>78</v>
      </c>
      <c r="DI24" s="95" t="s">
        <v>649</v>
      </c>
      <c r="DJ24" s="243" t="s">
        <v>488</v>
      </c>
      <c r="DK24" s="95" t="s">
        <v>649</v>
      </c>
      <c r="DL24" s="243" t="s">
        <v>488</v>
      </c>
      <c r="DM24" s="95" t="s">
        <v>649</v>
      </c>
      <c r="DN24" s="243" t="s">
        <v>488</v>
      </c>
      <c r="DO24" s="95" t="s">
        <v>649</v>
      </c>
      <c r="DP24" s="243" t="s">
        <v>488</v>
      </c>
      <c r="DQ24" s="95" t="s">
        <v>649</v>
      </c>
      <c r="DR24" s="243" t="s">
        <v>488</v>
      </c>
      <c r="DS24" s="95" t="s">
        <v>649</v>
      </c>
      <c r="DT24" s="243" t="s">
        <v>488</v>
      </c>
      <c r="DU24" s="95" t="s">
        <v>649</v>
      </c>
      <c r="DV24" s="243" t="s">
        <v>488</v>
      </c>
      <c r="DW24" s="95" t="s">
        <v>649</v>
      </c>
      <c r="DX24" s="243" t="s">
        <v>488</v>
      </c>
      <c r="DY24" s="95" t="s">
        <v>649</v>
      </c>
      <c r="DZ24" s="243" t="s">
        <v>488</v>
      </c>
      <c r="EA24" s="95" t="s">
        <v>649</v>
      </c>
      <c r="EB24" s="243" t="s">
        <v>488</v>
      </c>
      <c r="EC24" s="95" t="s">
        <v>649</v>
      </c>
      <c r="ED24" s="243" t="s">
        <v>488</v>
      </c>
      <c r="EE24" s="95" t="s">
        <v>649</v>
      </c>
      <c r="EF24" s="243" t="s">
        <v>488</v>
      </c>
      <c r="EG24" s="95" t="s">
        <v>624</v>
      </c>
      <c r="EH24" s="243" t="s">
        <v>488</v>
      </c>
      <c r="EI24" s="95" t="s">
        <v>624</v>
      </c>
      <c r="EJ24" s="243" t="s">
        <v>488</v>
      </c>
      <c r="EK24" s="95" t="s">
        <v>624</v>
      </c>
      <c r="EL24" s="243" t="s">
        <v>488</v>
      </c>
      <c r="EM24" s="95" t="s">
        <v>624</v>
      </c>
      <c r="EN24" s="243" t="s">
        <v>488</v>
      </c>
      <c r="EO24" s="95" t="s">
        <v>624</v>
      </c>
      <c r="EP24" s="243" t="s">
        <v>488</v>
      </c>
      <c r="EQ24" s="95" t="s">
        <v>624</v>
      </c>
      <c r="ER24" s="243" t="s">
        <v>488</v>
      </c>
      <c r="ES24" s="95" t="s">
        <v>624</v>
      </c>
      <c r="ET24" s="243" t="s">
        <v>488</v>
      </c>
      <c r="EU24" s="95" t="s">
        <v>624</v>
      </c>
      <c r="EV24" s="243" t="s">
        <v>488</v>
      </c>
      <c r="EW24" s="95" t="s">
        <v>624</v>
      </c>
      <c r="EX24" s="95" t="s">
        <v>624</v>
      </c>
      <c r="EY24" s="95" t="s">
        <v>624</v>
      </c>
      <c r="EZ24" s="95" t="s">
        <v>624</v>
      </c>
      <c r="FA24" s="95" t="s">
        <v>624</v>
      </c>
      <c r="FB24" s="95" t="s">
        <v>624</v>
      </c>
      <c r="FC24" s="95" t="s">
        <v>624</v>
      </c>
      <c r="FD24" s="95" t="s">
        <v>624</v>
      </c>
      <c r="FE24" s="95" t="s">
        <v>624</v>
      </c>
      <c r="FF24" s="95" t="s">
        <v>624</v>
      </c>
      <c r="FG24" s="95" t="s">
        <v>624</v>
      </c>
      <c r="FH24" s="95" t="s">
        <v>624</v>
      </c>
      <c r="FI24" s="95" t="s">
        <v>624</v>
      </c>
      <c r="FJ24" s="95" t="s">
        <v>624</v>
      </c>
      <c r="FK24" s="95" t="s">
        <v>624</v>
      </c>
      <c r="FL24" s="95" t="s">
        <v>624</v>
      </c>
      <c r="FM24" s="95" t="s">
        <v>624</v>
      </c>
      <c r="FN24" s="95" t="s">
        <v>624</v>
      </c>
      <c r="FO24" s="95" t="s">
        <v>624</v>
      </c>
      <c r="FP24" s="95" t="s">
        <v>624</v>
      </c>
      <c r="FQ24" s="95" t="s">
        <v>624</v>
      </c>
      <c r="FR24" s="95" t="s">
        <v>624</v>
      </c>
      <c r="FS24" s="95" t="s">
        <v>624</v>
      </c>
      <c r="FT24" s="95" t="s">
        <v>624</v>
      </c>
      <c r="FU24" s="95" t="s">
        <v>129</v>
      </c>
      <c r="FV24" s="95" t="s">
        <v>633</v>
      </c>
      <c r="FW24" s="95" t="s">
        <v>129</v>
      </c>
      <c r="FX24" s="95" t="s">
        <v>633</v>
      </c>
      <c r="FY24" s="95" t="s">
        <v>524</v>
      </c>
      <c r="FZ24" s="95" t="s">
        <v>78</v>
      </c>
      <c r="GA24" s="95" t="s">
        <v>524</v>
      </c>
      <c r="GB24" s="95" t="s">
        <v>78</v>
      </c>
      <c r="GC24" s="95"/>
      <c r="GD24" s="95"/>
    </row>
    <row r="25" spans="1:186" s="126" customFormat="1" ht="24.95" customHeight="1" x14ac:dyDescent="0.2">
      <c r="A25" s="95" t="s">
        <v>24</v>
      </c>
      <c r="B25" s="475" t="s">
        <v>25</v>
      </c>
      <c r="C25" s="95" t="s">
        <v>584</v>
      </c>
      <c r="D25" s="95" t="s">
        <v>664</v>
      </c>
      <c r="E25" s="95" t="s">
        <v>78</v>
      </c>
      <c r="F25" s="95" t="s">
        <v>665</v>
      </c>
      <c r="G25" s="95" t="s">
        <v>78</v>
      </c>
      <c r="H25" s="95" t="s">
        <v>587</v>
      </c>
      <c r="I25" s="95" t="s">
        <v>78</v>
      </c>
      <c r="J25" s="95" t="s">
        <v>587</v>
      </c>
      <c r="K25" s="95" t="s">
        <v>78</v>
      </c>
      <c r="L25" s="95" t="s">
        <v>106</v>
      </c>
      <c r="M25" s="95" t="s">
        <v>78</v>
      </c>
      <c r="N25" s="95" t="s">
        <v>106</v>
      </c>
      <c r="O25" s="95" t="s">
        <v>78</v>
      </c>
      <c r="P25" s="95" t="s">
        <v>588</v>
      </c>
      <c r="Q25" s="95" t="s">
        <v>78</v>
      </c>
      <c r="R25" s="95" t="s">
        <v>589</v>
      </c>
      <c r="S25" s="95" t="s">
        <v>78</v>
      </c>
      <c r="T25" s="95" t="s">
        <v>666</v>
      </c>
      <c r="U25" s="95" t="s">
        <v>667</v>
      </c>
      <c r="V25" s="95" t="s">
        <v>524</v>
      </c>
      <c r="W25" s="95" t="s">
        <v>667</v>
      </c>
      <c r="X25" s="95" t="s">
        <v>587</v>
      </c>
      <c r="Y25" s="95" t="s">
        <v>667</v>
      </c>
      <c r="Z25" s="95" t="s">
        <v>587</v>
      </c>
      <c r="AA25" s="95" t="s">
        <v>667</v>
      </c>
      <c r="AB25" s="242" t="s">
        <v>668</v>
      </c>
      <c r="AC25" s="243" t="s">
        <v>488</v>
      </c>
      <c r="AD25" s="242" t="s">
        <v>669</v>
      </c>
      <c r="AE25" s="243" t="s">
        <v>488</v>
      </c>
      <c r="AF25" s="95" t="s">
        <v>106</v>
      </c>
      <c r="AG25" s="95" t="s">
        <v>78</v>
      </c>
      <c r="AH25" s="95" t="s">
        <v>106</v>
      </c>
      <c r="AI25" s="95" t="s">
        <v>106</v>
      </c>
      <c r="AJ25" s="95" t="s">
        <v>78</v>
      </c>
      <c r="AK25" s="95" t="s">
        <v>106</v>
      </c>
      <c r="AL25" s="95" t="s">
        <v>106</v>
      </c>
      <c r="AM25" s="95" t="s">
        <v>78</v>
      </c>
      <c r="AN25" s="95" t="s">
        <v>106</v>
      </c>
      <c r="AO25" s="95" t="s">
        <v>106</v>
      </c>
      <c r="AP25" s="95" t="s">
        <v>78</v>
      </c>
      <c r="AQ25" s="95" t="s">
        <v>106</v>
      </c>
      <c r="AR25" s="95" t="s">
        <v>106</v>
      </c>
      <c r="AS25" s="95" t="s">
        <v>78</v>
      </c>
      <c r="AT25" s="95" t="s">
        <v>106</v>
      </c>
      <c r="AU25" s="95" t="s">
        <v>106</v>
      </c>
      <c r="AV25" s="95" t="s">
        <v>78</v>
      </c>
      <c r="AW25" s="95" t="s">
        <v>106</v>
      </c>
      <c r="AX25" s="95" t="s">
        <v>106</v>
      </c>
      <c r="AY25" s="95" t="s">
        <v>78</v>
      </c>
      <c r="AZ25" s="95" t="s">
        <v>106</v>
      </c>
      <c r="BA25" s="95" t="s">
        <v>106</v>
      </c>
      <c r="BB25" s="95" t="s">
        <v>78</v>
      </c>
      <c r="BC25" s="95" t="s">
        <v>601</v>
      </c>
      <c r="BD25" s="95" t="s">
        <v>78</v>
      </c>
      <c r="BE25" s="95" t="s">
        <v>602</v>
      </c>
      <c r="BF25" s="95">
        <v>1942</v>
      </c>
      <c r="BG25" s="95" t="s">
        <v>106</v>
      </c>
      <c r="BH25" s="95" t="s">
        <v>78</v>
      </c>
      <c r="BI25" s="95">
        <v>30300304</v>
      </c>
      <c r="BJ25" s="95" t="s">
        <v>78</v>
      </c>
      <c r="BK25" s="95" t="s">
        <v>666</v>
      </c>
      <c r="BL25" s="95" t="s">
        <v>667</v>
      </c>
      <c r="BM25" s="95" t="s">
        <v>106</v>
      </c>
      <c r="BN25" s="95" t="s">
        <v>106</v>
      </c>
      <c r="BO25" s="95" t="s">
        <v>78</v>
      </c>
      <c r="BP25" s="95" t="s">
        <v>106</v>
      </c>
      <c r="BQ25" s="95" t="s">
        <v>106</v>
      </c>
      <c r="BR25" s="95" t="s">
        <v>78</v>
      </c>
      <c r="BS25" s="95" t="s">
        <v>106</v>
      </c>
      <c r="BT25" s="95" t="s">
        <v>106</v>
      </c>
      <c r="BU25" s="95" t="s">
        <v>78</v>
      </c>
      <c r="BV25" s="95" t="s">
        <v>106</v>
      </c>
      <c r="BW25" s="95" t="s">
        <v>106</v>
      </c>
      <c r="BX25" s="95" t="s">
        <v>78</v>
      </c>
      <c r="BY25" s="95" t="s">
        <v>106</v>
      </c>
      <c r="BZ25" s="95" t="s">
        <v>106</v>
      </c>
      <c r="CA25" s="95" t="s">
        <v>78</v>
      </c>
      <c r="CB25" s="95" t="s">
        <v>106</v>
      </c>
      <c r="CC25" s="95" t="s">
        <v>106</v>
      </c>
      <c r="CD25" s="95" t="s">
        <v>78</v>
      </c>
      <c r="CE25" s="95" t="s">
        <v>106</v>
      </c>
      <c r="CF25" s="95" t="s">
        <v>106</v>
      </c>
      <c r="CG25" s="95" t="s">
        <v>78</v>
      </c>
      <c r="CH25" s="95" t="s">
        <v>106</v>
      </c>
      <c r="CI25" s="95" t="s">
        <v>106</v>
      </c>
      <c r="CJ25" s="95" t="s">
        <v>78</v>
      </c>
      <c r="CK25" s="95" t="s">
        <v>610</v>
      </c>
      <c r="CL25" s="95" t="s">
        <v>78</v>
      </c>
      <c r="CM25" s="95" t="s">
        <v>524</v>
      </c>
      <c r="CN25" s="95" t="s">
        <v>78</v>
      </c>
      <c r="CO25" s="95" t="s">
        <v>524</v>
      </c>
      <c r="CP25" s="95" t="s">
        <v>78</v>
      </c>
      <c r="CQ25" s="95" t="s">
        <v>648</v>
      </c>
      <c r="CR25" s="95" t="s">
        <v>78</v>
      </c>
      <c r="CS25" s="95" t="s">
        <v>670</v>
      </c>
      <c r="CT25" s="95" t="s">
        <v>671</v>
      </c>
      <c r="CU25" s="242" t="s">
        <v>668</v>
      </c>
      <c r="CV25" s="594" t="s">
        <v>488</v>
      </c>
      <c r="CW25" s="242" t="s">
        <v>669</v>
      </c>
      <c r="CX25" s="594" t="s">
        <v>488</v>
      </c>
      <c r="CY25" s="95">
        <v>56</v>
      </c>
      <c r="CZ25" s="594" t="s">
        <v>488</v>
      </c>
      <c r="DA25" s="95" t="s">
        <v>672</v>
      </c>
      <c r="DB25" s="594" t="s">
        <v>488</v>
      </c>
      <c r="DC25" s="244">
        <v>550300</v>
      </c>
      <c r="DD25" s="594" t="s">
        <v>488</v>
      </c>
      <c r="DE25" s="95">
        <v>153</v>
      </c>
      <c r="DF25" s="594" t="s">
        <v>488</v>
      </c>
      <c r="DG25" s="95" t="s">
        <v>524</v>
      </c>
      <c r="DH25" s="95" t="s">
        <v>78</v>
      </c>
      <c r="DI25" s="95" t="s">
        <v>649</v>
      </c>
      <c r="DJ25" s="243" t="s">
        <v>488</v>
      </c>
      <c r="DK25" s="95" t="s">
        <v>649</v>
      </c>
      <c r="DL25" s="243" t="s">
        <v>488</v>
      </c>
      <c r="DM25" s="95" t="s">
        <v>649</v>
      </c>
      <c r="DN25" s="243" t="s">
        <v>488</v>
      </c>
      <c r="DO25" s="95" t="s">
        <v>649</v>
      </c>
      <c r="DP25" s="243" t="s">
        <v>488</v>
      </c>
      <c r="DQ25" s="95" t="s">
        <v>649</v>
      </c>
      <c r="DR25" s="243" t="s">
        <v>488</v>
      </c>
      <c r="DS25" s="95" t="s">
        <v>649</v>
      </c>
      <c r="DT25" s="243" t="s">
        <v>488</v>
      </c>
      <c r="DU25" s="95" t="s">
        <v>649</v>
      </c>
      <c r="DV25" s="243" t="s">
        <v>488</v>
      </c>
      <c r="DW25" s="95" t="s">
        <v>649</v>
      </c>
      <c r="DX25" s="243" t="s">
        <v>488</v>
      </c>
      <c r="DY25" s="95" t="s">
        <v>649</v>
      </c>
      <c r="DZ25" s="243" t="s">
        <v>488</v>
      </c>
      <c r="EA25" s="95" t="s">
        <v>649</v>
      </c>
      <c r="EB25" s="243" t="s">
        <v>488</v>
      </c>
      <c r="EC25" s="95" t="s">
        <v>649</v>
      </c>
      <c r="ED25" s="243" t="s">
        <v>488</v>
      </c>
      <c r="EE25" s="95" t="s">
        <v>649</v>
      </c>
      <c r="EF25" s="243" t="s">
        <v>488</v>
      </c>
      <c r="EG25" s="95" t="s">
        <v>624</v>
      </c>
      <c r="EH25" s="243" t="s">
        <v>488</v>
      </c>
      <c r="EI25" s="95" t="s">
        <v>624</v>
      </c>
      <c r="EJ25" s="243" t="s">
        <v>488</v>
      </c>
      <c r="EK25" s="95" t="s">
        <v>624</v>
      </c>
      <c r="EL25" s="243" t="s">
        <v>488</v>
      </c>
      <c r="EM25" s="95" t="s">
        <v>624</v>
      </c>
      <c r="EN25" s="243" t="s">
        <v>488</v>
      </c>
      <c r="EO25" s="95" t="s">
        <v>624</v>
      </c>
      <c r="EP25" s="243" t="s">
        <v>488</v>
      </c>
      <c r="EQ25" s="95" t="s">
        <v>624</v>
      </c>
      <c r="ER25" s="243" t="s">
        <v>488</v>
      </c>
      <c r="ES25" s="95" t="s">
        <v>624</v>
      </c>
      <c r="ET25" s="243" t="s">
        <v>488</v>
      </c>
      <c r="EU25" s="95" t="s">
        <v>624</v>
      </c>
      <c r="EV25" s="243" t="s">
        <v>488</v>
      </c>
      <c r="EW25" s="95" t="s">
        <v>624</v>
      </c>
      <c r="EX25" s="95" t="s">
        <v>624</v>
      </c>
      <c r="EY25" s="95" t="s">
        <v>624</v>
      </c>
      <c r="EZ25" s="95" t="s">
        <v>624</v>
      </c>
      <c r="FA25" s="95" t="s">
        <v>624</v>
      </c>
      <c r="FB25" s="95" t="s">
        <v>624</v>
      </c>
      <c r="FC25" s="95" t="s">
        <v>624</v>
      </c>
      <c r="FD25" s="95" t="s">
        <v>624</v>
      </c>
      <c r="FE25" s="95" t="s">
        <v>624</v>
      </c>
      <c r="FF25" s="95" t="s">
        <v>624</v>
      </c>
      <c r="FG25" s="95" t="s">
        <v>624</v>
      </c>
      <c r="FH25" s="95" t="s">
        <v>624</v>
      </c>
      <c r="FI25" s="95" t="s">
        <v>624</v>
      </c>
      <c r="FJ25" s="95" t="s">
        <v>624</v>
      </c>
      <c r="FK25" s="95" t="s">
        <v>624</v>
      </c>
      <c r="FL25" s="95" t="s">
        <v>624</v>
      </c>
      <c r="FM25" s="95" t="s">
        <v>624</v>
      </c>
      <c r="FN25" s="95" t="s">
        <v>624</v>
      </c>
      <c r="FO25" s="95" t="s">
        <v>624</v>
      </c>
      <c r="FP25" s="95" t="s">
        <v>624</v>
      </c>
      <c r="FQ25" s="95" t="s">
        <v>624</v>
      </c>
      <c r="FR25" s="95" t="s">
        <v>624</v>
      </c>
      <c r="FS25" s="95" t="s">
        <v>624</v>
      </c>
      <c r="FT25" s="95" t="s">
        <v>624</v>
      </c>
      <c r="FU25" s="95" t="s">
        <v>129</v>
      </c>
      <c r="FV25" s="95" t="s">
        <v>633</v>
      </c>
      <c r="FW25" s="95" t="s">
        <v>129</v>
      </c>
      <c r="FX25" s="95" t="s">
        <v>633</v>
      </c>
      <c r="FY25" s="95" t="s">
        <v>524</v>
      </c>
      <c r="FZ25" s="95" t="s">
        <v>78</v>
      </c>
      <c r="GA25" s="95" t="s">
        <v>524</v>
      </c>
      <c r="GB25" s="95" t="s">
        <v>78</v>
      </c>
      <c r="GC25" s="95"/>
      <c r="GD25" s="95"/>
    </row>
    <row r="26" spans="1:186" s="126" customFormat="1" ht="24.95" customHeight="1" x14ac:dyDescent="0.2">
      <c r="A26" s="95" t="s">
        <v>26</v>
      </c>
      <c r="B26" s="475" t="s">
        <v>27</v>
      </c>
      <c r="C26" s="95" t="s">
        <v>135</v>
      </c>
      <c r="D26" s="95" t="s">
        <v>482</v>
      </c>
      <c r="E26" s="95" t="s">
        <v>673</v>
      </c>
      <c r="F26" s="95" t="s">
        <v>266</v>
      </c>
      <c r="G26" s="95" t="s">
        <v>674</v>
      </c>
      <c r="H26" s="95" t="s">
        <v>88</v>
      </c>
      <c r="I26" s="475" t="s">
        <v>78</v>
      </c>
      <c r="J26" s="95" t="s">
        <v>88</v>
      </c>
      <c r="K26" s="475" t="s">
        <v>78</v>
      </c>
      <c r="L26" s="95" t="s">
        <v>88</v>
      </c>
      <c r="M26" s="475" t="s">
        <v>78</v>
      </c>
      <c r="N26" s="95" t="s">
        <v>88</v>
      </c>
      <c r="O26" s="475" t="s">
        <v>78</v>
      </c>
      <c r="P26" s="95" t="s">
        <v>266</v>
      </c>
      <c r="Q26" s="95" t="s">
        <v>674</v>
      </c>
      <c r="R26" s="95" t="s">
        <v>675</v>
      </c>
      <c r="S26" s="95" t="s">
        <v>78</v>
      </c>
      <c r="T26" s="95" t="s">
        <v>673</v>
      </c>
      <c r="U26" s="95" t="s">
        <v>78</v>
      </c>
      <c r="V26" s="95" t="s">
        <v>266</v>
      </c>
      <c r="W26" s="95" t="s">
        <v>674</v>
      </c>
      <c r="X26" s="95" t="s">
        <v>674</v>
      </c>
      <c r="Y26" s="95" t="s">
        <v>78</v>
      </c>
      <c r="Z26" s="95" t="s">
        <v>88</v>
      </c>
      <c r="AA26" s="16" t="s">
        <v>78</v>
      </c>
      <c r="AB26" s="242" t="s">
        <v>676</v>
      </c>
      <c r="AC26" s="243" t="s">
        <v>488</v>
      </c>
      <c r="AD26" s="242" t="s">
        <v>677</v>
      </c>
      <c r="AE26" s="243" t="s">
        <v>488</v>
      </c>
      <c r="AF26" s="95">
        <v>85</v>
      </c>
      <c r="AG26" s="95" t="s">
        <v>78</v>
      </c>
      <c r="AH26" s="95" t="s">
        <v>678</v>
      </c>
      <c r="AI26" s="95" t="s">
        <v>679</v>
      </c>
      <c r="AJ26" s="95" t="s">
        <v>678</v>
      </c>
      <c r="AK26" s="246" t="s">
        <v>680</v>
      </c>
      <c r="AL26" s="246" t="s">
        <v>681</v>
      </c>
      <c r="AM26" s="246" t="s">
        <v>680</v>
      </c>
      <c r="AN26" s="95" t="s">
        <v>682</v>
      </c>
      <c r="AO26" s="95" t="s">
        <v>682</v>
      </c>
      <c r="AP26" s="95" t="s">
        <v>78</v>
      </c>
      <c r="AQ26" s="95" t="s">
        <v>491</v>
      </c>
      <c r="AR26" s="95" t="s">
        <v>683</v>
      </c>
      <c r="AS26" s="95" t="s">
        <v>491</v>
      </c>
      <c r="AT26" s="95" t="s">
        <v>684</v>
      </c>
      <c r="AU26" s="95" t="s">
        <v>684</v>
      </c>
      <c r="AV26" s="95" t="s">
        <v>78</v>
      </c>
      <c r="AW26" s="246" t="s">
        <v>680</v>
      </c>
      <c r="AX26" s="95" t="s">
        <v>685</v>
      </c>
      <c r="AY26" s="246" t="s">
        <v>680</v>
      </c>
      <c r="AZ26" s="244" t="s">
        <v>686</v>
      </c>
      <c r="BA26" s="244">
        <v>602250</v>
      </c>
      <c r="BB26" s="244" t="s">
        <v>686</v>
      </c>
      <c r="BC26" s="95" t="s">
        <v>601</v>
      </c>
      <c r="BD26" s="95" t="s">
        <v>78</v>
      </c>
      <c r="BE26" s="95">
        <v>1979</v>
      </c>
      <c r="BF26" s="95" t="s">
        <v>78</v>
      </c>
      <c r="BG26" s="95" t="s">
        <v>88</v>
      </c>
      <c r="BH26" s="95" t="s">
        <v>78</v>
      </c>
      <c r="BI26" s="95">
        <v>30300303</v>
      </c>
      <c r="BJ26" s="95" t="s">
        <v>78</v>
      </c>
      <c r="BK26" s="95" t="s">
        <v>687</v>
      </c>
      <c r="BL26" s="95" t="s">
        <v>78</v>
      </c>
      <c r="BM26" s="201" t="s">
        <v>686</v>
      </c>
      <c r="BN26" s="244">
        <v>602250</v>
      </c>
      <c r="BO26" s="201" t="s">
        <v>686</v>
      </c>
      <c r="BP26" s="201" t="s">
        <v>686</v>
      </c>
      <c r="BQ26" s="244">
        <v>602250</v>
      </c>
      <c r="BR26" s="201" t="s">
        <v>686</v>
      </c>
      <c r="BS26" s="201" t="s">
        <v>686</v>
      </c>
      <c r="BT26" s="244">
        <v>602250</v>
      </c>
      <c r="BU26" s="201" t="s">
        <v>686</v>
      </c>
      <c r="BV26" s="201" t="s">
        <v>686</v>
      </c>
      <c r="BW26" s="244">
        <v>602250</v>
      </c>
      <c r="BX26" s="201" t="s">
        <v>686</v>
      </c>
      <c r="BY26" s="243">
        <v>434223</v>
      </c>
      <c r="BZ26" s="244">
        <v>430657</v>
      </c>
      <c r="CA26" s="244" t="s">
        <v>78</v>
      </c>
      <c r="CB26" s="243">
        <v>299435</v>
      </c>
      <c r="CC26" s="244">
        <v>409385</v>
      </c>
      <c r="CD26" s="244" t="s">
        <v>78</v>
      </c>
      <c r="CE26" s="243">
        <v>421558</v>
      </c>
      <c r="CF26" s="244">
        <v>408157</v>
      </c>
      <c r="CG26" s="244" t="s">
        <v>78</v>
      </c>
      <c r="CH26" s="243">
        <v>421558</v>
      </c>
      <c r="CI26" s="244">
        <v>359281</v>
      </c>
      <c r="CJ26" s="244" t="s">
        <v>78</v>
      </c>
      <c r="CK26" s="95">
        <v>1979</v>
      </c>
      <c r="CL26" s="244" t="s">
        <v>78</v>
      </c>
      <c r="CM26" s="95" t="s">
        <v>500</v>
      </c>
      <c r="CN26" s="95" t="s">
        <v>78</v>
      </c>
      <c r="CO26" s="95" t="s">
        <v>500</v>
      </c>
      <c r="CP26" s="95" t="s">
        <v>78</v>
      </c>
      <c r="CQ26" s="95" t="s">
        <v>688</v>
      </c>
      <c r="CR26" s="95" t="s">
        <v>78</v>
      </c>
      <c r="CS26" s="95" t="s">
        <v>689</v>
      </c>
      <c r="CT26" s="95" t="s">
        <v>78</v>
      </c>
      <c r="CU26" s="242" t="s">
        <v>88</v>
      </c>
      <c r="CV26" s="594" t="s">
        <v>488</v>
      </c>
      <c r="CW26" s="242" t="s">
        <v>88</v>
      </c>
      <c r="CX26" s="594" t="s">
        <v>488</v>
      </c>
      <c r="CY26" s="95" t="s">
        <v>88</v>
      </c>
      <c r="CZ26" s="594" t="s">
        <v>488</v>
      </c>
      <c r="DA26" s="95" t="s">
        <v>690</v>
      </c>
      <c r="DB26" s="594" t="s">
        <v>488</v>
      </c>
      <c r="DC26" s="95" t="s">
        <v>690</v>
      </c>
      <c r="DD26" s="594" t="s">
        <v>488</v>
      </c>
      <c r="DE26" s="95" t="s">
        <v>690</v>
      </c>
      <c r="DF26" s="594" t="s">
        <v>488</v>
      </c>
      <c r="DG26" s="95" t="s">
        <v>88</v>
      </c>
      <c r="DH26" s="95" t="s">
        <v>78</v>
      </c>
      <c r="DI26" s="95" t="s">
        <v>88</v>
      </c>
      <c r="DJ26" s="243" t="s">
        <v>488</v>
      </c>
      <c r="DK26" s="95" t="s">
        <v>88</v>
      </c>
      <c r="DL26" s="243" t="s">
        <v>488</v>
      </c>
      <c r="DM26" s="95" t="s">
        <v>88</v>
      </c>
      <c r="DN26" s="243" t="s">
        <v>488</v>
      </c>
      <c r="DO26" s="95" t="s">
        <v>88</v>
      </c>
      <c r="DP26" s="243" t="s">
        <v>488</v>
      </c>
      <c r="DQ26" s="95" t="s">
        <v>88</v>
      </c>
      <c r="DR26" s="243" t="s">
        <v>488</v>
      </c>
      <c r="DS26" s="95" t="s">
        <v>88</v>
      </c>
      <c r="DT26" s="243" t="s">
        <v>488</v>
      </c>
      <c r="DU26" s="95" t="s">
        <v>88</v>
      </c>
      <c r="DV26" s="243" t="s">
        <v>488</v>
      </c>
      <c r="DW26" s="95" t="s">
        <v>88</v>
      </c>
      <c r="DX26" s="243" t="s">
        <v>488</v>
      </c>
      <c r="DY26" s="95" t="s">
        <v>88</v>
      </c>
      <c r="DZ26" s="243" t="s">
        <v>488</v>
      </c>
      <c r="EA26" s="95" t="s">
        <v>88</v>
      </c>
      <c r="EB26" s="243" t="s">
        <v>488</v>
      </c>
      <c r="EC26" s="95" t="s">
        <v>88</v>
      </c>
      <c r="ED26" s="243" t="s">
        <v>488</v>
      </c>
      <c r="EE26" s="95" t="s">
        <v>88</v>
      </c>
      <c r="EF26" s="243" t="s">
        <v>488</v>
      </c>
      <c r="EG26" s="95">
        <v>41.206910000000001</v>
      </c>
      <c r="EH26" s="243" t="s">
        <v>488</v>
      </c>
      <c r="EI26" s="95">
        <v>-80.816730000000007</v>
      </c>
      <c r="EJ26" s="243" t="s">
        <v>488</v>
      </c>
      <c r="EK26" s="95">
        <v>41.205480000000001</v>
      </c>
      <c r="EL26" s="243" t="s">
        <v>488</v>
      </c>
      <c r="EM26" s="95">
        <v>-80.816249999999997</v>
      </c>
      <c r="EN26" s="243" t="s">
        <v>488</v>
      </c>
      <c r="EO26" s="95" t="s">
        <v>691</v>
      </c>
      <c r="EP26" s="243" t="s">
        <v>488</v>
      </c>
      <c r="EQ26" s="95">
        <v>22</v>
      </c>
      <c r="ER26" s="243" t="s">
        <v>488</v>
      </c>
      <c r="ES26" s="95">
        <v>212</v>
      </c>
      <c r="ET26" s="243" t="s">
        <v>488</v>
      </c>
      <c r="EU26" s="95" t="s">
        <v>88</v>
      </c>
      <c r="EV26" s="243" t="s">
        <v>488</v>
      </c>
      <c r="EW26" s="244">
        <v>661205</v>
      </c>
      <c r="EX26" s="244">
        <v>602250</v>
      </c>
      <c r="EY26" s="244">
        <v>661205</v>
      </c>
      <c r="EZ26" s="244">
        <v>661205</v>
      </c>
      <c r="FA26" s="244">
        <v>602250</v>
      </c>
      <c r="FB26" s="244">
        <v>661205</v>
      </c>
      <c r="FC26" s="244">
        <v>661205</v>
      </c>
      <c r="FD26" s="244">
        <v>602250</v>
      </c>
      <c r="FE26" s="244">
        <v>661205</v>
      </c>
      <c r="FF26" s="244">
        <v>661205</v>
      </c>
      <c r="FG26" s="244">
        <v>602250</v>
      </c>
      <c r="FH26" s="244">
        <v>661205</v>
      </c>
      <c r="FI26" s="244">
        <v>434223</v>
      </c>
      <c r="FJ26" s="244">
        <v>430657</v>
      </c>
      <c r="FK26" s="244" t="s">
        <v>78</v>
      </c>
      <c r="FL26" s="244">
        <v>299435</v>
      </c>
      <c r="FM26" s="244">
        <v>409385</v>
      </c>
      <c r="FN26" s="244" t="s">
        <v>78</v>
      </c>
      <c r="FO26" s="244">
        <v>421558</v>
      </c>
      <c r="FP26" s="244">
        <v>408157</v>
      </c>
      <c r="FQ26" s="244" t="s">
        <v>78</v>
      </c>
      <c r="FR26" s="243" t="s">
        <v>506</v>
      </c>
      <c r="FS26" s="244">
        <v>359281</v>
      </c>
      <c r="FT26" s="244" t="s">
        <v>78</v>
      </c>
      <c r="FU26" s="95">
        <v>1979</v>
      </c>
      <c r="FV26" s="95" t="s">
        <v>633</v>
      </c>
      <c r="FW26" s="95" t="s">
        <v>507</v>
      </c>
      <c r="FX26" s="95" t="s">
        <v>633</v>
      </c>
      <c r="FY26" s="95" t="s">
        <v>85</v>
      </c>
      <c r="FZ26" s="95" t="s">
        <v>78</v>
      </c>
      <c r="GA26" s="95" t="s">
        <v>85</v>
      </c>
      <c r="GB26" s="95" t="s">
        <v>78</v>
      </c>
      <c r="GC26" s="95"/>
      <c r="GD26" s="95"/>
    </row>
    <row r="27" spans="1:186" s="126" customFormat="1" ht="24.95" customHeight="1" x14ac:dyDescent="0.2">
      <c r="A27" s="95" t="s">
        <v>26</v>
      </c>
      <c r="B27" s="475" t="s">
        <v>27</v>
      </c>
      <c r="C27" s="95" t="s">
        <v>135</v>
      </c>
      <c r="D27" s="95" t="s">
        <v>482</v>
      </c>
      <c r="E27" s="95" t="s">
        <v>692</v>
      </c>
      <c r="F27" s="95" t="s">
        <v>266</v>
      </c>
      <c r="G27" s="95" t="s">
        <v>693</v>
      </c>
      <c r="H27" s="95" t="s">
        <v>88</v>
      </c>
      <c r="I27" s="95" t="s">
        <v>78</v>
      </c>
      <c r="J27" s="95" t="s">
        <v>88</v>
      </c>
      <c r="K27" s="95" t="s">
        <v>78</v>
      </c>
      <c r="L27" s="95" t="s">
        <v>88</v>
      </c>
      <c r="M27" s="95" t="s">
        <v>78</v>
      </c>
      <c r="N27" s="95" t="s">
        <v>88</v>
      </c>
      <c r="O27" s="95" t="s">
        <v>78</v>
      </c>
      <c r="P27" s="95" t="s">
        <v>266</v>
      </c>
      <c r="Q27" s="95" t="s">
        <v>693</v>
      </c>
      <c r="R27" s="95" t="s">
        <v>675</v>
      </c>
      <c r="S27" s="95" t="s">
        <v>78</v>
      </c>
      <c r="T27" s="95" t="s">
        <v>692</v>
      </c>
      <c r="U27" s="95" t="s">
        <v>78</v>
      </c>
      <c r="V27" s="95" t="s">
        <v>266</v>
      </c>
      <c r="W27" s="95" t="s">
        <v>693</v>
      </c>
      <c r="X27" s="95" t="s">
        <v>693</v>
      </c>
      <c r="Y27" s="95" t="s">
        <v>78</v>
      </c>
      <c r="Z27" s="95" t="s">
        <v>88</v>
      </c>
      <c r="AA27" s="95" t="s">
        <v>78</v>
      </c>
      <c r="AB27" s="242">
        <v>41.206299999999999</v>
      </c>
      <c r="AC27" s="243" t="s">
        <v>488</v>
      </c>
      <c r="AD27" s="242">
        <v>-80.816370000000006</v>
      </c>
      <c r="AE27" s="243" t="s">
        <v>488</v>
      </c>
      <c r="AF27" s="95">
        <v>85</v>
      </c>
      <c r="AG27" s="95" t="s">
        <v>78</v>
      </c>
      <c r="AH27" s="95" t="s">
        <v>678</v>
      </c>
      <c r="AI27" s="95" t="s">
        <v>694</v>
      </c>
      <c r="AJ27" s="95" t="s">
        <v>678</v>
      </c>
      <c r="AK27" s="246" t="s">
        <v>680</v>
      </c>
      <c r="AL27" s="246" t="s">
        <v>681</v>
      </c>
      <c r="AM27" s="246" t="s">
        <v>680</v>
      </c>
      <c r="AN27" s="95" t="s">
        <v>682</v>
      </c>
      <c r="AO27" s="95" t="s">
        <v>682</v>
      </c>
      <c r="AP27" s="95" t="s">
        <v>78</v>
      </c>
      <c r="AQ27" s="95" t="s">
        <v>491</v>
      </c>
      <c r="AR27" s="95" t="s">
        <v>695</v>
      </c>
      <c r="AS27" s="95" t="s">
        <v>491</v>
      </c>
      <c r="AT27" s="95" t="s">
        <v>684</v>
      </c>
      <c r="AU27" s="95" t="s">
        <v>684</v>
      </c>
      <c r="AV27" s="95" t="s">
        <v>78</v>
      </c>
      <c r="AW27" s="246" t="s">
        <v>680</v>
      </c>
      <c r="AX27" s="95" t="s">
        <v>685</v>
      </c>
      <c r="AY27" s="246" t="s">
        <v>680</v>
      </c>
      <c r="AZ27" s="244" t="s">
        <v>686</v>
      </c>
      <c r="BA27" s="244">
        <v>602250</v>
      </c>
      <c r="BB27" s="244" t="s">
        <v>686</v>
      </c>
      <c r="BC27" s="95" t="s">
        <v>601</v>
      </c>
      <c r="BD27" s="95" t="s">
        <v>78</v>
      </c>
      <c r="BE27" s="95">
        <v>1979</v>
      </c>
      <c r="BF27" s="95" t="s">
        <v>78</v>
      </c>
      <c r="BG27" s="95" t="s">
        <v>88</v>
      </c>
      <c r="BH27" s="95" t="s">
        <v>78</v>
      </c>
      <c r="BI27" s="95">
        <v>30300306</v>
      </c>
      <c r="BJ27" s="95" t="s">
        <v>78</v>
      </c>
      <c r="BK27" s="95" t="s">
        <v>696</v>
      </c>
      <c r="BL27" s="95" t="s">
        <v>78</v>
      </c>
      <c r="BM27" s="201" t="s">
        <v>686</v>
      </c>
      <c r="BN27" s="244">
        <v>602250</v>
      </c>
      <c r="BO27" s="201" t="s">
        <v>686</v>
      </c>
      <c r="BP27" s="201" t="s">
        <v>686</v>
      </c>
      <c r="BQ27" s="244">
        <v>602250</v>
      </c>
      <c r="BR27" s="201" t="s">
        <v>686</v>
      </c>
      <c r="BS27" s="201" t="s">
        <v>686</v>
      </c>
      <c r="BT27" s="244">
        <v>602250</v>
      </c>
      <c r="BU27" s="201" t="s">
        <v>686</v>
      </c>
      <c r="BV27" s="201" t="s">
        <v>686</v>
      </c>
      <c r="BW27" s="244">
        <v>602250</v>
      </c>
      <c r="BX27" s="201" t="s">
        <v>686</v>
      </c>
      <c r="BY27" s="243">
        <v>434223</v>
      </c>
      <c r="BZ27" s="244">
        <v>430657</v>
      </c>
      <c r="CA27" s="244" t="s">
        <v>78</v>
      </c>
      <c r="CB27" s="243">
        <v>299435</v>
      </c>
      <c r="CC27" s="244">
        <v>409385</v>
      </c>
      <c r="CD27" s="244" t="s">
        <v>78</v>
      </c>
      <c r="CE27" s="243">
        <v>421558</v>
      </c>
      <c r="CF27" s="244">
        <v>408157</v>
      </c>
      <c r="CG27" s="244" t="s">
        <v>78</v>
      </c>
      <c r="CH27" s="243">
        <v>421558</v>
      </c>
      <c r="CI27" s="244">
        <v>359281</v>
      </c>
      <c r="CJ27" s="244" t="s">
        <v>78</v>
      </c>
      <c r="CK27" s="95">
        <v>1979</v>
      </c>
      <c r="CL27" s="244" t="s">
        <v>78</v>
      </c>
      <c r="CM27" s="95" t="s">
        <v>500</v>
      </c>
      <c r="CN27" s="95" t="s">
        <v>78</v>
      </c>
      <c r="CO27" s="95" t="s">
        <v>500</v>
      </c>
      <c r="CP27" s="95" t="s">
        <v>78</v>
      </c>
      <c r="CQ27" s="95" t="s">
        <v>502</v>
      </c>
      <c r="CR27" s="95" t="s">
        <v>78</v>
      </c>
      <c r="CS27" s="95" t="s">
        <v>88</v>
      </c>
      <c r="CT27" s="95" t="s">
        <v>78</v>
      </c>
      <c r="CU27" s="242">
        <v>41.205750000000002</v>
      </c>
      <c r="CV27" s="594" t="s">
        <v>488</v>
      </c>
      <c r="CW27" s="242">
        <v>-80.816157000000004</v>
      </c>
      <c r="CX27" s="594" t="s">
        <v>488</v>
      </c>
      <c r="CY27" s="95">
        <v>225</v>
      </c>
      <c r="CZ27" s="594" t="s">
        <v>488</v>
      </c>
      <c r="DA27" s="95">
        <v>10</v>
      </c>
      <c r="DB27" s="594" t="s">
        <v>488</v>
      </c>
      <c r="DC27" s="244">
        <v>7080</v>
      </c>
      <c r="DD27" s="594" t="s">
        <v>488</v>
      </c>
      <c r="DE27" s="95">
        <v>662</v>
      </c>
      <c r="DF27" s="594" t="s">
        <v>488</v>
      </c>
      <c r="DG27" s="95" t="s">
        <v>697</v>
      </c>
      <c r="DH27" s="95" t="s">
        <v>78</v>
      </c>
      <c r="DI27" s="95" t="s">
        <v>88</v>
      </c>
      <c r="DJ27" s="243" t="s">
        <v>488</v>
      </c>
      <c r="DK27" s="95" t="s">
        <v>88</v>
      </c>
      <c r="DL27" s="243" t="s">
        <v>488</v>
      </c>
      <c r="DM27" s="95" t="s">
        <v>88</v>
      </c>
      <c r="DN27" s="243" t="s">
        <v>488</v>
      </c>
      <c r="DO27" s="95" t="s">
        <v>88</v>
      </c>
      <c r="DP27" s="243" t="s">
        <v>488</v>
      </c>
      <c r="DQ27" s="95" t="s">
        <v>88</v>
      </c>
      <c r="DR27" s="243" t="s">
        <v>488</v>
      </c>
      <c r="DS27" s="95" t="s">
        <v>88</v>
      </c>
      <c r="DT27" s="243" t="s">
        <v>488</v>
      </c>
      <c r="DU27" s="95" t="s">
        <v>88</v>
      </c>
      <c r="DV27" s="243" t="s">
        <v>488</v>
      </c>
      <c r="DW27" s="95" t="s">
        <v>88</v>
      </c>
      <c r="DX27" s="243" t="s">
        <v>488</v>
      </c>
      <c r="DY27" s="95" t="s">
        <v>88</v>
      </c>
      <c r="DZ27" s="243" t="s">
        <v>488</v>
      </c>
      <c r="EA27" s="95" t="s">
        <v>88</v>
      </c>
      <c r="EB27" s="243" t="s">
        <v>488</v>
      </c>
      <c r="EC27" s="95" t="s">
        <v>88</v>
      </c>
      <c r="ED27" s="243" t="s">
        <v>488</v>
      </c>
      <c r="EE27" s="95" t="s">
        <v>88</v>
      </c>
      <c r="EF27" s="243" t="s">
        <v>488</v>
      </c>
      <c r="EG27" s="95" t="s">
        <v>88</v>
      </c>
      <c r="EH27" s="243" t="s">
        <v>488</v>
      </c>
      <c r="EI27" s="95" t="s">
        <v>88</v>
      </c>
      <c r="EJ27" s="243" t="s">
        <v>488</v>
      </c>
      <c r="EK27" s="95" t="s">
        <v>88</v>
      </c>
      <c r="EL27" s="243" t="s">
        <v>488</v>
      </c>
      <c r="EM27" s="95" t="s">
        <v>88</v>
      </c>
      <c r="EN27" s="243" t="s">
        <v>488</v>
      </c>
      <c r="EO27" s="95" t="s">
        <v>88</v>
      </c>
      <c r="EP27" s="243" t="s">
        <v>488</v>
      </c>
      <c r="EQ27" s="95" t="s">
        <v>88</v>
      </c>
      <c r="ER27" s="243" t="s">
        <v>488</v>
      </c>
      <c r="ES27" s="95" t="s">
        <v>88</v>
      </c>
      <c r="ET27" s="243" t="s">
        <v>488</v>
      </c>
      <c r="EU27" s="95" t="s">
        <v>88</v>
      </c>
      <c r="EV27" s="243" t="s">
        <v>488</v>
      </c>
      <c r="EW27" s="244">
        <v>661205</v>
      </c>
      <c r="EX27" s="244">
        <v>602250</v>
      </c>
      <c r="EY27" s="244">
        <v>661205</v>
      </c>
      <c r="EZ27" s="244">
        <v>661205</v>
      </c>
      <c r="FA27" s="244">
        <v>602250</v>
      </c>
      <c r="FB27" s="244">
        <v>661205</v>
      </c>
      <c r="FC27" s="244">
        <v>661205</v>
      </c>
      <c r="FD27" s="244">
        <v>602250</v>
      </c>
      <c r="FE27" s="244">
        <v>661205</v>
      </c>
      <c r="FF27" s="244">
        <v>661205</v>
      </c>
      <c r="FG27" s="244">
        <v>602250</v>
      </c>
      <c r="FH27" s="244">
        <v>661205</v>
      </c>
      <c r="FI27" s="244">
        <v>434223</v>
      </c>
      <c r="FJ27" s="244">
        <v>430657</v>
      </c>
      <c r="FK27" s="244" t="s">
        <v>78</v>
      </c>
      <c r="FL27" s="244">
        <v>299435</v>
      </c>
      <c r="FM27" s="244">
        <v>409385</v>
      </c>
      <c r="FN27" s="244" t="s">
        <v>78</v>
      </c>
      <c r="FO27" s="244">
        <v>421558</v>
      </c>
      <c r="FP27" s="244">
        <v>408157</v>
      </c>
      <c r="FQ27" s="244" t="s">
        <v>78</v>
      </c>
      <c r="FR27" s="243" t="s">
        <v>506</v>
      </c>
      <c r="FS27" s="244">
        <v>359281</v>
      </c>
      <c r="FT27" s="244" t="s">
        <v>78</v>
      </c>
      <c r="FU27" s="95">
        <v>1979</v>
      </c>
      <c r="FV27" s="95" t="s">
        <v>633</v>
      </c>
      <c r="FW27" s="95" t="s">
        <v>507</v>
      </c>
      <c r="FX27" s="95" t="s">
        <v>633</v>
      </c>
      <c r="FY27" s="95" t="s">
        <v>85</v>
      </c>
      <c r="FZ27" s="95" t="s">
        <v>78</v>
      </c>
      <c r="GA27" s="95" t="s">
        <v>85</v>
      </c>
      <c r="GB27" s="95" t="s">
        <v>78</v>
      </c>
      <c r="GC27" s="95"/>
      <c r="GD27" s="95"/>
    </row>
    <row r="28" spans="1:186" s="126" customFormat="1" ht="24.95" customHeight="1" x14ac:dyDescent="0.2">
      <c r="A28" s="95" t="s">
        <v>26</v>
      </c>
      <c r="B28" s="475" t="s">
        <v>27</v>
      </c>
      <c r="C28" s="95" t="s">
        <v>135</v>
      </c>
      <c r="D28" s="95" t="s">
        <v>482</v>
      </c>
      <c r="E28" s="95" t="s">
        <v>698</v>
      </c>
      <c r="F28" s="95" t="s">
        <v>266</v>
      </c>
      <c r="G28" s="95" t="s">
        <v>699</v>
      </c>
      <c r="H28" s="95" t="s">
        <v>88</v>
      </c>
      <c r="I28" s="95" t="s">
        <v>78</v>
      </c>
      <c r="J28" s="95" t="s">
        <v>88</v>
      </c>
      <c r="K28" s="95" t="s">
        <v>78</v>
      </c>
      <c r="L28" s="95" t="s">
        <v>88</v>
      </c>
      <c r="M28" s="95" t="s">
        <v>78</v>
      </c>
      <c r="N28" s="95" t="s">
        <v>88</v>
      </c>
      <c r="O28" s="95" t="s">
        <v>78</v>
      </c>
      <c r="P28" s="95" t="s">
        <v>266</v>
      </c>
      <c r="Q28" s="95" t="s">
        <v>699</v>
      </c>
      <c r="R28" s="95" t="s">
        <v>675</v>
      </c>
      <c r="S28" s="95" t="s">
        <v>78</v>
      </c>
      <c r="T28" s="95" t="s">
        <v>698</v>
      </c>
      <c r="U28" s="95" t="s">
        <v>78</v>
      </c>
      <c r="V28" s="95" t="s">
        <v>266</v>
      </c>
      <c r="W28" s="95" t="s">
        <v>699</v>
      </c>
      <c r="X28" s="95" t="s">
        <v>699</v>
      </c>
      <c r="Y28" s="95" t="s">
        <v>78</v>
      </c>
      <c r="Z28" s="95" t="s">
        <v>88</v>
      </c>
      <c r="AA28" s="95" t="s">
        <v>78</v>
      </c>
      <c r="AB28" s="242">
        <v>41.206299999999999</v>
      </c>
      <c r="AC28" s="243" t="s">
        <v>488</v>
      </c>
      <c r="AD28" s="242">
        <v>-80.816370000000006</v>
      </c>
      <c r="AE28" s="243" t="s">
        <v>488</v>
      </c>
      <c r="AF28" s="95">
        <v>85</v>
      </c>
      <c r="AG28" s="95" t="s">
        <v>78</v>
      </c>
      <c r="AH28" s="95" t="s">
        <v>678</v>
      </c>
      <c r="AI28" s="95" t="s">
        <v>694</v>
      </c>
      <c r="AJ28" s="95" t="s">
        <v>678</v>
      </c>
      <c r="AK28" s="246" t="s">
        <v>680</v>
      </c>
      <c r="AL28" s="246" t="s">
        <v>681</v>
      </c>
      <c r="AM28" s="246" t="s">
        <v>680</v>
      </c>
      <c r="AN28" s="95" t="s">
        <v>682</v>
      </c>
      <c r="AO28" s="95" t="s">
        <v>682</v>
      </c>
      <c r="AP28" s="95" t="s">
        <v>78</v>
      </c>
      <c r="AQ28" s="95" t="s">
        <v>491</v>
      </c>
      <c r="AR28" s="95" t="s">
        <v>695</v>
      </c>
      <c r="AS28" s="95" t="s">
        <v>491</v>
      </c>
      <c r="AT28" s="95" t="s">
        <v>684</v>
      </c>
      <c r="AU28" s="95" t="s">
        <v>684</v>
      </c>
      <c r="AV28" s="95" t="s">
        <v>78</v>
      </c>
      <c r="AW28" s="246" t="s">
        <v>680</v>
      </c>
      <c r="AX28" s="95" t="s">
        <v>685</v>
      </c>
      <c r="AY28" s="246" t="s">
        <v>680</v>
      </c>
      <c r="AZ28" s="244" t="s">
        <v>686</v>
      </c>
      <c r="BA28" s="244">
        <v>602250</v>
      </c>
      <c r="BB28" s="244" t="s">
        <v>686</v>
      </c>
      <c r="BC28" s="95" t="s">
        <v>601</v>
      </c>
      <c r="BD28" s="95" t="s">
        <v>78</v>
      </c>
      <c r="BE28" s="95">
        <v>1979</v>
      </c>
      <c r="BF28" s="95" t="s">
        <v>78</v>
      </c>
      <c r="BG28" s="95" t="s">
        <v>88</v>
      </c>
      <c r="BH28" s="95" t="s">
        <v>78</v>
      </c>
      <c r="BI28" s="95">
        <v>30300308</v>
      </c>
      <c r="BJ28" s="95" t="s">
        <v>78</v>
      </c>
      <c r="BK28" s="95" t="s">
        <v>700</v>
      </c>
      <c r="BL28" s="95" t="s">
        <v>78</v>
      </c>
      <c r="BM28" s="201" t="s">
        <v>686</v>
      </c>
      <c r="BN28" s="244">
        <v>602250</v>
      </c>
      <c r="BO28" s="201" t="s">
        <v>686</v>
      </c>
      <c r="BP28" s="201" t="s">
        <v>686</v>
      </c>
      <c r="BQ28" s="244">
        <v>602250</v>
      </c>
      <c r="BR28" s="201" t="s">
        <v>686</v>
      </c>
      <c r="BS28" s="201" t="s">
        <v>686</v>
      </c>
      <c r="BT28" s="244">
        <v>602250</v>
      </c>
      <c r="BU28" s="201" t="s">
        <v>686</v>
      </c>
      <c r="BV28" s="201" t="s">
        <v>686</v>
      </c>
      <c r="BW28" s="244">
        <v>602250</v>
      </c>
      <c r="BX28" s="201" t="s">
        <v>686</v>
      </c>
      <c r="BY28" s="243">
        <v>434223</v>
      </c>
      <c r="BZ28" s="244">
        <v>430657</v>
      </c>
      <c r="CA28" s="244" t="s">
        <v>78</v>
      </c>
      <c r="CB28" s="243">
        <v>299435</v>
      </c>
      <c r="CC28" s="244">
        <v>409385</v>
      </c>
      <c r="CD28" s="244" t="s">
        <v>78</v>
      </c>
      <c r="CE28" s="243">
        <v>421558</v>
      </c>
      <c r="CF28" s="244">
        <v>408157</v>
      </c>
      <c r="CG28" s="244" t="s">
        <v>78</v>
      </c>
      <c r="CH28" s="243">
        <v>421558</v>
      </c>
      <c r="CI28" s="244">
        <v>359281</v>
      </c>
      <c r="CJ28" s="244" t="s">
        <v>78</v>
      </c>
      <c r="CK28" s="95">
        <v>1979</v>
      </c>
      <c r="CL28" s="244" t="s">
        <v>78</v>
      </c>
      <c r="CM28" s="95" t="s">
        <v>500</v>
      </c>
      <c r="CN28" s="95" t="s">
        <v>78</v>
      </c>
      <c r="CO28" s="95" t="s">
        <v>500</v>
      </c>
      <c r="CP28" s="95" t="s">
        <v>78</v>
      </c>
      <c r="CQ28" s="95" t="s">
        <v>701</v>
      </c>
      <c r="CR28" s="95" t="s">
        <v>78</v>
      </c>
      <c r="CS28" s="95" t="s">
        <v>88</v>
      </c>
      <c r="CT28" s="95" t="s">
        <v>78</v>
      </c>
      <c r="CU28" s="242" t="s">
        <v>88</v>
      </c>
      <c r="CV28" s="594" t="s">
        <v>488</v>
      </c>
      <c r="CW28" s="242" t="s">
        <v>88</v>
      </c>
      <c r="CX28" s="594" t="s">
        <v>488</v>
      </c>
      <c r="CY28" s="95" t="s">
        <v>88</v>
      </c>
      <c r="CZ28" s="594" t="s">
        <v>488</v>
      </c>
      <c r="DA28" s="95" t="s">
        <v>88</v>
      </c>
      <c r="DB28" s="594" t="s">
        <v>488</v>
      </c>
      <c r="DC28" s="95" t="s">
        <v>88</v>
      </c>
      <c r="DD28" s="594" t="s">
        <v>488</v>
      </c>
      <c r="DE28" s="95" t="s">
        <v>88</v>
      </c>
      <c r="DF28" s="594" t="s">
        <v>488</v>
      </c>
      <c r="DG28" s="95" t="s">
        <v>88</v>
      </c>
      <c r="DH28" s="95" t="s">
        <v>78</v>
      </c>
      <c r="DI28" s="95" t="s">
        <v>88</v>
      </c>
      <c r="DJ28" s="243" t="s">
        <v>488</v>
      </c>
      <c r="DK28" s="95" t="s">
        <v>88</v>
      </c>
      <c r="DL28" s="243" t="s">
        <v>488</v>
      </c>
      <c r="DM28" s="95" t="s">
        <v>88</v>
      </c>
      <c r="DN28" s="243" t="s">
        <v>488</v>
      </c>
      <c r="DO28" s="95" t="s">
        <v>88</v>
      </c>
      <c r="DP28" s="243" t="s">
        <v>488</v>
      </c>
      <c r="DQ28" s="95" t="s">
        <v>88</v>
      </c>
      <c r="DR28" s="243" t="s">
        <v>488</v>
      </c>
      <c r="DS28" s="95" t="s">
        <v>88</v>
      </c>
      <c r="DT28" s="243" t="s">
        <v>488</v>
      </c>
      <c r="DU28" s="95" t="s">
        <v>88</v>
      </c>
      <c r="DV28" s="243" t="s">
        <v>488</v>
      </c>
      <c r="DW28" s="95" t="s">
        <v>88</v>
      </c>
      <c r="DX28" s="243" t="s">
        <v>488</v>
      </c>
      <c r="DY28" s="242">
        <v>41.206299999999999</v>
      </c>
      <c r="DZ28" s="243" t="s">
        <v>488</v>
      </c>
      <c r="EA28" s="95">
        <v>-80.816370000000006</v>
      </c>
      <c r="EB28" s="243" t="s">
        <v>488</v>
      </c>
      <c r="EC28" s="95" t="s">
        <v>702</v>
      </c>
      <c r="ED28" s="243" t="s">
        <v>488</v>
      </c>
      <c r="EE28" s="95" t="s">
        <v>703</v>
      </c>
      <c r="EF28" s="243" t="s">
        <v>488</v>
      </c>
      <c r="EG28" s="95" t="s">
        <v>88</v>
      </c>
      <c r="EH28" s="243" t="s">
        <v>488</v>
      </c>
      <c r="EI28" s="95" t="s">
        <v>88</v>
      </c>
      <c r="EJ28" s="243" t="s">
        <v>488</v>
      </c>
      <c r="EK28" s="95" t="s">
        <v>88</v>
      </c>
      <c r="EL28" s="243" t="s">
        <v>488</v>
      </c>
      <c r="EM28" s="95" t="s">
        <v>88</v>
      </c>
      <c r="EN28" s="243" t="s">
        <v>488</v>
      </c>
      <c r="EO28" s="95" t="s">
        <v>88</v>
      </c>
      <c r="EP28" s="243" t="s">
        <v>488</v>
      </c>
      <c r="EQ28" s="95" t="s">
        <v>88</v>
      </c>
      <c r="ER28" s="243" t="s">
        <v>488</v>
      </c>
      <c r="ES28" s="95" t="s">
        <v>88</v>
      </c>
      <c r="ET28" s="243" t="s">
        <v>488</v>
      </c>
      <c r="EU28" s="95" t="s">
        <v>88</v>
      </c>
      <c r="EV28" s="243" t="s">
        <v>488</v>
      </c>
      <c r="EW28" s="244">
        <v>661205</v>
      </c>
      <c r="EX28" s="244">
        <v>602250</v>
      </c>
      <c r="EY28" s="244">
        <v>661205</v>
      </c>
      <c r="EZ28" s="244">
        <v>661205</v>
      </c>
      <c r="FA28" s="244">
        <v>602250</v>
      </c>
      <c r="FB28" s="244">
        <v>661205</v>
      </c>
      <c r="FC28" s="244">
        <v>661205</v>
      </c>
      <c r="FD28" s="244">
        <v>602250</v>
      </c>
      <c r="FE28" s="244">
        <v>661205</v>
      </c>
      <c r="FF28" s="244">
        <v>661205</v>
      </c>
      <c r="FG28" s="244">
        <v>602250</v>
      </c>
      <c r="FH28" s="244">
        <v>661205</v>
      </c>
      <c r="FI28" s="244">
        <v>434223</v>
      </c>
      <c r="FJ28" s="244">
        <v>430657</v>
      </c>
      <c r="FK28" s="244" t="s">
        <v>78</v>
      </c>
      <c r="FL28" s="244">
        <v>299435</v>
      </c>
      <c r="FM28" s="244">
        <v>409385</v>
      </c>
      <c r="FN28" s="244" t="s">
        <v>78</v>
      </c>
      <c r="FO28" s="244">
        <v>421558</v>
      </c>
      <c r="FP28" s="244">
        <v>408157</v>
      </c>
      <c r="FQ28" s="244" t="s">
        <v>78</v>
      </c>
      <c r="FR28" s="243" t="s">
        <v>506</v>
      </c>
      <c r="FS28" s="244">
        <v>359281</v>
      </c>
      <c r="FT28" s="244" t="s">
        <v>78</v>
      </c>
      <c r="FU28" s="95">
        <v>1979</v>
      </c>
      <c r="FV28" s="95" t="s">
        <v>633</v>
      </c>
      <c r="FW28" s="95" t="s">
        <v>507</v>
      </c>
      <c r="FX28" s="95" t="s">
        <v>633</v>
      </c>
      <c r="FY28" s="95" t="s">
        <v>85</v>
      </c>
      <c r="FZ28" s="95" t="s">
        <v>78</v>
      </c>
      <c r="GA28" s="95" t="s">
        <v>85</v>
      </c>
      <c r="GB28" s="95" t="s">
        <v>78</v>
      </c>
      <c r="GC28" s="95"/>
      <c r="GD28" s="95"/>
    </row>
    <row r="29" spans="1:186" s="126" customFormat="1" ht="24.95" customHeight="1" x14ac:dyDescent="0.2">
      <c r="A29" s="95" t="s">
        <v>26</v>
      </c>
      <c r="B29" s="475" t="s">
        <v>27</v>
      </c>
      <c r="C29" s="95" t="s">
        <v>135</v>
      </c>
      <c r="D29" s="95" t="s">
        <v>482</v>
      </c>
      <c r="E29" s="95" t="s">
        <v>704</v>
      </c>
      <c r="F29" s="95" t="s">
        <v>266</v>
      </c>
      <c r="G29" s="95" t="s">
        <v>705</v>
      </c>
      <c r="H29" s="95" t="s">
        <v>88</v>
      </c>
      <c r="I29" s="95" t="s">
        <v>78</v>
      </c>
      <c r="J29" s="95" t="s">
        <v>88</v>
      </c>
      <c r="K29" s="95" t="s">
        <v>78</v>
      </c>
      <c r="L29" s="95" t="s">
        <v>88</v>
      </c>
      <c r="M29" s="95" t="s">
        <v>78</v>
      </c>
      <c r="N29" s="95" t="s">
        <v>88</v>
      </c>
      <c r="O29" s="95" t="s">
        <v>78</v>
      </c>
      <c r="P29" s="95" t="s">
        <v>266</v>
      </c>
      <c r="Q29" s="95" t="s">
        <v>705</v>
      </c>
      <c r="R29" s="95" t="s">
        <v>675</v>
      </c>
      <c r="S29" s="95" t="s">
        <v>78</v>
      </c>
      <c r="T29" s="95" t="s">
        <v>704</v>
      </c>
      <c r="U29" s="95" t="s">
        <v>78</v>
      </c>
      <c r="V29" s="95" t="s">
        <v>266</v>
      </c>
      <c r="W29" s="95" t="s">
        <v>705</v>
      </c>
      <c r="X29" s="95" t="s">
        <v>705</v>
      </c>
      <c r="Y29" s="95" t="s">
        <v>78</v>
      </c>
      <c r="Z29" s="95" t="s">
        <v>88</v>
      </c>
      <c r="AA29" s="95" t="s">
        <v>78</v>
      </c>
      <c r="AB29" s="242">
        <v>41.206299999999999</v>
      </c>
      <c r="AC29" s="243" t="s">
        <v>488</v>
      </c>
      <c r="AD29" s="242">
        <v>-80.816370000000006</v>
      </c>
      <c r="AE29" s="243" t="s">
        <v>488</v>
      </c>
      <c r="AF29" s="95">
        <v>85</v>
      </c>
      <c r="AG29" s="95" t="s">
        <v>78</v>
      </c>
      <c r="AH29" s="95" t="s">
        <v>678</v>
      </c>
      <c r="AI29" s="95" t="s">
        <v>679</v>
      </c>
      <c r="AJ29" s="95" t="s">
        <v>678</v>
      </c>
      <c r="AK29" s="246" t="s">
        <v>680</v>
      </c>
      <c r="AL29" s="246" t="s">
        <v>681</v>
      </c>
      <c r="AM29" s="246" t="s">
        <v>680</v>
      </c>
      <c r="AN29" s="95" t="s">
        <v>682</v>
      </c>
      <c r="AO29" s="95" t="s">
        <v>682</v>
      </c>
      <c r="AP29" s="95" t="s">
        <v>78</v>
      </c>
      <c r="AQ29" s="95" t="s">
        <v>491</v>
      </c>
      <c r="AR29" s="95" t="s">
        <v>695</v>
      </c>
      <c r="AS29" s="95" t="s">
        <v>491</v>
      </c>
      <c r="AT29" s="95" t="s">
        <v>684</v>
      </c>
      <c r="AU29" s="95" t="s">
        <v>684</v>
      </c>
      <c r="AV29" s="95" t="s">
        <v>78</v>
      </c>
      <c r="AW29" s="246" t="s">
        <v>680</v>
      </c>
      <c r="AX29" s="95" t="s">
        <v>706</v>
      </c>
      <c r="AY29" s="246" t="s">
        <v>680</v>
      </c>
      <c r="AZ29" s="244" t="s">
        <v>686</v>
      </c>
      <c r="BA29" s="244">
        <v>602250</v>
      </c>
      <c r="BB29" s="244" t="s">
        <v>686</v>
      </c>
      <c r="BC29" s="95" t="s">
        <v>601</v>
      </c>
      <c r="BD29" s="95" t="s">
        <v>78</v>
      </c>
      <c r="BE29" s="95">
        <v>1979</v>
      </c>
      <c r="BF29" s="95" t="s">
        <v>78</v>
      </c>
      <c r="BG29" s="95" t="s">
        <v>88</v>
      </c>
      <c r="BH29" s="95" t="s">
        <v>78</v>
      </c>
      <c r="BI29" s="95">
        <v>30300314</v>
      </c>
      <c r="BJ29" s="95" t="s">
        <v>78</v>
      </c>
      <c r="BK29" s="95" t="s">
        <v>707</v>
      </c>
      <c r="BL29" s="95" t="s">
        <v>78</v>
      </c>
      <c r="BM29" s="201" t="s">
        <v>686</v>
      </c>
      <c r="BN29" s="244">
        <v>602250</v>
      </c>
      <c r="BO29" s="201" t="s">
        <v>686</v>
      </c>
      <c r="BP29" s="201" t="s">
        <v>686</v>
      </c>
      <c r="BQ29" s="244">
        <v>602250</v>
      </c>
      <c r="BR29" s="201" t="s">
        <v>686</v>
      </c>
      <c r="BS29" s="201" t="s">
        <v>686</v>
      </c>
      <c r="BT29" s="244">
        <v>602250</v>
      </c>
      <c r="BU29" s="201" t="s">
        <v>686</v>
      </c>
      <c r="BV29" s="201" t="s">
        <v>686</v>
      </c>
      <c r="BW29" s="244">
        <v>602250</v>
      </c>
      <c r="BX29" s="201" t="s">
        <v>686</v>
      </c>
      <c r="BY29" s="243">
        <v>434223</v>
      </c>
      <c r="BZ29" s="244">
        <v>430657</v>
      </c>
      <c r="CA29" s="244" t="s">
        <v>78</v>
      </c>
      <c r="CB29" s="243">
        <v>299435</v>
      </c>
      <c r="CC29" s="244">
        <v>409385</v>
      </c>
      <c r="CD29" s="244" t="s">
        <v>78</v>
      </c>
      <c r="CE29" s="243">
        <v>421558</v>
      </c>
      <c r="CF29" s="244">
        <v>408157</v>
      </c>
      <c r="CG29" s="244" t="s">
        <v>78</v>
      </c>
      <c r="CH29" s="243">
        <v>421558</v>
      </c>
      <c r="CI29" s="244">
        <v>359281</v>
      </c>
      <c r="CJ29" s="244" t="s">
        <v>78</v>
      </c>
      <c r="CK29" s="95">
        <v>1979</v>
      </c>
      <c r="CL29" s="244" t="s">
        <v>78</v>
      </c>
      <c r="CM29" s="95" t="s">
        <v>500</v>
      </c>
      <c r="CN29" s="95" t="s">
        <v>78</v>
      </c>
      <c r="CO29" s="95" t="s">
        <v>500</v>
      </c>
      <c r="CP29" s="95" t="s">
        <v>78</v>
      </c>
      <c r="CQ29" s="95" t="s">
        <v>708</v>
      </c>
      <c r="CR29" s="95" t="s">
        <v>129</v>
      </c>
      <c r="CS29" s="95" t="s">
        <v>88</v>
      </c>
      <c r="CT29" s="95" t="s">
        <v>78</v>
      </c>
      <c r="CU29" s="242" t="s">
        <v>88</v>
      </c>
      <c r="CV29" s="594" t="s">
        <v>488</v>
      </c>
      <c r="CW29" s="242" t="s">
        <v>88</v>
      </c>
      <c r="CX29" s="594" t="s">
        <v>488</v>
      </c>
      <c r="CY29" s="95" t="s">
        <v>88</v>
      </c>
      <c r="CZ29" s="594" t="s">
        <v>488</v>
      </c>
      <c r="DA29" s="95" t="s">
        <v>88</v>
      </c>
      <c r="DB29" s="594" t="s">
        <v>488</v>
      </c>
      <c r="DC29" s="95" t="s">
        <v>88</v>
      </c>
      <c r="DD29" s="594" t="s">
        <v>488</v>
      </c>
      <c r="DE29" s="95" t="s">
        <v>88</v>
      </c>
      <c r="DF29" s="594" t="s">
        <v>488</v>
      </c>
      <c r="DG29" s="95" t="s">
        <v>88</v>
      </c>
      <c r="DH29" s="95" t="s">
        <v>78</v>
      </c>
      <c r="DI29" s="95" t="s">
        <v>88</v>
      </c>
      <c r="DJ29" s="243" t="s">
        <v>488</v>
      </c>
      <c r="DK29" s="95" t="s">
        <v>88</v>
      </c>
      <c r="DL29" s="243" t="s">
        <v>488</v>
      </c>
      <c r="DM29" s="95" t="s">
        <v>88</v>
      </c>
      <c r="DN29" s="243" t="s">
        <v>488</v>
      </c>
      <c r="DO29" s="95" t="s">
        <v>88</v>
      </c>
      <c r="DP29" s="243" t="s">
        <v>488</v>
      </c>
      <c r="DQ29" s="95" t="s">
        <v>88</v>
      </c>
      <c r="DR29" s="243" t="s">
        <v>488</v>
      </c>
      <c r="DS29" s="95" t="s">
        <v>88</v>
      </c>
      <c r="DT29" s="243" t="s">
        <v>488</v>
      </c>
      <c r="DU29" s="95" t="s">
        <v>88</v>
      </c>
      <c r="DV29" s="243" t="s">
        <v>488</v>
      </c>
      <c r="DW29" s="95" t="s">
        <v>88</v>
      </c>
      <c r="DX29" s="243" t="s">
        <v>488</v>
      </c>
      <c r="DY29" s="242">
        <v>41.206299999999999</v>
      </c>
      <c r="DZ29" s="243" t="s">
        <v>488</v>
      </c>
      <c r="EA29" s="95">
        <v>-80.816370000000006</v>
      </c>
      <c r="EB29" s="243" t="s">
        <v>488</v>
      </c>
      <c r="EC29" s="95" t="s">
        <v>702</v>
      </c>
      <c r="ED29" s="243" t="s">
        <v>488</v>
      </c>
      <c r="EE29" s="95" t="s">
        <v>703</v>
      </c>
      <c r="EF29" s="243" t="s">
        <v>488</v>
      </c>
      <c r="EG29" s="95" t="s">
        <v>88</v>
      </c>
      <c r="EH29" s="243" t="s">
        <v>488</v>
      </c>
      <c r="EI29" s="95" t="s">
        <v>88</v>
      </c>
      <c r="EJ29" s="243" t="s">
        <v>488</v>
      </c>
      <c r="EK29" s="95" t="s">
        <v>88</v>
      </c>
      <c r="EL29" s="243" t="s">
        <v>488</v>
      </c>
      <c r="EM29" s="95" t="s">
        <v>88</v>
      </c>
      <c r="EN29" s="243" t="s">
        <v>488</v>
      </c>
      <c r="EO29" s="95" t="s">
        <v>88</v>
      </c>
      <c r="EP29" s="243" t="s">
        <v>488</v>
      </c>
      <c r="EQ29" s="95" t="s">
        <v>88</v>
      </c>
      <c r="ER29" s="243" t="s">
        <v>488</v>
      </c>
      <c r="ES29" s="95" t="s">
        <v>88</v>
      </c>
      <c r="ET29" s="243" t="s">
        <v>488</v>
      </c>
      <c r="EU29" s="95" t="s">
        <v>88</v>
      </c>
      <c r="EV29" s="243" t="s">
        <v>488</v>
      </c>
      <c r="EW29" s="244">
        <v>661205</v>
      </c>
      <c r="EX29" s="244">
        <v>602250</v>
      </c>
      <c r="EY29" s="244">
        <v>661205</v>
      </c>
      <c r="EZ29" s="244">
        <v>661205</v>
      </c>
      <c r="FA29" s="244">
        <v>602250</v>
      </c>
      <c r="FB29" s="244">
        <v>661205</v>
      </c>
      <c r="FC29" s="244">
        <v>661205</v>
      </c>
      <c r="FD29" s="244">
        <v>602250</v>
      </c>
      <c r="FE29" s="244">
        <v>661205</v>
      </c>
      <c r="FF29" s="244">
        <v>661205</v>
      </c>
      <c r="FG29" s="244">
        <v>602250</v>
      </c>
      <c r="FH29" s="244">
        <v>661205</v>
      </c>
      <c r="FI29" s="244">
        <v>434223</v>
      </c>
      <c r="FJ29" s="244">
        <v>430657</v>
      </c>
      <c r="FK29" s="244" t="s">
        <v>78</v>
      </c>
      <c r="FL29" s="244">
        <v>299435</v>
      </c>
      <c r="FM29" s="244">
        <v>409385</v>
      </c>
      <c r="FN29" s="244" t="s">
        <v>78</v>
      </c>
      <c r="FO29" s="244">
        <v>421558</v>
      </c>
      <c r="FP29" s="244">
        <v>408157</v>
      </c>
      <c r="FQ29" s="244" t="s">
        <v>78</v>
      </c>
      <c r="FR29" s="243" t="s">
        <v>506</v>
      </c>
      <c r="FS29" s="244">
        <v>359281</v>
      </c>
      <c r="FT29" s="244" t="s">
        <v>78</v>
      </c>
      <c r="FU29" s="95">
        <v>1979</v>
      </c>
      <c r="FV29" s="95" t="s">
        <v>633</v>
      </c>
      <c r="FW29" s="95" t="s">
        <v>507</v>
      </c>
      <c r="FX29" s="95" t="s">
        <v>633</v>
      </c>
      <c r="FY29" s="95" t="s">
        <v>85</v>
      </c>
      <c r="FZ29" s="95" t="s">
        <v>78</v>
      </c>
      <c r="GA29" s="95" t="s">
        <v>85</v>
      </c>
      <c r="GB29" s="95" t="s">
        <v>78</v>
      </c>
      <c r="GC29" s="95"/>
      <c r="GD29" s="95"/>
    </row>
    <row r="30" spans="1:186" s="126" customFormat="1" ht="24.95" customHeight="1" x14ac:dyDescent="0.2">
      <c r="A30" s="95" t="s">
        <v>26</v>
      </c>
      <c r="B30" s="475" t="s">
        <v>27</v>
      </c>
      <c r="C30" s="95" t="s">
        <v>135</v>
      </c>
      <c r="D30" s="95" t="s">
        <v>482</v>
      </c>
      <c r="E30" s="95" t="s">
        <v>709</v>
      </c>
      <c r="F30" s="95" t="s">
        <v>266</v>
      </c>
      <c r="G30" s="95" t="s">
        <v>705</v>
      </c>
      <c r="H30" s="95" t="s">
        <v>88</v>
      </c>
      <c r="I30" s="95" t="s">
        <v>78</v>
      </c>
      <c r="J30" s="95" t="s">
        <v>88</v>
      </c>
      <c r="K30" s="95" t="s">
        <v>78</v>
      </c>
      <c r="L30" s="95" t="s">
        <v>88</v>
      </c>
      <c r="M30" s="95" t="s">
        <v>78</v>
      </c>
      <c r="N30" s="95" t="s">
        <v>88</v>
      </c>
      <c r="O30" s="95" t="s">
        <v>78</v>
      </c>
      <c r="P30" s="95" t="s">
        <v>266</v>
      </c>
      <c r="Q30" s="95" t="s">
        <v>705</v>
      </c>
      <c r="R30" s="95" t="s">
        <v>675</v>
      </c>
      <c r="S30" s="95" t="s">
        <v>78</v>
      </c>
      <c r="T30" s="95" t="s">
        <v>709</v>
      </c>
      <c r="U30" s="95" t="s">
        <v>78</v>
      </c>
      <c r="V30" s="95" t="s">
        <v>266</v>
      </c>
      <c r="W30" s="95" t="s">
        <v>705</v>
      </c>
      <c r="X30" s="95" t="s">
        <v>705</v>
      </c>
      <c r="Y30" s="95" t="s">
        <v>78</v>
      </c>
      <c r="Z30" s="95" t="s">
        <v>88</v>
      </c>
      <c r="AA30" s="95" t="s">
        <v>78</v>
      </c>
      <c r="AB30" s="242">
        <v>41.206299999999999</v>
      </c>
      <c r="AC30" s="243" t="s">
        <v>488</v>
      </c>
      <c r="AD30" s="242">
        <v>-80.816370000000006</v>
      </c>
      <c r="AE30" s="243" t="s">
        <v>488</v>
      </c>
      <c r="AF30" s="95">
        <v>85</v>
      </c>
      <c r="AG30" s="95" t="s">
        <v>78</v>
      </c>
      <c r="AH30" s="95" t="s">
        <v>678</v>
      </c>
      <c r="AI30" s="95" t="s">
        <v>694</v>
      </c>
      <c r="AJ30" s="95" t="s">
        <v>678</v>
      </c>
      <c r="AK30" s="246" t="s">
        <v>680</v>
      </c>
      <c r="AL30" s="246" t="s">
        <v>681</v>
      </c>
      <c r="AM30" s="246" t="s">
        <v>680</v>
      </c>
      <c r="AN30" s="95" t="s">
        <v>682</v>
      </c>
      <c r="AO30" s="95" t="s">
        <v>682</v>
      </c>
      <c r="AP30" s="95" t="s">
        <v>78</v>
      </c>
      <c r="AQ30" s="95" t="s">
        <v>491</v>
      </c>
      <c r="AR30" s="95" t="s">
        <v>695</v>
      </c>
      <c r="AS30" s="95" t="s">
        <v>491</v>
      </c>
      <c r="AT30" s="95" t="s">
        <v>684</v>
      </c>
      <c r="AU30" s="95" t="s">
        <v>684</v>
      </c>
      <c r="AV30" s="95" t="s">
        <v>78</v>
      </c>
      <c r="AW30" s="246" t="s">
        <v>680</v>
      </c>
      <c r="AX30" s="95" t="s">
        <v>685</v>
      </c>
      <c r="AY30" s="246" t="s">
        <v>680</v>
      </c>
      <c r="AZ30" s="244" t="s">
        <v>686</v>
      </c>
      <c r="BA30" s="244">
        <v>602250</v>
      </c>
      <c r="BB30" s="244" t="s">
        <v>686</v>
      </c>
      <c r="BC30" s="95" t="s">
        <v>601</v>
      </c>
      <c r="BD30" s="95" t="s">
        <v>78</v>
      </c>
      <c r="BE30" s="95">
        <v>1979</v>
      </c>
      <c r="BF30" s="95" t="s">
        <v>78</v>
      </c>
      <c r="BG30" s="95" t="s">
        <v>88</v>
      </c>
      <c r="BH30" s="95" t="s">
        <v>78</v>
      </c>
      <c r="BI30" s="95">
        <v>30300314</v>
      </c>
      <c r="BJ30" s="95" t="s">
        <v>78</v>
      </c>
      <c r="BK30" s="95" t="s">
        <v>710</v>
      </c>
      <c r="BL30" s="95" t="s">
        <v>78</v>
      </c>
      <c r="BM30" s="201" t="s">
        <v>686</v>
      </c>
      <c r="BN30" s="244">
        <v>602250</v>
      </c>
      <c r="BO30" s="201" t="s">
        <v>686</v>
      </c>
      <c r="BP30" s="201" t="s">
        <v>686</v>
      </c>
      <c r="BQ30" s="244">
        <v>602250</v>
      </c>
      <c r="BR30" s="201" t="s">
        <v>686</v>
      </c>
      <c r="BS30" s="201" t="s">
        <v>686</v>
      </c>
      <c r="BT30" s="244">
        <v>602250</v>
      </c>
      <c r="BU30" s="201" t="s">
        <v>686</v>
      </c>
      <c r="BV30" s="201" t="s">
        <v>686</v>
      </c>
      <c r="BW30" s="244">
        <v>602250</v>
      </c>
      <c r="BX30" s="201" t="s">
        <v>686</v>
      </c>
      <c r="BY30" s="243">
        <v>434223</v>
      </c>
      <c r="BZ30" s="244">
        <v>430657</v>
      </c>
      <c r="CA30" s="244" t="s">
        <v>78</v>
      </c>
      <c r="CB30" s="243">
        <v>299435</v>
      </c>
      <c r="CC30" s="244">
        <v>409385</v>
      </c>
      <c r="CD30" s="244" t="s">
        <v>78</v>
      </c>
      <c r="CE30" s="243">
        <v>421558</v>
      </c>
      <c r="CF30" s="244">
        <v>408157</v>
      </c>
      <c r="CG30" s="244" t="s">
        <v>78</v>
      </c>
      <c r="CH30" s="243">
        <v>421558</v>
      </c>
      <c r="CI30" s="244">
        <v>359281</v>
      </c>
      <c r="CJ30" s="244" t="s">
        <v>78</v>
      </c>
      <c r="CK30" s="95">
        <v>1979</v>
      </c>
      <c r="CL30" s="244" t="s">
        <v>78</v>
      </c>
      <c r="CM30" s="95" t="s">
        <v>500</v>
      </c>
      <c r="CN30" s="95" t="s">
        <v>78</v>
      </c>
      <c r="CO30" s="95" t="s">
        <v>500</v>
      </c>
      <c r="CP30" s="95" t="s">
        <v>78</v>
      </c>
      <c r="CQ30" s="95" t="s">
        <v>708</v>
      </c>
      <c r="CR30" s="95" t="s">
        <v>129</v>
      </c>
      <c r="CS30" s="95" t="s">
        <v>88</v>
      </c>
      <c r="CT30" s="95" t="s">
        <v>78</v>
      </c>
      <c r="CU30" s="242" t="s">
        <v>88</v>
      </c>
      <c r="CV30" s="594" t="s">
        <v>488</v>
      </c>
      <c r="CW30" s="242" t="s">
        <v>88</v>
      </c>
      <c r="CX30" s="594" t="s">
        <v>488</v>
      </c>
      <c r="CY30" s="95" t="s">
        <v>88</v>
      </c>
      <c r="CZ30" s="594" t="s">
        <v>488</v>
      </c>
      <c r="DA30" s="95" t="s">
        <v>88</v>
      </c>
      <c r="DB30" s="594" t="s">
        <v>488</v>
      </c>
      <c r="DC30" s="95" t="s">
        <v>88</v>
      </c>
      <c r="DD30" s="594" t="s">
        <v>488</v>
      </c>
      <c r="DE30" s="95" t="s">
        <v>88</v>
      </c>
      <c r="DF30" s="594" t="s">
        <v>488</v>
      </c>
      <c r="DG30" s="95" t="s">
        <v>88</v>
      </c>
      <c r="DH30" s="95" t="s">
        <v>78</v>
      </c>
      <c r="DI30" s="95" t="s">
        <v>88</v>
      </c>
      <c r="DJ30" s="243" t="s">
        <v>488</v>
      </c>
      <c r="DK30" s="95" t="s">
        <v>88</v>
      </c>
      <c r="DL30" s="243" t="s">
        <v>488</v>
      </c>
      <c r="DM30" s="95" t="s">
        <v>88</v>
      </c>
      <c r="DN30" s="243" t="s">
        <v>488</v>
      </c>
      <c r="DO30" s="95" t="s">
        <v>88</v>
      </c>
      <c r="DP30" s="243" t="s">
        <v>488</v>
      </c>
      <c r="DQ30" s="95" t="s">
        <v>88</v>
      </c>
      <c r="DR30" s="243" t="s">
        <v>488</v>
      </c>
      <c r="DS30" s="95" t="s">
        <v>88</v>
      </c>
      <c r="DT30" s="243" t="s">
        <v>488</v>
      </c>
      <c r="DU30" s="95" t="s">
        <v>88</v>
      </c>
      <c r="DV30" s="243" t="s">
        <v>488</v>
      </c>
      <c r="DW30" s="95" t="s">
        <v>88</v>
      </c>
      <c r="DX30" s="243" t="s">
        <v>488</v>
      </c>
      <c r="DY30" s="242">
        <v>41.206299999999999</v>
      </c>
      <c r="DZ30" s="243" t="s">
        <v>488</v>
      </c>
      <c r="EA30" s="95">
        <v>-80.816370000000006</v>
      </c>
      <c r="EB30" s="243" t="s">
        <v>488</v>
      </c>
      <c r="EC30" s="95" t="s">
        <v>702</v>
      </c>
      <c r="ED30" s="243" t="s">
        <v>488</v>
      </c>
      <c r="EE30" s="95" t="s">
        <v>703</v>
      </c>
      <c r="EF30" s="243" t="s">
        <v>488</v>
      </c>
      <c r="EG30" s="95" t="s">
        <v>88</v>
      </c>
      <c r="EH30" s="243" t="s">
        <v>488</v>
      </c>
      <c r="EI30" s="95" t="s">
        <v>88</v>
      </c>
      <c r="EJ30" s="243" t="s">
        <v>488</v>
      </c>
      <c r="EK30" s="95" t="s">
        <v>88</v>
      </c>
      <c r="EL30" s="243" t="s">
        <v>488</v>
      </c>
      <c r="EM30" s="95" t="s">
        <v>88</v>
      </c>
      <c r="EN30" s="243" t="s">
        <v>488</v>
      </c>
      <c r="EO30" s="95" t="s">
        <v>88</v>
      </c>
      <c r="EP30" s="243" t="s">
        <v>488</v>
      </c>
      <c r="EQ30" s="95" t="s">
        <v>88</v>
      </c>
      <c r="ER30" s="243" t="s">
        <v>488</v>
      </c>
      <c r="ES30" s="95" t="s">
        <v>88</v>
      </c>
      <c r="ET30" s="243" t="s">
        <v>488</v>
      </c>
      <c r="EU30" s="95" t="s">
        <v>88</v>
      </c>
      <c r="EV30" s="243" t="s">
        <v>488</v>
      </c>
      <c r="EW30" s="244">
        <v>661205</v>
      </c>
      <c r="EX30" s="244">
        <v>602250</v>
      </c>
      <c r="EY30" s="244">
        <v>661205</v>
      </c>
      <c r="EZ30" s="244">
        <v>661205</v>
      </c>
      <c r="FA30" s="244">
        <v>602250</v>
      </c>
      <c r="FB30" s="244">
        <v>661205</v>
      </c>
      <c r="FC30" s="244">
        <v>661205</v>
      </c>
      <c r="FD30" s="244">
        <v>602250</v>
      </c>
      <c r="FE30" s="244">
        <v>661205</v>
      </c>
      <c r="FF30" s="244">
        <v>661205</v>
      </c>
      <c r="FG30" s="244">
        <v>602250</v>
      </c>
      <c r="FH30" s="244">
        <v>661205</v>
      </c>
      <c r="FI30" s="244">
        <v>434223</v>
      </c>
      <c r="FJ30" s="244">
        <v>430657</v>
      </c>
      <c r="FK30" s="244" t="s">
        <v>78</v>
      </c>
      <c r="FL30" s="244">
        <v>299435</v>
      </c>
      <c r="FM30" s="244">
        <v>409385</v>
      </c>
      <c r="FN30" s="244" t="s">
        <v>78</v>
      </c>
      <c r="FO30" s="244">
        <v>421558</v>
      </c>
      <c r="FP30" s="244">
        <v>408157</v>
      </c>
      <c r="FQ30" s="244" t="s">
        <v>78</v>
      </c>
      <c r="FR30" s="243" t="s">
        <v>506</v>
      </c>
      <c r="FS30" s="244">
        <v>359281</v>
      </c>
      <c r="FT30" s="244" t="s">
        <v>78</v>
      </c>
      <c r="FU30" s="95">
        <v>1979</v>
      </c>
      <c r="FV30" s="95" t="s">
        <v>633</v>
      </c>
      <c r="FW30" s="95" t="s">
        <v>507</v>
      </c>
      <c r="FX30" s="95" t="s">
        <v>633</v>
      </c>
      <c r="FY30" s="95" t="s">
        <v>85</v>
      </c>
      <c r="FZ30" s="95" t="s">
        <v>78</v>
      </c>
      <c r="GA30" s="95" t="s">
        <v>85</v>
      </c>
      <c r="GB30" s="95" t="s">
        <v>78</v>
      </c>
      <c r="GC30" s="95"/>
      <c r="GD30" s="95"/>
    </row>
    <row r="31" spans="1:186" s="126" customFormat="1" ht="24.95" customHeight="1" x14ac:dyDescent="0.2">
      <c r="A31" s="95" t="s">
        <v>26</v>
      </c>
      <c r="B31" s="475" t="s">
        <v>27</v>
      </c>
      <c r="C31" s="95" t="s">
        <v>135</v>
      </c>
      <c r="D31" s="95" t="s">
        <v>482</v>
      </c>
      <c r="E31" s="95" t="s">
        <v>711</v>
      </c>
      <c r="F31" s="95" t="s">
        <v>266</v>
      </c>
      <c r="G31" s="95" t="s">
        <v>712</v>
      </c>
      <c r="H31" s="95" t="s">
        <v>88</v>
      </c>
      <c r="I31" s="95" t="s">
        <v>78</v>
      </c>
      <c r="J31" s="95" t="s">
        <v>88</v>
      </c>
      <c r="K31" s="95" t="s">
        <v>78</v>
      </c>
      <c r="L31" s="95" t="s">
        <v>88</v>
      </c>
      <c r="M31" s="95" t="s">
        <v>78</v>
      </c>
      <c r="N31" s="95" t="s">
        <v>88</v>
      </c>
      <c r="O31" s="95" t="s">
        <v>78</v>
      </c>
      <c r="P31" s="95" t="s">
        <v>266</v>
      </c>
      <c r="Q31" s="95" t="s">
        <v>712</v>
      </c>
      <c r="R31" s="95" t="s">
        <v>675</v>
      </c>
      <c r="S31" s="95" t="s">
        <v>78</v>
      </c>
      <c r="T31" s="95" t="s">
        <v>711</v>
      </c>
      <c r="U31" s="95" t="s">
        <v>78</v>
      </c>
      <c r="V31" s="95" t="s">
        <v>266</v>
      </c>
      <c r="W31" s="95" t="s">
        <v>712</v>
      </c>
      <c r="X31" s="95" t="s">
        <v>712</v>
      </c>
      <c r="Y31" s="95" t="s">
        <v>78</v>
      </c>
      <c r="Z31" s="95" t="s">
        <v>88</v>
      </c>
      <c r="AA31" s="95" t="s">
        <v>78</v>
      </c>
      <c r="AB31" s="242">
        <v>41.206299999999999</v>
      </c>
      <c r="AC31" s="243" t="s">
        <v>488</v>
      </c>
      <c r="AD31" s="242">
        <v>-80.816370000000006</v>
      </c>
      <c r="AE31" s="243" t="s">
        <v>488</v>
      </c>
      <c r="AF31" s="95">
        <v>85</v>
      </c>
      <c r="AG31" s="95" t="s">
        <v>78</v>
      </c>
      <c r="AH31" s="95" t="s">
        <v>678</v>
      </c>
      <c r="AI31" s="95" t="s">
        <v>694</v>
      </c>
      <c r="AJ31" s="95" t="s">
        <v>678</v>
      </c>
      <c r="AK31" s="246" t="s">
        <v>680</v>
      </c>
      <c r="AL31" s="246" t="s">
        <v>681</v>
      </c>
      <c r="AM31" s="246" t="s">
        <v>680</v>
      </c>
      <c r="AN31" s="95" t="s">
        <v>682</v>
      </c>
      <c r="AO31" s="95" t="s">
        <v>682</v>
      </c>
      <c r="AP31" s="95" t="s">
        <v>78</v>
      </c>
      <c r="AQ31" s="95" t="s">
        <v>491</v>
      </c>
      <c r="AR31" s="95" t="s">
        <v>695</v>
      </c>
      <c r="AS31" s="95" t="s">
        <v>491</v>
      </c>
      <c r="AT31" s="95" t="s">
        <v>684</v>
      </c>
      <c r="AU31" s="95" t="s">
        <v>684</v>
      </c>
      <c r="AV31" s="95" t="s">
        <v>78</v>
      </c>
      <c r="AW31" s="246" t="s">
        <v>680</v>
      </c>
      <c r="AX31" s="95" t="s">
        <v>706</v>
      </c>
      <c r="AY31" s="246" t="s">
        <v>680</v>
      </c>
      <c r="AZ31" s="244" t="s">
        <v>686</v>
      </c>
      <c r="BA31" s="244">
        <v>602250</v>
      </c>
      <c r="BB31" s="244" t="s">
        <v>686</v>
      </c>
      <c r="BC31" s="95" t="s">
        <v>601</v>
      </c>
      <c r="BD31" s="95" t="s">
        <v>78</v>
      </c>
      <c r="BE31" s="95">
        <v>1979</v>
      </c>
      <c r="BF31" s="95" t="s">
        <v>78</v>
      </c>
      <c r="BG31" s="95" t="s">
        <v>88</v>
      </c>
      <c r="BH31" s="95" t="s">
        <v>78</v>
      </c>
      <c r="BI31" s="95">
        <v>30300302</v>
      </c>
      <c r="BJ31" s="95" t="s">
        <v>78</v>
      </c>
      <c r="BK31" s="95" t="s">
        <v>713</v>
      </c>
      <c r="BL31" s="95" t="s">
        <v>78</v>
      </c>
      <c r="BM31" s="201" t="s">
        <v>686</v>
      </c>
      <c r="BN31" s="244">
        <v>602250</v>
      </c>
      <c r="BO31" s="201" t="s">
        <v>686</v>
      </c>
      <c r="BP31" s="201" t="s">
        <v>686</v>
      </c>
      <c r="BQ31" s="244">
        <v>602250</v>
      </c>
      <c r="BR31" s="201" t="s">
        <v>686</v>
      </c>
      <c r="BS31" s="201" t="s">
        <v>686</v>
      </c>
      <c r="BT31" s="244">
        <v>602250</v>
      </c>
      <c r="BU31" s="201" t="s">
        <v>686</v>
      </c>
      <c r="BV31" s="201" t="s">
        <v>686</v>
      </c>
      <c r="BW31" s="244">
        <v>602250</v>
      </c>
      <c r="BX31" s="201" t="s">
        <v>686</v>
      </c>
      <c r="BY31" s="243">
        <v>434223</v>
      </c>
      <c r="BZ31" s="244">
        <v>430657</v>
      </c>
      <c r="CA31" s="244" t="s">
        <v>78</v>
      </c>
      <c r="CB31" s="243">
        <v>299435</v>
      </c>
      <c r="CC31" s="244">
        <v>409385</v>
      </c>
      <c r="CD31" s="244" t="s">
        <v>78</v>
      </c>
      <c r="CE31" s="243">
        <v>421558</v>
      </c>
      <c r="CF31" s="244">
        <v>408157</v>
      </c>
      <c r="CG31" s="244" t="s">
        <v>78</v>
      </c>
      <c r="CH31" s="243">
        <v>421558</v>
      </c>
      <c r="CI31" s="244">
        <v>359281</v>
      </c>
      <c r="CJ31" s="244" t="s">
        <v>78</v>
      </c>
      <c r="CK31" s="95">
        <v>1979</v>
      </c>
      <c r="CL31" s="244" t="s">
        <v>78</v>
      </c>
      <c r="CM31" s="95" t="s">
        <v>500</v>
      </c>
      <c r="CN31" s="95" t="s">
        <v>78</v>
      </c>
      <c r="CO31" s="95" t="s">
        <v>500</v>
      </c>
      <c r="CP31" s="95" t="s">
        <v>78</v>
      </c>
      <c r="CQ31" s="95" t="s">
        <v>708</v>
      </c>
      <c r="CR31" s="95" t="s">
        <v>129</v>
      </c>
      <c r="CS31" s="95" t="s">
        <v>88</v>
      </c>
      <c r="CT31" s="95" t="s">
        <v>78</v>
      </c>
      <c r="CU31" s="242" t="s">
        <v>88</v>
      </c>
      <c r="CV31" s="594" t="s">
        <v>488</v>
      </c>
      <c r="CW31" s="242" t="s">
        <v>88</v>
      </c>
      <c r="CX31" s="594" t="s">
        <v>488</v>
      </c>
      <c r="CY31" s="95" t="s">
        <v>88</v>
      </c>
      <c r="CZ31" s="594" t="s">
        <v>488</v>
      </c>
      <c r="DA31" s="95" t="s">
        <v>88</v>
      </c>
      <c r="DB31" s="594" t="s">
        <v>488</v>
      </c>
      <c r="DC31" s="95" t="s">
        <v>88</v>
      </c>
      <c r="DD31" s="594" t="s">
        <v>488</v>
      </c>
      <c r="DE31" s="95" t="s">
        <v>88</v>
      </c>
      <c r="DF31" s="594" t="s">
        <v>488</v>
      </c>
      <c r="DG31" s="95" t="s">
        <v>88</v>
      </c>
      <c r="DH31" s="95" t="s">
        <v>78</v>
      </c>
      <c r="DI31" s="95" t="s">
        <v>88</v>
      </c>
      <c r="DJ31" s="243" t="s">
        <v>488</v>
      </c>
      <c r="DK31" s="95" t="s">
        <v>88</v>
      </c>
      <c r="DL31" s="243" t="s">
        <v>488</v>
      </c>
      <c r="DM31" s="95" t="s">
        <v>88</v>
      </c>
      <c r="DN31" s="243" t="s">
        <v>488</v>
      </c>
      <c r="DO31" s="95" t="s">
        <v>88</v>
      </c>
      <c r="DP31" s="243" t="s">
        <v>488</v>
      </c>
      <c r="DQ31" s="95" t="s">
        <v>88</v>
      </c>
      <c r="DR31" s="243" t="s">
        <v>488</v>
      </c>
      <c r="DS31" s="95" t="s">
        <v>88</v>
      </c>
      <c r="DT31" s="243" t="s">
        <v>488</v>
      </c>
      <c r="DU31" s="95" t="s">
        <v>88</v>
      </c>
      <c r="DV31" s="243" t="s">
        <v>488</v>
      </c>
      <c r="DW31" s="95" t="s">
        <v>88</v>
      </c>
      <c r="DX31" s="243" t="s">
        <v>488</v>
      </c>
      <c r="DY31" s="242">
        <v>41.206299999999999</v>
      </c>
      <c r="DZ31" s="243" t="s">
        <v>488</v>
      </c>
      <c r="EA31" s="95">
        <v>-80.816370000000006</v>
      </c>
      <c r="EB31" s="243" t="s">
        <v>488</v>
      </c>
      <c r="EC31" s="95" t="s">
        <v>702</v>
      </c>
      <c r="ED31" s="243" t="s">
        <v>488</v>
      </c>
      <c r="EE31" s="95" t="s">
        <v>703</v>
      </c>
      <c r="EF31" s="243" t="s">
        <v>488</v>
      </c>
      <c r="EG31" s="95" t="s">
        <v>88</v>
      </c>
      <c r="EH31" s="243" t="s">
        <v>488</v>
      </c>
      <c r="EI31" s="95" t="s">
        <v>88</v>
      </c>
      <c r="EJ31" s="243" t="s">
        <v>488</v>
      </c>
      <c r="EK31" s="95" t="s">
        <v>88</v>
      </c>
      <c r="EL31" s="243" t="s">
        <v>488</v>
      </c>
      <c r="EM31" s="95" t="s">
        <v>88</v>
      </c>
      <c r="EN31" s="243" t="s">
        <v>488</v>
      </c>
      <c r="EO31" s="95" t="s">
        <v>88</v>
      </c>
      <c r="EP31" s="243" t="s">
        <v>488</v>
      </c>
      <c r="EQ31" s="95" t="s">
        <v>88</v>
      </c>
      <c r="ER31" s="243" t="s">
        <v>488</v>
      </c>
      <c r="ES31" s="95" t="s">
        <v>88</v>
      </c>
      <c r="ET31" s="243" t="s">
        <v>488</v>
      </c>
      <c r="EU31" s="95" t="s">
        <v>88</v>
      </c>
      <c r="EV31" s="243" t="s">
        <v>488</v>
      </c>
      <c r="EW31" s="244">
        <v>661205</v>
      </c>
      <c r="EX31" s="244">
        <v>602250</v>
      </c>
      <c r="EY31" s="244">
        <v>661205</v>
      </c>
      <c r="EZ31" s="244">
        <v>661205</v>
      </c>
      <c r="FA31" s="244">
        <v>602250</v>
      </c>
      <c r="FB31" s="244">
        <v>661205</v>
      </c>
      <c r="FC31" s="244">
        <v>661205</v>
      </c>
      <c r="FD31" s="244">
        <v>602250</v>
      </c>
      <c r="FE31" s="244">
        <v>661205</v>
      </c>
      <c r="FF31" s="244">
        <v>661205</v>
      </c>
      <c r="FG31" s="244">
        <v>602250</v>
      </c>
      <c r="FH31" s="244">
        <v>661205</v>
      </c>
      <c r="FI31" s="244">
        <v>434223</v>
      </c>
      <c r="FJ31" s="244">
        <v>430657</v>
      </c>
      <c r="FK31" s="244" t="s">
        <v>78</v>
      </c>
      <c r="FL31" s="244">
        <v>299435</v>
      </c>
      <c r="FM31" s="244">
        <v>409385</v>
      </c>
      <c r="FN31" s="244" t="s">
        <v>78</v>
      </c>
      <c r="FO31" s="244">
        <v>421558</v>
      </c>
      <c r="FP31" s="244">
        <v>408157</v>
      </c>
      <c r="FQ31" s="244" t="s">
        <v>78</v>
      </c>
      <c r="FR31" s="243" t="s">
        <v>506</v>
      </c>
      <c r="FS31" s="244">
        <v>359281</v>
      </c>
      <c r="FT31" s="244" t="s">
        <v>78</v>
      </c>
      <c r="FU31" s="95">
        <v>1979</v>
      </c>
      <c r="FV31" s="95" t="s">
        <v>633</v>
      </c>
      <c r="FW31" s="95" t="s">
        <v>507</v>
      </c>
      <c r="FX31" s="95" t="s">
        <v>633</v>
      </c>
      <c r="FY31" s="95" t="s">
        <v>85</v>
      </c>
      <c r="FZ31" s="95" t="s">
        <v>78</v>
      </c>
      <c r="GA31" s="95" t="s">
        <v>85</v>
      </c>
      <c r="GB31" s="95" t="s">
        <v>78</v>
      </c>
      <c r="GC31" s="95"/>
      <c r="GD31" s="95"/>
    </row>
    <row r="32" spans="1:186" s="126" customFormat="1" ht="24.95" customHeight="1" x14ac:dyDescent="0.2">
      <c r="A32" s="95" t="s">
        <v>26</v>
      </c>
      <c r="B32" s="475" t="s">
        <v>27</v>
      </c>
      <c r="C32" s="95" t="s">
        <v>135</v>
      </c>
      <c r="D32" s="95" t="s">
        <v>563</v>
      </c>
      <c r="E32" s="95" t="s">
        <v>714</v>
      </c>
      <c r="F32" s="95" t="s">
        <v>272</v>
      </c>
      <c r="G32" s="95" t="s">
        <v>272</v>
      </c>
      <c r="H32" s="95" t="s">
        <v>88</v>
      </c>
      <c r="I32" s="95" t="s">
        <v>78</v>
      </c>
      <c r="J32" s="95" t="s">
        <v>88</v>
      </c>
      <c r="K32" s="95" t="s">
        <v>78</v>
      </c>
      <c r="L32" s="95" t="s">
        <v>88</v>
      </c>
      <c r="M32" s="95" t="s">
        <v>78</v>
      </c>
      <c r="N32" s="95" t="s">
        <v>88</v>
      </c>
      <c r="O32" s="95" t="s">
        <v>78</v>
      </c>
      <c r="P32" s="95" t="s">
        <v>272</v>
      </c>
      <c r="Q32" s="95" t="s">
        <v>272</v>
      </c>
      <c r="R32" s="95" t="s">
        <v>675</v>
      </c>
      <c r="S32" s="95" t="s">
        <v>78</v>
      </c>
      <c r="T32" s="95" t="s">
        <v>714</v>
      </c>
      <c r="U32" s="95" t="s">
        <v>78</v>
      </c>
      <c r="V32" s="95" t="s">
        <v>272</v>
      </c>
      <c r="W32" s="95" t="s">
        <v>272</v>
      </c>
      <c r="X32" s="95" t="s">
        <v>272</v>
      </c>
      <c r="Y32" s="95" t="s">
        <v>78</v>
      </c>
      <c r="Z32" s="95" t="s">
        <v>88</v>
      </c>
      <c r="AA32" s="95" t="s">
        <v>78</v>
      </c>
      <c r="AB32" s="242">
        <v>41.205539999999999</v>
      </c>
      <c r="AC32" s="243" t="s">
        <v>488</v>
      </c>
      <c r="AD32" s="242">
        <v>-80.816249999999997</v>
      </c>
      <c r="AE32" s="243" t="s">
        <v>488</v>
      </c>
      <c r="AF32" s="95" t="s">
        <v>88</v>
      </c>
      <c r="AG32" s="95" t="s">
        <v>78</v>
      </c>
      <c r="AH32" s="95" t="s">
        <v>106</v>
      </c>
      <c r="AI32" s="95" t="s">
        <v>88</v>
      </c>
      <c r="AJ32" s="95" t="s">
        <v>78</v>
      </c>
      <c r="AK32" s="95" t="s">
        <v>106</v>
      </c>
      <c r="AL32" s="95" t="s">
        <v>88</v>
      </c>
      <c r="AM32" s="95" t="s">
        <v>78</v>
      </c>
      <c r="AN32" s="95" t="s">
        <v>106</v>
      </c>
      <c r="AO32" s="95" t="s">
        <v>88</v>
      </c>
      <c r="AP32" s="95" t="s">
        <v>78</v>
      </c>
      <c r="AQ32" s="95" t="s">
        <v>106</v>
      </c>
      <c r="AR32" s="95" t="s">
        <v>88</v>
      </c>
      <c r="AS32" s="95" t="s">
        <v>78</v>
      </c>
      <c r="AT32" s="95" t="s">
        <v>106</v>
      </c>
      <c r="AU32" s="95" t="s">
        <v>88</v>
      </c>
      <c r="AV32" s="95" t="s">
        <v>78</v>
      </c>
      <c r="AW32" s="95" t="s">
        <v>106</v>
      </c>
      <c r="AX32" s="95" t="s">
        <v>88</v>
      </c>
      <c r="AY32" s="95" t="s">
        <v>78</v>
      </c>
      <c r="AZ32" s="95" t="s">
        <v>106</v>
      </c>
      <c r="BA32" s="95" t="s">
        <v>88</v>
      </c>
      <c r="BB32" s="95" t="s">
        <v>78</v>
      </c>
      <c r="BC32" s="95" t="s">
        <v>601</v>
      </c>
      <c r="BD32" s="95" t="s">
        <v>78</v>
      </c>
      <c r="BE32" s="95">
        <v>1979</v>
      </c>
      <c r="BF32" s="95" t="s">
        <v>78</v>
      </c>
      <c r="BG32" s="95" t="s">
        <v>88</v>
      </c>
      <c r="BH32" s="95" t="s">
        <v>78</v>
      </c>
      <c r="BI32" s="95">
        <v>30300304</v>
      </c>
      <c r="BJ32" s="95" t="s">
        <v>78</v>
      </c>
      <c r="BK32" s="95" t="s">
        <v>715</v>
      </c>
      <c r="BL32" s="95" t="s">
        <v>78</v>
      </c>
      <c r="BM32" s="95" t="s">
        <v>106</v>
      </c>
      <c r="BN32" s="95" t="s">
        <v>88</v>
      </c>
      <c r="BO32" s="244" t="s">
        <v>78</v>
      </c>
      <c r="BP32" s="95" t="s">
        <v>106</v>
      </c>
      <c r="BQ32" s="95" t="s">
        <v>88</v>
      </c>
      <c r="BR32" s="244" t="s">
        <v>78</v>
      </c>
      <c r="BS32" s="95" t="s">
        <v>106</v>
      </c>
      <c r="BT32" s="95" t="s">
        <v>88</v>
      </c>
      <c r="BU32" s="244" t="s">
        <v>78</v>
      </c>
      <c r="BV32" s="95" t="s">
        <v>106</v>
      </c>
      <c r="BW32" s="95" t="s">
        <v>88</v>
      </c>
      <c r="BX32" s="244" t="s">
        <v>78</v>
      </c>
      <c r="BY32" s="95" t="s">
        <v>88</v>
      </c>
      <c r="BZ32" s="95" t="s">
        <v>88</v>
      </c>
      <c r="CA32" s="244" t="s">
        <v>78</v>
      </c>
      <c r="CB32" s="95" t="s">
        <v>88</v>
      </c>
      <c r="CC32" s="95" t="s">
        <v>88</v>
      </c>
      <c r="CD32" s="244" t="s">
        <v>78</v>
      </c>
      <c r="CE32" s="95" t="s">
        <v>88</v>
      </c>
      <c r="CF32" s="95" t="s">
        <v>88</v>
      </c>
      <c r="CG32" s="244" t="s">
        <v>78</v>
      </c>
      <c r="CH32" s="95" t="s">
        <v>88</v>
      </c>
      <c r="CI32" s="95" t="s">
        <v>88</v>
      </c>
      <c r="CJ32" s="244" t="s">
        <v>78</v>
      </c>
      <c r="CK32" s="95">
        <v>1979</v>
      </c>
      <c r="CL32" s="244" t="s">
        <v>78</v>
      </c>
      <c r="CM32" s="95" t="s">
        <v>500</v>
      </c>
      <c r="CN32" s="95" t="s">
        <v>78</v>
      </c>
      <c r="CO32" s="95" t="s">
        <v>500</v>
      </c>
      <c r="CP32" s="95" t="s">
        <v>78</v>
      </c>
      <c r="CQ32" s="95" t="s">
        <v>502</v>
      </c>
      <c r="CR32" s="95" t="s">
        <v>129</v>
      </c>
      <c r="CS32" s="95" t="s">
        <v>716</v>
      </c>
      <c r="CT32" s="95" t="s">
        <v>671</v>
      </c>
      <c r="CU32" s="242">
        <v>41.205514999999998</v>
      </c>
      <c r="CV32" s="594" t="s">
        <v>488</v>
      </c>
      <c r="CW32" s="242">
        <v>-80.816249999999997</v>
      </c>
      <c r="CX32" s="594" t="s">
        <v>488</v>
      </c>
      <c r="CY32" s="95">
        <v>76</v>
      </c>
      <c r="CZ32" s="594" t="s">
        <v>488</v>
      </c>
      <c r="DA32" s="95" t="s">
        <v>717</v>
      </c>
      <c r="DB32" s="594" t="s">
        <v>488</v>
      </c>
      <c r="DC32" s="244">
        <v>72200</v>
      </c>
      <c r="DD32" s="594" t="s">
        <v>488</v>
      </c>
      <c r="DE32" s="95">
        <v>212</v>
      </c>
      <c r="DF32" s="594" t="s">
        <v>488</v>
      </c>
      <c r="DG32" s="95" t="s">
        <v>88</v>
      </c>
      <c r="DH32" s="95" t="s">
        <v>78</v>
      </c>
      <c r="DI32" s="95" t="s">
        <v>88</v>
      </c>
      <c r="DJ32" s="243" t="s">
        <v>488</v>
      </c>
      <c r="DK32" s="95" t="s">
        <v>88</v>
      </c>
      <c r="DL32" s="243" t="s">
        <v>488</v>
      </c>
      <c r="DM32" s="95" t="s">
        <v>88</v>
      </c>
      <c r="DN32" s="243" t="s">
        <v>488</v>
      </c>
      <c r="DO32" s="95" t="s">
        <v>88</v>
      </c>
      <c r="DP32" s="243" t="s">
        <v>488</v>
      </c>
      <c r="DQ32" s="95" t="s">
        <v>88</v>
      </c>
      <c r="DR32" s="243" t="s">
        <v>488</v>
      </c>
      <c r="DS32" s="95" t="s">
        <v>88</v>
      </c>
      <c r="DT32" s="243" t="s">
        <v>488</v>
      </c>
      <c r="DU32" s="95" t="s">
        <v>88</v>
      </c>
      <c r="DV32" s="243" t="s">
        <v>488</v>
      </c>
      <c r="DW32" s="95" t="s">
        <v>88</v>
      </c>
      <c r="DX32" s="243" t="s">
        <v>488</v>
      </c>
      <c r="DY32" s="95" t="s">
        <v>88</v>
      </c>
      <c r="DZ32" s="243" t="s">
        <v>488</v>
      </c>
      <c r="EA32" s="95" t="s">
        <v>88</v>
      </c>
      <c r="EB32" s="243" t="s">
        <v>488</v>
      </c>
      <c r="EC32" s="95" t="s">
        <v>88</v>
      </c>
      <c r="ED32" s="243" t="s">
        <v>488</v>
      </c>
      <c r="EE32" s="95" t="s">
        <v>88</v>
      </c>
      <c r="EF32" s="243" t="s">
        <v>488</v>
      </c>
      <c r="EG32" s="95" t="s">
        <v>88</v>
      </c>
      <c r="EH32" s="243" t="s">
        <v>488</v>
      </c>
      <c r="EI32" s="95" t="s">
        <v>88</v>
      </c>
      <c r="EJ32" s="243" t="s">
        <v>488</v>
      </c>
      <c r="EK32" s="95" t="s">
        <v>88</v>
      </c>
      <c r="EL32" s="243" t="s">
        <v>488</v>
      </c>
      <c r="EM32" s="95" t="s">
        <v>88</v>
      </c>
      <c r="EN32" s="243" t="s">
        <v>488</v>
      </c>
      <c r="EO32" s="95" t="s">
        <v>88</v>
      </c>
      <c r="EP32" s="243" t="s">
        <v>488</v>
      </c>
      <c r="EQ32" s="95" t="s">
        <v>88</v>
      </c>
      <c r="ER32" s="243" t="s">
        <v>488</v>
      </c>
      <c r="ES32" s="95" t="s">
        <v>88</v>
      </c>
      <c r="ET32" s="243" t="s">
        <v>488</v>
      </c>
      <c r="EU32" s="95" t="s">
        <v>88</v>
      </c>
      <c r="EV32" s="243" t="s">
        <v>488</v>
      </c>
      <c r="EW32" s="95" t="s">
        <v>624</v>
      </c>
      <c r="EX32" s="95" t="s">
        <v>88</v>
      </c>
      <c r="EY32" s="95" t="s">
        <v>78</v>
      </c>
      <c r="EZ32" s="95" t="s">
        <v>624</v>
      </c>
      <c r="FA32" s="95" t="s">
        <v>88</v>
      </c>
      <c r="FB32" s="95" t="s">
        <v>78</v>
      </c>
      <c r="FC32" s="95" t="s">
        <v>624</v>
      </c>
      <c r="FD32" s="95" t="s">
        <v>88</v>
      </c>
      <c r="FE32" s="95" t="s">
        <v>78</v>
      </c>
      <c r="FF32" s="95" t="s">
        <v>624</v>
      </c>
      <c r="FG32" s="95" t="s">
        <v>88</v>
      </c>
      <c r="FH32" s="95" t="s">
        <v>78</v>
      </c>
      <c r="FI32" s="95" t="s">
        <v>88</v>
      </c>
      <c r="FJ32" s="95" t="s">
        <v>88</v>
      </c>
      <c r="FK32" s="95"/>
      <c r="FL32" s="95" t="s">
        <v>88</v>
      </c>
      <c r="FM32" s="95" t="s">
        <v>88</v>
      </c>
      <c r="FN32" s="244" t="s">
        <v>78</v>
      </c>
      <c r="FO32" s="95" t="s">
        <v>88</v>
      </c>
      <c r="FP32" s="95" t="s">
        <v>88</v>
      </c>
      <c r="FQ32" s="244" t="s">
        <v>78</v>
      </c>
      <c r="FR32" s="243" t="s">
        <v>506</v>
      </c>
      <c r="FS32" s="244" t="s">
        <v>78</v>
      </c>
      <c r="FT32" s="244" t="s">
        <v>78</v>
      </c>
      <c r="FU32" s="95">
        <v>1979</v>
      </c>
      <c r="FV32" s="95" t="s">
        <v>633</v>
      </c>
      <c r="FW32" s="95" t="s">
        <v>507</v>
      </c>
      <c r="FX32" s="95" t="s">
        <v>633</v>
      </c>
      <c r="FY32" s="95" t="s">
        <v>85</v>
      </c>
      <c r="FZ32" s="95" t="s">
        <v>78</v>
      </c>
      <c r="GA32" s="95" t="s">
        <v>85</v>
      </c>
      <c r="GB32" s="95" t="s">
        <v>78</v>
      </c>
      <c r="GC32" s="95"/>
      <c r="GD32" s="95"/>
    </row>
    <row r="33" spans="1:186" ht="24.95" customHeight="1" x14ac:dyDescent="0.2">
      <c r="A33" s="475"/>
      <c r="B33" s="107" t="s">
        <v>3087</v>
      </c>
      <c r="C33" s="125" t="s">
        <v>3113</v>
      </c>
      <c r="D33" s="125" t="s">
        <v>3159</v>
      </c>
      <c r="E33" s="125" t="s">
        <v>3108</v>
      </c>
      <c r="F33" s="125" t="s">
        <v>272</v>
      </c>
      <c r="G33" s="125" t="s">
        <v>3108</v>
      </c>
      <c r="H33" s="190" t="s">
        <v>3112</v>
      </c>
      <c r="I33" s="190" t="s">
        <v>3108</v>
      </c>
      <c r="J33" s="190" t="s">
        <v>3112</v>
      </c>
      <c r="K33" s="190" t="s">
        <v>3108</v>
      </c>
      <c r="L33" s="190" t="s">
        <v>3112</v>
      </c>
      <c r="M33" s="190" t="s">
        <v>3108</v>
      </c>
      <c r="N33" s="190" t="s">
        <v>3112</v>
      </c>
      <c r="O33" s="190" t="s">
        <v>3108</v>
      </c>
      <c r="P33" s="125" t="s">
        <v>3160</v>
      </c>
      <c r="Q33" s="125" t="s">
        <v>3108</v>
      </c>
      <c r="R33" s="125" t="s">
        <v>3161</v>
      </c>
      <c r="S33" s="125" t="s">
        <v>3162</v>
      </c>
      <c r="T33" s="125" t="s">
        <v>3159</v>
      </c>
      <c r="U33" s="125" t="s">
        <v>3108</v>
      </c>
      <c r="V33" s="125" t="s">
        <v>272</v>
      </c>
      <c r="W33" s="125" t="s">
        <v>3108</v>
      </c>
      <c r="X33" s="190" t="s">
        <v>3112</v>
      </c>
      <c r="Y33" s="190" t="s">
        <v>3108</v>
      </c>
      <c r="Z33" s="190" t="s">
        <v>3112</v>
      </c>
      <c r="AA33" s="190" t="s">
        <v>3108</v>
      </c>
      <c r="AB33" s="225">
        <v>40.301615731787102</v>
      </c>
      <c r="AC33" s="225" t="s">
        <v>3108</v>
      </c>
      <c r="AD33" s="225">
        <v>-79.871891652052398</v>
      </c>
      <c r="AE33" s="225" t="s">
        <v>3108</v>
      </c>
      <c r="AF33" s="125">
        <v>64</v>
      </c>
      <c r="AG33" s="125" t="s">
        <v>3108</v>
      </c>
      <c r="AH33" s="226">
        <v>517935</v>
      </c>
      <c r="AI33" s="226">
        <v>517935</v>
      </c>
      <c r="AJ33" s="226" t="s">
        <v>3108</v>
      </c>
      <c r="AK33" s="226">
        <v>517935</v>
      </c>
      <c r="AL33" s="226">
        <v>517935</v>
      </c>
      <c r="AM33" s="226" t="s">
        <v>3108</v>
      </c>
      <c r="AN33" s="125" t="s">
        <v>3163</v>
      </c>
      <c r="AO33" s="125" t="s">
        <v>3163</v>
      </c>
      <c r="AP33" s="226" t="s">
        <v>3108</v>
      </c>
      <c r="AQ33" s="125" t="s">
        <v>3163</v>
      </c>
      <c r="AR33" s="125"/>
      <c r="AS33" s="125" t="s">
        <v>3163</v>
      </c>
      <c r="AT33" s="125" t="s">
        <v>3163</v>
      </c>
      <c r="AU33" s="125" t="s">
        <v>3163</v>
      </c>
      <c r="AV33" s="226" t="s">
        <v>3108</v>
      </c>
      <c r="AW33" s="125" t="s">
        <v>3163</v>
      </c>
      <c r="AX33" s="125"/>
      <c r="AY33" s="125" t="s">
        <v>3163</v>
      </c>
      <c r="AZ33" s="226">
        <v>401865</v>
      </c>
      <c r="BA33" s="226">
        <v>401865</v>
      </c>
      <c r="BB33" s="226" t="s">
        <v>3108</v>
      </c>
      <c r="BC33" s="125" t="s">
        <v>494</v>
      </c>
      <c r="BD33" s="125" t="s">
        <v>3108</v>
      </c>
      <c r="BE33" s="125">
        <v>1955</v>
      </c>
      <c r="BF33" s="226" t="s">
        <v>3108</v>
      </c>
      <c r="BG33" s="125" t="s">
        <v>88</v>
      </c>
      <c r="BH33" s="226" t="s">
        <v>3108</v>
      </c>
      <c r="BI33" s="227">
        <v>30300302</v>
      </c>
      <c r="BJ33" s="226" t="s">
        <v>3108</v>
      </c>
      <c r="BK33" s="125" t="s">
        <v>3164</v>
      </c>
      <c r="BL33" s="226" t="s">
        <v>3108</v>
      </c>
      <c r="BM33" s="125">
        <v>517935</v>
      </c>
      <c r="BN33" s="125">
        <v>517935</v>
      </c>
      <c r="BO33" s="226" t="s">
        <v>3108</v>
      </c>
      <c r="BP33" s="226">
        <v>517935</v>
      </c>
      <c r="BQ33" s="226">
        <v>517935</v>
      </c>
      <c r="BR33" s="226" t="s">
        <v>3108</v>
      </c>
      <c r="BS33" s="226">
        <v>517935</v>
      </c>
      <c r="BT33" s="226">
        <v>517935</v>
      </c>
      <c r="BU33" s="226" t="s">
        <v>3108</v>
      </c>
      <c r="BV33" s="226">
        <v>517935</v>
      </c>
      <c r="BW33" s="226">
        <v>517935</v>
      </c>
      <c r="BX33" s="226" t="s">
        <v>3108</v>
      </c>
      <c r="BY33" s="226">
        <v>210591</v>
      </c>
      <c r="BZ33" s="226">
        <v>224264</v>
      </c>
      <c r="CA33" s="226" t="s">
        <v>3108</v>
      </c>
      <c r="CB33" s="226">
        <v>167581</v>
      </c>
      <c r="CC33" s="226">
        <v>226045</v>
      </c>
      <c r="CD33" s="226" t="s">
        <v>3108</v>
      </c>
      <c r="CE33" s="226">
        <v>227206</v>
      </c>
      <c r="CF33" s="226">
        <v>222082</v>
      </c>
      <c r="CG33" s="226" t="s">
        <v>3108</v>
      </c>
      <c r="CH33" s="226" t="s">
        <v>3165</v>
      </c>
      <c r="CI33" s="226">
        <v>217224</v>
      </c>
      <c r="CJ33" s="226" t="s">
        <v>3108</v>
      </c>
      <c r="CK33" s="228">
        <v>1955</v>
      </c>
      <c r="CL33" s="226" t="s">
        <v>3108</v>
      </c>
      <c r="CM33" s="125" t="s">
        <v>3166</v>
      </c>
      <c r="CN33" s="226" t="s">
        <v>3108</v>
      </c>
      <c r="CO33" s="125"/>
      <c r="CP33" s="125" t="s">
        <v>524</v>
      </c>
      <c r="CQ33" s="125" t="s">
        <v>3167</v>
      </c>
      <c r="CR33" s="226" t="s">
        <v>3108</v>
      </c>
      <c r="CS33" s="225" t="s">
        <v>3168</v>
      </c>
      <c r="CT33" s="226" t="s">
        <v>3108</v>
      </c>
      <c r="CU33" s="225">
        <v>40.301615731787102</v>
      </c>
      <c r="CV33" s="226" t="s">
        <v>3108</v>
      </c>
      <c r="CW33" s="125">
        <v>-79.871891652052398</v>
      </c>
      <c r="CX33" s="226" t="s">
        <v>3108</v>
      </c>
      <c r="CY33" s="125">
        <v>209.03183999999999</v>
      </c>
      <c r="CZ33" s="226" t="s">
        <v>3108</v>
      </c>
      <c r="DA33" s="125">
        <v>7.4371200000000002</v>
      </c>
      <c r="DB33" s="226" t="s">
        <v>3108</v>
      </c>
      <c r="DC33" s="125">
        <v>55081</v>
      </c>
      <c r="DD33" s="226" t="s">
        <v>3108</v>
      </c>
      <c r="DE33" s="229">
        <v>488.012</v>
      </c>
      <c r="DF33" s="226" t="s">
        <v>3108</v>
      </c>
      <c r="DG33" s="125" t="s">
        <v>3169</v>
      </c>
      <c r="DH33" s="226" t="s">
        <v>3108</v>
      </c>
      <c r="DI33" s="125"/>
      <c r="DJ33" s="230" t="s">
        <v>3112</v>
      </c>
      <c r="DK33" s="190"/>
      <c r="DL33" s="230" t="s">
        <v>3112</v>
      </c>
      <c r="DM33" s="190" t="s">
        <v>3112</v>
      </c>
      <c r="DN33" s="226" t="s">
        <v>3108</v>
      </c>
      <c r="DO33" s="190" t="s">
        <v>3112</v>
      </c>
      <c r="DP33" s="226" t="s">
        <v>3108</v>
      </c>
      <c r="DQ33" s="190" t="s">
        <v>3112</v>
      </c>
      <c r="DR33" s="226" t="s">
        <v>3108</v>
      </c>
      <c r="DS33" s="190" t="s">
        <v>3112</v>
      </c>
      <c r="DT33" s="226" t="s">
        <v>3108</v>
      </c>
      <c r="DU33" s="190" t="s">
        <v>3112</v>
      </c>
      <c r="DV33" s="226" t="s">
        <v>3108</v>
      </c>
      <c r="DW33" s="190" t="s">
        <v>3112</v>
      </c>
      <c r="DX33" s="226" t="s">
        <v>3108</v>
      </c>
      <c r="DY33" s="125">
        <v>40.302590000000002</v>
      </c>
      <c r="DZ33" s="125" t="s">
        <v>3108</v>
      </c>
      <c r="EA33" s="190">
        <v>-79.873239999999996</v>
      </c>
      <c r="EB33" s="226" t="s">
        <v>3108</v>
      </c>
      <c r="EC33" s="190">
        <v>44.758581749999998</v>
      </c>
      <c r="ED33" s="226" t="s">
        <v>3108</v>
      </c>
      <c r="EE33" s="190" t="s">
        <v>3170</v>
      </c>
      <c r="EF33" s="226" t="s">
        <v>3108</v>
      </c>
      <c r="EG33" s="190" t="s">
        <v>3170</v>
      </c>
      <c r="EH33" s="190" t="s">
        <v>3171</v>
      </c>
      <c r="EI33" s="190" t="s">
        <v>3112</v>
      </c>
      <c r="EJ33" s="226" t="s">
        <v>3108</v>
      </c>
      <c r="EK33" s="190" t="s">
        <v>3112</v>
      </c>
      <c r="EL33" s="226" t="s">
        <v>3108</v>
      </c>
      <c r="EM33" s="190" t="s">
        <v>3112</v>
      </c>
      <c r="EN33" s="226" t="s">
        <v>3108</v>
      </c>
      <c r="EO33" s="190" t="s">
        <v>3112</v>
      </c>
      <c r="EP33" s="226" t="s">
        <v>3108</v>
      </c>
      <c r="EQ33" s="190" t="s">
        <v>3112</v>
      </c>
      <c r="ER33" s="226" t="s">
        <v>3108</v>
      </c>
      <c r="ES33" s="190" t="s">
        <v>3112</v>
      </c>
      <c r="ET33" s="226" t="s">
        <v>3108</v>
      </c>
      <c r="EU33" s="190" t="s">
        <v>3112</v>
      </c>
      <c r="EV33" s="226" t="s">
        <v>3108</v>
      </c>
      <c r="EW33" s="226">
        <v>517935</v>
      </c>
      <c r="EX33" s="226">
        <v>517935</v>
      </c>
      <c r="EY33" s="226" t="s">
        <v>3108</v>
      </c>
      <c r="EZ33" s="226">
        <v>517935</v>
      </c>
      <c r="FA33" s="125"/>
      <c r="FB33" s="226">
        <v>517935</v>
      </c>
      <c r="FC33" s="226">
        <v>517935</v>
      </c>
      <c r="FD33" s="226">
        <v>517935</v>
      </c>
      <c r="FE33" s="226" t="s">
        <v>3108</v>
      </c>
      <c r="FF33" s="226">
        <v>517935</v>
      </c>
      <c r="FG33" s="226">
        <v>517935</v>
      </c>
      <c r="FH33" s="226" t="s">
        <v>3108</v>
      </c>
      <c r="FI33" s="226">
        <v>210591</v>
      </c>
      <c r="FJ33" s="226">
        <v>224264</v>
      </c>
      <c r="FK33" s="226" t="s">
        <v>3108</v>
      </c>
      <c r="FL33" s="226">
        <v>167581</v>
      </c>
      <c r="FM33" s="226">
        <v>226045</v>
      </c>
      <c r="FN33" s="226" t="s">
        <v>3108</v>
      </c>
      <c r="FO33" s="226">
        <v>227206</v>
      </c>
      <c r="FP33" s="226">
        <v>222082</v>
      </c>
      <c r="FQ33" s="226" t="s">
        <v>3108</v>
      </c>
      <c r="FR33" s="226" t="s">
        <v>3172</v>
      </c>
      <c r="FS33" s="226">
        <v>217224</v>
      </c>
      <c r="FT33" s="226" t="s">
        <v>3108</v>
      </c>
      <c r="FU33" s="125">
        <v>1955</v>
      </c>
      <c r="FV33" s="226" t="s">
        <v>3108</v>
      </c>
      <c r="FW33" s="125" t="s">
        <v>3173</v>
      </c>
      <c r="FX33" s="226" t="s">
        <v>3108</v>
      </c>
      <c r="FY33" s="125" t="s">
        <v>3174</v>
      </c>
      <c r="FZ33" s="226" t="s">
        <v>3108</v>
      </c>
      <c r="GA33" s="125" t="s">
        <v>3174</v>
      </c>
      <c r="GB33" s="226" t="s">
        <v>3108</v>
      </c>
      <c r="GC33" s="125" t="s">
        <v>3175</v>
      </c>
      <c r="GD33" s="125" t="s">
        <v>3108</v>
      </c>
    </row>
    <row r="34" spans="1:186" ht="24.95" customHeight="1" x14ac:dyDescent="0.2">
      <c r="A34" s="107"/>
      <c r="B34" s="107" t="s">
        <v>3087</v>
      </c>
      <c r="C34" s="125" t="s">
        <v>3113</v>
      </c>
      <c r="D34" s="125" t="s">
        <v>2513</v>
      </c>
      <c r="E34" s="125" t="s">
        <v>3108</v>
      </c>
      <c r="F34" s="125" t="s">
        <v>3176</v>
      </c>
      <c r="G34" s="125" t="s">
        <v>3108</v>
      </c>
      <c r="H34" s="190" t="s">
        <v>3112</v>
      </c>
      <c r="I34" s="190" t="s">
        <v>3108</v>
      </c>
      <c r="J34" s="190" t="s">
        <v>3112</v>
      </c>
      <c r="K34" s="190" t="s">
        <v>3108</v>
      </c>
      <c r="L34" s="190" t="s">
        <v>3112</v>
      </c>
      <c r="M34" s="190" t="s">
        <v>3108</v>
      </c>
      <c r="N34" s="190" t="s">
        <v>3112</v>
      </c>
      <c r="O34" s="190" t="s">
        <v>3108</v>
      </c>
      <c r="P34" s="125" t="s">
        <v>3177</v>
      </c>
      <c r="Q34" s="125" t="s">
        <v>3108</v>
      </c>
      <c r="R34" s="125" t="s">
        <v>3161</v>
      </c>
      <c r="S34" s="125" t="s">
        <v>3162</v>
      </c>
      <c r="T34" s="125" t="s">
        <v>2513</v>
      </c>
      <c r="U34" s="125" t="s">
        <v>3108</v>
      </c>
      <c r="V34" s="125" t="s">
        <v>3176</v>
      </c>
      <c r="W34" s="125" t="s">
        <v>3108</v>
      </c>
      <c r="X34" s="190" t="s">
        <v>3112</v>
      </c>
      <c r="Y34" s="190" t="s">
        <v>3108</v>
      </c>
      <c r="Z34" s="190" t="s">
        <v>3112</v>
      </c>
      <c r="AA34" s="190" t="s">
        <v>3108</v>
      </c>
      <c r="AB34" s="225">
        <v>40.3016793584883</v>
      </c>
      <c r="AC34" s="225" t="s">
        <v>3108</v>
      </c>
      <c r="AD34" s="225">
        <v>-79.871949427083607</v>
      </c>
      <c r="AE34" s="225" t="s">
        <v>3108</v>
      </c>
      <c r="AF34" s="125">
        <v>64</v>
      </c>
      <c r="AG34" s="125" t="s">
        <v>3108</v>
      </c>
      <c r="AH34" s="226">
        <v>517935</v>
      </c>
      <c r="AI34" s="226">
        <v>517935</v>
      </c>
      <c r="AJ34" s="226" t="s">
        <v>3108</v>
      </c>
      <c r="AK34" s="226">
        <v>517935</v>
      </c>
      <c r="AL34" s="226">
        <v>517935</v>
      </c>
      <c r="AM34" s="226" t="s">
        <v>3108</v>
      </c>
      <c r="AN34" s="125" t="s">
        <v>3163</v>
      </c>
      <c r="AO34" s="125" t="s">
        <v>3163</v>
      </c>
      <c r="AP34" s="226" t="s">
        <v>3108</v>
      </c>
      <c r="AQ34" s="125" t="s">
        <v>3163</v>
      </c>
      <c r="AR34" s="125"/>
      <c r="AS34" s="125" t="s">
        <v>3163</v>
      </c>
      <c r="AT34" s="125" t="s">
        <v>3163</v>
      </c>
      <c r="AU34" s="125" t="s">
        <v>3163</v>
      </c>
      <c r="AV34" s="226" t="s">
        <v>3108</v>
      </c>
      <c r="AW34" s="125" t="s">
        <v>3163</v>
      </c>
      <c r="AX34" s="125"/>
      <c r="AY34" s="125" t="s">
        <v>3163</v>
      </c>
      <c r="AZ34" s="226">
        <v>401865</v>
      </c>
      <c r="BA34" s="226">
        <v>401865</v>
      </c>
      <c r="BB34" s="226" t="s">
        <v>3108</v>
      </c>
      <c r="BC34" s="125" t="s">
        <v>494</v>
      </c>
      <c r="BD34" s="125" t="s">
        <v>3108</v>
      </c>
      <c r="BE34" s="125">
        <v>1955</v>
      </c>
      <c r="BF34" s="226" t="s">
        <v>3108</v>
      </c>
      <c r="BG34" s="125" t="s">
        <v>88</v>
      </c>
      <c r="BH34" s="226" t="s">
        <v>3108</v>
      </c>
      <c r="BI34" s="227">
        <v>30300302</v>
      </c>
      <c r="BJ34" s="226" t="s">
        <v>3108</v>
      </c>
      <c r="BK34" s="125" t="s">
        <v>3178</v>
      </c>
      <c r="BL34" s="226" t="s">
        <v>3108</v>
      </c>
      <c r="BM34" s="125">
        <v>517935</v>
      </c>
      <c r="BN34" s="125">
        <v>517935</v>
      </c>
      <c r="BO34" s="226" t="s">
        <v>3108</v>
      </c>
      <c r="BP34" s="226">
        <v>517935</v>
      </c>
      <c r="BQ34" s="226">
        <v>517935</v>
      </c>
      <c r="BR34" s="226" t="s">
        <v>3108</v>
      </c>
      <c r="BS34" s="226">
        <v>517935</v>
      </c>
      <c r="BT34" s="226">
        <v>517935</v>
      </c>
      <c r="BU34" s="226" t="s">
        <v>3108</v>
      </c>
      <c r="BV34" s="226">
        <v>517935</v>
      </c>
      <c r="BW34" s="226">
        <v>517935</v>
      </c>
      <c r="BX34" s="226" t="s">
        <v>3108</v>
      </c>
      <c r="BY34" s="226">
        <v>210591</v>
      </c>
      <c r="BZ34" s="226">
        <v>224264</v>
      </c>
      <c r="CA34" s="226" t="s">
        <v>3108</v>
      </c>
      <c r="CB34" s="226">
        <v>167581</v>
      </c>
      <c r="CC34" s="226">
        <v>226045</v>
      </c>
      <c r="CD34" s="226" t="s">
        <v>3108</v>
      </c>
      <c r="CE34" s="226">
        <v>227206</v>
      </c>
      <c r="CF34" s="226">
        <v>222082</v>
      </c>
      <c r="CG34" s="226" t="s">
        <v>3108</v>
      </c>
      <c r="CH34" s="226" t="s">
        <v>3165</v>
      </c>
      <c r="CI34" s="226">
        <v>217224</v>
      </c>
      <c r="CJ34" s="226" t="s">
        <v>3108</v>
      </c>
      <c r="CK34" s="228">
        <v>1955</v>
      </c>
      <c r="CL34" s="226" t="s">
        <v>3108</v>
      </c>
      <c r="CM34" s="125" t="s">
        <v>3166</v>
      </c>
      <c r="CN34" s="226" t="s">
        <v>3108</v>
      </c>
      <c r="CO34" s="125"/>
      <c r="CP34" s="125" t="s">
        <v>524</v>
      </c>
      <c r="CQ34" s="125" t="s">
        <v>3167</v>
      </c>
      <c r="CR34" s="226" t="s">
        <v>3108</v>
      </c>
      <c r="CS34" s="225" t="s">
        <v>3168</v>
      </c>
      <c r="CT34" s="226" t="s">
        <v>3108</v>
      </c>
      <c r="CU34" s="225">
        <v>40.3016793584883</v>
      </c>
      <c r="CV34" s="226" t="s">
        <v>3108</v>
      </c>
      <c r="CW34" s="125">
        <v>-79.871949427083607</v>
      </c>
      <c r="CX34" s="226" t="s">
        <v>3108</v>
      </c>
      <c r="CY34" s="125">
        <v>209.03183999999999</v>
      </c>
      <c r="CZ34" s="226" t="s">
        <v>3108</v>
      </c>
      <c r="DA34" s="125">
        <v>7.4371200000000002</v>
      </c>
      <c r="DB34" s="226" t="s">
        <v>3108</v>
      </c>
      <c r="DC34" s="125">
        <v>50697</v>
      </c>
      <c r="DD34" s="226" t="s">
        <v>3108</v>
      </c>
      <c r="DE34" s="229">
        <v>502.01600000000002</v>
      </c>
      <c r="DF34" s="226" t="s">
        <v>3108</v>
      </c>
      <c r="DG34" s="125" t="s">
        <v>3169</v>
      </c>
      <c r="DH34" s="226" t="s">
        <v>3108</v>
      </c>
      <c r="DI34" s="125"/>
      <c r="DJ34" s="230" t="s">
        <v>3112</v>
      </c>
      <c r="DK34" s="190"/>
      <c r="DL34" s="230" t="s">
        <v>3112</v>
      </c>
      <c r="DM34" s="190" t="s">
        <v>3112</v>
      </c>
      <c r="DN34" s="226" t="s">
        <v>3108</v>
      </c>
      <c r="DO34" s="190" t="s">
        <v>3112</v>
      </c>
      <c r="DP34" s="226" t="s">
        <v>3108</v>
      </c>
      <c r="DQ34" s="190" t="s">
        <v>3112</v>
      </c>
      <c r="DR34" s="226" t="s">
        <v>3108</v>
      </c>
      <c r="DS34" s="190" t="s">
        <v>3112</v>
      </c>
      <c r="DT34" s="226" t="s">
        <v>3108</v>
      </c>
      <c r="DU34" s="190" t="s">
        <v>3112</v>
      </c>
      <c r="DV34" s="226" t="s">
        <v>3108</v>
      </c>
      <c r="DW34" s="190" t="s">
        <v>3112</v>
      </c>
      <c r="DX34" s="226" t="s">
        <v>3108</v>
      </c>
      <c r="DY34" s="190">
        <v>40.301839999999999</v>
      </c>
      <c r="DZ34" s="190" t="s">
        <v>3108</v>
      </c>
      <c r="EA34" s="190">
        <v>-79.872399999999999</v>
      </c>
      <c r="EB34" s="226" t="s">
        <v>3108</v>
      </c>
      <c r="EC34" s="190">
        <v>44.758581749999998</v>
      </c>
      <c r="ED34" s="226" t="s">
        <v>3108</v>
      </c>
      <c r="EE34" s="190" t="s">
        <v>3179</v>
      </c>
      <c r="EF34" s="226" t="s">
        <v>3108</v>
      </c>
      <c r="EG34" s="190" t="s">
        <v>3179</v>
      </c>
      <c r="EH34" s="190" t="s">
        <v>3171</v>
      </c>
      <c r="EI34" s="190" t="s">
        <v>3112</v>
      </c>
      <c r="EJ34" s="226" t="s">
        <v>3108</v>
      </c>
      <c r="EK34" s="190" t="s">
        <v>3112</v>
      </c>
      <c r="EL34" s="226" t="s">
        <v>3108</v>
      </c>
      <c r="EM34" s="190" t="s">
        <v>3112</v>
      </c>
      <c r="EN34" s="226" t="s">
        <v>3108</v>
      </c>
      <c r="EO34" s="190" t="s">
        <v>3112</v>
      </c>
      <c r="EP34" s="226" t="s">
        <v>3108</v>
      </c>
      <c r="EQ34" s="190" t="s">
        <v>3112</v>
      </c>
      <c r="ER34" s="226" t="s">
        <v>3108</v>
      </c>
      <c r="ES34" s="190" t="s">
        <v>3112</v>
      </c>
      <c r="ET34" s="226" t="s">
        <v>3108</v>
      </c>
      <c r="EU34" s="190" t="s">
        <v>3112</v>
      </c>
      <c r="EV34" s="226" t="s">
        <v>3108</v>
      </c>
      <c r="EW34" s="226">
        <v>517935</v>
      </c>
      <c r="EX34" s="226">
        <v>517935</v>
      </c>
      <c r="EY34" s="226" t="s">
        <v>3108</v>
      </c>
      <c r="EZ34" s="226">
        <v>517935</v>
      </c>
      <c r="FA34" s="125"/>
      <c r="FB34" s="226">
        <v>517935</v>
      </c>
      <c r="FC34" s="226">
        <v>517935</v>
      </c>
      <c r="FD34" s="226">
        <v>517935</v>
      </c>
      <c r="FE34" s="226" t="s">
        <v>3108</v>
      </c>
      <c r="FF34" s="226">
        <v>517935</v>
      </c>
      <c r="FG34" s="226">
        <v>517935</v>
      </c>
      <c r="FH34" s="226" t="s">
        <v>3108</v>
      </c>
      <c r="FI34" s="226">
        <v>210591</v>
      </c>
      <c r="FJ34" s="226">
        <v>224264</v>
      </c>
      <c r="FK34" s="226" t="s">
        <v>3108</v>
      </c>
      <c r="FL34" s="226">
        <v>167581</v>
      </c>
      <c r="FM34" s="226">
        <v>226045</v>
      </c>
      <c r="FN34" s="226" t="s">
        <v>3108</v>
      </c>
      <c r="FO34" s="226">
        <v>227206</v>
      </c>
      <c r="FP34" s="226">
        <v>222082</v>
      </c>
      <c r="FQ34" s="226" t="s">
        <v>3108</v>
      </c>
      <c r="FR34" s="226" t="s">
        <v>3172</v>
      </c>
      <c r="FS34" s="226">
        <v>217224</v>
      </c>
      <c r="FT34" s="226" t="s">
        <v>3108</v>
      </c>
      <c r="FU34" s="125">
        <v>1955</v>
      </c>
      <c r="FV34" s="226" t="s">
        <v>3108</v>
      </c>
      <c r="FW34" s="125" t="s">
        <v>3173</v>
      </c>
      <c r="FX34" s="226" t="s">
        <v>3108</v>
      </c>
      <c r="FY34" s="125" t="s">
        <v>3174</v>
      </c>
      <c r="FZ34" s="226" t="s">
        <v>3108</v>
      </c>
      <c r="GA34" s="125" t="s">
        <v>3174</v>
      </c>
      <c r="GB34" s="226" t="s">
        <v>3108</v>
      </c>
      <c r="GC34" s="125"/>
      <c r="GD34" s="125"/>
    </row>
    <row r="35" spans="1:186" ht="24.95" customHeight="1" x14ac:dyDescent="0.2">
      <c r="A35" s="107"/>
      <c r="B35" s="107" t="s">
        <v>3087</v>
      </c>
      <c r="C35" s="125" t="s">
        <v>3113</v>
      </c>
      <c r="D35" s="125" t="s">
        <v>3180</v>
      </c>
      <c r="E35" s="125" t="s">
        <v>3108</v>
      </c>
      <c r="F35" s="125" t="s">
        <v>3181</v>
      </c>
      <c r="G35" s="125" t="s">
        <v>3108</v>
      </c>
      <c r="H35" s="190" t="s">
        <v>3112</v>
      </c>
      <c r="I35" s="190" t="s">
        <v>3108</v>
      </c>
      <c r="J35" s="190" t="s">
        <v>3112</v>
      </c>
      <c r="K35" s="190" t="s">
        <v>3108</v>
      </c>
      <c r="L35" s="190" t="s">
        <v>3112</v>
      </c>
      <c r="M35" s="190" t="s">
        <v>3108</v>
      </c>
      <c r="N35" s="190" t="s">
        <v>3112</v>
      </c>
      <c r="O35" s="190" t="s">
        <v>3108</v>
      </c>
      <c r="P35" s="125" t="s">
        <v>3160</v>
      </c>
      <c r="Q35" s="125" t="s">
        <v>3108</v>
      </c>
      <c r="R35" s="125" t="s">
        <v>3161</v>
      </c>
      <c r="S35" s="125" t="s">
        <v>3162</v>
      </c>
      <c r="T35" s="125" t="s">
        <v>3180</v>
      </c>
      <c r="U35" s="125" t="s">
        <v>3108</v>
      </c>
      <c r="V35" s="125" t="s">
        <v>3181</v>
      </c>
      <c r="W35" s="125" t="s">
        <v>3108</v>
      </c>
      <c r="X35" s="190" t="s">
        <v>3112</v>
      </c>
      <c r="Y35" s="190" t="s">
        <v>3108</v>
      </c>
      <c r="Z35" s="190" t="s">
        <v>3112</v>
      </c>
      <c r="AA35" s="190" t="s">
        <v>3108</v>
      </c>
      <c r="AB35" s="225">
        <v>40.302927614111603</v>
      </c>
      <c r="AC35" s="225" t="s">
        <v>3108</v>
      </c>
      <c r="AD35" s="225">
        <v>-79.873387759717801</v>
      </c>
      <c r="AE35" s="225" t="s">
        <v>3108</v>
      </c>
      <c r="AF35" s="125">
        <v>64</v>
      </c>
      <c r="AG35" s="125" t="s">
        <v>3108</v>
      </c>
      <c r="AH35" s="226">
        <v>517935</v>
      </c>
      <c r="AI35" s="226">
        <v>517935</v>
      </c>
      <c r="AJ35" s="226" t="s">
        <v>3108</v>
      </c>
      <c r="AK35" s="226">
        <v>517935</v>
      </c>
      <c r="AL35" s="226">
        <v>517935</v>
      </c>
      <c r="AM35" s="226" t="s">
        <v>3108</v>
      </c>
      <c r="AN35" s="125" t="s">
        <v>3163</v>
      </c>
      <c r="AO35" s="125" t="s">
        <v>3163</v>
      </c>
      <c r="AP35" s="226" t="s">
        <v>3108</v>
      </c>
      <c r="AQ35" s="125" t="s">
        <v>3163</v>
      </c>
      <c r="AR35" s="125"/>
      <c r="AS35" s="125" t="s">
        <v>3163</v>
      </c>
      <c r="AT35" s="125" t="s">
        <v>3163</v>
      </c>
      <c r="AU35" s="125" t="s">
        <v>3163</v>
      </c>
      <c r="AV35" s="226" t="s">
        <v>3108</v>
      </c>
      <c r="AW35" s="125" t="s">
        <v>3163</v>
      </c>
      <c r="AX35" s="125"/>
      <c r="AY35" s="125" t="s">
        <v>3163</v>
      </c>
      <c r="AZ35" s="226">
        <v>401865</v>
      </c>
      <c r="BA35" s="226">
        <v>401865</v>
      </c>
      <c r="BB35" s="226" t="s">
        <v>3108</v>
      </c>
      <c r="BC35" s="125" t="s">
        <v>494</v>
      </c>
      <c r="BD35" s="125" t="s">
        <v>3108</v>
      </c>
      <c r="BE35" s="125">
        <v>1955</v>
      </c>
      <c r="BF35" s="226" t="s">
        <v>3108</v>
      </c>
      <c r="BG35" s="125" t="s">
        <v>88</v>
      </c>
      <c r="BH35" s="226" t="s">
        <v>3108</v>
      </c>
      <c r="BI35" s="227">
        <v>30300302</v>
      </c>
      <c r="BJ35" s="226" t="s">
        <v>3108</v>
      </c>
      <c r="BK35" s="125" t="s">
        <v>3182</v>
      </c>
      <c r="BL35" s="226" t="s">
        <v>3108</v>
      </c>
      <c r="BM35" s="125">
        <v>517935</v>
      </c>
      <c r="BN35" s="125">
        <v>517935</v>
      </c>
      <c r="BO35" s="226" t="s">
        <v>3108</v>
      </c>
      <c r="BP35" s="226">
        <v>517935</v>
      </c>
      <c r="BQ35" s="226">
        <v>517935</v>
      </c>
      <c r="BR35" s="226" t="s">
        <v>3108</v>
      </c>
      <c r="BS35" s="226">
        <v>517935</v>
      </c>
      <c r="BT35" s="226">
        <v>517935</v>
      </c>
      <c r="BU35" s="226" t="s">
        <v>3108</v>
      </c>
      <c r="BV35" s="226">
        <v>517935</v>
      </c>
      <c r="BW35" s="226">
        <v>517935</v>
      </c>
      <c r="BX35" s="226" t="s">
        <v>3108</v>
      </c>
      <c r="BY35" s="226">
        <v>210591</v>
      </c>
      <c r="BZ35" s="226">
        <v>224264</v>
      </c>
      <c r="CA35" s="226" t="s">
        <v>3108</v>
      </c>
      <c r="CB35" s="226">
        <v>167581</v>
      </c>
      <c r="CC35" s="226">
        <v>226045</v>
      </c>
      <c r="CD35" s="226" t="s">
        <v>3108</v>
      </c>
      <c r="CE35" s="226">
        <v>227206</v>
      </c>
      <c r="CF35" s="226">
        <v>222082</v>
      </c>
      <c r="CG35" s="226" t="s">
        <v>3108</v>
      </c>
      <c r="CH35" s="226" t="s">
        <v>3165</v>
      </c>
      <c r="CI35" s="226">
        <v>217224</v>
      </c>
      <c r="CJ35" s="226" t="s">
        <v>3108</v>
      </c>
      <c r="CK35" s="228">
        <v>1955</v>
      </c>
      <c r="CL35" s="226" t="s">
        <v>3108</v>
      </c>
      <c r="CM35" s="125" t="s">
        <v>3166</v>
      </c>
      <c r="CN35" s="226" t="s">
        <v>3108</v>
      </c>
      <c r="CO35" s="125"/>
      <c r="CP35" s="125" t="s">
        <v>524</v>
      </c>
      <c r="CQ35" s="125" t="s">
        <v>3167</v>
      </c>
      <c r="CR35" s="226" t="s">
        <v>3108</v>
      </c>
      <c r="CS35" s="225" t="s">
        <v>3168</v>
      </c>
      <c r="CT35" s="226" t="s">
        <v>3108</v>
      </c>
      <c r="CU35" s="225">
        <v>40.302927614111603</v>
      </c>
      <c r="CV35" s="226" t="s">
        <v>3108</v>
      </c>
      <c r="CW35" s="125">
        <v>-79.873387759717801</v>
      </c>
      <c r="CX35" s="226" t="s">
        <v>3108</v>
      </c>
      <c r="CY35" s="125">
        <v>209.03183999999999</v>
      </c>
      <c r="CZ35" s="226" t="s">
        <v>3108</v>
      </c>
      <c r="DA35" s="125">
        <v>7.4371200000000002</v>
      </c>
      <c r="DB35" s="226" t="s">
        <v>3108</v>
      </c>
      <c r="DC35" s="125">
        <v>79561</v>
      </c>
      <c r="DD35" s="226" t="s">
        <v>3108</v>
      </c>
      <c r="DE35" s="229">
        <v>511.01600000000002</v>
      </c>
      <c r="DF35" s="226" t="s">
        <v>3108</v>
      </c>
      <c r="DG35" s="125" t="s">
        <v>3169</v>
      </c>
      <c r="DH35" s="226" t="s">
        <v>3108</v>
      </c>
      <c r="DI35" s="125"/>
      <c r="DJ35" s="230" t="s">
        <v>3112</v>
      </c>
      <c r="DK35" s="190"/>
      <c r="DL35" s="230" t="s">
        <v>3112</v>
      </c>
      <c r="DM35" s="190" t="s">
        <v>3112</v>
      </c>
      <c r="DN35" s="226" t="s">
        <v>3108</v>
      </c>
      <c r="DO35" s="190" t="s">
        <v>3112</v>
      </c>
      <c r="DP35" s="226" t="s">
        <v>3108</v>
      </c>
      <c r="DQ35" s="190" t="s">
        <v>3112</v>
      </c>
      <c r="DR35" s="226" t="s">
        <v>3108</v>
      </c>
      <c r="DS35" s="190" t="s">
        <v>3112</v>
      </c>
      <c r="DT35" s="226" t="s">
        <v>3108</v>
      </c>
      <c r="DU35" s="190" t="s">
        <v>3112</v>
      </c>
      <c r="DV35" s="226" t="s">
        <v>3108</v>
      </c>
      <c r="DW35" s="190" t="s">
        <v>3112</v>
      </c>
      <c r="DX35" s="226" t="s">
        <v>3108</v>
      </c>
      <c r="DY35" s="190">
        <v>40.301099999999998</v>
      </c>
      <c r="DZ35" s="190" t="s">
        <v>3108</v>
      </c>
      <c r="EA35" s="190">
        <v>-79.871560000000002</v>
      </c>
      <c r="EB35" s="226" t="s">
        <v>3108</v>
      </c>
      <c r="EC35" s="190">
        <v>44.758581749999998</v>
      </c>
      <c r="ED35" s="226" t="s">
        <v>3108</v>
      </c>
      <c r="EE35" s="190" t="s">
        <v>3179</v>
      </c>
      <c r="EF35" s="226" t="s">
        <v>3108</v>
      </c>
      <c r="EG35" s="190" t="s">
        <v>3179</v>
      </c>
      <c r="EH35" s="190" t="s">
        <v>3171</v>
      </c>
      <c r="EI35" s="190" t="s">
        <v>3112</v>
      </c>
      <c r="EJ35" s="226" t="s">
        <v>3108</v>
      </c>
      <c r="EK35" s="190" t="s">
        <v>3112</v>
      </c>
      <c r="EL35" s="226" t="s">
        <v>3108</v>
      </c>
      <c r="EM35" s="190" t="s">
        <v>3112</v>
      </c>
      <c r="EN35" s="226" t="s">
        <v>3108</v>
      </c>
      <c r="EO35" s="190" t="s">
        <v>3112</v>
      </c>
      <c r="EP35" s="226" t="s">
        <v>3108</v>
      </c>
      <c r="EQ35" s="190" t="s">
        <v>3112</v>
      </c>
      <c r="ER35" s="226" t="s">
        <v>3108</v>
      </c>
      <c r="ES35" s="190" t="s">
        <v>3112</v>
      </c>
      <c r="ET35" s="226" t="s">
        <v>3108</v>
      </c>
      <c r="EU35" s="190" t="s">
        <v>3112</v>
      </c>
      <c r="EV35" s="226" t="s">
        <v>3108</v>
      </c>
      <c r="EW35" s="226">
        <v>517935</v>
      </c>
      <c r="EX35" s="226">
        <v>517935</v>
      </c>
      <c r="EY35" s="226" t="s">
        <v>3108</v>
      </c>
      <c r="EZ35" s="226">
        <v>517935</v>
      </c>
      <c r="FA35" s="125"/>
      <c r="FB35" s="226">
        <v>517935</v>
      </c>
      <c r="FC35" s="226">
        <v>517935</v>
      </c>
      <c r="FD35" s="226">
        <v>517935</v>
      </c>
      <c r="FE35" s="226" t="s">
        <v>3108</v>
      </c>
      <c r="FF35" s="226">
        <v>517935</v>
      </c>
      <c r="FG35" s="226">
        <v>517935</v>
      </c>
      <c r="FH35" s="226" t="s">
        <v>3108</v>
      </c>
      <c r="FI35" s="226">
        <v>210591</v>
      </c>
      <c r="FJ35" s="226">
        <v>224264</v>
      </c>
      <c r="FK35" s="226" t="s">
        <v>3108</v>
      </c>
      <c r="FL35" s="226">
        <v>167581</v>
      </c>
      <c r="FM35" s="226">
        <v>226045</v>
      </c>
      <c r="FN35" s="226" t="s">
        <v>3108</v>
      </c>
      <c r="FO35" s="226">
        <v>227206</v>
      </c>
      <c r="FP35" s="226">
        <v>222082</v>
      </c>
      <c r="FQ35" s="226" t="s">
        <v>3108</v>
      </c>
      <c r="FR35" s="226" t="s">
        <v>3172</v>
      </c>
      <c r="FS35" s="226">
        <v>217224</v>
      </c>
      <c r="FT35" s="226" t="s">
        <v>3108</v>
      </c>
      <c r="FU35" s="125">
        <v>1955</v>
      </c>
      <c r="FV35" s="226" t="s">
        <v>3108</v>
      </c>
      <c r="FW35" s="125" t="s">
        <v>3173</v>
      </c>
      <c r="FX35" s="226" t="s">
        <v>3108</v>
      </c>
      <c r="FY35" s="125" t="s">
        <v>3174</v>
      </c>
      <c r="FZ35" s="226" t="s">
        <v>3108</v>
      </c>
      <c r="GA35" s="125" t="s">
        <v>3174</v>
      </c>
      <c r="GB35" s="226" t="s">
        <v>3108</v>
      </c>
      <c r="GC35" s="125"/>
      <c r="GD35" s="125"/>
    </row>
    <row r="36" spans="1:186" ht="24.95" customHeight="1" x14ac:dyDescent="0.2">
      <c r="A36" s="107"/>
      <c r="B36" s="107" t="s">
        <v>3087</v>
      </c>
      <c r="C36" s="125" t="s">
        <v>3113</v>
      </c>
      <c r="D36" s="125" t="s">
        <v>3183</v>
      </c>
      <c r="E36" s="125" t="s">
        <v>3108</v>
      </c>
      <c r="F36" s="125" t="s">
        <v>3184</v>
      </c>
      <c r="G36" s="125" t="s">
        <v>3108</v>
      </c>
      <c r="H36" s="190" t="s">
        <v>3112</v>
      </c>
      <c r="I36" s="190" t="s">
        <v>3108</v>
      </c>
      <c r="J36" s="190" t="s">
        <v>3112</v>
      </c>
      <c r="K36" s="190" t="s">
        <v>3108</v>
      </c>
      <c r="L36" s="190" t="s">
        <v>3112</v>
      </c>
      <c r="M36" s="190" t="s">
        <v>3108</v>
      </c>
      <c r="N36" s="190" t="s">
        <v>3112</v>
      </c>
      <c r="O36" s="190" t="s">
        <v>3108</v>
      </c>
      <c r="P36" s="125" t="s">
        <v>3185</v>
      </c>
      <c r="Q36" s="125" t="s">
        <v>3108</v>
      </c>
      <c r="R36" s="125" t="s">
        <v>3161</v>
      </c>
      <c r="S36" s="125" t="s">
        <v>3161</v>
      </c>
      <c r="T36" s="125" t="s">
        <v>3183</v>
      </c>
      <c r="U36" s="125" t="s">
        <v>3108</v>
      </c>
      <c r="V36" s="125" t="s">
        <v>3184</v>
      </c>
      <c r="W36" s="125" t="s">
        <v>3108</v>
      </c>
      <c r="X36" s="190" t="s">
        <v>3112</v>
      </c>
      <c r="Y36" s="190" t="s">
        <v>3108</v>
      </c>
      <c r="Z36" s="190" t="s">
        <v>3112</v>
      </c>
      <c r="AA36" s="190" t="s">
        <v>3108</v>
      </c>
      <c r="AB36" s="225">
        <v>40.304544315365199</v>
      </c>
      <c r="AC36" s="225" t="s">
        <v>3108</v>
      </c>
      <c r="AD36" s="225">
        <v>-79.877514719756505</v>
      </c>
      <c r="AE36" s="225" t="s">
        <v>3108</v>
      </c>
      <c r="AF36" s="125">
        <v>61</v>
      </c>
      <c r="AG36" s="125" t="s">
        <v>3108</v>
      </c>
      <c r="AH36" s="226">
        <v>545675</v>
      </c>
      <c r="AI36" s="226">
        <v>545675</v>
      </c>
      <c r="AJ36" s="226" t="s">
        <v>3108</v>
      </c>
      <c r="AK36" s="226">
        <v>545675</v>
      </c>
      <c r="AL36" s="226">
        <v>545675</v>
      </c>
      <c r="AM36" s="226" t="s">
        <v>3108</v>
      </c>
      <c r="AN36" s="125" t="s">
        <v>3163</v>
      </c>
      <c r="AO36" s="125" t="s">
        <v>3163</v>
      </c>
      <c r="AP36" s="226" t="s">
        <v>3108</v>
      </c>
      <c r="AQ36" s="125" t="s">
        <v>3163</v>
      </c>
      <c r="AR36" s="125"/>
      <c r="AS36" s="125" t="s">
        <v>3163</v>
      </c>
      <c r="AT36" s="125" t="s">
        <v>3163</v>
      </c>
      <c r="AU36" s="125" t="s">
        <v>3163</v>
      </c>
      <c r="AV36" s="226" t="s">
        <v>3108</v>
      </c>
      <c r="AW36" s="125" t="s">
        <v>3163</v>
      </c>
      <c r="AX36" s="125"/>
      <c r="AY36" s="125" t="s">
        <v>3163</v>
      </c>
      <c r="AZ36" s="226">
        <v>423400</v>
      </c>
      <c r="BA36" s="226">
        <v>423400</v>
      </c>
      <c r="BB36" s="226" t="s">
        <v>3108</v>
      </c>
      <c r="BC36" s="125" t="s">
        <v>494</v>
      </c>
      <c r="BD36" s="125" t="s">
        <v>3108</v>
      </c>
      <c r="BE36" s="125">
        <v>1989</v>
      </c>
      <c r="BF36" s="226" t="s">
        <v>3108</v>
      </c>
      <c r="BG36" s="125" t="s">
        <v>88</v>
      </c>
      <c r="BH36" s="226" t="s">
        <v>3108</v>
      </c>
      <c r="BI36" s="227">
        <v>30300302</v>
      </c>
      <c r="BJ36" s="226" t="s">
        <v>3108</v>
      </c>
      <c r="BK36" s="125" t="s">
        <v>3186</v>
      </c>
      <c r="BL36" s="226" t="s">
        <v>3108</v>
      </c>
      <c r="BM36" s="125">
        <v>545675</v>
      </c>
      <c r="BN36" s="125">
        <v>545675</v>
      </c>
      <c r="BO36" s="226" t="s">
        <v>3108</v>
      </c>
      <c r="BP36" s="226">
        <v>545675</v>
      </c>
      <c r="BQ36" s="226">
        <v>545675</v>
      </c>
      <c r="BR36" s="226" t="s">
        <v>3108</v>
      </c>
      <c r="BS36" s="226">
        <v>545675</v>
      </c>
      <c r="BT36" s="226">
        <v>545675</v>
      </c>
      <c r="BU36" s="226" t="s">
        <v>3108</v>
      </c>
      <c r="BV36" s="226">
        <v>545675</v>
      </c>
      <c r="BW36" s="226">
        <v>545675</v>
      </c>
      <c r="BX36" s="226" t="s">
        <v>3108</v>
      </c>
      <c r="BY36" s="226">
        <v>221469</v>
      </c>
      <c r="BZ36" s="226">
        <v>275864</v>
      </c>
      <c r="CA36" s="226" t="s">
        <v>3108</v>
      </c>
      <c r="CB36" s="226">
        <v>172414</v>
      </c>
      <c r="CC36" s="226">
        <v>270758</v>
      </c>
      <c r="CD36" s="226" t="s">
        <v>3108</v>
      </c>
      <c r="CE36" s="226">
        <v>219099</v>
      </c>
      <c r="CF36" s="226">
        <v>270582</v>
      </c>
      <c r="CG36" s="226" t="s">
        <v>3108</v>
      </c>
      <c r="CH36" s="226" t="s">
        <v>3165</v>
      </c>
      <c r="CI36" s="226">
        <v>225724</v>
      </c>
      <c r="CJ36" s="226" t="s">
        <v>3108</v>
      </c>
      <c r="CK36" s="228">
        <v>1989</v>
      </c>
      <c r="CL36" s="226" t="s">
        <v>3108</v>
      </c>
      <c r="CM36" s="125" t="s">
        <v>3166</v>
      </c>
      <c r="CN36" s="226" t="s">
        <v>3108</v>
      </c>
      <c r="CO36" s="125"/>
      <c r="CP36" s="125" t="s">
        <v>524</v>
      </c>
      <c r="CQ36" s="125" t="s">
        <v>3167</v>
      </c>
      <c r="CR36" s="226" t="s">
        <v>3108</v>
      </c>
      <c r="CS36" s="225" t="s">
        <v>3168</v>
      </c>
      <c r="CT36" s="226" t="s">
        <v>3108</v>
      </c>
      <c r="CU36" s="225">
        <v>40.304544315365199</v>
      </c>
      <c r="CV36" s="226" t="s">
        <v>3108</v>
      </c>
      <c r="CW36" s="125">
        <v>-79.877514719756505</v>
      </c>
      <c r="CX36" s="226" t="s">
        <v>3108</v>
      </c>
      <c r="CY36" s="125">
        <v>209.03183999999999</v>
      </c>
      <c r="CZ36" s="226" t="s">
        <v>3108</v>
      </c>
      <c r="DA36" s="125">
        <v>9.2964000000000002</v>
      </c>
      <c r="DB36" s="226" t="s">
        <v>3108</v>
      </c>
      <c r="DC36" s="125">
        <v>76812</v>
      </c>
      <c r="DD36" s="226" t="s">
        <v>3108</v>
      </c>
      <c r="DE36" s="229">
        <v>504.01800000000009</v>
      </c>
      <c r="DF36" s="226" t="s">
        <v>3108</v>
      </c>
      <c r="DG36" s="125" t="s">
        <v>3169</v>
      </c>
      <c r="DH36" s="226" t="s">
        <v>3108</v>
      </c>
      <c r="DI36" s="125"/>
      <c r="DJ36" s="230" t="s">
        <v>3112</v>
      </c>
      <c r="DK36" s="190"/>
      <c r="DL36" s="230" t="s">
        <v>3112</v>
      </c>
      <c r="DM36" s="190" t="s">
        <v>3112</v>
      </c>
      <c r="DN36" s="226" t="s">
        <v>3108</v>
      </c>
      <c r="DO36" s="190" t="s">
        <v>3112</v>
      </c>
      <c r="DP36" s="226" t="s">
        <v>3108</v>
      </c>
      <c r="DQ36" s="190" t="s">
        <v>3112</v>
      </c>
      <c r="DR36" s="226" t="s">
        <v>3108</v>
      </c>
      <c r="DS36" s="190" t="s">
        <v>3112</v>
      </c>
      <c r="DT36" s="226" t="s">
        <v>3108</v>
      </c>
      <c r="DU36" s="190" t="s">
        <v>3112</v>
      </c>
      <c r="DV36" s="226" t="s">
        <v>3108</v>
      </c>
      <c r="DW36" s="190" t="s">
        <v>3112</v>
      </c>
      <c r="DX36" s="226" t="s">
        <v>3108</v>
      </c>
      <c r="DY36" s="190">
        <v>40.305770000000003</v>
      </c>
      <c r="DZ36" s="190" t="s">
        <v>3108</v>
      </c>
      <c r="EA36" s="190">
        <v>-79.878619999999998</v>
      </c>
      <c r="EB36" s="226" t="s">
        <v>3108</v>
      </c>
      <c r="EC36" s="190">
        <v>42.430712249999992</v>
      </c>
      <c r="ED36" s="226" t="s">
        <v>3108</v>
      </c>
      <c r="EE36" s="190" t="s">
        <v>3187</v>
      </c>
      <c r="EF36" s="226" t="s">
        <v>3108</v>
      </c>
      <c r="EG36" s="190" t="s">
        <v>3187</v>
      </c>
      <c r="EH36" s="190" t="s">
        <v>3171</v>
      </c>
      <c r="EI36" s="190" t="s">
        <v>3112</v>
      </c>
      <c r="EJ36" s="226" t="s">
        <v>3108</v>
      </c>
      <c r="EK36" s="190" t="s">
        <v>3112</v>
      </c>
      <c r="EL36" s="226" t="s">
        <v>3108</v>
      </c>
      <c r="EM36" s="190" t="s">
        <v>3112</v>
      </c>
      <c r="EN36" s="226" t="s">
        <v>3108</v>
      </c>
      <c r="EO36" s="190" t="s">
        <v>3112</v>
      </c>
      <c r="EP36" s="226" t="s">
        <v>3108</v>
      </c>
      <c r="EQ36" s="190" t="s">
        <v>3112</v>
      </c>
      <c r="ER36" s="226" t="s">
        <v>3108</v>
      </c>
      <c r="ES36" s="190" t="s">
        <v>3112</v>
      </c>
      <c r="ET36" s="226" t="s">
        <v>3108</v>
      </c>
      <c r="EU36" s="190" t="s">
        <v>3112</v>
      </c>
      <c r="EV36" s="226" t="s">
        <v>3108</v>
      </c>
      <c r="EW36" s="226">
        <v>545675</v>
      </c>
      <c r="EX36" s="226">
        <v>545675</v>
      </c>
      <c r="EY36" s="226" t="s">
        <v>3108</v>
      </c>
      <c r="EZ36" s="226">
        <v>545675</v>
      </c>
      <c r="FA36" s="125"/>
      <c r="FB36" s="226">
        <v>545675</v>
      </c>
      <c r="FC36" s="226">
        <v>545675</v>
      </c>
      <c r="FD36" s="226">
        <v>545675</v>
      </c>
      <c r="FE36" s="226" t="s">
        <v>3108</v>
      </c>
      <c r="FF36" s="226">
        <v>545675</v>
      </c>
      <c r="FG36" s="226">
        <v>545675</v>
      </c>
      <c r="FH36" s="226" t="s">
        <v>3108</v>
      </c>
      <c r="FI36" s="226">
        <v>221469</v>
      </c>
      <c r="FJ36" s="226">
        <v>275864</v>
      </c>
      <c r="FK36" s="226" t="s">
        <v>3108</v>
      </c>
      <c r="FL36" s="226">
        <v>172414</v>
      </c>
      <c r="FM36" s="226">
        <v>270758</v>
      </c>
      <c r="FN36" s="226" t="s">
        <v>3108</v>
      </c>
      <c r="FO36" s="226">
        <v>219099</v>
      </c>
      <c r="FP36" s="226">
        <v>270582</v>
      </c>
      <c r="FQ36" s="226" t="s">
        <v>3108</v>
      </c>
      <c r="FR36" s="226" t="s">
        <v>3172</v>
      </c>
      <c r="FS36" s="226">
        <v>225724</v>
      </c>
      <c r="FT36" s="226" t="s">
        <v>3108</v>
      </c>
      <c r="FU36" s="125">
        <v>1989</v>
      </c>
      <c r="FV36" s="226" t="s">
        <v>3108</v>
      </c>
      <c r="FW36" s="125" t="s">
        <v>3173</v>
      </c>
      <c r="FX36" s="226" t="s">
        <v>3108</v>
      </c>
      <c r="FY36" s="125" t="s">
        <v>3174</v>
      </c>
      <c r="FZ36" s="226" t="s">
        <v>3108</v>
      </c>
      <c r="GA36" s="125" t="s">
        <v>3174</v>
      </c>
      <c r="GB36" s="226" t="s">
        <v>3108</v>
      </c>
      <c r="GC36" s="125"/>
      <c r="GD36" s="125"/>
    </row>
    <row r="37" spans="1:186" ht="24.95" customHeight="1" x14ac:dyDescent="0.2">
      <c r="A37" s="107"/>
      <c r="B37" s="107" t="s">
        <v>3087</v>
      </c>
      <c r="C37" s="125" t="s">
        <v>3113</v>
      </c>
      <c r="D37" s="125" t="s">
        <v>3188</v>
      </c>
      <c r="E37" s="125" t="s">
        <v>3108</v>
      </c>
      <c r="F37" s="125" t="s">
        <v>3189</v>
      </c>
      <c r="G37" s="125" t="s">
        <v>3108</v>
      </c>
      <c r="H37" s="190" t="s">
        <v>3112</v>
      </c>
      <c r="I37" s="190" t="s">
        <v>3108</v>
      </c>
      <c r="J37" s="190" t="s">
        <v>3112</v>
      </c>
      <c r="K37" s="190" t="s">
        <v>3108</v>
      </c>
      <c r="L37" s="190" t="s">
        <v>3112</v>
      </c>
      <c r="M37" s="190" t="s">
        <v>3108</v>
      </c>
      <c r="N37" s="190" t="s">
        <v>3112</v>
      </c>
      <c r="O37" s="190" t="s">
        <v>3108</v>
      </c>
      <c r="P37" s="125" t="s">
        <v>3190</v>
      </c>
      <c r="Q37" s="125" t="s">
        <v>3108</v>
      </c>
      <c r="R37" s="125" t="s">
        <v>3161</v>
      </c>
      <c r="S37" s="125" t="s">
        <v>3161</v>
      </c>
      <c r="T37" s="125" t="s">
        <v>3188</v>
      </c>
      <c r="U37" s="125" t="s">
        <v>3108</v>
      </c>
      <c r="V37" s="125" t="s">
        <v>3189</v>
      </c>
      <c r="W37" s="125" t="s">
        <v>3108</v>
      </c>
      <c r="X37" s="190" t="s">
        <v>3112</v>
      </c>
      <c r="Y37" s="190" t="s">
        <v>3108</v>
      </c>
      <c r="Z37" s="190" t="s">
        <v>3112</v>
      </c>
      <c r="AA37" s="190" t="s">
        <v>3108</v>
      </c>
      <c r="AB37" s="225">
        <v>40.304635418737199</v>
      </c>
      <c r="AC37" s="225" t="s">
        <v>3108</v>
      </c>
      <c r="AD37" s="225">
        <v>-79.877619116546995</v>
      </c>
      <c r="AE37" s="225" t="s">
        <v>3108</v>
      </c>
      <c r="AF37" s="125">
        <v>61</v>
      </c>
      <c r="AG37" s="125" t="s">
        <v>3108</v>
      </c>
      <c r="AH37" s="226">
        <v>545675</v>
      </c>
      <c r="AI37" s="226">
        <v>545675</v>
      </c>
      <c r="AJ37" s="226" t="s">
        <v>3108</v>
      </c>
      <c r="AK37" s="226">
        <v>545675</v>
      </c>
      <c r="AL37" s="226">
        <v>545675</v>
      </c>
      <c r="AM37" s="226" t="s">
        <v>3108</v>
      </c>
      <c r="AN37" s="125" t="s">
        <v>3163</v>
      </c>
      <c r="AO37" s="125" t="s">
        <v>3163</v>
      </c>
      <c r="AP37" s="226" t="s">
        <v>3108</v>
      </c>
      <c r="AQ37" s="125" t="s">
        <v>3163</v>
      </c>
      <c r="AR37" s="125"/>
      <c r="AS37" s="125" t="s">
        <v>3163</v>
      </c>
      <c r="AT37" s="125" t="s">
        <v>3163</v>
      </c>
      <c r="AU37" s="125" t="s">
        <v>3163</v>
      </c>
      <c r="AV37" s="226" t="s">
        <v>3108</v>
      </c>
      <c r="AW37" s="125" t="s">
        <v>3163</v>
      </c>
      <c r="AX37" s="125"/>
      <c r="AY37" s="125" t="s">
        <v>3163</v>
      </c>
      <c r="AZ37" s="226">
        <v>423400</v>
      </c>
      <c r="BA37" s="226">
        <v>423400</v>
      </c>
      <c r="BB37" s="226" t="s">
        <v>3108</v>
      </c>
      <c r="BC37" s="125" t="s">
        <v>494</v>
      </c>
      <c r="BD37" s="125" t="s">
        <v>3108</v>
      </c>
      <c r="BE37" s="125">
        <v>1989</v>
      </c>
      <c r="BF37" s="226" t="s">
        <v>3108</v>
      </c>
      <c r="BG37" s="125" t="s">
        <v>88</v>
      </c>
      <c r="BH37" s="226" t="s">
        <v>3108</v>
      </c>
      <c r="BI37" s="227">
        <v>30300302</v>
      </c>
      <c r="BJ37" s="226" t="s">
        <v>3108</v>
      </c>
      <c r="BK37" s="125" t="s">
        <v>3191</v>
      </c>
      <c r="BL37" s="226" t="s">
        <v>3108</v>
      </c>
      <c r="BM37" s="125">
        <v>545675</v>
      </c>
      <c r="BN37" s="125">
        <v>545675</v>
      </c>
      <c r="BO37" s="226" t="s">
        <v>3108</v>
      </c>
      <c r="BP37" s="226">
        <v>545675</v>
      </c>
      <c r="BQ37" s="226">
        <v>545675</v>
      </c>
      <c r="BR37" s="226" t="s">
        <v>3108</v>
      </c>
      <c r="BS37" s="226">
        <v>545675</v>
      </c>
      <c r="BT37" s="226">
        <v>545675</v>
      </c>
      <c r="BU37" s="226" t="s">
        <v>3108</v>
      </c>
      <c r="BV37" s="226">
        <v>545675</v>
      </c>
      <c r="BW37" s="226">
        <v>545675</v>
      </c>
      <c r="BX37" s="226" t="s">
        <v>3108</v>
      </c>
      <c r="BY37" s="226">
        <v>221469</v>
      </c>
      <c r="BZ37" s="226">
        <v>275864</v>
      </c>
      <c r="CA37" s="226" t="s">
        <v>3108</v>
      </c>
      <c r="CB37" s="226">
        <v>172414</v>
      </c>
      <c r="CC37" s="226">
        <v>270758</v>
      </c>
      <c r="CD37" s="226" t="s">
        <v>3108</v>
      </c>
      <c r="CE37" s="226">
        <v>219099</v>
      </c>
      <c r="CF37" s="226">
        <v>270582</v>
      </c>
      <c r="CG37" s="226" t="s">
        <v>3108</v>
      </c>
      <c r="CH37" s="226" t="s">
        <v>3165</v>
      </c>
      <c r="CI37" s="226">
        <v>225724</v>
      </c>
      <c r="CJ37" s="226" t="s">
        <v>3108</v>
      </c>
      <c r="CK37" s="228">
        <v>1989</v>
      </c>
      <c r="CL37" s="226" t="s">
        <v>3108</v>
      </c>
      <c r="CM37" s="125" t="s">
        <v>3166</v>
      </c>
      <c r="CN37" s="226" t="s">
        <v>3108</v>
      </c>
      <c r="CO37" s="125"/>
      <c r="CP37" s="125" t="s">
        <v>524</v>
      </c>
      <c r="CQ37" s="125" t="s">
        <v>3167</v>
      </c>
      <c r="CR37" s="226" t="s">
        <v>3108</v>
      </c>
      <c r="CS37" s="225" t="s">
        <v>3168</v>
      </c>
      <c r="CT37" s="226" t="s">
        <v>3108</v>
      </c>
      <c r="CU37" s="225">
        <v>40.304635418737199</v>
      </c>
      <c r="CV37" s="226" t="s">
        <v>3108</v>
      </c>
      <c r="CW37" s="125">
        <v>-79.877619116546995</v>
      </c>
      <c r="CX37" s="226" t="s">
        <v>3108</v>
      </c>
      <c r="CY37" s="125">
        <v>209.03183999999999</v>
      </c>
      <c r="CZ37" s="226" t="s">
        <v>3108</v>
      </c>
      <c r="DA37" s="125">
        <v>9.2964000000000002</v>
      </c>
      <c r="DB37" s="226" t="s">
        <v>3108</v>
      </c>
      <c r="DC37" s="125">
        <v>78634</v>
      </c>
      <c r="DD37" s="226" t="s">
        <v>3108</v>
      </c>
      <c r="DE37" s="229">
        <v>506.01799999999997</v>
      </c>
      <c r="DF37" s="226" t="s">
        <v>3108</v>
      </c>
      <c r="DG37" s="125" t="s">
        <v>3169</v>
      </c>
      <c r="DH37" s="226" t="s">
        <v>3108</v>
      </c>
      <c r="DI37" s="125"/>
      <c r="DJ37" s="230" t="s">
        <v>3112</v>
      </c>
      <c r="DK37" s="190"/>
      <c r="DL37" s="230" t="s">
        <v>3112</v>
      </c>
      <c r="DM37" s="190" t="s">
        <v>3112</v>
      </c>
      <c r="DN37" s="226" t="s">
        <v>3108</v>
      </c>
      <c r="DO37" s="190" t="s">
        <v>3112</v>
      </c>
      <c r="DP37" s="226" t="s">
        <v>3108</v>
      </c>
      <c r="DQ37" s="190" t="s">
        <v>3112</v>
      </c>
      <c r="DR37" s="226" t="s">
        <v>3108</v>
      </c>
      <c r="DS37" s="190" t="s">
        <v>3112</v>
      </c>
      <c r="DT37" s="226" t="s">
        <v>3108</v>
      </c>
      <c r="DU37" s="190" t="s">
        <v>3112</v>
      </c>
      <c r="DV37" s="226" t="s">
        <v>3108</v>
      </c>
      <c r="DW37" s="190" t="s">
        <v>3112</v>
      </c>
      <c r="DX37" s="226" t="s">
        <v>3108</v>
      </c>
      <c r="DY37" s="190">
        <v>40.305059999999997</v>
      </c>
      <c r="DZ37" s="190" t="s">
        <v>3108</v>
      </c>
      <c r="EA37" s="190">
        <v>-79.87782</v>
      </c>
      <c r="EB37" s="226" t="s">
        <v>3108</v>
      </c>
      <c r="EC37" s="190">
        <v>42.430712249999992</v>
      </c>
      <c r="ED37" s="226" t="s">
        <v>3108</v>
      </c>
      <c r="EE37" s="190" t="s">
        <v>3187</v>
      </c>
      <c r="EF37" s="226" t="s">
        <v>3108</v>
      </c>
      <c r="EG37" s="190" t="s">
        <v>3187</v>
      </c>
      <c r="EH37" s="190" t="s">
        <v>3171</v>
      </c>
      <c r="EI37" s="190" t="s">
        <v>3112</v>
      </c>
      <c r="EJ37" s="226" t="s">
        <v>3108</v>
      </c>
      <c r="EK37" s="190" t="s">
        <v>3112</v>
      </c>
      <c r="EL37" s="226" t="s">
        <v>3108</v>
      </c>
      <c r="EM37" s="190" t="s">
        <v>3112</v>
      </c>
      <c r="EN37" s="226" t="s">
        <v>3108</v>
      </c>
      <c r="EO37" s="190" t="s">
        <v>3112</v>
      </c>
      <c r="EP37" s="226" t="s">
        <v>3108</v>
      </c>
      <c r="EQ37" s="190" t="s">
        <v>3112</v>
      </c>
      <c r="ER37" s="226" t="s">
        <v>3108</v>
      </c>
      <c r="ES37" s="190" t="s">
        <v>3112</v>
      </c>
      <c r="ET37" s="226" t="s">
        <v>3108</v>
      </c>
      <c r="EU37" s="190" t="s">
        <v>3112</v>
      </c>
      <c r="EV37" s="226" t="s">
        <v>3108</v>
      </c>
      <c r="EW37" s="226">
        <v>545675</v>
      </c>
      <c r="EX37" s="226">
        <v>545675</v>
      </c>
      <c r="EY37" s="226" t="s">
        <v>3108</v>
      </c>
      <c r="EZ37" s="226">
        <v>545675</v>
      </c>
      <c r="FA37" s="125"/>
      <c r="FB37" s="226">
        <v>545675</v>
      </c>
      <c r="FC37" s="226">
        <v>545675</v>
      </c>
      <c r="FD37" s="226">
        <v>545675</v>
      </c>
      <c r="FE37" s="226" t="s">
        <v>3108</v>
      </c>
      <c r="FF37" s="226">
        <v>545675</v>
      </c>
      <c r="FG37" s="226">
        <v>545675</v>
      </c>
      <c r="FH37" s="226" t="s">
        <v>3108</v>
      </c>
      <c r="FI37" s="226">
        <v>221469</v>
      </c>
      <c r="FJ37" s="226">
        <v>275864</v>
      </c>
      <c r="FK37" s="226" t="s">
        <v>3108</v>
      </c>
      <c r="FL37" s="226">
        <v>172414</v>
      </c>
      <c r="FM37" s="226">
        <v>270758</v>
      </c>
      <c r="FN37" s="226" t="s">
        <v>3108</v>
      </c>
      <c r="FO37" s="226">
        <v>219099</v>
      </c>
      <c r="FP37" s="226">
        <v>270582</v>
      </c>
      <c r="FQ37" s="226" t="s">
        <v>3108</v>
      </c>
      <c r="FR37" s="226" t="s">
        <v>3172</v>
      </c>
      <c r="FS37" s="226">
        <v>225724</v>
      </c>
      <c r="FT37" s="226" t="s">
        <v>3108</v>
      </c>
      <c r="FU37" s="125">
        <v>1989</v>
      </c>
      <c r="FV37" s="226" t="s">
        <v>3108</v>
      </c>
      <c r="FW37" s="125" t="s">
        <v>3173</v>
      </c>
      <c r="FX37" s="226" t="s">
        <v>3108</v>
      </c>
      <c r="FY37" s="125" t="s">
        <v>3174</v>
      </c>
      <c r="FZ37" s="226" t="s">
        <v>3108</v>
      </c>
      <c r="GA37" s="125" t="s">
        <v>3174</v>
      </c>
      <c r="GB37" s="226" t="s">
        <v>3108</v>
      </c>
      <c r="GC37" s="125"/>
      <c r="GD37" s="125"/>
    </row>
    <row r="38" spans="1:186" ht="24.95" customHeight="1" x14ac:dyDescent="0.2">
      <c r="A38" s="107"/>
      <c r="B38" s="107" t="s">
        <v>3087</v>
      </c>
      <c r="C38" s="125" t="s">
        <v>3113</v>
      </c>
      <c r="D38" s="125" t="s">
        <v>3192</v>
      </c>
      <c r="E38" s="125" t="s">
        <v>3108</v>
      </c>
      <c r="F38" s="125" t="s">
        <v>3193</v>
      </c>
      <c r="G38" s="125" t="s">
        <v>3108</v>
      </c>
      <c r="H38" s="190" t="s">
        <v>3112</v>
      </c>
      <c r="I38" s="190" t="s">
        <v>3108</v>
      </c>
      <c r="J38" s="190" t="s">
        <v>3112</v>
      </c>
      <c r="K38" s="190" t="s">
        <v>3108</v>
      </c>
      <c r="L38" s="190" t="s">
        <v>3112</v>
      </c>
      <c r="M38" s="190" t="s">
        <v>3108</v>
      </c>
      <c r="N38" s="190" t="s">
        <v>3112</v>
      </c>
      <c r="O38" s="190" t="s">
        <v>3108</v>
      </c>
      <c r="P38" s="125" t="s">
        <v>3185</v>
      </c>
      <c r="Q38" s="125" t="s">
        <v>3108</v>
      </c>
      <c r="R38" s="125" t="s">
        <v>3161</v>
      </c>
      <c r="S38" s="125" t="s">
        <v>3194</v>
      </c>
      <c r="T38" s="125" t="s">
        <v>3192</v>
      </c>
      <c r="U38" s="125" t="s">
        <v>3108</v>
      </c>
      <c r="V38" s="125" t="s">
        <v>3193</v>
      </c>
      <c r="W38" s="125" t="s">
        <v>3108</v>
      </c>
      <c r="X38" s="190" t="s">
        <v>3112</v>
      </c>
      <c r="Y38" s="190" t="s">
        <v>3108</v>
      </c>
      <c r="Z38" s="190" t="s">
        <v>3112</v>
      </c>
      <c r="AA38" s="190" t="s">
        <v>3108</v>
      </c>
      <c r="AB38" s="225">
        <v>40.3059470006975</v>
      </c>
      <c r="AC38" s="225" t="s">
        <v>3108</v>
      </c>
      <c r="AD38" s="225">
        <v>-79.8790918709078</v>
      </c>
      <c r="AE38" s="225" t="s">
        <v>3108</v>
      </c>
      <c r="AF38" s="125">
        <v>61</v>
      </c>
      <c r="AG38" s="125" t="s">
        <v>3108</v>
      </c>
      <c r="AH38" s="226">
        <v>545675</v>
      </c>
      <c r="AI38" s="226">
        <v>545675</v>
      </c>
      <c r="AJ38" s="226" t="s">
        <v>3108</v>
      </c>
      <c r="AK38" s="226">
        <v>545675</v>
      </c>
      <c r="AL38" s="226">
        <v>545675</v>
      </c>
      <c r="AM38" s="226" t="s">
        <v>3108</v>
      </c>
      <c r="AN38" s="125" t="s">
        <v>3163</v>
      </c>
      <c r="AO38" s="125" t="s">
        <v>3163</v>
      </c>
      <c r="AP38" s="226" t="s">
        <v>3108</v>
      </c>
      <c r="AQ38" s="125" t="s">
        <v>3163</v>
      </c>
      <c r="AR38" s="125"/>
      <c r="AS38" s="125" t="s">
        <v>3163</v>
      </c>
      <c r="AT38" s="125" t="s">
        <v>3163</v>
      </c>
      <c r="AU38" s="125" t="s">
        <v>3163</v>
      </c>
      <c r="AV38" s="226" t="s">
        <v>3108</v>
      </c>
      <c r="AW38" s="125" t="s">
        <v>3163</v>
      </c>
      <c r="AX38" s="125"/>
      <c r="AY38" s="125" t="s">
        <v>3163</v>
      </c>
      <c r="AZ38" s="226">
        <v>423400</v>
      </c>
      <c r="BA38" s="226">
        <v>423400</v>
      </c>
      <c r="BB38" s="226" t="s">
        <v>3108</v>
      </c>
      <c r="BC38" s="125" t="s">
        <v>494</v>
      </c>
      <c r="BD38" s="125" t="s">
        <v>3195</v>
      </c>
      <c r="BE38" s="125">
        <v>1980</v>
      </c>
      <c r="BF38" s="226" t="s">
        <v>3108</v>
      </c>
      <c r="BG38" s="125" t="s">
        <v>88</v>
      </c>
      <c r="BH38" s="226" t="s">
        <v>3196</v>
      </c>
      <c r="BI38" s="227">
        <v>30300302</v>
      </c>
      <c r="BJ38" s="226" t="s">
        <v>3108</v>
      </c>
      <c r="BK38" s="125" t="s">
        <v>3197</v>
      </c>
      <c r="BL38" s="226" t="s">
        <v>3108</v>
      </c>
      <c r="BM38" s="125">
        <v>545675</v>
      </c>
      <c r="BN38" s="125">
        <v>545675</v>
      </c>
      <c r="BO38" s="226" t="s">
        <v>3108</v>
      </c>
      <c r="BP38" s="226">
        <v>545675</v>
      </c>
      <c r="BQ38" s="226">
        <v>545675</v>
      </c>
      <c r="BR38" s="226" t="s">
        <v>3108</v>
      </c>
      <c r="BS38" s="226">
        <v>545675</v>
      </c>
      <c r="BT38" s="226">
        <v>545675</v>
      </c>
      <c r="BU38" s="226" t="s">
        <v>3108</v>
      </c>
      <c r="BV38" s="226">
        <v>545675</v>
      </c>
      <c r="BW38" s="226">
        <v>545675</v>
      </c>
      <c r="BX38" s="226" t="s">
        <v>3108</v>
      </c>
      <c r="BY38" s="226">
        <v>221469</v>
      </c>
      <c r="BZ38" s="226">
        <v>275864</v>
      </c>
      <c r="CA38" s="226" t="s">
        <v>3108</v>
      </c>
      <c r="CB38" s="226">
        <v>0</v>
      </c>
      <c r="CC38" s="226">
        <v>270758</v>
      </c>
      <c r="CD38" s="226" t="s">
        <v>3108</v>
      </c>
      <c r="CE38" s="226">
        <v>0</v>
      </c>
      <c r="CF38" s="226">
        <v>270582</v>
      </c>
      <c r="CG38" s="226" t="s">
        <v>3108</v>
      </c>
      <c r="CH38" s="226" t="s">
        <v>3165</v>
      </c>
      <c r="CI38" s="226">
        <v>225724</v>
      </c>
      <c r="CJ38" s="226" t="s">
        <v>3108</v>
      </c>
      <c r="CK38" s="228">
        <v>1980</v>
      </c>
      <c r="CL38" s="226" t="s">
        <v>3108</v>
      </c>
      <c r="CM38" s="125" t="s">
        <v>3166</v>
      </c>
      <c r="CN38" s="226" t="s">
        <v>3108</v>
      </c>
      <c r="CO38" s="125"/>
      <c r="CP38" s="125" t="s">
        <v>524</v>
      </c>
      <c r="CQ38" s="125" t="s">
        <v>3167</v>
      </c>
      <c r="CR38" s="226" t="s">
        <v>3108</v>
      </c>
      <c r="CS38" s="225" t="s">
        <v>3168</v>
      </c>
      <c r="CT38" s="226" t="s">
        <v>3108</v>
      </c>
      <c r="CU38" s="225">
        <v>40.3059470006975</v>
      </c>
      <c r="CV38" s="226" t="s">
        <v>3108</v>
      </c>
      <c r="CW38" s="125">
        <v>-79.8790918709078</v>
      </c>
      <c r="CX38" s="226" t="s">
        <v>3108</v>
      </c>
      <c r="CY38" s="125">
        <v>209.03183999999999</v>
      </c>
      <c r="CZ38" s="226" t="s">
        <v>3108</v>
      </c>
      <c r="DA38" s="125">
        <v>9.2964000000000002</v>
      </c>
      <c r="DB38" s="226" t="s">
        <v>3108</v>
      </c>
      <c r="DC38" s="125">
        <v>78823</v>
      </c>
      <c r="DD38" s="226" t="s">
        <v>3108</v>
      </c>
      <c r="DE38" s="229">
        <v>515.01800000000003</v>
      </c>
      <c r="DF38" s="226" t="s">
        <v>3108</v>
      </c>
      <c r="DG38" s="125" t="s">
        <v>3169</v>
      </c>
      <c r="DH38" s="226" t="s">
        <v>3108</v>
      </c>
      <c r="DI38" s="125"/>
      <c r="DJ38" s="230" t="s">
        <v>3112</v>
      </c>
      <c r="DK38" s="190"/>
      <c r="DL38" s="230" t="s">
        <v>3112</v>
      </c>
      <c r="DM38" s="190" t="s">
        <v>3112</v>
      </c>
      <c r="DN38" s="226" t="s">
        <v>3108</v>
      </c>
      <c r="DO38" s="190" t="s">
        <v>3112</v>
      </c>
      <c r="DP38" s="226" t="s">
        <v>3108</v>
      </c>
      <c r="DQ38" s="190" t="s">
        <v>3112</v>
      </c>
      <c r="DR38" s="226" t="s">
        <v>3108</v>
      </c>
      <c r="DS38" s="190" t="s">
        <v>3112</v>
      </c>
      <c r="DT38" s="226" t="s">
        <v>3108</v>
      </c>
      <c r="DU38" s="190" t="s">
        <v>3112</v>
      </c>
      <c r="DV38" s="226" t="s">
        <v>3108</v>
      </c>
      <c r="DW38" s="190" t="s">
        <v>3112</v>
      </c>
      <c r="DX38" s="226" t="s">
        <v>3108</v>
      </c>
      <c r="DY38" s="190">
        <v>40.304360000000003</v>
      </c>
      <c r="DZ38" s="190" t="s">
        <v>3108</v>
      </c>
      <c r="EA38" s="190">
        <v>-79.877020000000002</v>
      </c>
      <c r="EB38" s="226" t="s">
        <v>3108</v>
      </c>
      <c r="EC38" s="190">
        <v>42.430712249999992</v>
      </c>
      <c r="ED38" s="226" t="s">
        <v>3108</v>
      </c>
      <c r="EE38" s="190" t="s">
        <v>3187</v>
      </c>
      <c r="EF38" s="226" t="s">
        <v>3108</v>
      </c>
      <c r="EG38" s="190" t="s">
        <v>3187</v>
      </c>
      <c r="EH38" s="190" t="s">
        <v>3171</v>
      </c>
      <c r="EI38" s="190" t="s">
        <v>3112</v>
      </c>
      <c r="EJ38" s="226" t="s">
        <v>3108</v>
      </c>
      <c r="EK38" s="190" t="s">
        <v>3112</v>
      </c>
      <c r="EL38" s="226" t="s">
        <v>3108</v>
      </c>
      <c r="EM38" s="190" t="s">
        <v>3112</v>
      </c>
      <c r="EN38" s="226" t="s">
        <v>3108</v>
      </c>
      <c r="EO38" s="190" t="s">
        <v>3112</v>
      </c>
      <c r="EP38" s="226" t="s">
        <v>3108</v>
      </c>
      <c r="EQ38" s="190" t="s">
        <v>3112</v>
      </c>
      <c r="ER38" s="226" t="s">
        <v>3108</v>
      </c>
      <c r="ES38" s="190" t="s">
        <v>3112</v>
      </c>
      <c r="ET38" s="226" t="s">
        <v>3108</v>
      </c>
      <c r="EU38" s="190" t="s">
        <v>3112</v>
      </c>
      <c r="EV38" s="226" t="s">
        <v>3108</v>
      </c>
      <c r="EW38" s="226">
        <v>545675</v>
      </c>
      <c r="EX38" s="226">
        <v>545675</v>
      </c>
      <c r="EY38" s="226" t="s">
        <v>3108</v>
      </c>
      <c r="EZ38" s="226">
        <v>545675</v>
      </c>
      <c r="FA38" s="125"/>
      <c r="FB38" s="226">
        <v>545675</v>
      </c>
      <c r="FC38" s="226">
        <v>545675</v>
      </c>
      <c r="FD38" s="226">
        <v>545675</v>
      </c>
      <c r="FE38" s="226" t="s">
        <v>3108</v>
      </c>
      <c r="FF38" s="226">
        <v>545675</v>
      </c>
      <c r="FG38" s="226">
        <v>545675</v>
      </c>
      <c r="FH38" s="226" t="s">
        <v>3108</v>
      </c>
      <c r="FI38" s="226">
        <v>221469</v>
      </c>
      <c r="FJ38" s="226">
        <v>275864</v>
      </c>
      <c r="FK38" s="226" t="s">
        <v>3108</v>
      </c>
      <c r="FL38" s="226">
        <v>0</v>
      </c>
      <c r="FM38" s="226">
        <v>270758</v>
      </c>
      <c r="FN38" s="226" t="s">
        <v>3108</v>
      </c>
      <c r="FO38" s="226">
        <v>0</v>
      </c>
      <c r="FP38" s="226">
        <v>270582</v>
      </c>
      <c r="FQ38" s="226" t="s">
        <v>3108</v>
      </c>
      <c r="FR38" s="226" t="s">
        <v>3172</v>
      </c>
      <c r="FS38" s="226">
        <v>225724</v>
      </c>
      <c r="FT38" s="226" t="s">
        <v>3108</v>
      </c>
      <c r="FU38" s="125">
        <v>1989</v>
      </c>
      <c r="FV38" s="226" t="s">
        <v>3108</v>
      </c>
      <c r="FW38" s="125" t="s">
        <v>3173</v>
      </c>
      <c r="FX38" s="226" t="s">
        <v>3108</v>
      </c>
      <c r="FY38" s="125" t="s">
        <v>3174</v>
      </c>
      <c r="FZ38" s="226" t="s">
        <v>3108</v>
      </c>
      <c r="GA38" s="125" t="s">
        <v>3174</v>
      </c>
      <c r="GB38" s="226" t="s">
        <v>3108</v>
      </c>
      <c r="GC38" s="125"/>
      <c r="GD38" s="125"/>
    </row>
    <row r="39" spans="1:186" ht="24.95" customHeight="1" x14ac:dyDescent="0.2">
      <c r="A39" s="107"/>
      <c r="B39" s="107" t="s">
        <v>3087</v>
      </c>
      <c r="C39" s="125" t="s">
        <v>3113</v>
      </c>
      <c r="D39" s="125" t="s">
        <v>3198</v>
      </c>
      <c r="E39" s="125" t="s">
        <v>3108</v>
      </c>
      <c r="F39" s="125" t="s">
        <v>3199</v>
      </c>
      <c r="G39" s="125" t="s">
        <v>3108</v>
      </c>
      <c r="H39" s="190" t="s">
        <v>3112</v>
      </c>
      <c r="I39" s="190" t="s">
        <v>3108</v>
      </c>
      <c r="J39" s="190" t="s">
        <v>3112</v>
      </c>
      <c r="K39" s="190" t="s">
        <v>3108</v>
      </c>
      <c r="L39" s="190" t="s">
        <v>3112</v>
      </c>
      <c r="M39" s="190" t="s">
        <v>3108</v>
      </c>
      <c r="N39" s="190" t="s">
        <v>3112</v>
      </c>
      <c r="O39" s="190" t="s">
        <v>3108</v>
      </c>
      <c r="P39" s="125" t="s">
        <v>3200</v>
      </c>
      <c r="Q39" s="125" t="s">
        <v>3108</v>
      </c>
      <c r="R39" s="125" t="s">
        <v>3161</v>
      </c>
      <c r="S39" s="125" t="s">
        <v>3162</v>
      </c>
      <c r="T39" s="125" t="s">
        <v>3198</v>
      </c>
      <c r="U39" s="125" t="s">
        <v>3108</v>
      </c>
      <c r="V39" s="125" t="s">
        <v>3199</v>
      </c>
      <c r="W39" s="125" t="s">
        <v>3108</v>
      </c>
      <c r="X39" s="190" t="s">
        <v>3112</v>
      </c>
      <c r="Y39" s="190" t="s">
        <v>3108</v>
      </c>
      <c r="Z39" s="190" t="s">
        <v>3112</v>
      </c>
      <c r="AA39" s="190" t="s">
        <v>3108</v>
      </c>
      <c r="AB39" s="225">
        <v>40.304134193093297</v>
      </c>
      <c r="AC39" s="225" t="s">
        <v>3108</v>
      </c>
      <c r="AD39" s="225">
        <v>-79.878886496106503</v>
      </c>
      <c r="AE39" s="225" t="s">
        <v>3108</v>
      </c>
      <c r="AF39" s="125">
        <v>87</v>
      </c>
      <c r="AG39" s="125" t="s">
        <v>3108</v>
      </c>
      <c r="AH39" s="226">
        <v>1002290</v>
      </c>
      <c r="AI39" s="226">
        <v>1002290</v>
      </c>
      <c r="AJ39" s="226" t="s">
        <v>3108</v>
      </c>
      <c r="AK39" s="226">
        <v>1002290</v>
      </c>
      <c r="AL39" s="226">
        <v>1002290</v>
      </c>
      <c r="AM39" s="226" t="s">
        <v>3108</v>
      </c>
      <c r="AN39" s="125" t="s">
        <v>3163</v>
      </c>
      <c r="AO39" s="125" t="s">
        <v>3163</v>
      </c>
      <c r="AP39" s="226" t="s">
        <v>3108</v>
      </c>
      <c r="AQ39" s="125" t="s">
        <v>3163</v>
      </c>
      <c r="AR39" s="125"/>
      <c r="AS39" s="125" t="s">
        <v>3163</v>
      </c>
      <c r="AT39" s="125" t="s">
        <v>3163</v>
      </c>
      <c r="AU39" s="125" t="s">
        <v>3163</v>
      </c>
      <c r="AV39" s="226" t="s">
        <v>3108</v>
      </c>
      <c r="AW39" s="125" t="s">
        <v>3163</v>
      </c>
      <c r="AX39" s="125"/>
      <c r="AY39" s="125" t="s">
        <v>3163</v>
      </c>
      <c r="AZ39" s="226">
        <v>777815</v>
      </c>
      <c r="BA39" s="226">
        <v>777815</v>
      </c>
      <c r="BB39" s="226" t="s">
        <v>3108</v>
      </c>
      <c r="BC39" s="125" t="s">
        <v>494</v>
      </c>
      <c r="BD39" s="125" t="s">
        <v>3108</v>
      </c>
      <c r="BE39" s="125">
        <v>1951</v>
      </c>
      <c r="BF39" s="226" t="s">
        <v>3108</v>
      </c>
      <c r="BG39" s="125" t="s">
        <v>88</v>
      </c>
      <c r="BH39" s="226" t="s">
        <v>3108</v>
      </c>
      <c r="BI39" s="227">
        <v>30300302</v>
      </c>
      <c r="BJ39" s="226" t="s">
        <v>3108</v>
      </c>
      <c r="BK39" s="125" t="s">
        <v>3201</v>
      </c>
      <c r="BL39" s="226" t="s">
        <v>3108</v>
      </c>
      <c r="BM39" s="125">
        <v>1002290</v>
      </c>
      <c r="BN39" s="125">
        <v>1002290</v>
      </c>
      <c r="BO39" s="226" t="s">
        <v>3108</v>
      </c>
      <c r="BP39" s="226">
        <v>1002290</v>
      </c>
      <c r="BQ39" s="226">
        <v>1002290</v>
      </c>
      <c r="BR39" s="226" t="s">
        <v>3108</v>
      </c>
      <c r="BS39" s="226">
        <v>1002290</v>
      </c>
      <c r="BT39" s="226">
        <v>1002290</v>
      </c>
      <c r="BU39" s="226" t="s">
        <v>3108</v>
      </c>
      <c r="BV39" s="226">
        <v>1002290</v>
      </c>
      <c r="BW39" s="226">
        <v>1002290</v>
      </c>
      <c r="BX39" s="226" t="s">
        <v>3108</v>
      </c>
      <c r="BY39" s="226">
        <v>380502</v>
      </c>
      <c r="BZ39" s="226">
        <v>501281</v>
      </c>
      <c r="CA39" s="226" t="s">
        <v>3108</v>
      </c>
      <c r="CB39" s="226">
        <v>305855</v>
      </c>
      <c r="CC39" s="226">
        <v>500004</v>
      </c>
      <c r="CD39" s="226" t="s">
        <v>3108</v>
      </c>
      <c r="CE39" s="226">
        <v>465736</v>
      </c>
      <c r="CF39" s="226">
        <v>480531</v>
      </c>
      <c r="CG39" s="226" t="s">
        <v>3108</v>
      </c>
      <c r="CH39" s="226" t="s">
        <v>3165</v>
      </c>
      <c r="CI39" s="226">
        <v>424307</v>
      </c>
      <c r="CJ39" s="226" t="s">
        <v>3108</v>
      </c>
      <c r="CK39" s="228">
        <v>1951</v>
      </c>
      <c r="CL39" s="226" t="s">
        <v>3108</v>
      </c>
      <c r="CM39" s="125" t="s">
        <v>3202</v>
      </c>
      <c r="CN39" s="226" t="s">
        <v>3108</v>
      </c>
      <c r="CO39" s="125"/>
      <c r="CP39" s="125" t="s">
        <v>524</v>
      </c>
      <c r="CQ39" s="125" t="s">
        <v>3167</v>
      </c>
      <c r="CR39" s="226" t="s">
        <v>3108</v>
      </c>
      <c r="CS39" s="225" t="s">
        <v>3168</v>
      </c>
      <c r="CT39" s="226" t="s">
        <v>3108</v>
      </c>
      <c r="CU39" s="225">
        <v>40.304134193093297</v>
      </c>
      <c r="CV39" s="226" t="s">
        <v>3108</v>
      </c>
      <c r="CW39" s="125">
        <v>-79.878886496106503</v>
      </c>
      <c r="CX39" s="226" t="s">
        <v>3108</v>
      </c>
      <c r="CY39" s="125">
        <v>232.25760000000002</v>
      </c>
      <c r="CZ39" s="226" t="s">
        <v>3108</v>
      </c>
      <c r="DA39" s="125">
        <v>14.386559999999999</v>
      </c>
      <c r="DB39" s="226" t="s">
        <v>3108</v>
      </c>
      <c r="DC39" s="125">
        <v>156507</v>
      </c>
      <c r="DD39" s="226" t="s">
        <v>3108</v>
      </c>
      <c r="DE39" s="229">
        <v>475.01600000000002</v>
      </c>
      <c r="DF39" s="226" t="s">
        <v>3108</v>
      </c>
      <c r="DG39" s="125" t="s">
        <v>3169</v>
      </c>
      <c r="DH39" s="226" t="s">
        <v>3108</v>
      </c>
      <c r="DI39" s="125"/>
      <c r="DJ39" s="230" t="s">
        <v>3112</v>
      </c>
      <c r="DK39" s="190"/>
      <c r="DL39" s="230" t="s">
        <v>3112</v>
      </c>
      <c r="DM39" s="190" t="s">
        <v>3112</v>
      </c>
      <c r="DN39" s="226" t="s">
        <v>3108</v>
      </c>
      <c r="DO39" s="190" t="s">
        <v>3112</v>
      </c>
      <c r="DP39" s="226" t="s">
        <v>3108</v>
      </c>
      <c r="DQ39" s="190" t="s">
        <v>3112</v>
      </c>
      <c r="DR39" s="226" t="s">
        <v>3108</v>
      </c>
      <c r="DS39" s="190" t="s">
        <v>3112</v>
      </c>
      <c r="DT39" s="226" t="s">
        <v>3108</v>
      </c>
      <c r="DU39" s="190" t="s">
        <v>3112</v>
      </c>
      <c r="DV39" s="226" t="s">
        <v>3108</v>
      </c>
      <c r="DW39" s="190" t="s">
        <v>3112</v>
      </c>
      <c r="DX39" s="226" t="s">
        <v>3108</v>
      </c>
      <c r="DY39" s="190">
        <v>40.30498</v>
      </c>
      <c r="DZ39" s="190" t="s">
        <v>3108</v>
      </c>
      <c r="EA39" s="190">
        <v>-79.878919999999994</v>
      </c>
      <c r="EB39" s="226" t="s">
        <v>3108</v>
      </c>
      <c r="EC39" s="190">
        <v>42.501253749999997</v>
      </c>
      <c r="ED39" s="226" t="s">
        <v>3108</v>
      </c>
      <c r="EE39" s="190" t="s">
        <v>3203</v>
      </c>
      <c r="EF39" s="226" t="s">
        <v>3108</v>
      </c>
      <c r="EG39" s="190" t="s">
        <v>3203</v>
      </c>
      <c r="EH39" s="190" t="s">
        <v>3171</v>
      </c>
      <c r="EI39" s="190" t="s">
        <v>3112</v>
      </c>
      <c r="EJ39" s="226" t="s">
        <v>3108</v>
      </c>
      <c r="EK39" s="190" t="s">
        <v>3112</v>
      </c>
      <c r="EL39" s="226" t="s">
        <v>3108</v>
      </c>
      <c r="EM39" s="190" t="s">
        <v>3112</v>
      </c>
      <c r="EN39" s="226" t="s">
        <v>3108</v>
      </c>
      <c r="EO39" s="190" t="s">
        <v>3112</v>
      </c>
      <c r="EP39" s="226" t="s">
        <v>3108</v>
      </c>
      <c r="EQ39" s="190" t="s">
        <v>3112</v>
      </c>
      <c r="ER39" s="226" t="s">
        <v>3108</v>
      </c>
      <c r="ES39" s="190" t="s">
        <v>3112</v>
      </c>
      <c r="ET39" s="226" t="s">
        <v>3108</v>
      </c>
      <c r="EU39" s="190" t="s">
        <v>3112</v>
      </c>
      <c r="EV39" s="226" t="s">
        <v>3108</v>
      </c>
      <c r="EW39" s="226">
        <v>1002290</v>
      </c>
      <c r="EX39" s="226">
        <v>1002290</v>
      </c>
      <c r="EY39" s="226" t="s">
        <v>3108</v>
      </c>
      <c r="EZ39" s="226">
        <v>1002290</v>
      </c>
      <c r="FA39" s="125"/>
      <c r="FB39" s="226">
        <v>1002290</v>
      </c>
      <c r="FC39" s="226">
        <v>1002290</v>
      </c>
      <c r="FD39" s="226">
        <v>1002290</v>
      </c>
      <c r="FE39" s="226" t="s">
        <v>3108</v>
      </c>
      <c r="FF39" s="226">
        <v>1002290</v>
      </c>
      <c r="FG39" s="226">
        <v>1002290</v>
      </c>
      <c r="FH39" s="226" t="s">
        <v>3108</v>
      </c>
      <c r="FI39" s="226">
        <v>380502</v>
      </c>
      <c r="FJ39" s="226">
        <v>501281</v>
      </c>
      <c r="FK39" s="226" t="s">
        <v>3108</v>
      </c>
      <c r="FL39" s="226">
        <v>305855</v>
      </c>
      <c r="FM39" s="226">
        <v>500004</v>
      </c>
      <c r="FN39" s="226" t="s">
        <v>3108</v>
      </c>
      <c r="FO39" s="226">
        <v>465736</v>
      </c>
      <c r="FP39" s="226">
        <v>480531</v>
      </c>
      <c r="FQ39" s="226" t="s">
        <v>3108</v>
      </c>
      <c r="FR39" s="226" t="s">
        <v>3172</v>
      </c>
      <c r="FS39" s="226">
        <v>424307</v>
      </c>
      <c r="FT39" s="226" t="s">
        <v>3108</v>
      </c>
      <c r="FU39" s="125">
        <v>1978</v>
      </c>
      <c r="FV39" s="226" t="s">
        <v>3108</v>
      </c>
      <c r="FW39" s="125" t="s">
        <v>3173</v>
      </c>
      <c r="FX39" s="226" t="s">
        <v>3108</v>
      </c>
      <c r="FY39" s="125" t="s">
        <v>3174</v>
      </c>
      <c r="FZ39" s="226" t="s">
        <v>3108</v>
      </c>
      <c r="GA39" s="125" t="s">
        <v>3174</v>
      </c>
      <c r="GB39" s="226" t="s">
        <v>3108</v>
      </c>
      <c r="GC39" s="125"/>
      <c r="GD39" s="125"/>
    </row>
    <row r="40" spans="1:186" ht="24.95" customHeight="1" x14ac:dyDescent="0.2">
      <c r="A40" s="107"/>
      <c r="B40" s="107" t="s">
        <v>3087</v>
      </c>
      <c r="C40" s="125" t="s">
        <v>3113</v>
      </c>
      <c r="D40" s="125" t="s">
        <v>3204</v>
      </c>
      <c r="E40" s="125" t="s">
        <v>3108</v>
      </c>
      <c r="F40" s="125" t="s">
        <v>3205</v>
      </c>
      <c r="G40" s="125" t="s">
        <v>3108</v>
      </c>
      <c r="H40" s="190" t="s">
        <v>3112</v>
      </c>
      <c r="I40" s="190" t="s">
        <v>3108</v>
      </c>
      <c r="J40" s="190" t="s">
        <v>3112</v>
      </c>
      <c r="K40" s="190" t="s">
        <v>3108</v>
      </c>
      <c r="L40" s="190" t="s">
        <v>3112</v>
      </c>
      <c r="M40" s="190" t="s">
        <v>3108</v>
      </c>
      <c r="N40" s="190" t="s">
        <v>3112</v>
      </c>
      <c r="O40" s="190" t="s">
        <v>3108</v>
      </c>
      <c r="P40" s="125" t="s">
        <v>3206</v>
      </c>
      <c r="Q40" s="125" t="s">
        <v>3108</v>
      </c>
      <c r="R40" s="125" t="s">
        <v>3161</v>
      </c>
      <c r="S40" s="125" t="s">
        <v>3162</v>
      </c>
      <c r="T40" s="125" t="s">
        <v>3204</v>
      </c>
      <c r="U40" s="125" t="s">
        <v>3108</v>
      </c>
      <c r="V40" s="125" t="s">
        <v>3205</v>
      </c>
      <c r="W40" s="125" t="s">
        <v>3108</v>
      </c>
      <c r="X40" s="190" t="s">
        <v>3112</v>
      </c>
      <c r="Y40" s="190" t="s">
        <v>3108</v>
      </c>
      <c r="Z40" s="190" t="s">
        <v>3112</v>
      </c>
      <c r="AA40" s="190" t="s">
        <v>3108</v>
      </c>
      <c r="AB40" s="225">
        <v>40.304289032503199</v>
      </c>
      <c r="AC40" s="225" t="s">
        <v>3108</v>
      </c>
      <c r="AD40" s="225">
        <v>-79.879060443365006</v>
      </c>
      <c r="AE40" s="225" t="s">
        <v>3108</v>
      </c>
      <c r="AF40" s="125">
        <v>87</v>
      </c>
      <c r="AG40" s="125" t="s">
        <v>3108</v>
      </c>
      <c r="AH40" s="226">
        <v>1002290</v>
      </c>
      <c r="AI40" s="226">
        <v>1002290</v>
      </c>
      <c r="AJ40" s="226" t="s">
        <v>3108</v>
      </c>
      <c r="AK40" s="226">
        <v>1002290</v>
      </c>
      <c r="AL40" s="226">
        <v>1002290</v>
      </c>
      <c r="AM40" s="226" t="s">
        <v>3108</v>
      </c>
      <c r="AN40" s="125" t="s">
        <v>3163</v>
      </c>
      <c r="AO40" s="125" t="s">
        <v>3163</v>
      </c>
      <c r="AP40" s="226" t="s">
        <v>3108</v>
      </c>
      <c r="AQ40" s="125" t="s">
        <v>3163</v>
      </c>
      <c r="AR40" s="125"/>
      <c r="AS40" s="125" t="s">
        <v>3163</v>
      </c>
      <c r="AT40" s="125" t="s">
        <v>3163</v>
      </c>
      <c r="AU40" s="125" t="s">
        <v>3163</v>
      </c>
      <c r="AV40" s="226" t="s">
        <v>3108</v>
      </c>
      <c r="AW40" s="125" t="s">
        <v>3163</v>
      </c>
      <c r="AX40" s="125"/>
      <c r="AY40" s="125" t="s">
        <v>3163</v>
      </c>
      <c r="AZ40" s="226">
        <v>777815</v>
      </c>
      <c r="BA40" s="226">
        <v>777815</v>
      </c>
      <c r="BB40" s="226" t="s">
        <v>3108</v>
      </c>
      <c r="BC40" s="125" t="s">
        <v>494</v>
      </c>
      <c r="BD40" s="125" t="s">
        <v>3108</v>
      </c>
      <c r="BE40" s="125">
        <v>1951</v>
      </c>
      <c r="BF40" s="226" t="s">
        <v>3108</v>
      </c>
      <c r="BG40" s="125" t="s">
        <v>88</v>
      </c>
      <c r="BH40" s="226" t="s">
        <v>3108</v>
      </c>
      <c r="BI40" s="227">
        <v>30300302</v>
      </c>
      <c r="BJ40" s="226" t="s">
        <v>3108</v>
      </c>
      <c r="BK40" s="125" t="s">
        <v>3207</v>
      </c>
      <c r="BL40" s="226" t="s">
        <v>3108</v>
      </c>
      <c r="BM40" s="125">
        <v>1002290</v>
      </c>
      <c r="BN40" s="125">
        <v>1002290</v>
      </c>
      <c r="BO40" s="226" t="s">
        <v>3108</v>
      </c>
      <c r="BP40" s="226">
        <v>1002290</v>
      </c>
      <c r="BQ40" s="226">
        <v>1002290</v>
      </c>
      <c r="BR40" s="226" t="s">
        <v>3108</v>
      </c>
      <c r="BS40" s="226">
        <v>1002290</v>
      </c>
      <c r="BT40" s="226">
        <v>1002290</v>
      </c>
      <c r="BU40" s="226" t="s">
        <v>3108</v>
      </c>
      <c r="BV40" s="226">
        <v>1002290</v>
      </c>
      <c r="BW40" s="226">
        <v>1002290</v>
      </c>
      <c r="BX40" s="226" t="s">
        <v>3108</v>
      </c>
      <c r="BY40" s="226">
        <v>380502</v>
      </c>
      <c r="BZ40" s="226">
        <v>501281</v>
      </c>
      <c r="CA40" s="226" t="s">
        <v>3108</v>
      </c>
      <c r="CB40" s="226">
        <v>305855</v>
      </c>
      <c r="CC40" s="226">
        <v>500004</v>
      </c>
      <c r="CD40" s="226" t="s">
        <v>3108</v>
      </c>
      <c r="CE40" s="226">
        <v>465736</v>
      </c>
      <c r="CF40" s="226">
        <v>480531</v>
      </c>
      <c r="CG40" s="226" t="s">
        <v>3108</v>
      </c>
      <c r="CH40" s="226" t="s">
        <v>3165</v>
      </c>
      <c r="CI40" s="226">
        <v>424307</v>
      </c>
      <c r="CJ40" s="226" t="s">
        <v>3108</v>
      </c>
      <c r="CK40" s="228">
        <v>1951</v>
      </c>
      <c r="CL40" s="226" t="s">
        <v>3108</v>
      </c>
      <c r="CM40" s="125" t="s">
        <v>3208</v>
      </c>
      <c r="CN40" s="226" t="s">
        <v>3108</v>
      </c>
      <c r="CO40" s="125"/>
      <c r="CP40" s="125" t="s">
        <v>524</v>
      </c>
      <c r="CQ40" s="125" t="s">
        <v>3167</v>
      </c>
      <c r="CR40" s="226" t="s">
        <v>3108</v>
      </c>
      <c r="CS40" s="225" t="s">
        <v>3168</v>
      </c>
      <c r="CT40" s="226" t="s">
        <v>3108</v>
      </c>
      <c r="CU40" s="225">
        <v>40.304289032503199</v>
      </c>
      <c r="CV40" s="226" t="s">
        <v>3108</v>
      </c>
      <c r="CW40" s="125">
        <v>-79.879060443365006</v>
      </c>
      <c r="CX40" s="226" t="s">
        <v>3108</v>
      </c>
      <c r="CY40" s="125">
        <v>232.25760000000002</v>
      </c>
      <c r="CZ40" s="226" t="s">
        <v>3108</v>
      </c>
      <c r="DA40" s="125">
        <v>14.386559999999999</v>
      </c>
      <c r="DB40" s="226" t="s">
        <v>3108</v>
      </c>
      <c r="DC40" s="125">
        <v>183127</v>
      </c>
      <c r="DD40" s="226" t="s">
        <v>3108</v>
      </c>
      <c r="DE40" s="229">
        <v>516.02</v>
      </c>
      <c r="DF40" s="226" t="s">
        <v>3108</v>
      </c>
      <c r="DG40" s="125" t="s">
        <v>3169</v>
      </c>
      <c r="DH40" s="226" t="s">
        <v>3108</v>
      </c>
      <c r="DI40" s="125"/>
      <c r="DJ40" s="230" t="s">
        <v>3112</v>
      </c>
      <c r="DK40" s="190"/>
      <c r="DL40" s="230" t="s">
        <v>3112</v>
      </c>
      <c r="DM40" s="190" t="s">
        <v>3112</v>
      </c>
      <c r="DN40" s="226" t="s">
        <v>3108</v>
      </c>
      <c r="DO40" s="190" t="s">
        <v>3112</v>
      </c>
      <c r="DP40" s="226" t="s">
        <v>3108</v>
      </c>
      <c r="DQ40" s="190" t="s">
        <v>3112</v>
      </c>
      <c r="DR40" s="226" t="s">
        <v>3108</v>
      </c>
      <c r="DS40" s="190" t="s">
        <v>3112</v>
      </c>
      <c r="DT40" s="226" t="s">
        <v>3108</v>
      </c>
      <c r="DU40" s="190" t="s">
        <v>3112</v>
      </c>
      <c r="DV40" s="226" t="s">
        <v>3108</v>
      </c>
      <c r="DW40" s="190" t="s">
        <v>3112</v>
      </c>
      <c r="DX40" s="226" t="s">
        <v>3108</v>
      </c>
      <c r="DY40" s="190">
        <v>40.304099999999998</v>
      </c>
      <c r="DZ40" s="190" t="s">
        <v>3108</v>
      </c>
      <c r="EA40" s="190">
        <v>-79.877920000000003</v>
      </c>
      <c r="EB40" s="226" t="s">
        <v>3108</v>
      </c>
      <c r="EC40" s="190">
        <v>42.501253749999997</v>
      </c>
      <c r="ED40" s="226" t="s">
        <v>3108</v>
      </c>
      <c r="EE40" s="190" t="s">
        <v>3203</v>
      </c>
      <c r="EF40" s="226" t="s">
        <v>3108</v>
      </c>
      <c r="EG40" s="190" t="s">
        <v>3203</v>
      </c>
      <c r="EH40" s="190" t="s">
        <v>3171</v>
      </c>
      <c r="EI40" s="190" t="s">
        <v>3112</v>
      </c>
      <c r="EJ40" s="226" t="s">
        <v>3108</v>
      </c>
      <c r="EK40" s="190" t="s">
        <v>3112</v>
      </c>
      <c r="EL40" s="226" t="s">
        <v>3108</v>
      </c>
      <c r="EM40" s="190" t="s">
        <v>3112</v>
      </c>
      <c r="EN40" s="226" t="s">
        <v>3108</v>
      </c>
      <c r="EO40" s="190" t="s">
        <v>3112</v>
      </c>
      <c r="EP40" s="226" t="s">
        <v>3108</v>
      </c>
      <c r="EQ40" s="190" t="s">
        <v>3112</v>
      </c>
      <c r="ER40" s="226" t="s">
        <v>3108</v>
      </c>
      <c r="ES40" s="190" t="s">
        <v>3112</v>
      </c>
      <c r="ET40" s="226" t="s">
        <v>3108</v>
      </c>
      <c r="EU40" s="190" t="s">
        <v>3112</v>
      </c>
      <c r="EV40" s="226" t="s">
        <v>3108</v>
      </c>
      <c r="EW40" s="226">
        <v>1002290</v>
      </c>
      <c r="EX40" s="226">
        <v>1002290</v>
      </c>
      <c r="EY40" s="226" t="s">
        <v>3108</v>
      </c>
      <c r="EZ40" s="226">
        <v>1002290</v>
      </c>
      <c r="FA40" s="125"/>
      <c r="FB40" s="226">
        <v>1002290</v>
      </c>
      <c r="FC40" s="226">
        <v>1002290</v>
      </c>
      <c r="FD40" s="226">
        <v>1002290</v>
      </c>
      <c r="FE40" s="226" t="s">
        <v>3108</v>
      </c>
      <c r="FF40" s="226">
        <v>1002290</v>
      </c>
      <c r="FG40" s="226">
        <v>1002290</v>
      </c>
      <c r="FH40" s="226" t="s">
        <v>3108</v>
      </c>
      <c r="FI40" s="226">
        <v>380502</v>
      </c>
      <c r="FJ40" s="226">
        <v>501281</v>
      </c>
      <c r="FK40" s="226" t="s">
        <v>3108</v>
      </c>
      <c r="FL40" s="226">
        <v>305855</v>
      </c>
      <c r="FM40" s="226">
        <v>500004</v>
      </c>
      <c r="FN40" s="226" t="s">
        <v>3108</v>
      </c>
      <c r="FO40" s="226">
        <v>465736</v>
      </c>
      <c r="FP40" s="226">
        <v>480531</v>
      </c>
      <c r="FQ40" s="226" t="s">
        <v>3108</v>
      </c>
      <c r="FR40" s="226" t="s">
        <v>3172</v>
      </c>
      <c r="FS40" s="226">
        <v>424307</v>
      </c>
      <c r="FT40" s="226" t="s">
        <v>3108</v>
      </c>
      <c r="FU40" s="125">
        <v>1978</v>
      </c>
      <c r="FV40" s="226" t="s">
        <v>3108</v>
      </c>
      <c r="FW40" s="125" t="s">
        <v>3173</v>
      </c>
      <c r="FX40" s="226" t="s">
        <v>3108</v>
      </c>
      <c r="FY40" s="125" t="s">
        <v>3174</v>
      </c>
      <c r="FZ40" s="226" t="s">
        <v>3108</v>
      </c>
      <c r="GA40" s="125" t="s">
        <v>3174</v>
      </c>
      <c r="GB40" s="226" t="s">
        <v>3108</v>
      </c>
      <c r="GC40" s="125"/>
      <c r="GD40" s="125"/>
    </row>
    <row r="41" spans="1:186" ht="24.95" customHeight="1" x14ac:dyDescent="0.2">
      <c r="A41" s="107"/>
      <c r="B41" s="107" t="s">
        <v>3087</v>
      </c>
      <c r="C41" s="125" t="s">
        <v>3113</v>
      </c>
      <c r="D41" s="125" t="s">
        <v>3209</v>
      </c>
      <c r="E41" s="125" t="s">
        <v>3108</v>
      </c>
      <c r="F41" s="125" t="s">
        <v>3210</v>
      </c>
      <c r="G41" s="125" t="s">
        <v>3108</v>
      </c>
      <c r="H41" s="190" t="s">
        <v>3112</v>
      </c>
      <c r="I41" s="190" t="s">
        <v>3108</v>
      </c>
      <c r="J41" s="190" t="s">
        <v>3112</v>
      </c>
      <c r="K41" s="190" t="s">
        <v>3108</v>
      </c>
      <c r="L41" s="190" t="s">
        <v>3112</v>
      </c>
      <c r="M41" s="190" t="s">
        <v>3108</v>
      </c>
      <c r="N41" s="190" t="s">
        <v>3112</v>
      </c>
      <c r="O41" s="190" t="s">
        <v>3108</v>
      </c>
      <c r="P41" s="125" t="s">
        <v>3211</v>
      </c>
      <c r="Q41" s="125" t="s">
        <v>3108</v>
      </c>
      <c r="R41" s="125" t="s">
        <v>3161</v>
      </c>
      <c r="S41" s="125" t="s">
        <v>3162</v>
      </c>
      <c r="T41" s="125" t="s">
        <v>3209</v>
      </c>
      <c r="U41" s="125" t="s">
        <v>3108</v>
      </c>
      <c r="V41" s="125" t="s">
        <v>3210</v>
      </c>
      <c r="W41" s="125" t="s">
        <v>3108</v>
      </c>
      <c r="X41" s="190" t="s">
        <v>3112</v>
      </c>
      <c r="Y41" s="190" t="s">
        <v>3108</v>
      </c>
      <c r="Z41" s="190" t="s">
        <v>3112</v>
      </c>
      <c r="AA41" s="190" t="s">
        <v>3108</v>
      </c>
      <c r="AB41" s="225">
        <v>40.306714101108199</v>
      </c>
      <c r="AC41" s="225" t="s">
        <v>3108</v>
      </c>
      <c r="AD41" s="225">
        <v>-79.876443251587801</v>
      </c>
      <c r="AE41" s="225" t="s">
        <v>3108</v>
      </c>
      <c r="AF41" s="125">
        <v>75</v>
      </c>
      <c r="AG41" s="125" t="s">
        <v>3108</v>
      </c>
      <c r="AH41" s="226">
        <v>1491025</v>
      </c>
      <c r="AI41" s="226">
        <v>1491025</v>
      </c>
      <c r="AJ41" s="226" t="s">
        <v>3108</v>
      </c>
      <c r="AK41" s="226">
        <v>1491025</v>
      </c>
      <c r="AL41" s="226">
        <v>1491025</v>
      </c>
      <c r="AM41" s="226" t="s">
        <v>3108</v>
      </c>
      <c r="AN41" s="125" t="s">
        <v>3163</v>
      </c>
      <c r="AO41" s="125" t="s">
        <v>3163</v>
      </c>
      <c r="AP41" s="226" t="s">
        <v>3108</v>
      </c>
      <c r="AQ41" s="125" t="s">
        <v>3163</v>
      </c>
      <c r="AR41" s="125"/>
      <c r="AS41" s="125" t="s">
        <v>3163</v>
      </c>
      <c r="AT41" s="125" t="s">
        <v>3163</v>
      </c>
      <c r="AU41" s="125" t="s">
        <v>3163</v>
      </c>
      <c r="AV41" s="226" t="s">
        <v>3108</v>
      </c>
      <c r="AW41" s="125" t="s">
        <v>3163</v>
      </c>
      <c r="AX41" s="125"/>
      <c r="AY41" s="125" t="s">
        <v>3163</v>
      </c>
      <c r="AZ41" s="226">
        <v>1157050</v>
      </c>
      <c r="BA41" s="226">
        <v>1157050</v>
      </c>
      <c r="BB41" s="226" t="s">
        <v>3108</v>
      </c>
      <c r="BC41" s="125" t="s">
        <v>494</v>
      </c>
      <c r="BD41" s="125" t="s">
        <v>3108</v>
      </c>
      <c r="BE41" s="125">
        <v>1982</v>
      </c>
      <c r="BF41" s="226" t="s">
        <v>3108</v>
      </c>
      <c r="BG41" s="125" t="s">
        <v>88</v>
      </c>
      <c r="BH41" s="226" t="s">
        <v>3108</v>
      </c>
      <c r="BI41" s="227">
        <v>30300302</v>
      </c>
      <c r="BJ41" s="226" t="s">
        <v>3108</v>
      </c>
      <c r="BK41" s="125" t="s">
        <v>3212</v>
      </c>
      <c r="BL41" s="226" t="s">
        <v>3108</v>
      </c>
      <c r="BM41" s="125">
        <v>1491025</v>
      </c>
      <c r="BN41" s="125">
        <v>1491025</v>
      </c>
      <c r="BO41" s="226" t="s">
        <v>3108</v>
      </c>
      <c r="BP41" s="226">
        <v>1491025</v>
      </c>
      <c r="BQ41" s="226">
        <v>1491025</v>
      </c>
      <c r="BR41" s="226" t="s">
        <v>3108</v>
      </c>
      <c r="BS41" s="226">
        <v>1491025</v>
      </c>
      <c r="BT41" s="226">
        <v>1491025</v>
      </c>
      <c r="BU41" s="226" t="s">
        <v>3108</v>
      </c>
      <c r="BV41" s="226">
        <v>1491025</v>
      </c>
      <c r="BW41" s="226">
        <v>1491025</v>
      </c>
      <c r="BX41" s="226" t="s">
        <v>3108</v>
      </c>
      <c r="BY41" s="226">
        <v>685445</v>
      </c>
      <c r="BZ41" s="226">
        <v>821824</v>
      </c>
      <c r="CA41" s="226" t="s">
        <v>3108</v>
      </c>
      <c r="CB41" s="226">
        <v>524960</v>
      </c>
      <c r="CC41" s="226">
        <v>854294</v>
      </c>
      <c r="CD41" s="226" t="s">
        <v>3108</v>
      </c>
      <c r="CE41" s="226">
        <v>838778</v>
      </c>
      <c r="CF41" s="226">
        <v>819033</v>
      </c>
      <c r="CG41" s="226" t="s">
        <v>3108</v>
      </c>
      <c r="CH41" s="226" t="s">
        <v>3165</v>
      </c>
      <c r="CI41" s="226">
        <v>718216</v>
      </c>
      <c r="CJ41" s="226" t="s">
        <v>3108</v>
      </c>
      <c r="CK41" s="228">
        <v>1982</v>
      </c>
      <c r="CL41" s="226" t="s">
        <v>3108</v>
      </c>
      <c r="CM41" s="125" t="s">
        <v>3166</v>
      </c>
      <c r="CN41" s="226" t="s">
        <v>3108</v>
      </c>
      <c r="CO41" s="125"/>
      <c r="CP41" s="125" t="s">
        <v>524</v>
      </c>
      <c r="CQ41" s="125" t="s">
        <v>3167</v>
      </c>
      <c r="CR41" s="226" t="s">
        <v>3108</v>
      </c>
      <c r="CS41" s="225" t="s">
        <v>3213</v>
      </c>
      <c r="CT41" s="226" t="s">
        <v>3108</v>
      </c>
      <c r="CU41" s="225">
        <v>40.306714101108199</v>
      </c>
      <c r="CV41" s="226" t="s">
        <v>3108</v>
      </c>
      <c r="CW41" s="125">
        <v>-79.87644325158</v>
      </c>
      <c r="CX41" s="226" t="s">
        <v>3108</v>
      </c>
      <c r="CY41" s="125">
        <v>292.63848000000002</v>
      </c>
      <c r="CZ41" s="226" t="s">
        <v>3108</v>
      </c>
      <c r="DA41" s="125">
        <v>15.0876</v>
      </c>
      <c r="DB41" s="226" t="s">
        <v>3108</v>
      </c>
      <c r="DC41" s="125">
        <v>112289</v>
      </c>
      <c r="DD41" s="226" t="s">
        <v>3108</v>
      </c>
      <c r="DE41" s="125">
        <v>468.01399999999995</v>
      </c>
      <c r="DF41" s="226" t="s">
        <v>3108</v>
      </c>
      <c r="DG41" s="125" t="s">
        <v>3214</v>
      </c>
      <c r="DH41" s="226" t="s">
        <v>3108</v>
      </c>
      <c r="DI41" s="125"/>
      <c r="DJ41" s="230" t="s">
        <v>3112</v>
      </c>
      <c r="DK41" s="190"/>
      <c r="DL41" s="230" t="s">
        <v>3112</v>
      </c>
      <c r="DM41" s="190" t="s">
        <v>3112</v>
      </c>
      <c r="DN41" s="226" t="s">
        <v>3108</v>
      </c>
      <c r="DO41" s="190" t="s">
        <v>3112</v>
      </c>
      <c r="DP41" s="226" t="s">
        <v>3108</v>
      </c>
      <c r="DQ41" s="190" t="s">
        <v>3112</v>
      </c>
      <c r="DR41" s="226" t="s">
        <v>3108</v>
      </c>
      <c r="DS41" s="190" t="s">
        <v>3112</v>
      </c>
      <c r="DT41" s="226" t="s">
        <v>3108</v>
      </c>
      <c r="DU41" s="190" t="s">
        <v>3112</v>
      </c>
      <c r="DV41" s="226" t="s">
        <v>3108</v>
      </c>
      <c r="DW41" s="190" t="s">
        <v>3112</v>
      </c>
      <c r="DX41" s="226" t="s">
        <v>3108</v>
      </c>
      <c r="DY41" s="190">
        <v>40.30585</v>
      </c>
      <c r="DZ41" s="190" t="s">
        <v>3108</v>
      </c>
      <c r="EA41" s="190">
        <v>-79.875709999999998</v>
      </c>
      <c r="EB41" s="226" t="s">
        <v>3108</v>
      </c>
      <c r="EC41" s="190">
        <v>48.0387615</v>
      </c>
      <c r="ED41" s="226" t="s">
        <v>3108</v>
      </c>
      <c r="EE41" s="190" t="s">
        <v>3215</v>
      </c>
      <c r="EF41" s="226" t="s">
        <v>3108</v>
      </c>
      <c r="EG41" s="190" t="s">
        <v>3215</v>
      </c>
      <c r="EH41" s="190" t="s">
        <v>3171</v>
      </c>
      <c r="EI41" s="190" t="s">
        <v>3112</v>
      </c>
      <c r="EJ41" s="226" t="s">
        <v>3108</v>
      </c>
      <c r="EK41" s="190" t="s">
        <v>3112</v>
      </c>
      <c r="EL41" s="226" t="s">
        <v>3108</v>
      </c>
      <c r="EM41" s="190" t="s">
        <v>3112</v>
      </c>
      <c r="EN41" s="226" t="s">
        <v>3108</v>
      </c>
      <c r="EO41" s="190" t="s">
        <v>3112</v>
      </c>
      <c r="EP41" s="226" t="s">
        <v>3108</v>
      </c>
      <c r="EQ41" s="190" t="s">
        <v>3112</v>
      </c>
      <c r="ER41" s="226" t="s">
        <v>3108</v>
      </c>
      <c r="ES41" s="190" t="s">
        <v>3112</v>
      </c>
      <c r="ET41" s="226" t="s">
        <v>3108</v>
      </c>
      <c r="EU41" s="190" t="s">
        <v>3112</v>
      </c>
      <c r="EV41" s="226" t="s">
        <v>3108</v>
      </c>
      <c r="EW41" s="226">
        <v>1491025</v>
      </c>
      <c r="EX41" s="226">
        <v>1491025</v>
      </c>
      <c r="EY41" s="226" t="s">
        <v>3108</v>
      </c>
      <c r="EZ41" s="226">
        <v>1491025</v>
      </c>
      <c r="FA41" s="125"/>
      <c r="FB41" s="226">
        <v>1491025</v>
      </c>
      <c r="FC41" s="226">
        <v>1491025</v>
      </c>
      <c r="FD41" s="226">
        <v>1491025</v>
      </c>
      <c r="FE41" s="226" t="s">
        <v>3108</v>
      </c>
      <c r="FF41" s="226">
        <v>1491025</v>
      </c>
      <c r="FG41" s="226">
        <v>1491025</v>
      </c>
      <c r="FH41" s="226" t="s">
        <v>3108</v>
      </c>
      <c r="FI41" s="226">
        <v>685445</v>
      </c>
      <c r="FJ41" s="226">
        <v>821824</v>
      </c>
      <c r="FK41" s="226" t="s">
        <v>3108</v>
      </c>
      <c r="FL41" s="226">
        <v>524960</v>
      </c>
      <c r="FM41" s="226">
        <v>854294</v>
      </c>
      <c r="FN41" s="226" t="s">
        <v>3108</v>
      </c>
      <c r="FO41" s="226">
        <v>838778</v>
      </c>
      <c r="FP41" s="226">
        <v>819033</v>
      </c>
      <c r="FQ41" s="226" t="s">
        <v>3108</v>
      </c>
      <c r="FR41" s="226" t="s">
        <v>3172</v>
      </c>
      <c r="FS41" s="226">
        <v>718216</v>
      </c>
      <c r="FT41" s="226" t="s">
        <v>3108</v>
      </c>
      <c r="FU41" s="125">
        <v>1982</v>
      </c>
      <c r="FV41" s="226" t="s">
        <v>3108</v>
      </c>
      <c r="FW41" s="125" t="s">
        <v>3173</v>
      </c>
      <c r="FX41" s="226" t="s">
        <v>3108</v>
      </c>
      <c r="FY41" s="125" t="s">
        <v>3174</v>
      </c>
      <c r="FZ41" s="226" t="s">
        <v>3108</v>
      </c>
      <c r="GA41" s="125" t="s">
        <v>3174</v>
      </c>
      <c r="GB41" s="226" t="s">
        <v>3108</v>
      </c>
      <c r="GC41" s="125"/>
      <c r="GD41" s="125"/>
    </row>
    <row r="42" spans="1:186" ht="24.95" customHeight="1" x14ac:dyDescent="0.2">
      <c r="A42" s="107"/>
      <c r="B42" s="107" t="s">
        <v>3087</v>
      </c>
      <c r="C42" s="125" t="s">
        <v>3113</v>
      </c>
      <c r="D42" s="125" t="s">
        <v>3216</v>
      </c>
      <c r="E42" s="125" t="s">
        <v>3108</v>
      </c>
      <c r="F42" s="125" t="s">
        <v>3217</v>
      </c>
      <c r="G42" s="125" t="s">
        <v>3108</v>
      </c>
      <c r="H42" s="190" t="s">
        <v>3112</v>
      </c>
      <c r="I42" s="190" t="s">
        <v>3108</v>
      </c>
      <c r="J42" s="190" t="s">
        <v>3112</v>
      </c>
      <c r="K42" s="190" t="s">
        <v>3108</v>
      </c>
      <c r="L42" s="190" t="s">
        <v>3112</v>
      </c>
      <c r="M42" s="190" t="s">
        <v>3108</v>
      </c>
      <c r="N42" s="190" t="s">
        <v>3112</v>
      </c>
      <c r="O42" s="190" t="s">
        <v>3108</v>
      </c>
      <c r="P42" s="125" t="s">
        <v>3218</v>
      </c>
      <c r="Q42" s="125" t="s">
        <v>3108</v>
      </c>
      <c r="R42" s="125" t="s">
        <v>3161</v>
      </c>
      <c r="S42" s="125" t="s">
        <v>3162</v>
      </c>
      <c r="T42" s="125" t="s">
        <v>3216</v>
      </c>
      <c r="U42" s="125" t="s">
        <v>3108</v>
      </c>
      <c r="V42" s="125" t="s">
        <v>3217</v>
      </c>
      <c r="W42" s="125" t="s">
        <v>3108</v>
      </c>
      <c r="X42" s="190" t="s">
        <v>3112</v>
      </c>
      <c r="Y42" s="190" t="s">
        <v>3108</v>
      </c>
      <c r="Z42" s="190" t="s">
        <v>3112</v>
      </c>
      <c r="AA42" s="190" t="s">
        <v>3108</v>
      </c>
      <c r="AB42" s="225">
        <v>40.304158673466901</v>
      </c>
      <c r="AC42" s="225" t="s">
        <v>3108</v>
      </c>
      <c r="AD42" s="225">
        <v>-79.873061360505901</v>
      </c>
      <c r="AE42" s="225" t="s">
        <v>3108</v>
      </c>
      <c r="AF42" s="125">
        <v>84</v>
      </c>
      <c r="AG42" s="125" t="s">
        <v>3108</v>
      </c>
      <c r="AH42" s="226">
        <v>1379059</v>
      </c>
      <c r="AI42" s="226">
        <v>1379059</v>
      </c>
      <c r="AJ42" s="226" t="s">
        <v>3108</v>
      </c>
      <c r="AK42" s="226">
        <v>1379059</v>
      </c>
      <c r="AL42" s="226">
        <v>1379059</v>
      </c>
      <c r="AM42" s="226" t="s">
        <v>3108</v>
      </c>
      <c r="AN42" s="125" t="s">
        <v>3163</v>
      </c>
      <c r="AO42" s="125" t="s">
        <v>3163</v>
      </c>
      <c r="AP42" s="226" t="s">
        <v>3108</v>
      </c>
      <c r="AQ42" s="125" t="s">
        <v>3163</v>
      </c>
      <c r="AR42" s="125"/>
      <c r="AS42" s="125" t="s">
        <v>3163</v>
      </c>
      <c r="AT42" s="125" t="s">
        <v>3163</v>
      </c>
      <c r="AU42" s="125" t="s">
        <v>3163</v>
      </c>
      <c r="AV42" s="226" t="s">
        <v>3108</v>
      </c>
      <c r="AW42" s="125" t="s">
        <v>3163</v>
      </c>
      <c r="AX42" s="125"/>
      <c r="AY42" s="125" t="s">
        <v>3163</v>
      </c>
      <c r="AZ42" s="226">
        <v>1107384</v>
      </c>
      <c r="BA42" s="226">
        <v>1107384</v>
      </c>
      <c r="BB42" s="226" t="s">
        <v>3108</v>
      </c>
      <c r="BC42" s="125" t="s">
        <v>494</v>
      </c>
      <c r="BD42" s="125" t="s">
        <v>3108</v>
      </c>
      <c r="BE42" s="125">
        <v>2012</v>
      </c>
      <c r="BF42" s="226" t="s">
        <v>3108</v>
      </c>
      <c r="BG42" s="125" t="s">
        <v>88</v>
      </c>
      <c r="BH42" s="226" t="s">
        <v>3108</v>
      </c>
      <c r="BI42" s="227">
        <v>30300302</v>
      </c>
      <c r="BJ42" s="226" t="s">
        <v>3108</v>
      </c>
      <c r="BK42" s="125" t="s">
        <v>3219</v>
      </c>
      <c r="BL42" s="226" t="s">
        <v>3108</v>
      </c>
      <c r="BM42" s="125">
        <v>1379059</v>
      </c>
      <c r="BN42" s="125">
        <v>1379059</v>
      </c>
      <c r="BO42" s="226" t="s">
        <v>3108</v>
      </c>
      <c r="BP42" s="226">
        <v>1379059</v>
      </c>
      <c r="BQ42" s="226">
        <v>1379059</v>
      </c>
      <c r="BR42" s="226" t="s">
        <v>3108</v>
      </c>
      <c r="BS42" s="226">
        <v>1379059</v>
      </c>
      <c r="BT42" s="226">
        <v>1379059</v>
      </c>
      <c r="BU42" s="226" t="s">
        <v>3108</v>
      </c>
      <c r="BV42" s="226">
        <v>1379059</v>
      </c>
      <c r="BW42" s="226">
        <v>1379059</v>
      </c>
      <c r="BX42" s="226" t="s">
        <v>3108</v>
      </c>
      <c r="BY42" s="226">
        <v>742564</v>
      </c>
      <c r="BZ42" s="226">
        <v>67211</v>
      </c>
      <c r="CA42" s="226" t="s">
        <v>3108</v>
      </c>
      <c r="CB42" s="230">
        <v>573259</v>
      </c>
      <c r="CC42" s="230">
        <v>896381</v>
      </c>
      <c r="CD42" s="226" t="s">
        <v>3108</v>
      </c>
      <c r="CE42" s="226">
        <v>957492</v>
      </c>
      <c r="CF42" s="226">
        <v>903668</v>
      </c>
      <c r="CG42" s="226" t="s">
        <v>3108</v>
      </c>
      <c r="CH42" s="226" t="s">
        <v>3165</v>
      </c>
      <c r="CI42" s="226">
        <v>880570</v>
      </c>
      <c r="CJ42" s="226" t="s">
        <v>3108</v>
      </c>
      <c r="CK42" s="228">
        <v>2012</v>
      </c>
      <c r="CL42" s="226" t="s">
        <v>3108</v>
      </c>
      <c r="CM42" s="125" t="s">
        <v>3166</v>
      </c>
      <c r="CN42" s="226" t="s">
        <v>3108</v>
      </c>
      <c r="CO42" s="125"/>
      <c r="CP42" s="125" t="s">
        <v>524</v>
      </c>
      <c r="CQ42" s="125" t="s">
        <v>3167</v>
      </c>
      <c r="CR42" s="226" t="s">
        <v>3108</v>
      </c>
      <c r="CS42" s="225" t="s">
        <v>3220</v>
      </c>
      <c r="CT42" s="226" t="s">
        <v>3108</v>
      </c>
      <c r="CU42" s="225">
        <v>40.304158673466901</v>
      </c>
      <c r="CV42" s="226" t="s">
        <v>3108</v>
      </c>
      <c r="CW42" s="125">
        <v>-79.873061360505901</v>
      </c>
      <c r="CX42" s="226" t="s">
        <v>3108</v>
      </c>
      <c r="CY42" s="125">
        <v>299.13072</v>
      </c>
      <c r="CZ42" s="226" t="s">
        <v>3108</v>
      </c>
      <c r="DA42" s="125">
        <v>11.15568</v>
      </c>
      <c r="DB42" s="226" t="s">
        <v>3108</v>
      </c>
      <c r="DC42" s="125">
        <v>160014</v>
      </c>
      <c r="DD42" s="226" t="s">
        <v>3108</v>
      </c>
      <c r="DE42" s="125">
        <v>446.09</v>
      </c>
      <c r="DF42" s="226" t="s">
        <v>3108</v>
      </c>
      <c r="DG42" s="125" t="s">
        <v>3169</v>
      </c>
      <c r="DH42" s="226" t="s">
        <v>3108</v>
      </c>
      <c r="DI42" s="125"/>
      <c r="DJ42" s="230" t="s">
        <v>3112</v>
      </c>
      <c r="DK42" s="190"/>
      <c r="DL42" s="230" t="s">
        <v>3112</v>
      </c>
      <c r="DM42" s="190" t="s">
        <v>3112</v>
      </c>
      <c r="DN42" s="226" t="s">
        <v>3108</v>
      </c>
      <c r="DO42" s="190" t="s">
        <v>3112</v>
      </c>
      <c r="DP42" s="226" t="s">
        <v>3108</v>
      </c>
      <c r="DQ42" s="190" t="s">
        <v>3112</v>
      </c>
      <c r="DR42" s="226" t="s">
        <v>3108</v>
      </c>
      <c r="DS42" s="190" t="s">
        <v>3112</v>
      </c>
      <c r="DT42" s="226" t="s">
        <v>3108</v>
      </c>
      <c r="DU42" s="190" t="s">
        <v>3112</v>
      </c>
      <c r="DV42" s="226" t="s">
        <v>3108</v>
      </c>
      <c r="DW42" s="190" t="s">
        <v>3112</v>
      </c>
      <c r="DX42" s="226" t="s">
        <v>3108</v>
      </c>
      <c r="DY42" s="190">
        <v>40.304319999999997</v>
      </c>
      <c r="DZ42" s="190" t="s">
        <v>3108</v>
      </c>
      <c r="EA42" s="190">
        <v>-79.87397</v>
      </c>
      <c r="EB42" s="226" t="s">
        <v>3108</v>
      </c>
      <c r="EC42" s="190">
        <v>54.070059749999999</v>
      </c>
      <c r="ED42" s="226" t="s">
        <v>3108</v>
      </c>
      <c r="EE42" s="190" t="s">
        <v>3215</v>
      </c>
      <c r="EF42" s="226" t="s">
        <v>3108</v>
      </c>
      <c r="EG42" s="190" t="s">
        <v>3215</v>
      </c>
      <c r="EH42" s="190" t="s">
        <v>3171</v>
      </c>
      <c r="EI42" s="190" t="s">
        <v>3112</v>
      </c>
      <c r="EJ42" s="226" t="s">
        <v>3108</v>
      </c>
      <c r="EK42" s="190" t="s">
        <v>3112</v>
      </c>
      <c r="EL42" s="226" t="s">
        <v>3108</v>
      </c>
      <c r="EM42" s="190" t="s">
        <v>3112</v>
      </c>
      <c r="EN42" s="226" t="s">
        <v>3108</v>
      </c>
      <c r="EO42" s="190" t="s">
        <v>3112</v>
      </c>
      <c r="EP42" s="226" t="s">
        <v>3108</v>
      </c>
      <c r="EQ42" s="190" t="s">
        <v>3112</v>
      </c>
      <c r="ER42" s="226" t="s">
        <v>3108</v>
      </c>
      <c r="ES42" s="190" t="s">
        <v>3112</v>
      </c>
      <c r="ET42" s="226" t="s">
        <v>3108</v>
      </c>
      <c r="EU42" s="190" t="s">
        <v>3112</v>
      </c>
      <c r="EV42" s="226" t="s">
        <v>3108</v>
      </c>
      <c r="EW42" s="226">
        <v>1379059</v>
      </c>
      <c r="EX42" s="226">
        <v>1379059</v>
      </c>
      <c r="EY42" s="226" t="s">
        <v>3108</v>
      </c>
      <c r="EZ42" s="226">
        <v>1379059</v>
      </c>
      <c r="FA42" s="125"/>
      <c r="FB42" s="226">
        <v>1379059</v>
      </c>
      <c r="FC42" s="226">
        <v>1379059</v>
      </c>
      <c r="FD42" s="226">
        <v>1379059</v>
      </c>
      <c r="FE42" s="226" t="s">
        <v>3108</v>
      </c>
      <c r="FF42" s="226">
        <v>1379059</v>
      </c>
      <c r="FG42" s="226">
        <v>1379059</v>
      </c>
      <c r="FH42" s="226" t="s">
        <v>3108</v>
      </c>
      <c r="FI42" s="226">
        <v>742564</v>
      </c>
      <c r="FJ42" s="230">
        <v>67211</v>
      </c>
      <c r="FK42" s="226" t="s">
        <v>3108</v>
      </c>
      <c r="FL42" s="230">
        <v>573259</v>
      </c>
      <c r="FM42" s="226">
        <v>896381</v>
      </c>
      <c r="FN42" s="226" t="s">
        <v>3108</v>
      </c>
      <c r="FO42" s="226">
        <v>957492</v>
      </c>
      <c r="FP42" s="226">
        <v>903668</v>
      </c>
      <c r="FQ42" s="226" t="s">
        <v>3108</v>
      </c>
      <c r="FR42" s="226" t="s">
        <v>3172</v>
      </c>
      <c r="FS42" s="226">
        <v>880570</v>
      </c>
      <c r="FT42" s="226" t="s">
        <v>3108</v>
      </c>
      <c r="FU42" s="125">
        <v>2012</v>
      </c>
      <c r="FV42" s="226" t="s">
        <v>3108</v>
      </c>
      <c r="FW42" s="125" t="s">
        <v>3173</v>
      </c>
      <c r="FX42" s="226" t="s">
        <v>3108</v>
      </c>
      <c r="FY42" s="125" t="s">
        <v>3174</v>
      </c>
      <c r="FZ42" s="226" t="s">
        <v>3108</v>
      </c>
      <c r="GA42" s="125" t="s">
        <v>3174</v>
      </c>
      <c r="GB42" s="226" t="s">
        <v>3108</v>
      </c>
      <c r="GC42" s="125"/>
      <c r="GD42" s="125"/>
    </row>
    <row r="43" spans="1:186" ht="24.95" customHeight="1" x14ac:dyDescent="0.2">
      <c r="A43" s="107"/>
      <c r="B43" s="107" t="s">
        <v>3087</v>
      </c>
      <c r="C43" s="125" t="s">
        <v>3113</v>
      </c>
      <c r="D43" s="125" t="s">
        <v>3221</v>
      </c>
      <c r="E43" s="125" t="s">
        <v>3108</v>
      </c>
      <c r="F43" s="125" t="s">
        <v>3222</v>
      </c>
      <c r="G43" s="125" t="s">
        <v>3108</v>
      </c>
      <c r="H43" s="190" t="s">
        <v>3112</v>
      </c>
      <c r="I43" s="190" t="s">
        <v>3108</v>
      </c>
      <c r="J43" s="190" t="s">
        <v>3112</v>
      </c>
      <c r="K43" s="190" t="s">
        <v>3108</v>
      </c>
      <c r="L43" s="190" t="s">
        <v>3112</v>
      </c>
      <c r="M43" s="190" t="s">
        <v>3108</v>
      </c>
      <c r="N43" s="190" t="s">
        <v>3112</v>
      </c>
      <c r="O43" s="190" t="s">
        <v>3108</v>
      </c>
      <c r="P43" s="125" t="s">
        <v>3223</v>
      </c>
      <c r="Q43" s="125" t="s">
        <v>3108</v>
      </c>
      <c r="R43" s="190" t="s">
        <v>3112</v>
      </c>
      <c r="S43" s="190" t="s">
        <v>3108</v>
      </c>
      <c r="T43" s="125" t="s">
        <v>3221</v>
      </c>
      <c r="U43" s="125" t="s">
        <v>3108</v>
      </c>
      <c r="V43" s="125" t="s">
        <v>3222</v>
      </c>
      <c r="W43" s="125" t="s">
        <v>3108</v>
      </c>
      <c r="X43" s="190" t="s">
        <v>3112</v>
      </c>
      <c r="Y43" s="190" t="s">
        <v>3108</v>
      </c>
      <c r="Z43" s="190" t="s">
        <v>3112</v>
      </c>
      <c r="AA43" s="190" t="s">
        <v>3108</v>
      </c>
      <c r="AB43" s="225">
        <v>40.30057</v>
      </c>
      <c r="AC43" s="225" t="s">
        <v>3108</v>
      </c>
      <c r="AD43" s="225">
        <v>-79.870810000000006</v>
      </c>
      <c r="AE43" s="225" t="s">
        <v>3108</v>
      </c>
      <c r="AF43" s="190" t="s">
        <v>3112</v>
      </c>
      <c r="AG43" s="125" t="s">
        <v>3108</v>
      </c>
      <c r="AH43" s="190" t="s">
        <v>3112</v>
      </c>
      <c r="AI43" s="190" t="s">
        <v>3112</v>
      </c>
      <c r="AJ43" s="226" t="s">
        <v>3108</v>
      </c>
      <c r="AK43" s="190" t="s">
        <v>3112</v>
      </c>
      <c r="AL43" s="190" t="s">
        <v>3112</v>
      </c>
      <c r="AM43" s="226" t="s">
        <v>3108</v>
      </c>
      <c r="AN43" s="190" t="s">
        <v>3112</v>
      </c>
      <c r="AO43" s="190" t="s">
        <v>3112</v>
      </c>
      <c r="AP43" s="226" t="s">
        <v>3108</v>
      </c>
      <c r="AQ43" s="190" t="s">
        <v>3112</v>
      </c>
      <c r="AR43" s="190" t="s">
        <v>3112</v>
      </c>
      <c r="AS43" s="226" t="s">
        <v>3108</v>
      </c>
      <c r="AT43" s="190"/>
      <c r="AU43" s="190" t="s">
        <v>3112</v>
      </c>
      <c r="AV43" s="226" t="s">
        <v>3108</v>
      </c>
      <c r="AW43" s="190" t="s">
        <v>3112</v>
      </c>
      <c r="AX43" s="190" t="s">
        <v>3112</v>
      </c>
      <c r="AY43" s="226" t="s">
        <v>3108</v>
      </c>
      <c r="AZ43" s="190" t="s">
        <v>3112</v>
      </c>
      <c r="BA43" s="190" t="s">
        <v>3112</v>
      </c>
      <c r="BB43" s="226" t="s">
        <v>3108</v>
      </c>
      <c r="BC43" s="125" t="s">
        <v>494</v>
      </c>
      <c r="BD43" s="125" t="s">
        <v>3108</v>
      </c>
      <c r="BE43" s="125">
        <v>1955</v>
      </c>
      <c r="BF43" s="226" t="s">
        <v>3108</v>
      </c>
      <c r="BG43" s="125" t="s">
        <v>88</v>
      </c>
      <c r="BH43" s="226" t="s">
        <v>3108</v>
      </c>
      <c r="BI43" s="125">
        <v>30300304</v>
      </c>
      <c r="BJ43" s="226" t="s">
        <v>3108</v>
      </c>
      <c r="BK43" s="125" t="s">
        <v>88</v>
      </c>
      <c r="BL43" s="226" t="s">
        <v>3108</v>
      </c>
      <c r="BM43" s="125">
        <v>1553805</v>
      </c>
      <c r="BN43" s="125">
        <v>1553805</v>
      </c>
      <c r="BO43" s="226" t="s">
        <v>3108</v>
      </c>
      <c r="BP43" s="226">
        <v>1553805</v>
      </c>
      <c r="BQ43" s="226">
        <v>1553805</v>
      </c>
      <c r="BR43" s="226" t="s">
        <v>3108</v>
      </c>
      <c r="BS43" s="226">
        <v>1553805</v>
      </c>
      <c r="BT43" s="226">
        <v>1553805</v>
      </c>
      <c r="BU43" s="226" t="s">
        <v>3108</v>
      </c>
      <c r="BV43" s="226">
        <v>1553805</v>
      </c>
      <c r="BW43" s="226">
        <v>1553805</v>
      </c>
      <c r="BX43" s="226" t="s">
        <v>3108</v>
      </c>
      <c r="BY43" s="226">
        <v>839328</v>
      </c>
      <c r="BZ43" s="226">
        <v>901522</v>
      </c>
      <c r="CA43" s="226" t="s">
        <v>3108</v>
      </c>
      <c r="CB43" s="230">
        <v>651887</v>
      </c>
      <c r="CC43" s="230">
        <v>867177</v>
      </c>
      <c r="CD43" s="226" t="s">
        <v>3108</v>
      </c>
      <c r="CE43" s="230">
        <v>878878</v>
      </c>
      <c r="CF43" s="230">
        <v>862480</v>
      </c>
      <c r="CG43" s="226" t="s">
        <v>3108</v>
      </c>
      <c r="CH43" s="226" t="s">
        <v>3165</v>
      </c>
      <c r="CI43" s="230">
        <v>858898</v>
      </c>
      <c r="CJ43" s="226" t="s">
        <v>3108</v>
      </c>
      <c r="CK43" s="228">
        <v>1955</v>
      </c>
      <c r="CL43" s="226" t="s">
        <v>3108</v>
      </c>
      <c r="CM43" s="125" t="s">
        <v>3166</v>
      </c>
      <c r="CN43" s="226" t="s">
        <v>3108</v>
      </c>
      <c r="CO43" s="125"/>
      <c r="CP43" s="125" t="s">
        <v>524</v>
      </c>
      <c r="CQ43" s="125" t="s">
        <v>735</v>
      </c>
      <c r="CR43" s="226" t="s">
        <v>3108</v>
      </c>
      <c r="CS43" s="225" t="s">
        <v>670</v>
      </c>
      <c r="CT43" s="226" t="s">
        <v>3108</v>
      </c>
      <c r="CU43" s="225">
        <v>40.30057</v>
      </c>
      <c r="CV43" s="226" t="s">
        <v>3108</v>
      </c>
      <c r="CW43" s="125">
        <v>-79.870810000000006</v>
      </c>
      <c r="CX43" s="226" t="s">
        <v>3108</v>
      </c>
      <c r="CY43" s="229">
        <v>92.903040000000004</v>
      </c>
      <c r="CZ43" s="226" t="s">
        <v>3108</v>
      </c>
      <c r="DA43" s="125">
        <v>20.726399999999998</v>
      </c>
      <c r="DB43" s="226" t="s">
        <v>3108</v>
      </c>
      <c r="DC43" s="125" t="s">
        <v>526</v>
      </c>
      <c r="DD43" s="226" t="s">
        <v>3108</v>
      </c>
      <c r="DE43" s="125">
        <v>185.61200000000002</v>
      </c>
      <c r="DF43" s="226" t="s">
        <v>3108</v>
      </c>
      <c r="DG43" s="190" t="s">
        <v>3112</v>
      </c>
      <c r="DH43" s="226" t="s">
        <v>3108</v>
      </c>
      <c r="DI43" s="190"/>
      <c r="DJ43" s="230" t="s">
        <v>3112</v>
      </c>
      <c r="DK43" s="190"/>
      <c r="DL43" s="230" t="s">
        <v>3112</v>
      </c>
      <c r="DM43" s="190" t="s">
        <v>3112</v>
      </c>
      <c r="DN43" s="226" t="s">
        <v>3108</v>
      </c>
      <c r="DO43" s="190" t="s">
        <v>3112</v>
      </c>
      <c r="DP43" s="226" t="s">
        <v>3108</v>
      </c>
      <c r="DQ43" s="190" t="s">
        <v>3112</v>
      </c>
      <c r="DR43" s="226" t="s">
        <v>3108</v>
      </c>
      <c r="DS43" s="190" t="s">
        <v>3112</v>
      </c>
      <c r="DT43" s="226" t="s">
        <v>3108</v>
      </c>
      <c r="DU43" s="190" t="s">
        <v>3112</v>
      </c>
      <c r="DV43" s="226" t="s">
        <v>3108</v>
      </c>
      <c r="DW43" s="190" t="s">
        <v>3112</v>
      </c>
      <c r="DX43" s="226" t="s">
        <v>3108</v>
      </c>
      <c r="DY43" s="190" t="s">
        <v>3112</v>
      </c>
      <c r="DZ43" s="190" t="s">
        <v>3108</v>
      </c>
      <c r="EA43" s="190" t="s">
        <v>3112</v>
      </c>
      <c r="EB43" s="226" t="s">
        <v>3108</v>
      </c>
      <c r="EC43" s="190" t="s">
        <v>3112</v>
      </c>
      <c r="ED43" s="226" t="s">
        <v>3108</v>
      </c>
      <c r="EE43" s="190" t="s">
        <v>3112</v>
      </c>
      <c r="EF43" s="226" t="s">
        <v>3108</v>
      </c>
      <c r="EG43" s="190" t="s">
        <v>3112</v>
      </c>
      <c r="EH43" s="190" t="s">
        <v>3108</v>
      </c>
      <c r="EI43" s="190" t="s">
        <v>3112</v>
      </c>
      <c r="EJ43" s="226" t="s">
        <v>3108</v>
      </c>
      <c r="EK43" s="190" t="s">
        <v>3112</v>
      </c>
      <c r="EL43" s="226" t="s">
        <v>3108</v>
      </c>
      <c r="EM43" s="190" t="s">
        <v>3112</v>
      </c>
      <c r="EN43" s="226" t="s">
        <v>3108</v>
      </c>
      <c r="EO43" s="190" t="s">
        <v>3112</v>
      </c>
      <c r="EP43" s="226" t="s">
        <v>3108</v>
      </c>
      <c r="EQ43" s="190" t="s">
        <v>3112</v>
      </c>
      <c r="ER43" s="226" t="s">
        <v>3108</v>
      </c>
      <c r="ES43" s="190" t="s">
        <v>3112</v>
      </c>
      <c r="ET43" s="226" t="s">
        <v>3108</v>
      </c>
      <c r="EU43" s="190" t="s">
        <v>3112</v>
      </c>
      <c r="EV43" s="226" t="s">
        <v>3108</v>
      </c>
      <c r="EW43" s="226">
        <v>1553805</v>
      </c>
      <c r="EX43" s="226">
        <v>1553805</v>
      </c>
      <c r="EY43" s="226" t="s">
        <v>3108</v>
      </c>
      <c r="EZ43" s="226">
        <v>1553805</v>
      </c>
      <c r="FA43" s="125"/>
      <c r="FB43" s="226">
        <v>1553805</v>
      </c>
      <c r="FC43" s="226">
        <v>1553805</v>
      </c>
      <c r="FD43" s="226">
        <v>1553805</v>
      </c>
      <c r="FE43" s="226" t="s">
        <v>3108</v>
      </c>
      <c r="FF43" s="226">
        <v>1553805</v>
      </c>
      <c r="FG43" s="226">
        <v>1553805</v>
      </c>
      <c r="FH43" s="226" t="s">
        <v>3108</v>
      </c>
      <c r="FI43" s="226">
        <v>839328</v>
      </c>
      <c r="FJ43" s="230">
        <v>672792</v>
      </c>
      <c r="FK43" s="226" t="s">
        <v>3108</v>
      </c>
      <c r="FL43" s="230">
        <v>651887</v>
      </c>
      <c r="FM43" s="230">
        <v>678135</v>
      </c>
      <c r="FN43" s="226" t="s">
        <v>3108</v>
      </c>
      <c r="FO43" s="230">
        <v>878878</v>
      </c>
      <c r="FP43" s="230">
        <v>666246</v>
      </c>
      <c r="FQ43" s="226" t="s">
        <v>3108</v>
      </c>
      <c r="FR43" s="226" t="s">
        <v>3172</v>
      </c>
      <c r="FS43" s="226">
        <v>651672</v>
      </c>
      <c r="FT43" s="226" t="s">
        <v>3108</v>
      </c>
      <c r="FU43" s="125">
        <v>1975</v>
      </c>
      <c r="FV43" s="226" t="s">
        <v>3108</v>
      </c>
      <c r="FW43" s="125" t="s">
        <v>3173</v>
      </c>
      <c r="FX43" s="226" t="s">
        <v>3108</v>
      </c>
      <c r="FY43" s="125" t="s">
        <v>3174</v>
      </c>
      <c r="FZ43" s="226" t="s">
        <v>3108</v>
      </c>
      <c r="GA43" s="125" t="s">
        <v>3174</v>
      </c>
      <c r="GB43" s="226" t="s">
        <v>3108</v>
      </c>
      <c r="GC43" s="125"/>
      <c r="GD43" s="125"/>
    </row>
    <row r="44" spans="1:186" ht="24.95" customHeight="1" x14ac:dyDescent="0.2">
      <c r="A44" s="107"/>
      <c r="B44" s="107" t="s">
        <v>3087</v>
      </c>
      <c r="C44" s="125" t="s">
        <v>3113</v>
      </c>
      <c r="D44" s="125" t="s">
        <v>3224</v>
      </c>
      <c r="E44" s="125" t="s">
        <v>3108</v>
      </c>
      <c r="F44" s="125" t="s">
        <v>3225</v>
      </c>
      <c r="G44" s="125" t="s">
        <v>3108</v>
      </c>
      <c r="H44" s="190" t="s">
        <v>3112</v>
      </c>
      <c r="I44" s="190" t="s">
        <v>3108</v>
      </c>
      <c r="J44" s="190" t="s">
        <v>3112</v>
      </c>
      <c r="K44" s="190" t="s">
        <v>3108</v>
      </c>
      <c r="L44" s="190" t="s">
        <v>3112</v>
      </c>
      <c r="M44" s="190" t="s">
        <v>3108</v>
      </c>
      <c r="N44" s="190" t="s">
        <v>3112</v>
      </c>
      <c r="O44" s="190" t="s">
        <v>3108</v>
      </c>
      <c r="P44" s="125" t="s">
        <v>3226</v>
      </c>
      <c r="Q44" s="125" t="s">
        <v>3108</v>
      </c>
      <c r="R44" s="190" t="s">
        <v>3112</v>
      </c>
      <c r="S44" s="190" t="s">
        <v>3108</v>
      </c>
      <c r="T44" s="125" t="s">
        <v>3224</v>
      </c>
      <c r="U44" s="125" t="s">
        <v>3108</v>
      </c>
      <c r="V44" s="125" t="s">
        <v>3225</v>
      </c>
      <c r="W44" s="125" t="s">
        <v>3108</v>
      </c>
      <c r="X44" s="190" t="s">
        <v>3112</v>
      </c>
      <c r="Y44" s="190" t="s">
        <v>3108</v>
      </c>
      <c r="Z44" s="190" t="s">
        <v>3112</v>
      </c>
      <c r="AA44" s="190" t="s">
        <v>3108</v>
      </c>
      <c r="AB44" s="225">
        <v>40.3037601827413</v>
      </c>
      <c r="AC44" s="225" t="s">
        <v>3108</v>
      </c>
      <c r="AD44" s="225">
        <v>-79.876551033953902</v>
      </c>
      <c r="AE44" s="225" t="s">
        <v>3108</v>
      </c>
      <c r="AF44" s="190" t="s">
        <v>3112</v>
      </c>
      <c r="AG44" s="125" t="s">
        <v>3108</v>
      </c>
      <c r="AH44" s="190" t="s">
        <v>3112</v>
      </c>
      <c r="AI44" s="190" t="s">
        <v>3112</v>
      </c>
      <c r="AJ44" s="226" t="s">
        <v>3108</v>
      </c>
      <c r="AK44" s="190" t="s">
        <v>3112</v>
      </c>
      <c r="AL44" s="190" t="s">
        <v>3112</v>
      </c>
      <c r="AM44" s="226" t="s">
        <v>3108</v>
      </c>
      <c r="AN44" s="190" t="s">
        <v>3112</v>
      </c>
      <c r="AO44" s="190" t="s">
        <v>3112</v>
      </c>
      <c r="AP44" s="226" t="s">
        <v>3108</v>
      </c>
      <c r="AQ44" s="190" t="s">
        <v>3112</v>
      </c>
      <c r="AR44" s="190" t="s">
        <v>3112</v>
      </c>
      <c r="AS44" s="226" t="s">
        <v>3108</v>
      </c>
      <c r="AT44" s="190"/>
      <c r="AU44" s="190" t="s">
        <v>3112</v>
      </c>
      <c r="AV44" s="226" t="s">
        <v>3108</v>
      </c>
      <c r="AW44" s="190" t="s">
        <v>3112</v>
      </c>
      <c r="AX44" s="190" t="s">
        <v>3112</v>
      </c>
      <c r="AY44" s="226" t="s">
        <v>3108</v>
      </c>
      <c r="AZ44" s="190" t="s">
        <v>3112</v>
      </c>
      <c r="BA44" s="190" t="s">
        <v>3112</v>
      </c>
      <c r="BB44" s="226" t="s">
        <v>3108</v>
      </c>
      <c r="BC44" s="125" t="s">
        <v>494</v>
      </c>
      <c r="BD44" s="125" t="s">
        <v>3108</v>
      </c>
      <c r="BE44" s="125">
        <v>1989</v>
      </c>
      <c r="BF44" s="226" t="s">
        <v>3108</v>
      </c>
      <c r="BG44" s="125" t="s">
        <v>88</v>
      </c>
      <c r="BH44" s="226" t="s">
        <v>3108</v>
      </c>
      <c r="BI44" s="125">
        <v>30300304</v>
      </c>
      <c r="BJ44" s="226" t="s">
        <v>3108</v>
      </c>
      <c r="BK44" s="125" t="s">
        <v>88</v>
      </c>
      <c r="BL44" s="226" t="s">
        <v>3108</v>
      </c>
      <c r="BM44" s="125">
        <v>1637025</v>
      </c>
      <c r="BN44" s="125">
        <v>1637025</v>
      </c>
      <c r="BO44" s="226" t="s">
        <v>3108</v>
      </c>
      <c r="BP44" s="226">
        <v>1637025</v>
      </c>
      <c r="BQ44" s="226">
        <v>1637025</v>
      </c>
      <c r="BR44" s="226" t="s">
        <v>3108</v>
      </c>
      <c r="BS44" s="226">
        <v>1637025</v>
      </c>
      <c r="BT44" s="226">
        <v>1637025</v>
      </c>
      <c r="BU44" s="226" t="s">
        <v>3108</v>
      </c>
      <c r="BV44" s="226">
        <v>1637025</v>
      </c>
      <c r="BW44" s="226">
        <v>1637025</v>
      </c>
      <c r="BX44" s="226" t="s">
        <v>3108</v>
      </c>
      <c r="BY44" s="226">
        <v>129472</v>
      </c>
      <c r="BZ44" s="226">
        <v>1142733</v>
      </c>
      <c r="CA44" s="226" t="s">
        <v>3108</v>
      </c>
      <c r="CB44" s="230">
        <v>63938</v>
      </c>
      <c r="CC44" s="230">
        <v>1097946</v>
      </c>
      <c r="CD44" s="226" t="s">
        <v>3108</v>
      </c>
      <c r="CE44" s="230">
        <v>22564</v>
      </c>
      <c r="CF44" s="230">
        <v>355652</v>
      </c>
      <c r="CG44" s="226" t="s">
        <v>3108</v>
      </c>
      <c r="CH44" s="226" t="s">
        <v>3165</v>
      </c>
      <c r="CI44" s="230">
        <v>98583</v>
      </c>
      <c r="CJ44" s="226" t="s">
        <v>3108</v>
      </c>
      <c r="CK44" s="231">
        <v>1989</v>
      </c>
      <c r="CL44" s="226" t="s">
        <v>3108</v>
      </c>
      <c r="CM44" s="125" t="s">
        <v>3166</v>
      </c>
      <c r="CN44" s="226" t="s">
        <v>3108</v>
      </c>
      <c r="CO44" s="125"/>
      <c r="CP44" s="125" t="s">
        <v>524</v>
      </c>
      <c r="CQ44" s="125" t="s">
        <v>735</v>
      </c>
      <c r="CR44" s="226" t="s">
        <v>3108</v>
      </c>
      <c r="CS44" s="225" t="s">
        <v>670</v>
      </c>
      <c r="CT44" s="226" t="s">
        <v>3108</v>
      </c>
      <c r="CU44" s="225">
        <v>40.3037601827413</v>
      </c>
      <c r="CV44" s="226" t="s">
        <v>3108</v>
      </c>
      <c r="CW44" s="125">
        <v>-79.876551033953902</v>
      </c>
      <c r="CX44" s="226" t="s">
        <v>3108</v>
      </c>
      <c r="CY44" s="229">
        <v>92.903040000000004</v>
      </c>
      <c r="CZ44" s="226" t="s">
        <v>3108</v>
      </c>
      <c r="DA44" s="125">
        <v>21.640799999999999</v>
      </c>
      <c r="DB44" s="226" t="s">
        <v>3108</v>
      </c>
      <c r="DC44" s="125">
        <v>271288</v>
      </c>
      <c r="DD44" s="226" t="s">
        <v>3108</v>
      </c>
      <c r="DE44" s="125">
        <v>185.61200000000002</v>
      </c>
      <c r="DF44" s="226" t="s">
        <v>3108</v>
      </c>
      <c r="DG44" s="190" t="s">
        <v>3112</v>
      </c>
      <c r="DH44" s="226" t="s">
        <v>3108</v>
      </c>
      <c r="DI44" s="190"/>
      <c r="DJ44" s="230" t="s">
        <v>3112</v>
      </c>
      <c r="DK44" s="190"/>
      <c r="DL44" s="230" t="s">
        <v>3112</v>
      </c>
      <c r="DM44" s="190" t="s">
        <v>3112</v>
      </c>
      <c r="DN44" s="226" t="s">
        <v>3108</v>
      </c>
      <c r="DO44" s="190" t="s">
        <v>3112</v>
      </c>
      <c r="DP44" s="226" t="s">
        <v>3108</v>
      </c>
      <c r="DQ44" s="190" t="s">
        <v>3112</v>
      </c>
      <c r="DR44" s="226" t="s">
        <v>3108</v>
      </c>
      <c r="DS44" s="190" t="s">
        <v>3112</v>
      </c>
      <c r="DT44" s="226" t="s">
        <v>3108</v>
      </c>
      <c r="DU44" s="190" t="s">
        <v>3112</v>
      </c>
      <c r="DV44" s="226" t="s">
        <v>3108</v>
      </c>
      <c r="DW44" s="190" t="s">
        <v>3112</v>
      </c>
      <c r="DX44" s="226" t="s">
        <v>3108</v>
      </c>
      <c r="DY44" s="190" t="s">
        <v>3112</v>
      </c>
      <c r="DZ44" s="190" t="s">
        <v>3108</v>
      </c>
      <c r="EA44" s="190" t="s">
        <v>3112</v>
      </c>
      <c r="EB44" s="226" t="s">
        <v>3108</v>
      </c>
      <c r="EC44" s="190" t="s">
        <v>3112</v>
      </c>
      <c r="ED44" s="226" t="s">
        <v>3108</v>
      </c>
      <c r="EE44" s="190" t="s">
        <v>3112</v>
      </c>
      <c r="EF44" s="226" t="s">
        <v>3108</v>
      </c>
      <c r="EG44" s="190" t="s">
        <v>3112</v>
      </c>
      <c r="EH44" s="190" t="s">
        <v>3108</v>
      </c>
      <c r="EI44" s="190" t="s">
        <v>3112</v>
      </c>
      <c r="EJ44" s="226" t="s">
        <v>3108</v>
      </c>
      <c r="EK44" s="190" t="s">
        <v>3112</v>
      </c>
      <c r="EL44" s="226" t="s">
        <v>3108</v>
      </c>
      <c r="EM44" s="190" t="s">
        <v>3112</v>
      </c>
      <c r="EN44" s="226" t="s">
        <v>3108</v>
      </c>
      <c r="EO44" s="190" t="s">
        <v>3112</v>
      </c>
      <c r="EP44" s="226" t="s">
        <v>3108</v>
      </c>
      <c r="EQ44" s="190" t="s">
        <v>3112</v>
      </c>
      <c r="ER44" s="226" t="s">
        <v>3108</v>
      </c>
      <c r="ES44" s="190" t="s">
        <v>3112</v>
      </c>
      <c r="ET44" s="226" t="s">
        <v>3108</v>
      </c>
      <c r="EU44" s="190" t="s">
        <v>3112</v>
      </c>
      <c r="EV44" s="226" t="s">
        <v>3108</v>
      </c>
      <c r="EW44" s="226">
        <v>1637025</v>
      </c>
      <c r="EX44" s="226">
        <v>1637025</v>
      </c>
      <c r="EY44" s="226" t="s">
        <v>3108</v>
      </c>
      <c r="EZ44" s="226">
        <v>1637025</v>
      </c>
      <c r="FA44" s="125"/>
      <c r="FB44" s="226">
        <v>1637025</v>
      </c>
      <c r="FC44" s="226">
        <v>1637025</v>
      </c>
      <c r="FD44" s="226">
        <v>1637025</v>
      </c>
      <c r="FE44" s="226" t="s">
        <v>3108</v>
      </c>
      <c r="FF44" s="226">
        <v>1637025</v>
      </c>
      <c r="FG44" s="226">
        <v>1637025</v>
      </c>
      <c r="FH44" s="226" t="s">
        <v>3108</v>
      </c>
      <c r="FI44" s="226">
        <v>129472</v>
      </c>
      <c r="FJ44" s="230">
        <v>827592</v>
      </c>
      <c r="FK44" s="226" t="s">
        <v>3108</v>
      </c>
      <c r="FL44" s="230">
        <v>63938</v>
      </c>
      <c r="FM44" s="230">
        <v>812010</v>
      </c>
      <c r="FN44" s="226" t="s">
        <v>3108</v>
      </c>
      <c r="FO44" s="230">
        <v>22564</v>
      </c>
      <c r="FP44" s="230">
        <v>272287</v>
      </c>
      <c r="FQ44" s="226" t="s">
        <v>3108</v>
      </c>
      <c r="FR44" s="226" t="s">
        <v>3172</v>
      </c>
      <c r="FS44" s="230">
        <v>73029</v>
      </c>
      <c r="FT44" s="226" t="s">
        <v>3108</v>
      </c>
      <c r="FU44" s="125">
        <v>1975</v>
      </c>
      <c r="FV44" s="226" t="s">
        <v>3108</v>
      </c>
      <c r="FW44" s="125" t="s">
        <v>3173</v>
      </c>
      <c r="FX44" s="226" t="s">
        <v>3108</v>
      </c>
      <c r="FY44" s="125" t="s">
        <v>3174</v>
      </c>
      <c r="FZ44" s="226" t="s">
        <v>3108</v>
      </c>
      <c r="GA44" s="125" t="s">
        <v>3174</v>
      </c>
      <c r="GB44" s="226" t="s">
        <v>3108</v>
      </c>
      <c r="GC44" s="125"/>
      <c r="GD44" s="125"/>
    </row>
    <row r="45" spans="1:186" ht="24.95" customHeight="1" x14ac:dyDescent="0.2">
      <c r="A45" s="107"/>
      <c r="B45" s="107" t="s">
        <v>3087</v>
      </c>
      <c r="C45" s="125" t="s">
        <v>3113</v>
      </c>
      <c r="D45" s="125" t="s">
        <v>3227</v>
      </c>
      <c r="E45" s="125" t="s">
        <v>3108</v>
      </c>
      <c r="F45" s="125" t="s">
        <v>3228</v>
      </c>
      <c r="G45" s="125" t="s">
        <v>3108</v>
      </c>
      <c r="H45" s="190" t="s">
        <v>3112</v>
      </c>
      <c r="I45" s="190" t="s">
        <v>3108</v>
      </c>
      <c r="J45" s="190" t="s">
        <v>3112</v>
      </c>
      <c r="K45" s="190" t="s">
        <v>3108</v>
      </c>
      <c r="L45" s="190" t="s">
        <v>3112</v>
      </c>
      <c r="M45" s="190" t="s">
        <v>3108</v>
      </c>
      <c r="N45" s="190" t="s">
        <v>3112</v>
      </c>
      <c r="O45" s="190" t="s">
        <v>3108</v>
      </c>
      <c r="P45" s="125" t="s">
        <v>3206</v>
      </c>
      <c r="Q45" s="125" t="s">
        <v>3108</v>
      </c>
      <c r="R45" s="190" t="s">
        <v>3112</v>
      </c>
      <c r="S45" s="190" t="s">
        <v>3108</v>
      </c>
      <c r="T45" s="125" t="s">
        <v>3227</v>
      </c>
      <c r="U45" s="125" t="s">
        <v>3108</v>
      </c>
      <c r="V45" s="125" t="s">
        <v>3228</v>
      </c>
      <c r="W45" s="125" t="s">
        <v>3108</v>
      </c>
      <c r="X45" s="190" t="s">
        <v>3112</v>
      </c>
      <c r="Y45" s="190" t="s">
        <v>3108</v>
      </c>
      <c r="Z45" s="190" t="s">
        <v>3112</v>
      </c>
      <c r="AA45" s="190" t="s">
        <v>3108</v>
      </c>
      <c r="AB45" s="225">
        <v>40.303485745146098</v>
      </c>
      <c r="AC45" s="225" t="s">
        <v>3108</v>
      </c>
      <c r="AD45" s="225">
        <v>-79.877049795538994</v>
      </c>
      <c r="AE45" s="225" t="s">
        <v>3108</v>
      </c>
      <c r="AF45" s="190" t="s">
        <v>3112</v>
      </c>
      <c r="AG45" s="125" t="s">
        <v>3108</v>
      </c>
      <c r="AH45" s="190" t="s">
        <v>3112</v>
      </c>
      <c r="AI45" s="190" t="s">
        <v>3112</v>
      </c>
      <c r="AJ45" s="226" t="s">
        <v>3108</v>
      </c>
      <c r="AK45" s="190" t="s">
        <v>3112</v>
      </c>
      <c r="AL45" s="190" t="s">
        <v>3112</v>
      </c>
      <c r="AM45" s="226" t="s">
        <v>3108</v>
      </c>
      <c r="AN45" s="190" t="s">
        <v>3112</v>
      </c>
      <c r="AO45" s="190" t="s">
        <v>3112</v>
      </c>
      <c r="AP45" s="226" t="s">
        <v>3108</v>
      </c>
      <c r="AQ45" s="190" t="s">
        <v>3112</v>
      </c>
      <c r="AR45" s="190" t="s">
        <v>3112</v>
      </c>
      <c r="AS45" s="226" t="s">
        <v>3108</v>
      </c>
      <c r="AT45" s="190"/>
      <c r="AU45" s="190" t="s">
        <v>3112</v>
      </c>
      <c r="AV45" s="226" t="s">
        <v>3108</v>
      </c>
      <c r="AW45" s="190" t="s">
        <v>3112</v>
      </c>
      <c r="AX45" s="190" t="s">
        <v>3112</v>
      </c>
      <c r="AY45" s="226" t="s">
        <v>3108</v>
      </c>
      <c r="AZ45" s="190" t="s">
        <v>3112</v>
      </c>
      <c r="BA45" s="190" t="s">
        <v>3112</v>
      </c>
      <c r="BB45" s="226" t="s">
        <v>3108</v>
      </c>
      <c r="BC45" s="125" t="s">
        <v>494</v>
      </c>
      <c r="BD45" s="125" t="s">
        <v>3108</v>
      </c>
      <c r="BE45" s="125">
        <v>1977</v>
      </c>
      <c r="BF45" s="226" t="s">
        <v>3108</v>
      </c>
      <c r="BG45" s="125" t="s">
        <v>88</v>
      </c>
      <c r="BH45" s="226" t="s">
        <v>3108</v>
      </c>
      <c r="BI45" s="125">
        <v>30300304</v>
      </c>
      <c r="BJ45" s="226" t="s">
        <v>3108</v>
      </c>
      <c r="BK45" s="125" t="s">
        <v>88</v>
      </c>
      <c r="BL45" s="226" t="s">
        <v>3108</v>
      </c>
      <c r="BM45" s="125">
        <v>2004580</v>
      </c>
      <c r="BN45" s="125">
        <v>2004580</v>
      </c>
      <c r="BO45" s="226" t="s">
        <v>3108</v>
      </c>
      <c r="BP45" s="226">
        <v>2004580</v>
      </c>
      <c r="BQ45" s="226">
        <v>2004580</v>
      </c>
      <c r="BR45" s="226" t="s">
        <v>3108</v>
      </c>
      <c r="BS45" s="226">
        <v>2004580</v>
      </c>
      <c r="BT45" s="226">
        <v>2004580</v>
      </c>
      <c r="BU45" s="226" t="s">
        <v>3108</v>
      </c>
      <c r="BV45" s="226">
        <v>2004580</v>
      </c>
      <c r="BW45" s="226">
        <v>2004580</v>
      </c>
      <c r="BX45" s="226" t="s">
        <v>3108</v>
      </c>
      <c r="BY45" s="226">
        <v>54384</v>
      </c>
      <c r="BZ45" s="226">
        <v>1407360</v>
      </c>
      <c r="CA45" s="226" t="s">
        <v>3108</v>
      </c>
      <c r="CB45" s="230">
        <v>42230</v>
      </c>
      <c r="CC45" s="230">
        <v>1332107</v>
      </c>
      <c r="CD45" s="226" t="s">
        <v>3108</v>
      </c>
      <c r="CE45" s="230">
        <v>23189</v>
      </c>
      <c r="CF45" s="230">
        <v>310152</v>
      </c>
      <c r="CG45" s="226" t="s">
        <v>3108</v>
      </c>
      <c r="CH45" s="226" t="s">
        <v>3165</v>
      </c>
      <c r="CI45" s="230">
        <v>65493</v>
      </c>
      <c r="CJ45" s="226" t="s">
        <v>3108</v>
      </c>
      <c r="CK45" s="231">
        <v>1977</v>
      </c>
      <c r="CL45" s="226" t="s">
        <v>3108</v>
      </c>
      <c r="CM45" s="125" t="s">
        <v>3166</v>
      </c>
      <c r="CN45" s="226" t="s">
        <v>3108</v>
      </c>
      <c r="CO45" s="125"/>
      <c r="CP45" s="125" t="s">
        <v>524</v>
      </c>
      <c r="CQ45" s="125" t="s">
        <v>735</v>
      </c>
      <c r="CR45" s="226" t="s">
        <v>3108</v>
      </c>
      <c r="CS45" s="225" t="s">
        <v>670</v>
      </c>
      <c r="CT45" s="226" t="s">
        <v>3108</v>
      </c>
      <c r="CU45" s="225">
        <v>40.303485745146098</v>
      </c>
      <c r="CV45" s="226" t="s">
        <v>3108</v>
      </c>
      <c r="CW45" s="125">
        <v>-79.877049795538994</v>
      </c>
      <c r="CX45" s="226" t="s">
        <v>3108</v>
      </c>
      <c r="CY45" s="229">
        <v>113.32464</v>
      </c>
      <c r="CZ45" s="226" t="s">
        <v>3108</v>
      </c>
      <c r="DA45" s="125">
        <v>26.852880000000003</v>
      </c>
      <c r="DB45" s="226" t="s">
        <v>3108</v>
      </c>
      <c r="DC45" s="125">
        <v>388866</v>
      </c>
      <c r="DD45" s="226" t="s">
        <v>3108</v>
      </c>
      <c r="DE45" s="125">
        <v>193.31599999999997</v>
      </c>
      <c r="DF45" s="226" t="s">
        <v>3108</v>
      </c>
      <c r="DG45" s="190" t="s">
        <v>3112</v>
      </c>
      <c r="DH45" s="226" t="s">
        <v>3108</v>
      </c>
      <c r="DI45" s="190"/>
      <c r="DJ45" s="230" t="s">
        <v>3112</v>
      </c>
      <c r="DK45" s="190"/>
      <c r="DL45" s="230" t="s">
        <v>3112</v>
      </c>
      <c r="DM45" s="190" t="s">
        <v>3112</v>
      </c>
      <c r="DN45" s="226" t="s">
        <v>3108</v>
      </c>
      <c r="DO45" s="190" t="s">
        <v>3112</v>
      </c>
      <c r="DP45" s="226" t="s">
        <v>3108</v>
      </c>
      <c r="DQ45" s="190" t="s">
        <v>3112</v>
      </c>
      <c r="DR45" s="226" t="s">
        <v>3108</v>
      </c>
      <c r="DS45" s="190" t="s">
        <v>3112</v>
      </c>
      <c r="DT45" s="226" t="s">
        <v>3108</v>
      </c>
      <c r="DU45" s="190" t="s">
        <v>3112</v>
      </c>
      <c r="DV45" s="226" t="s">
        <v>3108</v>
      </c>
      <c r="DW45" s="190" t="s">
        <v>3112</v>
      </c>
      <c r="DX45" s="226" t="s">
        <v>3108</v>
      </c>
      <c r="DY45" s="190" t="s">
        <v>3112</v>
      </c>
      <c r="DZ45" s="190" t="s">
        <v>3108</v>
      </c>
      <c r="EA45" s="190" t="s">
        <v>3112</v>
      </c>
      <c r="EB45" s="226" t="s">
        <v>3108</v>
      </c>
      <c r="EC45" s="190" t="s">
        <v>3112</v>
      </c>
      <c r="ED45" s="226" t="s">
        <v>3108</v>
      </c>
      <c r="EE45" s="190" t="s">
        <v>3112</v>
      </c>
      <c r="EF45" s="226" t="s">
        <v>3108</v>
      </c>
      <c r="EG45" s="190" t="s">
        <v>3112</v>
      </c>
      <c r="EH45" s="190" t="s">
        <v>3108</v>
      </c>
      <c r="EI45" s="190" t="s">
        <v>3112</v>
      </c>
      <c r="EJ45" s="226" t="s">
        <v>3108</v>
      </c>
      <c r="EK45" s="190" t="s">
        <v>3112</v>
      </c>
      <c r="EL45" s="226" t="s">
        <v>3108</v>
      </c>
      <c r="EM45" s="190" t="s">
        <v>3112</v>
      </c>
      <c r="EN45" s="226" t="s">
        <v>3108</v>
      </c>
      <c r="EO45" s="190" t="s">
        <v>3112</v>
      </c>
      <c r="EP45" s="226" t="s">
        <v>3108</v>
      </c>
      <c r="EQ45" s="190" t="s">
        <v>3112</v>
      </c>
      <c r="ER45" s="226" t="s">
        <v>3108</v>
      </c>
      <c r="ES45" s="190" t="s">
        <v>3112</v>
      </c>
      <c r="ET45" s="226" t="s">
        <v>3108</v>
      </c>
      <c r="EU45" s="190" t="s">
        <v>3112</v>
      </c>
      <c r="EV45" s="226" t="s">
        <v>3108</v>
      </c>
      <c r="EW45" s="226">
        <v>2004580</v>
      </c>
      <c r="EX45" s="226">
        <v>2004580</v>
      </c>
      <c r="EY45" s="226" t="s">
        <v>3108</v>
      </c>
      <c r="EZ45" s="226">
        <v>2004580</v>
      </c>
      <c r="FA45" s="125"/>
      <c r="FB45" s="226">
        <v>2004580</v>
      </c>
      <c r="FC45" s="226">
        <v>2004580</v>
      </c>
      <c r="FD45" s="226">
        <v>2004580</v>
      </c>
      <c r="FE45" s="226" t="s">
        <v>3108</v>
      </c>
      <c r="FF45" s="226">
        <v>2004580</v>
      </c>
      <c r="FG45" s="226">
        <v>2004580</v>
      </c>
      <c r="FH45" s="226" t="s">
        <v>3108</v>
      </c>
      <c r="FI45" s="226">
        <v>54384</v>
      </c>
      <c r="FJ45" s="230">
        <v>1002562</v>
      </c>
      <c r="FK45" s="226" t="s">
        <v>3108</v>
      </c>
      <c r="FL45" s="230">
        <v>42230</v>
      </c>
      <c r="FM45" s="230">
        <v>999579</v>
      </c>
      <c r="FN45" s="226" t="s">
        <v>3108</v>
      </c>
      <c r="FO45" s="230">
        <v>23189</v>
      </c>
      <c r="FP45" s="230">
        <v>235203</v>
      </c>
      <c r="FQ45" s="226" t="s">
        <v>3108</v>
      </c>
      <c r="FR45" s="226" t="s">
        <v>3172</v>
      </c>
      <c r="FS45" s="230">
        <v>47971</v>
      </c>
      <c r="FT45" s="226" t="s">
        <v>3108</v>
      </c>
      <c r="FU45" s="125">
        <v>1975</v>
      </c>
      <c r="FV45" s="226" t="s">
        <v>3108</v>
      </c>
      <c r="FW45" s="125" t="s">
        <v>3173</v>
      </c>
      <c r="FX45" s="226" t="s">
        <v>3108</v>
      </c>
      <c r="FY45" s="125" t="s">
        <v>3174</v>
      </c>
      <c r="FZ45" s="226" t="s">
        <v>3108</v>
      </c>
      <c r="GA45" s="125" t="s">
        <v>3174</v>
      </c>
      <c r="GB45" s="226" t="s">
        <v>3108</v>
      </c>
      <c r="GC45" s="125"/>
      <c r="GD45" s="125"/>
    </row>
    <row r="46" spans="1:186" ht="24.95" customHeight="1" x14ac:dyDescent="0.2">
      <c r="A46" s="107"/>
      <c r="B46" s="107" t="s">
        <v>3087</v>
      </c>
      <c r="C46" s="125" t="s">
        <v>3113</v>
      </c>
      <c r="D46" s="125" t="s">
        <v>3229</v>
      </c>
      <c r="E46" s="125" t="s">
        <v>3108</v>
      </c>
      <c r="F46" s="125" t="s">
        <v>3230</v>
      </c>
      <c r="G46" s="125" t="s">
        <v>3108</v>
      </c>
      <c r="H46" s="190" t="s">
        <v>3112</v>
      </c>
      <c r="I46" s="190" t="s">
        <v>3108</v>
      </c>
      <c r="J46" s="190" t="s">
        <v>3112</v>
      </c>
      <c r="K46" s="190" t="s">
        <v>3108</v>
      </c>
      <c r="L46" s="190" t="s">
        <v>3112</v>
      </c>
      <c r="M46" s="190" t="s">
        <v>3108</v>
      </c>
      <c r="N46" s="190" t="s">
        <v>3112</v>
      </c>
      <c r="O46" s="190" t="s">
        <v>3108</v>
      </c>
      <c r="P46" s="125" t="s">
        <v>3231</v>
      </c>
      <c r="Q46" s="125" t="s">
        <v>3108</v>
      </c>
      <c r="R46" s="190" t="s">
        <v>3112</v>
      </c>
      <c r="S46" s="190" t="s">
        <v>3108</v>
      </c>
      <c r="T46" s="125" t="s">
        <v>3229</v>
      </c>
      <c r="U46" s="125" t="s">
        <v>3108</v>
      </c>
      <c r="V46" s="125" t="s">
        <v>3230</v>
      </c>
      <c r="W46" s="125" t="s">
        <v>3108</v>
      </c>
      <c r="X46" s="190" t="s">
        <v>3112</v>
      </c>
      <c r="Y46" s="190" t="s">
        <v>3108</v>
      </c>
      <c r="Z46" s="190" t="s">
        <v>3112</v>
      </c>
      <c r="AA46" s="190" t="s">
        <v>3108</v>
      </c>
      <c r="AB46" s="225">
        <v>40.306427800803597</v>
      </c>
      <c r="AC46" s="225" t="s">
        <v>3108</v>
      </c>
      <c r="AD46" s="225">
        <v>-79.876648043926394</v>
      </c>
      <c r="AE46" s="225" t="s">
        <v>3108</v>
      </c>
      <c r="AF46" s="190" t="s">
        <v>3112</v>
      </c>
      <c r="AG46" s="125" t="s">
        <v>3108</v>
      </c>
      <c r="AH46" s="190" t="s">
        <v>3112</v>
      </c>
      <c r="AI46" s="190" t="s">
        <v>3112</v>
      </c>
      <c r="AJ46" s="226" t="s">
        <v>3108</v>
      </c>
      <c r="AK46" s="190" t="s">
        <v>3112</v>
      </c>
      <c r="AL46" s="190" t="s">
        <v>3112</v>
      </c>
      <c r="AM46" s="226" t="s">
        <v>3108</v>
      </c>
      <c r="AN46" s="190" t="s">
        <v>3112</v>
      </c>
      <c r="AO46" s="190" t="s">
        <v>3112</v>
      </c>
      <c r="AP46" s="226" t="s">
        <v>3108</v>
      </c>
      <c r="AQ46" s="190" t="s">
        <v>3112</v>
      </c>
      <c r="AR46" s="190" t="s">
        <v>3112</v>
      </c>
      <c r="AS46" s="226" t="s">
        <v>3108</v>
      </c>
      <c r="AT46" s="190"/>
      <c r="AU46" s="190" t="s">
        <v>3112</v>
      </c>
      <c r="AV46" s="226" t="s">
        <v>3108</v>
      </c>
      <c r="AW46" s="190" t="s">
        <v>3112</v>
      </c>
      <c r="AX46" s="190" t="s">
        <v>3112</v>
      </c>
      <c r="AY46" s="226" t="s">
        <v>3108</v>
      </c>
      <c r="AZ46" s="190" t="s">
        <v>3112</v>
      </c>
      <c r="BA46" s="190" t="s">
        <v>3112</v>
      </c>
      <c r="BB46" s="226" t="s">
        <v>3108</v>
      </c>
      <c r="BC46" s="125" t="s">
        <v>494</v>
      </c>
      <c r="BD46" s="125" t="s">
        <v>3108</v>
      </c>
      <c r="BE46" s="125">
        <v>1982</v>
      </c>
      <c r="BF46" s="226" t="s">
        <v>3108</v>
      </c>
      <c r="BG46" s="125" t="s">
        <v>88</v>
      </c>
      <c r="BH46" s="226" t="s">
        <v>3108</v>
      </c>
      <c r="BI46" s="125">
        <v>30300304</v>
      </c>
      <c r="BJ46" s="226" t="s">
        <v>3108</v>
      </c>
      <c r="BK46" s="125" t="s">
        <v>88</v>
      </c>
      <c r="BL46" s="226" t="s">
        <v>3108</v>
      </c>
      <c r="BM46" s="125">
        <v>1491025</v>
      </c>
      <c r="BN46" s="125">
        <v>1491025</v>
      </c>
      <c r="BO46" s="226" t="s">
        <v>3108</v>
      </c>
      <c r="BP46" s="226">
        <v>1491025</v>
      </c>
      <c r="BQ46" s="226">
        <v>1491025</v>
      </c>
      <c r="BR46" s="226" t="s">
        <v>3108</v>
      </c>
      <c r="BS46" s="226">
        <v>1491025</v>
      </c>
      <c r="BT46" s="226">
        <v>1491025</v>
      </c>
      <c r="BU46" s="226" t="s">
        <v>3108</v>
      </c>
      <c r="BV46" s="226">
        <v>1491025</v>
      </c>
      <c r="BW46" s="226">
        <v>1491025</v>
      </c>
      <c r="BX46" s="226" t="s">
        <v>3108</v>
      </c>
      <c r="BY46" s="226">
        <v>906680</v>
      </c>
      <c r="BZ46" s="226">
        <v>1152367</v>
      </c>
      <c r="CA46" s="226" t="s">
        <v>3108</v>
      </c>
      <c r="CB46" s="230">
        <v>712072</v>
      </c>
      <c r="CC46" s="230">
        <v>1111739</v>
      </c>
      <c r="CD46" s="226" t="s">
        <v>3108</v>
      </c>
      <c r="CE46" s="230">
        <v>1066391</v>
      </c>
      <c r="CF46" s="230">
        <v>1095517</v>
      </c>
      <c r="CG46" s="226" t="s">
        <v>3108</v>
      </c>
      <c r="CH46" s="226" t="s">
        <v>3165</v>
      </c>
      <c r="CI46" s="230">
        <v>984779</v>
      </c>
      <c r="CJ46" s="226" t="s">
        <v>3108</v>
      </c>
      <c r="CK46" s="231">
        <v>1982</v>
      </c>
      <c r="CL46" s="226" t="s">
        <v>3108</v>
      </c>
      <c r="CM46" s="125" t="s">
        <v>3166</v>
      </c>
      <c r="CN46" s="226" t="s">
        <v>3108</v>
      </c>
      <c r="CO46" s="125"/>
      <c r="CP46" s="125" t="s">
        <v>524</v>
      </c>
      <c r="CQ46" s="125" t="s">
        <v>735</v>
      </c>
      <c r="CR46" s="226" t="s">
        <v>3108</v>
      </c>
      <c r="CS46" s="225" t="s">
        <v>670</v>
      </c>
      <c r="CT46" s="226" t="s">
        <v>3108</v>
      </c>
      <c r="CU46" s="225">
        <v>40.306427800803597</v>
      </c>
      <c r="CV46" s="226" t="s">
        <v>3108</v>
      </c>
      <c r="CW46" s="125">
        <v>-79.876648043926394</v>
      </c>
      <c r="CX46" s="226" t="s">
        <v>3108</v>
      </c>
      <c r="CY46" s="229">
        <v>125.4252</v>
      </c>
      <c r="CZ46" s="226" t="s">
        <v>3108</v>
      </c>
      <c r="DA46" s="125">
        <v>28.98648</v>
      </c>
      <c r="DB46" s="226" t="s">
        <v>3108</v>
      </c>
      <c r="DC46" s="125">
        <v>642988</v>
      </c>
      <c r="DD46" s="226" t="s">
        <v>3108</v>
      </c>
      <c r="DE46" s="125">
        <v>203.71999999999997</v>
      </c>
      <c r="DF46" s="226" t="s">
        <v>3108</v>
      </c>
      <c r="DG46" s="190" t="s">
        <v>3112</v>
      </c>
      <c r="DH46" s="226" t="s">
        <v>3108</v>
      </c>
      <c r="DI46" s="190"/>
      <c r="DJ46" s="230" t="s">
        <v>3112</v>
      </c>
      <c r="DK46" s="190"/>
      <c r="DL46" s="230" t="s">
        <v>3112</v>
      </c>
      <c r="DM46" s="190" t="s">
        <v>3112</v>
      </c>
      <c r="DN46" s="226" t="s">
        <v>3108</v>
      </c>
      <c r="DO46" s="190" t="s">
        <v>3112</v>
      </c>
      <c r="DP46" s="226" t="s">
        <v>3108</v>
      </c>
      <c r="DQ46" s="190" t="s">
        <v>3112</v>
      </c>
      <c r="DR46" s="226" t="s">
        <v>3108</v>
      </c>
      <c r="DS46" s="190" t="s">
        <v>3112</v>
      </c>
      <c r="DT46" s="226" t="s">
        <v>3108</v>
      </c>
      <c r="DU46" s="190" t="s">
        <v>3112</v>
      </c>
      <c r="DV46" s="226" t="s">
        <v>3108</v>
      </c>
      <c r="DW46" s="190" t="s">
        <v>3112</v>
      </c>
      <c r="DX46" s="226" t="s">
        <v>3108</v>
      </c>
      <c r="DY46" s="190" t="s">
        <v>3112</v>
      </c>
      <c r="DZ46" s="190" t="s">
        <v>3108</v>
      </c>
      <c r="EA46" s="190" t="s">
        <v>3112</v>
      </c>
      <c r="EB46" s="226" t="s">
        <v>3108</v>
      </c>
      <c r="EC46" s="190" t="s">
        <v>3112</v>
      </c>
      <c r="ED46" s="226" t="s">
        <v>3108</v>
      </c>
      <c r="EE46" s="190" t="s">
        <v>3112</v>
      </c>
      <c r="EF46" s="226" t="s">
        <v>3108</v>
      </c>
      <c r="EG46" s="190" t="s">
        <v>3112</v>
      </c>
      <c r="EH46" s="190" t="s">
        <v>3108</v>
      </c>
      <c r="EI46" s="190" t="s">
        <v>3112</v>
      </c>
      <c r="EJ46" s="226" t="s">
        <v>3108</v>
      </c>
      <c r="EK46" s="190" t="s">
        <v>3112</v>
      </c>
      <c r="EL46" s="226" t="s">
        <v>3108</v>
      </c>
      <c r="EM46" s="190" t="s">
        <v>3112</v>
      </c>
      <c r="EN46" s="226" t="s">
        <v>3108</v>
      </c>
      <c r="EO46" s="190" t="s">
        <v>3112</v>
      </c>
      <c r="EP46" s="226" t="s">
        <v>3108</v>
      </c>
      <c r="EQ46" s="190" t="s">
        <v>3112</v>
      </c>
      <c r="ER46" s="226" t="s">
        <v>3108</v>
      </c>
      <c r="ES46" s="190" t="s">
        <v>3112</v>
      </c>
      <c r="ET46" s="226" t="s">
        <v>3108</v>
      </c>
      <c r="EU46" s="190" t="s">
        <v>3112</v>
      </c>
      <c r="EV46" s="226" t="s">
        <v>3108</v>
      </c>
      <c r="EW46" s="226">
        <v>1491025</v>
      </c>
      <c r="EX46" s="226">
        <v>1491025</v>
      </c>
      <c r="EY46" s="226" t="s">
        <v>3108</v>
      </c>
      <c r="EZ46" s="226">
        <v>1491025</v>
      </c>
      <c r="FA46" s="125"/>
      <c r="FB46" s="226">
        <v>1491025</v>
      </c>
      <c r="FC46" s="226">
        <v>1491025</v>
      </c>
      <c r="FD46" s="226">
        <v>1491025</v>
      </c>
      <c r="FE46" s="226" t="s">
        <v>3108</v>
      </c>
      <c r="FF46" s="226">
        <v>1491025</v>
      </c>
      <c r="FG46" s="226">
        <v>1491025</v>
      </c>
      <c r="FH46" s="226" t="s">
        <v>3108</v>
      </c>
      <c r="FI46" s="226">
        <v>906680</v>
      </c>
      <c r="FJ46" s="230">
        <v>821824</v>
      </c>
      <c r="FK46" s="226" t="s">
        <v>3108</v>
      </c>
      <c r="FL46" s="230">
        <v>712072</v>
      </c>
      <c r="FM46" s="230">
        <v>854294</v>
      </c>
      <c r="FN46" s="226" t="s">
        <v>3108</v>
      </c>
      <c r="FO46" s="230">
        <v>1066391</v>
      </c>
      <c r="FP46" s="230">
        <v>819033</v>
      </c>
      <c r="FQ46" s="226" t="s">
        <v>3108</v>
      </c>
      <c r="FR46" s="226" t="s">
        <v>3172</v>
      </c>
      <c r="FS46" s="230">
        <v>718216</v>
      </c>
      <c r="FT46" s="226" t="s">
        <v>3108</v>
      </c>
      <c r="FU46" s="125">
        <v>1982</v>
      </c>
      <c r="FV46" s="226" t="s">
        <v>3108</v>
      </c>
      <c r="FW46" s="125" t="s">
        <v>3173</v>
      </c>
      <c r="FX46" s="226" t="s">
        <v>3108</v>
      </c>
      <c r="FY46" s="125" t="s">
        <v>3174</v>
      </c>
      <c r="FZ46" s="226" t="s">
        <v>3108</v>
      </c>
      <c r="GA46" s="125" t="s">
        <v>3174</v>
      </c>
      <c r="GB46" s="226" t="s">
        <v>3108</v>
      </c>
      <c r="GC46" s="125"/>
      <c r="GD46" s="125"/>
    </row>
    <row r="47" spans="1:186" ht="24.95" customHeight="1" x14ac:dyDescent="0.2">
      <c r="A47" s="107"/>
      <c r="B47" s="107" t="s">
        <v>3087</v>
      </c>
      <c r="C47" s="125" t="s">
        <v>3113</v>
      </c>
      <c r="D47" s="125" t="s">
        <v>3232</v>
      </c>
      <c r="E47" s="125" t="s">
        <v>3108</v>
      </c>
      <c r="F47" s="125" t="s">
        <v>3233</v>
      </c>
      <c r="G47" s="125" t="s">
        <v>3108</v>
      </c>
      <c r="H47" s="190" t="s">
        <v>3112</v>
      </c>
      <c r="I47" s="190" t="s">
        <v>3108</v>
      </c>
      <c r="J47" s="190" t="s">
        <v>3112</v>
      </c>
      <c r="K47" s="190" t="s">
        <v>3108</v>
      </c>
      <c r="L47" s="190" t="s">
        <v>3112</v>
      </c>
      <c r="M47" s="190" t="s">
        <v>3108</v>
      </c>
      <c r="N47" s="190" t="s">
        <v>3112</v>
      </c>
      <c r="O47" s="190" t="s">
        <v>3108</v>
      </c>
      <c r="P47" s="125" t="s">
        <v>3211</v>
      </c>
      <c r="Q47" s="125" t="s">
        <v>3108</v>
      </c>
      <c r="R47" s="190" t="s">
        <v>3112</v>
      </c>
      <c r="S47" s="190" t="s">
        <v>3108</v>
      </c>
      <c r="T47" s="125" t="s">
        <v>3232</v>
      </c>
      <c r="U47" s="125" t="s">
        <v>3108</v>
      </c>
      <c r="V47" s="125" t="s">
        <v>3233</v>
      </c>
      <c r="W47" s="125" t="s">
        <v>3108</v>
      </c>
      <c r="X47" s="190" t="s">
        <v>3112</v>
      </c>
      <c r="Y47" s="190" t="s">
        <v>3108</v>
      </c>
      <c r="Z47" s="190" t="s">
        <v>3112</v>
      </c>
      <c r="AA47" s="190" t="s">
        <v>3108</v>
      </c>
      <c r="AB47" s="225">
        <v>40.304715849739502</v>
      </c>
      <c r="AC47" s="225" t="s">
        <v>3108</v>
      </c>
      <c r="AD47" s="225">
        <v>-79.874770115546696</v>
      </c>
      <c r="AE47" s="225" t="s">
        <v>3108</v>
      </c>
      <c r="AF47" s="190" t="s">
        <v>3112</v>
      </c>
      <c r="AG47" s="125" t="s">
        <v>3108</v>
      </c>
      <c r="AH47" s="190" t="s">
        <v>3112</v>
      </c>
      <c r="AI47" s="190" t="s">
        <v>3112</v>
      </c>
      <c r="AJ47" s="226" t="s">
        <v>3108</v>
      </c>
      <c r="AK47" s="190" t="s">
        <v>3112</v>
      </c>
      <c r="AL47" s="190" t="s">
        <v>3112</v>
      </c>
      <c r="AM47" s="226" t="s">
        <v>3108</v>
      </c>
      <c r="AN47" s="190" t="s">
        <v>3112</v>
      </c>
      <c r="AO47" s="190" t="s">
        <v>3112</v>
      </c>
      <c r="AP47" s="226" t="s">
        <v>3108</v>
      </c>
      <c r="AQ47" s="190" t="s">
        <v>3112</v>
      </c>
      <c r="AR47" s="190" t="s">
        <v>3112</v>
      </c>
      <c r="AS47" s="226" t="s">
        <v>3108</v>
      </c>
      <c r="AT47" s="190"/>
      <c r="AU47" s="190" t="s">
        <v>3112</v>
      </c>
      <c r="AV47" s="226" t="s">
        <v>3108</v>
      </c>
      <c r="AW47" s="190" t="s">
        <v>3112</v>
      </c>
      <c r="AX47" s="190" t="s">
        <v>3112</v>
      </c>
      <c r="AY47" s="226" t="s">
        <v>3108</v>
      </c>
      <c r="AZ47" s="190" t="s">
        <v>3112</v>
      </c>
      <c r="BA47" s="190" t="s">
        <v>3112</v>
      </c>
      <c r="BB47" s="226" t="s">
        <v>3108</v>
      </c>
      <c r="BC47" s="125" t="s">
        <v>494</v>
      </c>
      <c r="BD47" s="125" t="s">
        <v>3108</v>
      </c>
      <c r="BE47" s="125">
        <v>2012</v>
      </c>
      <c r="BF47" s="226" t="s">
        <v>3108</v>
      </c>
      <c r="BG47" s="125" t="s">
        <v>88</v>
      </c>
      <c r="BH47" s="226" t="s">
        <v>3108</v>
      </c>
      <c r="BI47" s="125">
        <v>30300304</v>
      </c>
      <c r="BJ47" s="226" t="s">
        <v>3108</v>
      </c>
      <c r="BK47" s="125" t="s">
        <v>3234</v>
      </c>
      <c r="BL47" s="226" t="s">
        <v>3108</v>
      </c>
      <c r="BM47" s="125">
        <v>1379059</v>
      </c>
      <c r="BN47" s="125">
        <v>1379059</v>
      </c>
      <c r="BO47" s="226" t="s">
        <v>3108</v>
      </c>
      <c r="BP47" s="226">
        <v>1379059</v>
      </c>
      <c r="BQ47" s="226">
        <v>1379059</v>
      </c>
      <c r="BR47" s="226" t="s">
        <v>3108</v>
      </c>
      <c r="BS47" s="226">
        <v>1379059</v>
      </c>
      <c r="BT47" s="226">
        <v>1379059</v>
      </c>
      <c r="BU47" s="226" t="s">
        <v>3108</v>
      </c>
      <c r="BV47" s="226">
        <v>1379059</v>
      </c>
      <c r="BW47" s="226">
        <v>1379059</v>
      </c>
      <c r="BX47" s="226" t="s">
        <v>3108</v>
      </c>
      <c r="BY47" s="226">
        <v>1028260</v>
      </c>
      <c r="BZ47" s="226">
        <v>93213</v>
      </c>
      <c r="CA47" s="226" t="s">
        <v>3108</v>
      </c>
      <c r="CB47" s="230">
        <v>777702</v>
      </c>
      <c r="CC47" s="230">
        <v>1166107</v>
      </c>
      <c r="CD47" s="226" t="s">
        <v>3108</v>
      </c>
      <c r="CE47" s="230">
        <v>1217224</v>
      </c>
      <c r="CF47" s="230">
        <v>1208886</v>
      </c>
      <c r="CG47" s="226" t="s">
        <v>3108</v>
      </c>
      <c r="CH47" s="226" t="s">
        <v>3165</v>
      </c>
      <c r="CI47" s="230">
        <v>1206205</v>
      </c>
      <c r="CJ47" s="226" t="s">
        <v>3108</v>
      </c>
      <c r="CK47" s="231">
        <v>2012</v>
      </c>
      <c r="CL47" s="226" t="s">
        <v>3108</v>
      </c>
      <c r="CM47" s="125" t="s">
        <v>3166</v>
      </c>
      <c r="CN47" s="226" t="s">
        <v>3108</v>
      </c>
      <c r="CO47" s="125"/>
      <c r="CP47" s="125" t="s">
        <v>524</v>
      </c>
      <c r="CQ47" s="125" t="s">
        <v>735</v>
      </c>
      <c r="CR47" s="226" t="s">
        <v>3108</v>
      </c>
      <c r="CS47" s="225" t="s">
        <v>3235</v>
      </c>
      <c r="CT47" s="226" t="s">
        <v>3108</v>
      </c>
      <c r="CU47" s="225">
        <v>40.304715849739502</v>
      </c>
      <c r="CV47" s="226" t="s">
        <v>3108</v>
      </c>
      <c r="CW47" s="125">
        <v>-79.874770115546696</v>
      </c>
      <c r="CX47" s="226" t="s">
        <v>3108</v>
      </c>
      <c r="CY47" s="229">
        <v>152.4</v>
      </c>
      <c r="CZ47" s="226" t="s">
        <v>3108</v>
      </c>
      <c r="DA47" s="125">
        <v>38.618160000000003</v>
      </c>
      <c r="DB47" s="226" t="s">
        <v>3108</v>
      </c>
      <c r="DC47" s="125">
        <v>772406</v>
      </c>
      <c r="DD47" s="226" t="s">
        <v>3108</v>
      </c>
      <c r="DE47" s="125">
        <v>220.72999999999996</v>
      </c>
      <c r="DF47" s="226" t="s">
        <v>3108</v>
      </c>
      <c r="DG47" s="190" t="s">
        <v>3112</v>
      </c>
      <c r="DH47" s="226" t="s">
        <v>3108</v>
      </c>
      <c r="DI47" s="190"/>
      <c r="DJ47" s="230" t="s">
        <v>3112</v>
      </c>
      <c r="DK47" s="190"/>
      <c r="DL47" s="230" t="s">
        <v>3112</v>
      </c>
      <c r="DM47" s="190" t="s">
        <v>3112</v>
      </c>
      <c r="DN47" s="226" t="s">
        <v>3108</v>
      </c>
      <c r="DO47" s="190" t="s">
        <v>3112</v>
      </c>
      <c r="DP47" s="226" t="s">
        <v>3108</v>
      </c>
      <c r="DQ47" s="190" t="s">
        <v>3112</v>
      </c>
      <c r="DR47" s="226" t="s">
        <v>3108</v>
      </c>
      <c r="DS47" s="190" t="s">
        <v>3112</v>
      </c>
      <c r="DT47" s="226" t="s">
        <v>3108</v>
      </c>
      <c r="DU47" s="190" t="s">
        <v>3112</v>
      </c>
      <c r="DV47" s="226" t="s">
        <v>3108</v>
      </c>
      <c r="DW47" s="190" t="s">
        <v>3112</v>
      </c>
      <c r="DX47" s="226" t="s">
        <v>3108</v>
      </c>
      <c r="DY47" s="190" t="s">
        <v>3112</v>
      </c>
      <c r="DZ47" s="190" t="s">
        <v>3108</v>
      </c>
      <c r="EA47" s="190" t="s">
        <v>3112</v>
      </c>
      <c r="EB47" s="226" t="s">
        <v>3108</v>
      </c>
      <c r="EC47" s="190" t="s">
        <v>3112</v>
      </c>
      <c r="ED47" s="226" t="s">
        <v>3108</v>
      </c>
      <c r="EE47" s="190" t="s">
        <v>3112</v>
      </c>
      <c r="EF47" s="226" t="s">
        <v>3108</v>
      </c>
      <c r="EG47" s="190" t="s">
        <v>3112</v>
      </c>
      <c r="EH47" s="190" t="s">
        <v>3108</v>
      </c>
      <c r="EI47" s="190" t="s">
        <v>3112</v>
      </c>
      <c r="EJ47" s="226" t="s">
        <v>3108</v>
      </c>
      <c r="EK47" s="190" t="s">
        <v>3112</v>
      </c>
      <c r="EL47" s="226" t="s">
        <v>3108</v>
      </c>
      <c r="EM47" s="190" t="s">
        <v>3112</v>
      </c>
      <c r="EN47" s="226" t="s">
        <v>3108</v>
      </c>
      <c r="EO47" s="190" t="s">
        <v>3112</v>
      </c>
      <c r="EP47" s="226" t="s">
        <v>3108</v>
      </c>
      <c r="EQ47" s="190" t="s">
        <v>3112</v>
      </c>
      <c r="ER47" s="226" t="s">
        <v>3108</v>
      </c>
      <c r="ES47" s="190" t="s">
        <v>3112</v>
      </c>
      <c r="ET47" s="226" t="s">
        <v>3108</v>
      </c>
      <c r="EU47" s="190" t="s">
        <v>3112</v>
      </c>
      <c r="EV47" s="226" t="s">
        <v>3108</v>
      </c>
      <c r="EW47" s="226">
        <v>1379059</v>
      </c>
      <c r="EX47" s="226">
        <v>1379059</v>
      </c>
      <c r="EY47" s="226" t="s">
        <v>3108</v>
      </c>
      <c r="EZ47" s="226">
        <v>1379059</v>
      </c>
      <c r="FA47" s="125"/>
      <c r="FB47" s="226">
        <v>1379059</v>
      </c>
      <c r="FC47" s="226">
        <v>1379059</v>
      </c>
      <c r="FD47" s="226">
        <v>1379059</v>
      </c>
      <c r="FE47" s="226" t="s">
        <v>3108</v>
      </c>
      <c r="FF47" s="226">
        <v>1379059</v>
      </c>
      <c r="FG47" s="226">
        <v>1379059</v>
      </c>
      <c r="FH47" s="226" t="s">
        <v>3108</v>
      </c>
      <c r="FI47" s="226">
        <v>1028260</v>
      </c>
      <c r="FJ47" s="230">
        <v>67211</v>
      </c>
      <c r="FK47" s="226" t="s">
        <v>3108</v>
      </c>
      <c r="FL47" s="230">
        <v>777702</v>
      </c>
      <c r="FM47" s="230">
        <v>896381</v>
      </c>
      <c r="FN47" s="226" t="s">
        <v>3108</v>
      </c>
      <c r="FO47" s="230">
        <v>1217224</v>
      </c>
      <c r="FP47" s="230">
        <v>903668</v>
      </c>
      <c r="FQ47" s="226" t="s">
        <v>3108</v>
      </c>
      <c r="FR47" s="226" t="s">
        <v>3172</v>
      </c>
      <c r="FS47" s="230">
        <v>880570</v>
      </c>
      <c r="FT47" s="226" t="s">
        <v>3108</v>
      </c>
      <c r="FU47" s="125">
        <v>2012</v>
      </c>
      <c r="FV47" s="226" t="s">
        <v>3108</v>
      </c>
      <c r="FW47" s="125" t="s">
        <v>3173</v>
      </c>
      <c r="FX47" s="226" t="s">
        <v>3108</v>
      </c>
      <c r="FY47" s="125" t="s">
        <v>3174</v>
      </c>
      <c r="FZ47" s="226" t="s">
        <v>3108</v>
      </c>
      <c r="GA47" s="125" t="s">
        <v>3174</v>
      </c>
      <c r="GB47" s="226" t="s">
        <v>3108</v>
      </c>
      <c r="GC47" s="125"/>
      <c r="GD47" s="125"/>
    </row>
    <row r="48" spans="1:186" ht="24.95" customHeight="1" x14ac:dyDescent="0.2">
      <c r="A48" s="107"/>
      <c r="B48" s="107" t="s">
        <v>3087</v>
      </c>
      <c r="C48" s="125" t="s">
        <v>3113</v>
      </c>
      <c r="D48" s="125" t="s">
        <v>3236</v>
      </c>
      <c r="E48" s="125" t="s">
        <v>3108</v>
      </c>
      <c r="F48" s="125" t="s">
        <v>3237</v>
      </c>
      <c r="G48" s="125" t="s">
        <v>3108</v>
      </c>
      <c r="H48" s="190" t="s">
        <v>3112</v>
      </c>
      <c r="I48" s="190" t="s">
        <v>3108</v>
      </c>
      <c r="J48" s="190" t="s">
        <v>3112</v>
      </c>
      <c r="K48" s="190" t="s">
        <v>3108</v>
      </c>
      <c r="L48" s="190" t="s">
        <v>3112</v>
      </c>
      <c r="M48" s="190" t="s">
        <v>3108</v>
      </c>
      <c r="N48" s="190" t="s">
        <v>3112</v>
      </c>
      <c r="O48" s="190" t="s">
        <v>3108</v>
      </c>
      <c r="P48" s="125" t="s">
        <v>3238</v>
      </c>
      <c r="Q48" s="125" t="s">
        <v>3108</v>
      </c>
      <c r="R48" s="190" t="s">
        <v>3112</v>
      </c>
      <c r="S48" s="190" t="s">
        <v>3108</v>
      </c>
      <c r="T48" s="125" t="s">
        <v>3236</v>
      </c>
      <c r="U48" s="125" t="s">
        <v>3108</v>
      </c>
      <c r="V48" s="125" t="s">
        <v>3237</v>
      </c>
      <c r="W48" s="125" t="s">
        <v>3108</v>
      </c>
      <c r="X48" s="190" t="s">
        <v>3112</v>
      </c>
      <c r="Y48" s="190" t="s">
        <v>3108</v>
      </c>
      <c r="Z48" s="190" t="s">
        <v>3112</v>
      </c>
      <c r="AA48" s="190" t="s">
        <v>3108</v>
      </c>
      <c r="AB48" s="225">
        <v>40.3063827850591</v>
      </c>
      <c r="AC48" s="225" t="s">
        <v>3108</v>
      </c>
      <c r="AD48" s="225">
        <v>-79.879437692118998</v>
      </c>
      <c r="AE48" s="225" t="s">
        <v>3108</v>
      </c>
      <c r="AF48" s="190" t="s">
        <v>3112</v>
      </c>
      <c r="AG48" s="125" t="s">
        <v>3108</v>
      </c>
      <c r="AH48" s="190" t="s">
        <v>3112</v>
      </c>
      <c r="AI48" s="190" t="s">
        <v>3112</v>
      </c>
      <c r="AJ48" s="226" t="s">
        <v>3108</v>
      </c>
      <c r="AK48" s="190" t="s">
        <v>3112</v>
      </c>
      <c r="AL48" s="190" t="s">
        <v>3112</v>
      </c>
      <c r="AM48" s="226" t="s">
        <v>3108</v>
      </c>
      <c r="AN48" s="190" t="s">
        <v>3112</v>
      </c>
      <c r="AO48" s="190" t="s">
        <v>3112</v>
      </c>
      <c r="AP48" s="226" t="s">
        <v>3108</v>
      </c>
      <c r="AQ48" s="190" t="s">
        <v>3112</v>
      </c>
      <c r="AR48" s="190" t="s">
        <v>3112</v>
      </c>
      <c r="AS48" s="226" t="s">
        <v>3108</v>
      </c>
      <c r="AT48" s="190"/>
      <c r="AU48" s="190" t="s">
        <v>3112</v>
      </c>
      <c r="AV48" s="226" t="s">
        <v>3108</v>
      </c>
      <c r="AW48" s="190" t="s">
        <v>3112</v>
      </c>
      <c r="AX48" s="190" t="s">
        <v>3112</v>
      </c>
      <c r="AY48" s="226" t="s">
        <v>3108</v>
      </c>
      <c r="AZ48" s="190" t="s">
        <v>3112</v>
      </c>
      <c r="BA48" s="190" t="s">
        <v>3112</v>
      </c>
      <c r="BB48" s="226" t="s">
        <v>3108</v>
      </c>
      <c r="BC48" s="125" t="s">
        <v>494</v>
      </c>
      <c r="BD48" s="125" t="s">
        <v>3108</v>
      </c>
      <c r="BE48" s="125">
        <v>2013</v>
      </c>
      <c r="BF48" s="226" t="s">
        <v>3108</v>
      </c>
      <c r="BG48" s="125" t="s">
        <v>88</v>
      </c>
      <c r="BH48" s="226" t="s">
        <v>3108</v>
      </c>
      <c r="BI48" s="125">
        <v>30300304</v>
      </c>
      <c r="BJ48" s="226" t="s">
        <v>3108</v>
      </c>
      <c r="BK48" s="125" t="s">
        <v>3239</v>
      </c>
      <c r="BL48" s="226" t="s">
        <v>3108</v>
      </c>
      <c r="BM48" s="125">
        <v>1270200</v>
      </c>
      <c r="BN48" s="125">
        <v>1270200</v>
      </c>
      <c r="BO48" s="226" t="s">
        <v>3108</v>
      </c>
      <c r="BP48" s="226">
        <v>1270200</v>
      </c>
      <c r="BQ48" s="226">
        <v>1270200</v>
      </c>
      <c r="BR48" s="226" t="s">
        <v>3108</v>
      </c>
      <c r="BS48" s="226">
        <v>1270200</v>
      </c>
      <c r="BT48" s="226">
        <v>1270200</v>
      </c>
      <c r="BU48" s="226" t="s">
        <v>3108</v>
      </c>
      <c r="BV48" s="226">
        <v>1270200</v>
      </c>
      <c r="BW48" s="226">
        <v>1270200</v>
      </c>
      <c r="BX48" s="226" t="s">
        <v>3108</v>
      </c>
      <c r="BY48" s="226">
        <v>752306</v>
      </c>
      <c r="BZ48" s="226" t="s">
        <v>85</v>
      </c>
      <c r="CA48" s="226" t="s">
        <v>3108</v>
      </c>
      <c r="CB48" s="226">
        <v>380676</v>
      </c>
      <c r="CC48" s="226" t="s">
        <v>85</v>
      </c>
      <c r="CD48" s="226" t="s">
        <v>3108</v>
      </c>
      <c r="CE48" s="226">
        <v>543914</v>
      </c>
      <c r="CF48" s="226" t="s">
        <v>85</v>
      </c>
      <c r="CG48" s="226" t="s">
        <v>3108</v>
      </c>
      <c r="CH48" s="226" t="s">
        <v>3165</v>
      </c>
      <c r="CI48" s="226" t="s">
        <v>85</v>
      </c>
      <c r="CJ48" s="226" t="s">
        <v>3108</v>
      </c>
      <c r="CK48" s="228">
        <v>2013</v>
      </c>
      <c r="CL48" s="226" t="s">
        <v>3108</v>
      </c>
      <c r="CM48" s="125" t="s">
        <v>3166</v>
      </c>
      <c r="CN48" s="226" t="s">
        <v>3108</v>
      </c>
      <c r="CO48" s="125"/>
      <c r="CP48" s="125" t="s">
        <v>524</v>
      </c>
      <c r="CQ48" s="125" t="s">
        <v>735</v>
      </c>
      <c r="CR48" s="226" t="s">
        <v>3108</v>
      </c>
      <c r="CS48" s="225" t="s">
        <v>670</v>
      </c>
      <c r="CT48" s="226" t="s">
        <v>3108</v>
      </c>
      <c r="CU48" s="225">
        <v>40.3063827850591</v>
      </c>
      <c r="CV48" s="226" t="s">
        <v>3108</v>
      </c>
      <c r="CW48" s="125">
        <v>-79.879437692118998</v>
      </c>
      <c r="CX48" s="226" t="s">
        <v>3108</v>
      </c>
      <c r="CY48" s="229">
        <v>152.4</v>
      </c>
      <c r="CZ48" s="226" t="s">
        <v>3108</v>
      </c>
      <c r="DA48" s="125">
        <v>38.618160000000003</v>
      </c>
      <c r="DB48" s="226" t="s">
        <v>3108</v>
      </c>
      <c r="DC48" s="125">
        <v>546786</v>
      </c>
      <c r="DD48" s="226" t="s">
        <v>3108</v>
      </c>
      <c r="DE48" s="125">
        <v>220.72999999999996</v>
      </c>
      <c r="DF48" s="226" t="s">
        <v>3108</v>
      </c>
      <c r="DG48" s="190" t="s">
        <v>3112</v>
      </c>
      <c r="DH48" s="226" t="s">
        <v>3108</v>
      </c>
      <c r="DI48" s="190"/>
      <c r="DJ48" s="230" t="s">
        <v>3112</v>
      </c>
      <c r="DK48" s="190"/>
      <c r="DL48" s="230" t="s">
        <v>3112</v>
      </c>
      <c r="DM48" s="190" t="s">
        <v>3112</v>
      </c>
      <c r="DN48" s="226" t="s">
        <v>3108</v>
      </c>
      <c r="DO48" s="190" t="s">
        <v>3112</v>
      </c>
      <c r="DP48" s="226" t="s">
        <v>3108</v>
      </c>
      <c r="DQ48" s="190" t="s">
        <v>3112</v>
      </c>
      <c r="DR48" s="226" t="s">
        <v>3108</v>
      </c>
      <c r="DS48" s="190" t="s">
        <v>3112</v>
      </c>
      <c r="DT48" s="226" t="s">
        <v>3108</v>
      </c>
      <c r="DU48" s="190" t="s">
        <v>3112</v>
      </c>
      <c r="DV48" s="226" t="s">
        <v>3108</v>
      </c>
      <c r="DW48" s="190" t="s">
        <v>3112</v>
      </c>
      <c r="DX48" s="226" t="s">
        <v>3108</v>
      </c>
      <c r="DY48" s="190" t="s">
        <v>3112</v>
      </c>
      <c r="DZ48" s="190" t="s">
        <v>3108</v>
      </c>
      <c r="EA48" s="190" t="s">
        <v>3112</v>
      </c>
      <c r="EB48" s="226" t="s">
        <v>3108</v>
      </c>
      <c r="EC48" s="190" t="s">
        <v>3112</v>
      </c>
      <c r="ED48" s="226" t="s">
        <v>3108</v>
      </c>
      <c r="EE48" s="190" t="s">
        <v>3112</v>
      </c>
      <c r="EF48" s="226" t="s">
        <v>3108</v>
      </c>
      <c r="EG48" s="190" t="s">
        <v>3112</v>
      </c>
      <c r="EH48" s="190" t="s">
        <v>3108</v>
      </c>
      <c r="EI48" s="190" t="s">
        <v>3112</v>
      </c>
      <c r="EJ48" s="226" t="s">
        <v>3108</v>
      </c>
      <c r="EK48" s="190" t="s">
        <v>3112</v>
      </c>
      <c r="EL48" s="226" t="s">
        <v>3108</v>
      </c>
      <c r="EM48" s="190" t="s">
        <v>3112</v>
      </c>
      <c r="EN48" s="226" t="s">
        <v>3108</v>
      </c>
      <c r="EO48" s="190" t="s">
        <v>3112</v>
      </c>
      <c r="EP48" s="226" t="s">
        <v>3108</v>
      </c>
      <c r="EQ48" s="190" t="s">
        <v>3112</v>
      </c>
      <c r="ER48" s="226" t="s">
        <v>3108</v>
      </c>
      <c r="ES48" s="190" t="s">
        <v>3112</v>
      </c>
      <c r="ET48" s="226" t="s">
        <v>3108</v>
      </c>
      <c r="EU48" s="190" t="s">
        <v>3112</v>
      </c>
      <c r="EV48" s="226" t="s">
        <v>3108</v>
      </c>
      <c r="EW48" s="226">
        <v>1270200</v>
      </c>
      <c r="EX48" s="226">
        <v>1270200</v>
      </c>
      <c r="EY48" s="226" t="s">
        <v>3108</v>
      </c>
      <c r="EZ48" s="226">
        <v>1270200</v>
      </c>
      <c r="FA48" s="125"/>
      <c r="FB48" s="226">
        <v>1270200</v>
      </c>
      <c r="FC48" s="226">
        <v>1270200</v>
      </c>
      <c r="FD48" s="226">
        <v>1270200</v>
      </c>
      <c r="FE48" s="226" t="s">
        <v>3108</v>
      </c>
      <c r="FF48" s="226">
        <v>1270200</v>
      </c>
      <c r="FG48" s="226">
        <v>1270200</v>
      </c>
      <c r="FH48" s="226" t="s">
        <v>3108</v>
      </c>
      <c r="FI48" s="226">
        <v>752306</v>
      </c>
      <c r="FJ48" s="226" t="s">
        <v>85</v>
      </c>
      <c r="FK48" s="226" t="s">
        <v>3108</v>
      </c>
      <c r="FL48" s="226">
        <v>380676</v>
      </c>
      <c r="FM48" s="226">
        <v>264</v>
      </c>
      <c r="FN48" s="226" t="s">
        <v>3108</v>
      </c>
      <c r="FO48" s="226">
        <v>543914</v>
      </c>
      <c r="FP48" s="226">
        <v>539459</v>
      </c>
      <c r="FQ48" s="226" t="s">
        <v>3108</v>
      </c>
      <c r="FR48" s="226" t="s">
        <v>3172</v>
      </c>
      <c r="FS48" s="226">
        <v>604143</v>
      </c>
      <c r="FT48" s="226" t="s">
        <v>3108</v>
      </c>
      <c r="FU48" s="125">
        <v>2013</v>
      </c>
      <c r="FV48" s="226" t="s">
        <v>3108</v>
      </c>
      <c r="FW48" s="125" t="s">
        <v>3173</v>
      </c>
      <c r="FX48" s="226" t="s">
        <v>3108</v>
      </c>
      <c r="FY48" s="125" t="s">
        <v>3174</v>
      </c>
      <c r="FZ48" s="226" t="s">
        <v>3108</v>
      </c>
      <c r="GA48" s="125" t="s">
        <v>3174</v>
      </c>
      <c r="GB48" s="226" t="s">
        <v>3108</v>
      </c>
      <c r="GC48" s="125"/>
      <c r="GD48" s="125"/>
    </row>
    <row r="49" spans="1:188" ht="24.95" customHeight="1" x14ac:dyDescent="0.2">
      <c r="A49" s="107"/>
      <c r="B49" s="107" t="s">
        <v>3087</v>
      </c>
      <c r="C49" s="125" t="s">
        <v>3113</v>
      </c>
      <c r="D49" s="125" t="s">
        <v>3240</v>
      </c>
      <c r="E49" s="125" t="s">
        <v>3108</v>
      </c>
      <c r="F49" s="125" t="s">
        <v>3241</v>
      </c>
      <c r="G49" s="125" t="s">
        <v>3108</v>
      </c>
      <c r="H49" s="190" t="s">
        <v>3112</v>
      </c>
      <c r="I49" s="190" t="s">
        <v>3108</v>
      </c>
      <c r="J49" s="190" t="s">
        <v>3112</v>
      </c>
      <c r="K49" s="190" t="s">
        <v>3108</v>
      </c>
      <c r="L49" s="190" t="s">
        <v>3112</v>
      </c>
      <c r="M49" s="190" t="s">
        <v>3108</v>
      </c>
      <c r="N49" s="190" t="s">
        <v>3112</v>
      </c>
      <c r="O49" s="190" t="s">
        <v>3108</v>
      </c>
      <c r="P49" s="125" t="s">
        <v>3200</v>
      </c>
      <c r="Q49" s="125" t="s">
        <v>3108</v>
      </c>
      <c r="R49" s="190" t="s">
        <v>3112</v>
      </c>
      <c r="S49" s="190" t="s">
        <v>3108</v>
      </c>
      <c r="T49" s="125" t="s">
        <v>3240</v>
      </c>
      <c r="U49" s="125" t="s">
        <v>3108</v>
      </c>
      <c r="V49" s="125" t="s">
        <v>3241</v>
      </c>
      <c r="W49" s="125"/>
      <c r="X49" s="125" t="s">
        <v>3108</v>
      </c>
      <c r="Y49" s="125"/>
      <c r="Z49" s="190" t="s">
        <v>3112</v>
      </c>
      <c r="AA49" s="190" t="s">
        <v>3108</v>
      </c>
      <c r="AB49" s="190" t="s">
        <v>3112</v>
      </c>
      <c r="AC49" s="190" t="s">
        <v>3108</v>
      </c>
      <c r="AD49" s="225">
        <v>40.305936393373301</v>
      </c>
      <c r="AE49" s="225" t="s">
        <v>3108</v>
      </c>
      <c r="AF49" s="225">
        <v>-79.879856930124703</v>
      </c>
      <c r="AG49" s="225" t="s">
        <v>3108</v>
      </c>
      <c r="AH49" s="190" t="s">
        <v>3112</v>
      </c>
      <c r="AI49" s="125" t="s">
        <v>3108</v>
      </c>
      <c r="AJ49" s="190" t="s">
        <v>3112</v>
      </c>
      <c r="AK49" s="190" t="s">
        <v>3112</v>
      </c>
      <c r="AL49" s="226" t="s">
        <v>3108</v>
      </c>
      <c r="AM49" s="190" t="s">
        <v>3112</v>
      </c>
      <c r="AN49" s="190" t="s">
        <v>3112</v>
      </c>
      <c r="AO49" s="226" t="s">
        <v>3108</v>
      </c>
      <c r="AP49" s="190" t="s">
        <v>3112</v>
      </c>
      <c r="AQ49" s="190" t="s">
        <v>3112</v>
      </c>
      <c r="AR49" s="226" t="s">
        <v>3108</v>
      </c>
      <c r="AS49" s="190" t="s">
        <v>3112</v>
      </c>
      <c r="AT49" s="190" t="s">
        <v>3112</v>
      </c>
      <c r="AU49" s="226" t="s">
        <v>3108</v>
      </c>
      <c r="AV49" s="190"/>
      <c r="AW49" s="190" t="s">
        <v>3112</v>
      </c>
      <c r="AX49" s="226" t="s">
        <v>3108</v>
      </c>
      <c r="AY49" s="190" t="s">
        <v>3112</v>
      </c>
      <c r="AZ49" s="190" t="s">
        <v>3112</v>
      </c>
      <c r="BA49" s="226" t="s">
        <v>3108</v>
      </c>
      <c r="BB49" s="190" t="s">
        <v>3112</v>
      </c>
      <c r="BC49" s="190" t="s">
        <v>3112</v>
      </c>
      <c r="BD49" s="226" t="s">
        <v>3108</v>
      </c>
      <c r="BE49" s="125" t="s">
        <v>494</v>
      </c>
      <c r="BF49" s="125" t="s">
        <v>3108</v>
      </c>
      <c r="BG49" s="125">
        <v>2013</v>
      </c>
      <c r="BH49" s="226" t="s">
        <v>3108</v>
      </c>
      <c r="BI49" s="125" t="s">
        <v>88</v>
      </c>
      <c r="BJ49" s="226" t="s">
        <v>3108</v>
      </c>
      <c r="BK49" s="125">
        <v>30300304</v>
      </c>
      <c r="BL49" s="226" t="s">
        <v>3108</v>
      </c>
      <c r="BM49" s="125" t="s">
        <v>3242</v>
      </c>
      <c r="BN49" s="226" t="s">
        <v>3108</v>
      </c>
      <c r="BO49" s="125">
        <v>1555630</v>
      </c>
      <c r="BP49" s="125">
        <v>1555630</v>
      </c>
      <c r="BQ49" s="226" t="s">
        <v>3108</v>
      </c>
      <c r="BR49" s="226">
        <v>1555630</v>
      </c>
      <c r="BS49" s="226">
        <v>1555630</v>
      </c>
      <c r="BT49" s="226" t="s">
        <v>3108</v>
      </c>
      <c r="BU49" s="226">
        <v>1555630</v>
      </c>
      <c r="BV49" s="226">
        <v>1555630</v>
      </c>
      <c r="BW49" s="226" t="s">
        <v>3108</v>
      </c>
      <c r="BX49" s="226">
        <v>1555630</v>
      </c>
      <c r="BY49" s="226">
        <v>1555630</v>
      </c>
      <c r="BZ49" s="226" t="s">
        <v>3108</v>
      </c>
      <c r="CA49" s="226">
        <v>960532</v>
      </c>
      <c r="CB49" s="226" t="s">
        <v>85</v>
      </c>
      <c r="CC49" s="226" t="s">
        <v>3108</v>
      </c>
      <c r="CD49" s="226">
        <v>769303</v>
      </c>
      <c r="CE49" s="226" t="s">
        <v>85</v>
      </c>
      <c r="CF49" s="226" t="s">
        <v>3108</v>
      </c>
      <c r="CG49" s="226">
        <v>1190834</v>
      </c>
      <c r="CH49" s="226" t="s">
        <v>85</v>
      </c>
      <c r="CI49" s="226" t="s">
        <v>3108</v>
      </c>
      <c r="CJ49" s="226" t="s">
        <v>3165</v>
      </c>
      <c r="CK49" s="226" t="s">
        <v>85</v>
      </c>
      <c r="CL49" s="226" t="s">
        <v>3108</v>
      </c>
      <c r="CM49" s="228">
        <v>2013</v>
      </c>
      <c r="CN49" s="226" t="s">
        <v>3108</v>
      </c>
      <c r="CO49" s="125" t="s">
        <v>3166</v>
      </c>
      <c r="CP49" s="226" t="s">
        <v>3108</v>
      </c>
      <c r="CQ49" s="125"/>
      <c r="CR49" s="125" t="s">
        <v>524</v>
      </c>
      <c r="CS49" s="125" t="s">
        <v>735</v>
      </c>
      <c r="CT49" s="226" t="s">
        <v>3108</v>
      </c>
      <c r="CU49" s="225" t="s">
        <v>670</v>
      </c>
      <c r="CV49" s="226" t="s">
        <v>3108</v>
      </c>
      <c r="CW49" s="225">
        <v>40.305936393373301</v>
      </c>
      <c r="CX49" s="226" t="s">
        <v>3108</v>
      </c>
      <c r="CY49" s="125">
        <v>-79.879856930124703</v>
      </c>
      <c r="CZ49" s="226" t="s">
        <v>3108</v>
      </c>
      <c r="DA49" s="229">
        <v>152.4</v>
      </c>
      <c r="DB49" s="226" t="s">
        <v>3108</v>
      </c>
      <c r="DC49" s="125">
        <v>38.618160000000003</v>
      </c>
      <c r="DD49" s="226" t="s">
        <v>3108</v>
      </c>
      <c r="DE49" s="125">
        <v>562492</v>
      </c>
      <c r="DF49" s="226" t="s">
        <v>3108</v>
      </c>
      <c r="DG49" s="125">
        <v>220.72999999999996</v>
      </c>
      <c r="DH49" s="226" t="s">
        <v>3108</v>
      </c>
      <c r="DI49" s="190" t="s">
        <v>3112</v>
      </c>
      <c r="DJ49" s="226" t="s">
        <v>3108</v>
      </c>
      <c r="DK49" s="190"/>
      <c r="DL49" s="230" t="s">
        <v>3112</v>
      </c>
      <c r="DM49" s="190"/>
      <c r="DN49" s="230" t="s">
        <v>3112</v>
      </c>
      <c r="DO49" s="190" t="s">
        <v>3112</v>
      </c>
      <c r="DP49" s="226" t="s">
        <v>3108</v>
      </c>
      <c r="DQ49" s="190" t="s">
        <v>3112</v>
      </c>
      <c r="DR49" s="226" t="s">
        <v>3108</v>
      </c>
      <c r="DS49" s="190" t="s">
        <v>3112</v>
      </c>
      <c r="DT49" s="226" t="s">
        <v>3108</v>
      </c>
      <c r="DU49" s="190" t="s">
        <v>3112</v>
      </c>
      <c r="DV49" s="226" t="s">
        <v>3108</v>
      </c>
      <c r="DW49" s="190" t="s">
        <v>3112</v>
      </c>
      <c r="DX49" s="226" t="s">
        <v>3108</v>
      </c>
      <c r="DY49" s="190" t="s">
        <v>3112</v>
      </c>
      <c r="DZ49" s="226" t="s">
        <v>3108</v>
      </c>
      <c r="EA49" s="190" t="s">
        <v>3112</v>
      </c>
      <c r="EB49" s="190" t="s">
        <v>3108</v>
      </c>
      <c r="EC49" s="190" t="s">
        <v>3112</v>
      </c>
      <c r="ED49" s="226" t="s">
        <v>3108</v>
      </c>
      <c r="EE49" s="190" t="s">
        <v>3112</v>
      </c>
      <c r="EF49" s="226" t="s">
        <v>3108</v>
      </c>
      <c r="EG49" s="190" t="s">
        <v>3112</v>
      </c>
      <c r="EH49" s="226" t="s">
        <v>3108</v>
      </c>
      <c r="EI49" s="190" t="s">
        <v>3112</v>
      </c>
      <c r="EJ49" s="190" t="s">
        <v>3108</v>
      </c>
      <c r="EK49" s="190" t="s">
        <v>3112</v>
      </c>
      <c r="EL49" s="226" t="s">
        <v>3108</v>
      </c>
      <c r="EM49" s="190" t="s">
        <v>3112</v>
      </c>
      <c r="EN49" s="226" t="s">
        <v>3108</v>
      </c>
      <c r="EO49" s="190" t="s">
        <v>3112</v>
      </c>
      <c r="EP49" s="226" t="s">
        <v>3108</v>
      </c>
      <c r="EQ49" s="190" t="s">
        <v>3112</v>
      </c>
      <c r="ER49" s="226" t="s">
        <v>3108</v>
      </c>
      <c r="ES49" s="190" t="s">
        <v>3112</v>
      </c>
      <c r="ET49" s="226" t="s">
        <v>3108</v>
      </c>
      <c r="EU49" s="190" t="s">
        <v>3112</v>
      </c>
      <c r="EV49" s="226" t="s">
        <v>3108</v>
      </c>
      <c r="EW49" s="190" t="s">
        <v>3112</v>
      </c>
      <c r="EX49" s="226" t="s">
        <v>3108</v>
      </c>
      <c r="EY49" s="226">
        <v>1555630</v>
      </c>
      <c r="EZ49" s="226">
        <v>1555630</v>
      </c>
      <c r="FA49" s="226" t="s">
        <v>3108</v>
      </c>
      <c r="FB49" s="226">
        <v>1555630</v>
      </c>
      <c r="FC49" s="125"/>
      <c r="FD49" s="226">
        <v>1555630</v>
      </c>
      <c r="FE49" s="226">
        <v>1555630</v>
      </c>
      <c r="FF49" s="226">
        <v>1555630</v>
      </c>
      <c r="FG49" s="226" t="s">
        <v>3108</v>
      </c>
      <c r="FH49" s="226">
        <v>1555630</v>
      </c>
      <c r="FI49" s="226">
        <v>1555630</v>
      </c>
      <c r="FJ49" s="226" t="s">
        <v>3108</v>
      </c>
      <c r="FK49" s="226">
        <v>960532</v>
      </c>
      <c r="FL49" s="226" t="s">
        <v>85</v>
      </c>
      <c r="FM49" s="226" t="s">
        <v>3108</v>
      </c>
      <c r="FN49" s="226">
        <v>769303</v>
      </c>
      <c r="FO49" s="226">
        <v>429</v>
      </c>
      <c r="FP49" s="226" t="s">
        <v>3108</v>
      </c>
      <c r="FQ49" s="226">
        <v>1190834</v>
      </c>
      <c r="FR49" s="226">
        <v>725859</v>
      </c>
      <c r="FS49" s="226" t="s">
        <v>3108</v>
      </c>
      <c r="FT49" s="226" t="s">
        <v>3172</v>
      </c>
      <c r="FU49" s="226">
        <v>800643</v>
      </c>
      <c r="FV49" s="226" t="s">
        <v>3108</v>
      </c>
      <c r="FW49" s="125">
        <v>2013</v>
      </c>
      <c r="FX49" s="226" t="s">
        <v>3108</v>
      </c>
      <c r="FY49" s="125" t="s">
        <v>3173</v>
      </c>
      <c r="FZ49" s="226" t="s">
        <v>3108</v>
      </c>
      <c r="GA49" s="125" t="s">
        <v>3174</v>
      </c>
      <c r="GB49" s="226" t="s">
        <v>3108</v>
      </c>
      <c r="GC49" s="125" t="s">
        <v>3174</v>
      </c>
      <c r="GD49" s="226" t="s">
        <v>3108</v>
      </c>
      <c r="GE49" s="232"/>
      <c r="GF49" s="125"/>
    </row>
    <row r="50" spans="1:188" ht="24.95" customHeight="1" x14ac:dyDescent="0.2">
      <c r="A50" s="107"/>
      <c r="B50" s="146" t="s">
        <v>3073</v>
      </c>
      <c r="C50" s="125" t="s">
        <v>3796</v>
      </c>
      <c r="D50" s="125" t="s">
        <v>3856</v>
      </c>
      <c r="E50" s="125"/>
      <c r="F50" s="231" t="s">
        <v>3857</v>
      </c>
      <c r="G50" s="231"/>
      <c r="H50" s="125" t="s">
        <v>85</v>
      </c>
      <c r="I50" s="125"/>
      <c r="J50" s="125" t="s">
        <v>85</v>
      </c>
      <c r="K50" s="125"/>
      <c r="L50" s="125" t="s">
        <v>85</v>
      </c>
      <c r="M50" s="125"/>
      <c r="N50" s="125" t="s">
        <v>85</v>
      </c>
      <c r="O50" s="125"/>
      <c r="P50" s="125" t="s">
        <v>3858</v>
      </c>
      <c r="Q50" s="125"/>
      <c r="R50" s="125" t="s">
        <v>3859</v>
      </c>
      <c r="S50" s="125"/>
      <c r="T50" s="125" t="s">
        <v>3856</v>
      </c>
      <c r="U50" s="125"/>
      <c r="V50" s="231" t="s">
        <v>3857</v>
      </c>
      <c r="W50" s="231"/>
      <c r="X50" s="125" t="s">
        <v>85</v>
      </c>
      <c r="Y50" s="125"/>
      <c r="Z50" s="125" t="s">
        <v>85</v>
      </c>
      <c r="AA50" s="125"/>
      <c r="AB50" s="247">
        <v>33.582138</v>
      </c>
      <c r="AC50" s="247"/>
      <c r="AD50" s="247">
        <v>-86.780300999999994</v>
      </c>
      <c r="AE50" s="247"/>
      <c r="AF50" s="125">
        <v>78</v>
      </c>
      <c r="AG50" s="125"/>
      <c r="AH50" s="226" t="s">
        <v>3860</v>
      </c>
      <c r="AI50" s="226" t="s">
        <v>85</v>
      </c>
      <c r="AJ50" s="226"/>
      <c r="AK50" s="226">
        <v>782925</v>
      </c>
      <c r="AL50" s="226" t="s">
        <v>85</v>
      </c>
      <c r="AM50" s="226"/>
      <c r="AN50" s="125" t="s">
        <v>3861</v>
      </c>
      <c r="AO50" s="125" t="s">
        <v>3861</v>
      </c>
      <c r="AP50" s="125"/>
      <c r="AQ50" s="226">
        <v>341640</v>
      </c>
      <c r="AR50" s="226">
        <v>341640</v>
      </c>
      <c r="AS50" s="226"/>
      <c r="AT50" s="125">
        <v>20.7</v>
      </c>
      <c r="AU50" s="125">
        <v>20.7</v>
      </c>
      <c r="AV50" s="125"/>
      <c r="AW50" s="226">
        <v>589329</v>
      </c>
      <c r="AX50" s="226">
        <v>589329</v>
      </c>
      <c r="AY50" s="226"/>
      <c r="AZ50" s="226">
        <v>589329</v>
      </c>
      <c r="BA50" s="226">
        <v>589329</v>
      </c>
      <c r="BB50" s="226"/>
      <c r="BC50" s="125" t="s">
        <v>494</v>
      </c>
      <c r="BD50" s="125"/>
      <c r="BE50" s="125">
        <v>1968</v>
      </c>
      <c r="BF50" s="125"/>
      <c r="BG50" s="125" t="s">
        <v>85</v>
      </c>
      <c r="BH50" s="125"/>
      <c r="BI50" s="249"/>
      <c r="BJ50" s="249"/>
      <c r="BK50" s="231" t="s">
        <v>3857</v>
      </c>
      <c r="BL50" s="231"/>
      <c r="BM50" s="226">
        <v>589329</v>
      </c>
      <c r="BN50" s="226">
        <v>589329</v>
      </c>
      <c r="BO50" s="226"/>
      <c r="BP50" s="226">
        <v>589329</v>
      </c>
      <c r="BQ50" s="226">
        <v>589329</v>
      </c>
      <c r="BR50" s="226"/>
      <c r="BS50" s="226">
        <v>589329</v>
      </c>
      <c r="BT50" s="226">
        <v>589329</v>
      </c>
      <c r="BU50" s="226"/>
      <c r="BV50" s="226">
        <v>589329</v>
      </c>
      <c r="BW50" s="226">
        <v>846982.5</v>
      </c>
      <c r="BX50" s="226"/>
      <c r="BY50" s="248">
        <v>386136</v>
      </c>
      <c r="BZ50" s="248">
        <v>443232</v>
      </c>
      <c r="CA50" s="248"/>
      <c r="CB50" s="248">
        <v>360555</v>
      </c>
      <c r="CC50" s="248">
        <v>426166</v>
      </c>
      <c r="CD50" s="248"/>
      <c r="CE50" s="248">
        <v>326072</v>
      </c>
      <c r="CF50" s="248">
        <v>427320</v>
      </c>
      <c r="CG50" s="248"/>
      <c r="CH50" s="248">
        <v>326072</v>
      </c>
      <c r="CI50" s="248">
        <v>377606</v>
      </c>
      <c r="CJ50" s="248"/>
      <c r="CK50" s="125">
        <v>1968</v>
      </c>
      <c r="CL50" s="125"/>
      <c r="CM50" s="125" t="s">
        <v>85</v>
      </c>
      <c r="CN50" s="125"/>
      <c r="CO50" s="125" t="s">
        <v>85</v>
      </c>
      <c r="CP50" s="125"/>
      <c r="CQ50" s="125" t="s">
        <v>3862</v>
      </c>
      <c r="CR50" s="125"/>
      <c r="CS50" s="125" t="s">
        <v>3863</v>
      </c>
      <c r="CT50" s="125"/>
      <c r="CU50" s="225"/>
      <c r="CV50" s="225"/>
      <c r="CW50" s="225"/>
      <c r="CX50" s="225"/>
      <c r="CY50" s="125"/>
      <c r="CZ50" s="125"/>
      <c r="DA50" s="125"/>
      <c r="DB50" s="125"/>
      <c r="DC50" s="125"/>
      <c r="DD50" s="125"/>
      <c r="DE50" s="125"/>
      <c r="DF50" s="125"/>
      <c r="DG50" s="125"/>
      <c r="DH50" s="125"/>
      <c r="DI50" s="225">
        <v>33.584440000000001</v>
      </c>
      <c r="DJ50" s="225"/>
      <c r="DK50" s="225">
        <v>-86.780429999999996</v>
      </c>
      <c r="DL50" s="225"/>
      <c r="DM50" s="125" t="s">
        <v>3864</v>
      </c>
      <c r="DN50" s="125"/>
      <c r="DO50" s="125" t="s">
        <v>3865</v>
      </c>
      <c r="DP50" s="125"/>
      <c r="DQ50" s="125">
        <v>16</v>
      </c>
      <c r="DR50" s="125"/>
      <c r="DS50" s="125"/>
      <c r="DT50" s="125"/>
      <c r="DU50" s="125"/>
      <c r="DV50" s="125"/>
      <c r="DW50" s="125"/>
      <c r="DX50" s="125"/>
      <c r="DY50" s="225">
        <v>33.581884000000002</v>
      </c>
      <c r="DZ50" s="225"/>
      <c r="EA50" s="225">
        <v>-86.578114099999993</v>
      </c>
      <c r="EB50" s="225"/>
      <c r="EC50" s="125"/>
      <c r="ED50" s="125"/>
      <c r="EE50" s="125"/>
      <c r="EF50" s="125"/>
      <c r="EG50" s="125"/>
      <c r="EH50" s="125"/>
      <c r="EI50" s="125"/>
      <c r="EJ50" s="125"/>
      <c r="EK50" s="125"/>
      <c r="EL50" s="125"/>
      <c r="EM50" s="125"/>
      <c r="EN50" s="125"/>
      <c r="EO50" s="125"/>
      <c r="EP50" s="125"/>
      <c r="EQ50" s="125"/>
      <c r="ER50" s="125"/>
      <c r="ES50" s="125"/>
      <c r="ET50" s="125"/>
      <c r="EU50" s="125"/>
      <c r="EV50" s="125"/>
      <c r="EW50" s="226">
        <v>589329</v>
      </c>
      <c r="EX50" s="125"/>
      <c r="EY50" s="125"/>
      <c r="EZ50" s="226">
        <v>589329</v>
      </c>
      <c r="FA50" s="125"/>
      <c r="FB50" s="125"/>
      <c r="FC50" s="226">
        <v>589329</v>
      </c>
      <c r="FD50" s="125"/>
      <c r="FE50" s="125"/>
      <c r="FF50" s="125" t="s">
        <v>3172</v>
      </c>
      <c r="FG50" s="125"/>
      <c r="FH50" s="125"/>
      <c r="FI50" s="226">
        <v>355728</v>
      </c>
      <c r="FJ50" s="125"/>
      <c r="FK50" s="125"/>
      <c r="FL50" s="226">
        <v>328805</v>
      </c>
      <c r="FM50" s="125"/>
      <c r="FN50" s="125"/>
      <c r="FO50" s="226">
        <v>285947</v>
      </c>
      <c r="FP50" s="125"/>
      <c r="FQ50" s="125"/>
      <c r="FR50" s="125" t="s">
        <v>3172</v>
      </c>
      <c r="FS50" s="125"/>
      <c r="FT50" s="125"/>
      <c r="FU50" s="125">
        <v>1968</v>
      </c>
      <c r="FV50" s="125"/>
      <c r="FW50" s="125" t="s">
        <v>526</v>
      </c>
      <c r="FX50" s="125"/>
      <c r="FY50" s="125" t="s">
        <v>3866</v>
      </c>
      <c r="FZ50" s="125"/>
      <c r="GA50" s="125" t="s">
        <v>3806</v>
      </c>
      <c r="GB50" s="125"/>
      <c r="GC50" s="125"/>
      <c r="GD50" s="107"/>
    </row>
    <row r="51" spans="1:188" ht="24.95" customHeight="1" x14ac:dyDescent="0.2">
      <c r="A51" s="107"/>
      <c r="B51" s="146" t="s">
        <v>3073</v>
      </c>
      <c r="C51" s="125" t="s">
        <v>3796</v>
      </c>
      <c r="D51" s="107" t="s">
        <v>3867</v>
      </c>
      <c r="E51" s="107"/>
      <c r="F51" s="146" t="s">
        <v>3868</v>
      </c>
      <c r="G51" s="146"/>
      <c r="H51" s="125" t="s">
        <v>85</v>
      </c>
      <c r="I51" s="125"/>
      <c r="J51" s="125" t="s">
        <v>85</v>
      </c>
      <c r="K51" s="125"/>
      <c r="L51" s="125" t="s">
        <v>85</v>
      </c>
      <c r="M51" s="125"/>
      <c r="N51" s="125" t="s">
        <v>85</v>
      </c>
      <c r="O51" s="125"/>
      <c r="P51" s="107" t="s">
        <v>3869</v>
      </c>
      <c r="Q51" s="107"/>
      <c r="R51" s="125" t="s">
        <v>3859</v>
      </c>
      <c r="S51" s="125"/>
      <c r="T51" s="107" t="s">
        <v>3867</v>
      </c>
      <c r="U51" s="107"/>
      <c r="V51" s="146" t="s">
        <v>3868</v>
      </c>
      <c r="W51" s="146"/>
      <c r="X51" s="125" t="s">
        <v>85</v>
      </c>
      <c r="Y51" s="125"/>
      <c r="Z51" s="125" t="s">
        <v>85</v>
      </c>
      <c r="AA51" s="125"/>
      <c r="AB51" s="233">
        <v>33.584710999999999</v>
      </c>
      <c r="AC51" s="233"/>
      <c r="AD51" s="233">
        <v>-86.780345999999994</v>
      </c>
      <c r="AE51" s="233"/>
      <c r="AF51" s="107">
        <v>25</v>
      </c>
      <c r="AG51" s="107"/>
      <c r="AH51" s="132" t="s">
        <v>3870</v>
      </c>
      <c r="AI51" s="226" t="s">
        <v>85</v>
      </c>
      <c r="AJ51" s="226"/>
      <c r="AK51" s="132">
        <v>155125</v>
      </c>
      <c r="AL51" s="226" t="s">
        <v>85</v>
      </c>
      <c r="AM51" s="226"/>
      <c r="AN51" s="107" t="s">
        <v>3871</v>
      </c>
      <c r="AO51" s="107" t="s">
        <v>3871</v>
      </c>
      <c r="AP51" s="107"/>
      <c r="AQ51" s="132">
        <v>30747.599999999999</v>
      </c>
      <c r="AR51" s="132">
        <v>30747.599999999999</v>
      </c>
      <c r="AS51" s="132"/>
      <c r="AT51" s="107">
        <v>12.7</v>
      </c>
      <c r="AU51" s="107">
        <v>12.7</v>
      </c>
      <c r="AV51" s="107"/>
      <c r="AW51" s="132">
        <v>115887</v>
      </c>
      <c r="AX51" s="132">
        <v>115887</v>
      </c>
      <c r="AY51" s="132"/>
      <c r="AZ51" s="132">
        <v>115887</v>
      </c>
      <c r="BA51" s="132">
        <v>115887</v>
      </c>
      <c r="BB51" s="132"/>
      <c r="BC51" s="107" t="s">
        <v>494</v>
      </c>
      <c r="BD51" s="107"/>
      <c r="BE51" s="107">
        <v>1947</v>
      </c>
      <c r="BF51" s="107"/>
      <c r="BG51" s="125" t="s">
        <v>85</v>
      </c>
      <c r="BH51" s="125"/>
      <c r="BI51" s="249"/>
      <c r="BJ51" s="249"/>
      <c r="BK51" s="146" t="s">
        <v>3868</v>
      </c>
      <c r="BL51" s="146"/>
      <c r="BM51" s="234">
        <v>115887.5</v>
      </c>
      <c r="BN51" s="234">
        <v>115887.5</v>
      </c>
      <c r="BO51" s="234"/>
      <c r="BP51" s="234">
        <v>115887.5</v>
      </c>
      <c r="BQ51" s="234">
        <v>115887.5</v>
      </c>
      <c r="BR51" s="234"/>
      <c r="BS51" s="234">
        <v>115887.5</v>
      </c>
      <c r="BT51" s="234">
        <v>115887.5</v>
      </c>
      <c r="BU51" s="234"/>
      <c r="BV51" s="234">
        <v>115887.5</v>
      </c>
      <c r="BW51" s="107">
        <v>155125</v>
      </c>
      <c r="BX51" s="107"/>
      <c r="BY51" s="107">
        <v>65512</v>
      </c>
      <c r="BZ51" s="107">
        <v>76773</v>
      </c>
      <c r="CA51" s="107"/>
      <c r="CB51" s="107">
        <v>71773</v>
      </c>
      <c r="CC51" s="107">
        <v>77238</v>
      </c>
      <c r="CD51" s="107"/>
      <c r="CE51" s="132">
        <v>95056.2</v>
      </c>
      <c r="CF51" s="107">
        <v>77126.5</v>
      </c>
      <c r="CG51" s="107"/>
      <c r="CH51" s="132">
        <v>95056</v>
      </c>
      <c r="CI51" s="234">
        <v>68560.5</v>
      </c>
      <c r="CJ51" s="234"/>
      <c r="CK51" s="107">
        <v>1947</v>
      </c>
      <c r="CL51" s="107"/>
      <c r="CM51" s="107" t="s">
        <v>85</v>
      </c>
      <c r="CN51" s="107"/>
      <c r="CO51" s="125" t="s">
        <v>85</v>
      </c>
      <c r="CP51" s="125"/>
      <c r="CQ51" s="107" t="s">
        <v>3862</v>
      </c>
      <c r="CR51" s="107"/>
      <c r="CS51" s="107" t="s">
        <v>3863</v>
      </c>
      <c r="CT51" s="107"/>
      <c r="CU51" s="188"/>
      <c r="CV51" s="188"/>
      <c r="CW51" s="188"/>
      <c r="CX51" s="188"/>
      <c r="CY51" s="107"/>
      <c r="CZ51" s="107"/>
      <c r="DA51" s="107"/>
      <c r="DB51" s="107"/>
      <c r="DC51" s="107"/>
      <c r="DD51" s="107"/>
      <c r="DE51" s="107"/>
      <c r="DF51" s="107"/>
      <c r="DG51" s="107"/>
      <c r="DH51" s="107"/>
      <c r="DI51" s="188">
        <v>33.584560000000003</v>
      </c>
      <c r="DJ51" s="188"/>
      <c r="DK51" s="188">
        <v>-86.780429999999996</v>
      </c>
      <c r="DL51" s="188"/>
      <c r="DM51" s="107" t="s">
        <v>3872</v>
      </c>
      <c r="DN51" s="107"/>
      <c r="DO51" s="107" t="s">
        <v>3873</v>
      </c>
      <c r="DP51" s="107"/>
      <c r="DQ51" s="107">
        <v>13</v>
      </c>
      <c r="DR51" s="107"/>
      <c r="DS51" s="107"/>
      <c r="DT51" s="107"/>
      <c r="DU51" s="107"/>
      <c r="DV51" s="107"/>
      <c r="DW51" s="107"/>
      <c r="DX51" s="107"/>
      <c r="DY51" s="188">
        <v>33.584691999999997</v>
      </c>
      <c r="DZ51" s="188"/>
      <c r="EA51" s="188">
        <v>-86.780343999999999</v>
      </c>
      <c r="EB51" s="188"/>
      <c r="EC51" s="107"/>
      <c r="ED51" s="107"/>
      <c r="EE51" s="107"/>
      <c r="EF51" s="107"/>
      <c r="EG51" s="107"/>
      <c r="EH51" s="107"/>
      <c r="EI51" s="107"/>
      <c r="EJ51" s="107"/>
      <c r="EK51" s="107"/>
      <c r="EL51" s="107"/>
      <c r="EM51" s="107"/>
      <c r="EN51" s="107"/>
      <c r="EO51" s="107"/>
      <c r="EP51" s="107"/>
      <c r="EQ51" s="107"/>
      <c r="ER51" s="107"/>
      <c r="ES51" s="107"/>
      <c r="ET51" s="107"/>
      <c r="EU51" s="107"/>
      <c r="EV51" s="107"/>
      <c r="EW51" s="132">
        <v>115887</v>
      </c>
      <c r="EX51" s="107"/>
      <c r="EY51" s="107"/>
      <c r="EZ51" s="132">
        <v>115887</v>
      </c>
      <c r="FA51" s="107"/>
      <c r="FB51" s="107"/>
      <c r="FC51" s="132">
        <v>115887</v>
      </c>
      <c r="FD51" s="107"/>
      <c r="FE51" s="107"/>
      <c r="FF51" s="107"/>
      <c r="FG51" s="107"/>
      <c r="FH51" s="107"/>
      <c r="FI51" s="132">
        <v>70269</v>
      </c>
      <c r="FJ51" s="107"/>
      <c r="FK51" s="107"/>
      <c r="FL51" s="132">
        <v>76340</v>
      </c>
      <c r="FM51" s="107"/>
      <c r="FN51" s="107"/>
      <c r="FO51" s="132">
        <v>97222</v>
      </c>
      <c r="FP51" s="107"/>
      <c r="FQ51" s="107"/>
      <c r="FR51" s="125"/>
      <c r="FS51" s="107"/>
      <c r="FT51" s="107"/>
      <c r="FU51" s="107">
        <v>1941</v>
      </c>
      <c r="FV51" s="107"/>
      <c r="FW51" s="107"/>
      <c r="FX51" s="107"/>
      <c r="FY51" s="107"/>
      <c r="FZ51" s="107"/>
      <c r="GA51" s="107"/>
      <c r="GB51" s="107"/>
      <c r="GC51" s="107"/>
      <c r="GD51" s="107"/>
    </row>
    <row r="52" spans="1:188" ht="24.95" customHeight="1" x14ac:dyDescent="0.2">
      <c r="A52" s="107"/>
      <c r="B52" s="146" t="s">
        <v>3073</v>
      </c>
      <c r="C52" s="125" t="s">
        <v>3796</v>
      </c>
      <c r="D52" s="475" t="s">
        <v>3874</v>
      </c>
      <c r="E52" s="475"/>
      <c r="F52" s="235" t="s">
        <v>3875</v>
      </c>
      <c r="G52" s="235"/>
      <c r="H52" s="125" t="s">
        <v>85</v>
      </c>
      <c r="I52" s="125"/>
      <c r="J52" s="125" t="s">
        <v>85</v>
      </c>
      <c r="K52" s="125"/>
      <c r="L52" s="125" t="s">
        <v>85</v>
      </c>
      <c r="M52" s="125"/>
      <c r="N52" s="125" t="s">
        <v>85</v>
      </c>
      <c r="O52" s="125"/>
      <c r="P52" s="125" t="s">
        <v>3876</v>
      </c>
      <c r="Q52" s="125"/>
      <c r="R52" s="125" t="s">
        <v>3859</v>
      </c>
      <c r="S52" s="125"/>
      <c r="T52" s="16" t="s">
        <v>3874</v>
      </c>
      <c r="U52" s="16"/>
      <c r="V52" s="235" t="s">
        <v>3875</v>
      </c>
      <c r="W52" s="235"/>
      <c r="X52" s="125" t="s">
        <v>85</v>
      </c>
      <c r="Y52" s="125"/>
      <c r="Z52" s="125" t="s">
        <v>85</v>
      </c>
      <c r="AA52" s="125"/>
      <c r="AB52" s="233">
        <v>33.585118000000001</v>
      </c>
      <c r="AC52" s="233"/>
      <c r="AD52" s="233">
        <v>-86.780334999999994</v>
      </c>
      <c r="AE52" s="233"/>
      <c r="AF52" s="107">
        <v>29</v>
      </c>
      <c r="AG52" s="107"/>
      <c r="AH52" s="107" t="s">
        <v>3877</v>
      </c>
      <c r="AI52" s="226" t="s">
        <v>85</v>
      </c>
      <c r="AJ52" s="226"/>
      <c r="AK52" s="132">
        <v>179945</v>
      </c>
      <c r="AL52" s="226" t="s">
        <v>85</v>
      </c>
      <c r="AM52" s="226"/>
      <c r="AN52" s="107" t="s">
        <v>3871</v>
      </c>
      <c r="AO52" s="107" t="s">
        <v>3871</v>
      </c>
      <c r="AP52" s="107"/>
      <c r="AQ52" s="132">
        <v>92724.6</v>
      </c>
      <c r="AR52" s="132">
        <v>92724.6</v>
      </c>
      <c r="AS52" s="132"/>
      <c r="AT52" s="107">
        <v>12.7</v>
      </c>
      <c r="AU52" s="107">
        <v>12.7</v>
      </c>
      <c r="AV52" s="107"/>
      <c r="AW52" s="132">
        <v>134429</v>
      </c>
      <c r="AX52" s="132">
        <v>134429</v>
      </c>
      <c r="AY52" s="132"/>
      <c r="AZ52" s="132">
        <v>134429</v>
      </c>
      <c r="BA52" s="132">
        <v>134429</v>
      </c>
      <c r="BB52" s="132"/>
      <c r="BC52" s="107" t="s">
        <v>494</v>
      </c>
      <c r="BD52" s="107"/>
      <c r="BE52" s="107">
        <v>1953</v>
      </c>
      <c r="BF52" s="107"/>
      <c r="BG52" s="125" t="s">
        <v>85</v>
      </c>
      <c r="BH52" s="125"/>
      <c r="BI52" s="249"/>
      <c r="BJ52" s="249"/>
      <c r="BK52" s="235" t="s">
        <v>3875</v>
      </c>
      <c r="BL52" s="235"/>
      <c r="BM52" s="234">
        <v>134429.5</v>
      </c>
      <c r="BN52" s="234">
        <v>134429.5</v>
      </c>
      <c r="BO52" s="234"/>
      <c r="BP52" s="234">
        <v>134429.5</v>
      </c>
      <c r="BQ52" s="234">
        <v>134429.5</v>
      </c>
      <c r="BR52" s="234"/>
      <c r="BS52" s="234">
        <v>134429.5</v>
      </c>
      <c r="BT52" s="234">
        <v>134429.5</v>
      </c>
      <c r="BU52" s="234"/>
      <c r="BV52" s="234">
        <v>134429.5</v>
      </c>
      <c r="BW52" s="107">
        <v>179945</v>
      </c>
      <c r="BX52" s="107"/>
      <c r="BY52" s="107">
        <v>75994</v>
      </c>
      <c r="BZ52" s="107">
        <v>89057</v>
      </c>
      <c r="CA52" s="107"/>
      <c r="CB52" s="107">
        <v>83257</v>
      </c>
      <c r="CC52" s="107">
        <v>89597</v>
      </c>
      <c r="CD52" s="107"/>
      <c r="CE52" s="132">
        <v>110249</v>
      </c>
      <c r="CF52" s="234">
        <v>89453.5</v>
      </c>
      <c r="CG52" s="234"/>
      <c r="CH52" s="132">
        <v>110249</v>
      </c>
      <c r="CI52" s="234">
        <v>79518.5</v>
      </c>
      <c r="CJ52" s="234"/>
      <c r="CK52" s="107">
        <v>1953</v>
      </c>
      <c r="CL52" s="107"/>
      <c r="CM52" s="107" t="s">
        <v>85</v>
      </c>
      <c r="CN52" s="107"/>
      <c r="CO52" s="125" t="s">
        <v>85</v>
      </c>
      <c r="CP52" s="125"/>
      <c r="CQ52" s="107" t="s">
        <v>3862</v>
      </c>
      <c r="CR52" s="107"/>
      <c r="CS52" s="107" t="s">
        <v>3863</v>
      </c>
      <c r="CT52" s="107"/>
      <c r="CU52" s="188"/>
      <c r="CV52" s="188"/>
      <c r="CW52" s="188"/>
      <c r="CX52" s="188"/>
      <c r="CY52" s="107"/>
      <c r="CZ52" s="107"/>
      <c r="DA52" s="107"/>
      <c r="DB52" s="107"/>
      <c r="DC52" s="107"/>
      <c r="DD52" s="107"/>
      <c r="DE52" s="107"/>
      <c r="DF52" s="107"/>
      <c r="DG52" s="107"/>
      <c r="DH52" s="107"/>
      <c r="DI52" s="188">
        <v>33.585543999999999</v>
      </c>
      <c r="DJ52" s="188"/>
      <c r="DK52" s="188">
        <v>-86.780597999999998</v>
      </c>
      <c r="DL52" s="188"/>
      <c r="DM52" s="107" t="s">
        <v>3878</v>
      </c>
      <c r="DN52" s="107"/>
      <c r="DO52" s="107" t="s">
        <v>3873</v>
      </c>
      <c r="DP52" s="107"/>
      <c r="DQ52" s="107">
        <v>13</v>
      </c>
      <c r="DR52" s="107"/>
      <c r="DS52" s="107"/>
      <c r="DT52" s="107"/>
      <c r="DU52" s="107"/>
      <c r="DV52" s="107"/>
      <c r="DW52" s="107"/>
      <c r="DX52" s="107"/>
      <c r="DY52" s="188">
        <v>33.585034</v>
      </c>
      <c r="DZ52" s="188"/>
      <c r="EA52" s="188">
        <v>-86.780343999999999</v>
      </c>
      <c r="EB52" s="188"/>
      <c r="EC52" s="107"/>
      <c r="ED52" s="107"/>
      <c r="EE52" s="107"/>
      <c r="EF52" s="107"/>
      <c r="EG52" s="107"/>
      <c r="EH52" s="107"/>
      <c r="EI52" s="107"/>
      <c r="EJ52" s="107"/>
      <c r="EK52" s="107"/>
      <c r="EL52" s="107"/>
      <c r="EM52" s="107"/>
      <c r="EN52" s="107"/>
      <c r="EO52" s="107"/>
      <c r="EP52" s="107"/>
      <c r="EQ52" s="107"/>
      <c r="ER52" s="107"/>
      <c r="ES52" s="107"/>
      <c r="ET52" s="107"/>
      <c r="EU52" s="107"/>
      <c r="EV52" s="107"/>
      <c r="EW52" s="132">
        <v>134429</v>
      </c>
      <c r="EX52" s="107"/>
      <c r="EY52" s="107"/>
      <c r="EZ52" s="132">
        <v>134429</v>
      </c>
      <c r="FA52" s="107"/>
      <c r="FB52" s="107"/>
      <c r="FC52" s="132">
        <v>134429</v>
      </c>
      <c r="FD52" s="107"/>
      <c r="FE52" s="107"/>
      <c r="FF52" s="107"/>
      <c r="FG52" s="107"/>
      <c r="FH52" s="107"/>
      <c r="FI52" s="132">
        <v>59859</v>
      </c>
      <c r="FJ52" s="107"/>
      <c r="FK52" s="107"/>
      <c r="FL52" s="132">
        <v>65030</v>
      </c>
      <c r="FM52" s="107"/>
      <c r="FN52" s="107"/>
      <c r="FO52" s="132">
        <v>82819</v>
      </c>
      <c r="FP52" s="107"/>
      <c r="FQ52" s="107"/>
      <c r="FR52" s="125"/>
      <c r="FS52" s="107"/>
      <c r="FT52" s="107"/>
      <c r="FU52" s="107">
        <v>1941</v>
      </c>
      <c r="FV52" s="107"/>
      <c r="FW52" s="107"/>
      <c r="FX52" s="107"/>
      <c r="FY52" s="107"/>
      <c r="FZ52" s="107"/>
      <c r="GA52" s="107"/>
      <c r="GB52" s="107"/>
      <c r="GC52" s="107"/>
      <c r="GD52" s="107"/>
    </row>
    <row r="53" spans="1:188" ht="24.95" customHeight="1" x14ac:dyDescent="0.2">
      <c r="A53" s="107"/>
      <c r="B53" s="146" t="s">
        <v>3073</v>
      </c>
      <c r="C53" s="125" t="s">
        <v>3796</v>
      </c>
      <c r="D53" s="475" t="s">
        <v>3879</v>
      </c>
      <c r="E53" s="475"/>
      <c r="F53" s="146" t="s">
        <v>3880</v>
      </c>
      <c r="G53" s="146"/>
      <c r="H53" s="125" t="s">
        <v>85</v>
      </c>
      <c r="I53" s="125"/>
      <c r="J53" s="125" t="s">
        <v>85</v>
      </c>
      <c r="K53" s="125"/>
      <c r="L53" s="125" t="s">
        <v>85</v>
      </c>
      <c r="M53" s="125"/>
      <c r="N53" s="125" t="s">
        <v>85</v>
      </c>
      <c r="O53" s="125"/>
      <c r="P53" s="125" t="s">
        <v>3858</v>
      </c>
      <c r="Q53" s="125"/>
      <c r="R53" s="107"/>
      <c r="S53" s="107"/>
      <c r="T53" s="16" t="s">
        <v>3879</v>
      </c>
      <c r="U53" s="16"/>
      <c r="V53" s="146" t="s">
        <v>3880</v>
      </c>
      <c r="W53" s="146"/>
      <c r="X53" s="125" t="s">
        <v>85</v>
      </c>
      <c r="Y53" s="125"/>
      <c r="Z53" s="125" t="s">
        <v>85</v>
      </c>
      <c r="AA53" s="125"/>
      <c r="AB53" s="233">
        <v>33.581325</v>
      </c>
      <c r="AC53" s="233"/>
      <c r="AD53" s="233">
        <v>-86.780231000000001</v>
      </c>
      <c r="AE53" s="233"/>
      <c r="AF53" s="107"/>
      <c r="AG53" s="107"/>
      <c r="AH53" s="107"/>
      <c r="AI53" s="107"/>
      <c r="AJ53" s="107"/>
      <c r="AK53" s="107"/>
      <c r="AL53" s="107"/>
      <c r="AM53" s="107"/>
      <c r="AN53" s="107"/>
      <c r="AO53" s="107"/>
      <c r="AP53" s="107"/>
      <c r="AQ53" s="107"/>
      <c r="AR53" s="107"/>
      <c r="AS53" s="107"/>
      <c r="AT53" s="107"/>
      <c r="AU53" s="107"/>
      <c r="AV53" s="107"/>
      <c r="AW53" s="107"/>
      <c r="AX53" s="107"/>
      <c r="AY53" s="107"/>
      <c r="AZ53" s="107"/>
      <c r="BA53" s="107"/>
      <c r="BB53" s="107"/>
      <c r="BC53" s="107"/>
      <c r="BD53" s="107"/>
      <c r="BE53" s="107"/>
      <c r="BF53" s="107"/>
      <c r="BG53" s="107"/>
      <c r="BH53" s="107"/>
      <c r="BI53" s="249"/>
      <c r="BJ53" s="249"/>
      <c r="BK53" s="146" t="s">
        <v>3880</v>
      </c>
      <c r="BL53" s="146"/>
      <c r="BM53" s="107"/>
      <c r="BN53" s="107"/>
      <c r="BO53" s="107"/>
      <c r="BP53" s="107"/>
      <c r="BQ53" s="107"/>
      <c r="BR53" s="107"/>
      <c r="BS53" s="107"/>
      <c r="BT53" s="107"/>
      <c r="BU53" s="107"/>
      <c r="BV53" s="107"/>
      <c r="BW53" s="107"/>
      <c r="BX53" s="107"/>
      <c r="BY53" s="107"/>
      <c r="BZ53" s="107"/>
      <c r="CA53" s="107"/>
      <c r="CB53" s="107"/>
      <c r="CC53" s="107"/>
      <c r="CD53" s="107"/>
      <c r="CE53" s="107"/>
      <c r="CF53" s="107"/>
      <c r="CG53" s="107"/>
      <c r="CH53" s="107"/>
      <c r="CI53" s="107"/>
      <c r="CJ53" s="107"/>
      <c r="CK53" s="107"/>
      <c r="CL53" s="107"/>
      <c r="CM53" s="107" t="s">
        <v>85</v>
      </c>
      <c r="CN53" s="107"/>
      <c r="CO53" s="125" t="s">
        <v>85</v>
      </c>
      <c r="CP53" s="125"/>
      <c r="CQ53" s="107" t="s">
        <v>502</v>
      </c>
      <c r="CR53" s="107"/>
      <c r="CS53" s="107" t="s">
        <v>1038</v>
      </c>
      <c r="CT53" s="107"/>
      <c r="CU53" s="188"/>
      <c r="CV53" s="188"/>
      <c r="CW53" s="188"/>
      <c r="CX53" s="188"/>
      <c r="CY53" s="107"/>
      <c r="CZ53" s="107"/>
      <c r="DA53" s="107"/>
      <c r="DB53" s="107"/>
      <c r="DC53" s="107"/>
      <c r="DD53" s="107"/>
      <c r="DE53" s="107"/>
      <c r="DF53" s="107"/>
      <c r="DG53" s="107"/>
      <c r="DH53" s="107"/>
      <c r="DI53" s="188">
        <v>33.585362000000003</v>
      </c>
      <c r="DJ53" s="188"/>
      <c r="DK53" s="188">
        <v>-86.780469999999994</v>
      </c>
      <c r="DL53" s="188"/>
      <c r="DM53" s="107" t="s">
        <v>3881</v>
      </c>
      <c r="DN53" s="107"/>
      <c r="DO53" s="107" t="s">
        <v>3882</v>
      </c>
      <c r="DP53" s="107"/>
      <c r="DQ53" s="107">
        <v>77</v>
      </c>
      <c r="DR53" s="107"/>
      <c r="DS53" s="107"/>
      <c r="DT53" s="107"/>
      <c r="DU53" s="107"/>
      <c r="DV53" s="107"/>
      <c r="DW53" s="107"/>
      <c r="DX53" s="107"/>
      <c r="DY53" s="188">
        <v>33.585433000000002</v>
      </c>
      <c r="DZ53" s="188"/>
      <c r="EA53" s="188">
        <f>-86.780444</f>
        <v>-86.780444000000003</v>
      </c>
      <c r="EB53" s="188"/>
      <c r="EC53" s="107"/>
      <c r="ED53" s="107"/>
      <c r="EE53" s="107"/>
      <c r="EF53" s="107"/>
      <c r="EG53" s="107"/>
      <c r="EH53" s="107"/>
      <c r="EI53" s="107"/>
      <c r="EJ53" s="107"/>
      <c r="EK53" s="107"/>
      <c r="EL53" s="107"/>
      <c r="EM53" s="107"/>
      <c r="EN53" s="107"/>
      <c r="EO53" s="107"/>
      <c r="EP53" s="107"/>
      <c r="EQ53" s="107"/>
      <c r="ER53" s="107"/>
      <c r="ES53" s="107"/>
      <c r="ET53" s="107"/>
      <c r="EU53" s="107"/>
      <c r="EV53" s="107"/>
      <c r="EW53" s="107"/>
      <c r="EX53" s="107"/>
      <c r="EY53" s="107"/>
      <c r="EZ53" s="107"/>
      <c r="FA53" s="107"/>
      <c r="FB53" s="107"/>
      <c r="FC53" s="107"/>
      <c r="FD53" s="107"/>
      <c r="FE53" s="107"/>
      <c r="FF53" s="107"/>
      <c r="FG53" s="107"/>
      <c r="FH53" s="107"/>
      <c r="FI53" s="107"/>
      <c r="FJ53" s="107"/>
      <c r="FK53" s="107"/>
      <c r="FL53" s="107"/>
      <c r="FM53" s="107"/>
      <c r="FN53" s="107"/>
      <c r="FO53" s="107"/>
      <c r="FP53" s="107"/>
      <c r="FQ53" s="107"/>
      <c r="FR53" s="125"/>
      <c r="FS53" s="107"/>
      <c r="FT53" s="107"/>
      <c r="FU53" s="107"/>
      <c r="FV53" s="107"/>
      <c r="FW53" s="107"/>
      <c r="FX53" s="107"/>
      <c r="FY53" s="107"/>
      <c r="FZ53" s="107"/>
      <c r="GA53" s="107"/>
      <c r="GB53" s="107"/>
      <c r="GC53" s="107"/>
      <c r="GD53" s="107"/>
    </row>
    <row r="54" spans="1:188" ht="24.95" customHeight="1" x14ac:dyDescent="0.2">
      <c r="A54" s="107"/>
      <c r="B54" s="146" t="s">
        <v>3073</v>
      </c>
      <c r="C54" s="125" t="s">
        <v>3796</v>
      </c>
      <c r="D54" s="107" t="s">
        <v>3883</v>
      </c>
      <c r="E54" s="107"/>
      <c r="F54" s="146" t="s">
        <v>3884</v>
      </c>
      <c r="G54" s="146"/>
      <c r="H54" s="125" t="s">
        <v>85</v>
      </c>
      <c r="I54" s="125"/>
      <c r="J54" s="125" t="s">
        <v>85</v>
      </c>
      <c r="K54" s="125"/>
      <c r="L54" s="125" t="s">
        <v>85</v>
      </c>
      <c r="M54" s="125"/>
      <c r="N54" s="125" t="s">
        <v>85</v>
      </c>
      <c r="O54" s="125"/>
      <c r="P54" s="125" t="s">
        <v>3885</v>
      </c>
      <c r="Q54" s="125"/>
      <c r="R54" s="107"/>
      <c r="S54" s="107"/>
      <c r="T54" s="107" t="s">
        <v>3883</v>
      </c>
      <c r="U54" s="107"/>
      <c r="V54" s="146" t="s">
        <v>3884</v>
      </c>
      <c r="W54" s="146"/>
      <c r="X54" s="125" t="s">
        <v>85</v>
      </c>
      <c r="Y54" s="125"/>
      <c r="Z54" s="125" t="s">
        <v>85</v>
      </c>
      <c r="AA54" s="125"/>
      <c r="AB54" s="233">
        <v>33.585265999999997</v>
      </c>
      <c r="AC54" s="233"/>
      <c r="AD54" s="233">
        <v>-86.779922999999997</v>
      </c>
      <c r="AE54" s="233"/>
      <c r="AF54" s="107"/>
      <c r="AG54" s="107"/>
      <c r="AH54" s="107"/>
      <c r="AI54" s="107"/>
      <c r="AJ54" s="107"/>
      <c r="AK54" s="107"/>
      <c r="AL54" s="107"/>
      <c r="AM54" s="107"/>
      <c r="AN54" s="107"/>
      <c r="AO54" s="107"/>
      <c r="AP54" s="107"/>
      <c r="AQ54" s="107"/>
      <c r="AR54" s="107"/>
      <c r="AS54" s="107"/>
      <c r="AT54" s="107"/>
      <c r="AU54" s="107"/>
      <c r="AV54" s="107"/>
      <c r="AW54" s="107"/>
      <c r="AX54" s="107"/>
      <c r="AY54" s="107"/>
      <c r="AZ54" s="107"/>
      <c r="BA54" s="107"/>
      <c r="BB54" s="107"/>
      <c r="BC54" s="107"/>
      <c r="BD54" s="107"/>
      <c r="BE54" s="107"/>
      <c r="BF54" s="107"/>
      <c r="BG54" s="107"/>
      <c r="BH54" s="107"/>
      <c r="BI54" s="249"/>
      <c r="BJ54" s="249"/>
      <c r="BK54" s="146" t="s">
        <v>3884</v>
      </c>
      <c r="BL54" s="146"/>
      <c r="BM54" s="107"/>
      <c r="BN54" s="107"/>
      <c r="BO54" s="107"/>
      <c r="BP54" s="107"/>
      <c r="BQ54" s="107"/>
      <c r="BR54" s="107"/>
      <c r="BS54" s="107"/>
      <c r="BT54" s="107"/>
      <c r="BU54" s="107"/>
      <c r="BV54" s="107"/>
      <c r="BW54" s="107"/>
      <c r="BX54" s="107"/>
      <c r="BY54" s="107"/>
      <c r="BZ54" s="107"/>
      <c r="CA54" s="107"/>
      <c r="CB54" s="107"/>
      <c r="CC54" s="107"/>
      <c r="CD54" s="107"/>
      <c r="CE54" s="107"/>
      <c r="CF54" s="107"/>
      <c r="CG54" s="107"/>
      <c r="CH54" s="107"/>
      <c r="CI54" s="107"/>
      <c r="CJ54" s="107"/>
      <c r="CK54" s="107"/>
      <c r="CL54" s="107"/>
      <c r="CM54" s="107" t="s">
        <v>85</v>
      </c>
      <c r="CN54" s="107"/>
      <c r="CO54" s="125" t="s">
        <v>85</v>
      </c>
      <c r="CP54" s="125"/>
      <c r="CQ54" s="107" t="s">
        <v>502</v>
      </c>
      <c r="CR54" s="107"/>
      <c r="CS54" s="107" t="s">
        <v>1038</v>
      </c>
      <c r="CT54" s="107"/>
      <c r="CU54" s="188"/>
      <c r="CV54" s="188"/>
      <c r="CW54" s="188"/>
      <c r="CX54" s="188"/>
      <c r="CY54" s="107"/>
      <c r="CZ54" s="107"/>
      <c r="DA54" s="107"/>
      <c r="DB54" s="107"/>
      <c r="DC54" s="107"/>
      <c r="DD54" s="107"/>
      <c r="DE54" s="107"/>
      <c r="DF54" s="107"/>
      <c r="DG54" s="107"/>
      <c r="DH54" s="107"/>
      <c r="DI54" s="188">
        <v>33.581282999999999</v>
      </c>
      <c r="DJ54" s="188"/>
      <c r="DK54" s="188">
        <v>-86.780274000000006</v>
      </c>
      <c r="DL54" s="188"/>
      <c r="DM54" s="107" t="s">
        <v>3886</v>
      </c>
      <c r="DN54" s="107"/>
      <c r="DO54" s="107" t="s">
        <v>3887</v>
      </c>
      <c r="DP54" s="107"/>
      <c r="DQ54" s="107">
        <v>75</v>
      </c>
      <c r="DR54" s="107"/>
      <c r="DS54" s="107"/>
      <c r="DT54" s="107"/>
      <c r="DU54" s="107"/>
      <c r="DV54" s="107"/>
      <c r="DW54" s="107"/>
      <c r="DX54" s="107"/>
      <c r="DY54" s="188">
        <v>33.581327000000002</v>
      </c>
      <c r="DZ54" s="188"/>
      <c r="EA54" s="188">
        <v>-86.780231999999998</v>
      </c>
      <c r="EB54" s="188"/>
      <c r="EC54" s="107"/>
      <c r="ED54" s="107"/>
      <c r="EE54" s="107"/>
      <c r="EF54" s="107"/>
      <c r="EG54" s="107"/>
      <c r="EH54" s="107"/>
      <c r="EI54" s="107"/>
      <c r="EJ54" s="107"/>
      <c r="EK54" s="107"/>
      <c r="EL54" s="107"/>
      <c r="EM54" s="107"/>
      <c r="EN54" s="107"/>
      <c r="EO54" s="107"/>
      <c r="EP54" s="107"/>
      <c r="EQ54" s="107"/>
      <c r="ER54" s="107"/>
      <c r="ES54" s="107"/>
      <c r="ET54" s="107"/>
      <c r="EU54" s="107"/>
      <c r="EV54" s="107"/>
      <c r="EW54" s="107"/>
      <c r="EX54" s="107"/>
      <c r="EY54" s="107"/>
      <c r="EZ54" s="107"/>
      <c r="FA54" s="107"/>
      <c r="FB54" s="107"/>
      <c r="FC54" s="107"/>
      <c r="FD54" s="107"/>
      <c r="FE54" s="107"/>
      <c r="FF54" s="107"/>
      <c r="FG54" s="107"/>
      <c r="FH54" s="107"/>
      <c r="FI54" s="107"/>
      <c r="FJ54" s="107"/>
      <c r="FK54" s="107"/>
      <c r="FL54" s="107"/>
      <c r="FM54" s="107"/>
      <c r="FN54" s="107"/>
      <c r="FO54" s="107"/>
      <c r="FP54" s="107"/>
      <c r="FQ54" s="107"/>
      <c r="FR54" s="125"/>
      <c r="FS54" s="107"/>
      <c r="FT54" s="107"/>
      <c r="FU54" s="107"/>
      <c r="FV54" s="107"/>
      <c r="FW54" s="107"/>
      <c r="FX54" s="107"/>
      <c r="FY54" s="107"/>
      <c r="FZ54" s="107"/>
      <c r="GA54" s="107"/>
      <c r="GB54" s="107"/>
      <c r="GC54" s="107"/>
      <c r="GD54" s="107"/>
    </row>
    <row r="55" spans="1:188" ht="24.95" customHeight="1" x14ac:dyDescent="0.2">
      <c r="A55" s="107"/>
      <c r="B55" s="146" t="s">
        <v>3073</v>
      </c>
      <c r="C55" s="125" t="s">
        <v>3796</v>
      </c>
      <c r="D55" s="107" t="s">
        <v>3888</v>
      </c>
      <c r="E55" s="107"/>
      <c r="F55" s="146" t="s">
        <v>3839</v>
      </c>
      <c r="G55" s="146"/>
      <c r="H55" s="125" t="s">
        <v>85</v>
      </c>
      <c r="I55" s="125"/>
      <c r="J55" s="125" t="s">
        <v>85</v>
      </c>
      <c r="K55" s="125"/>
      <c r="L55" s="125" t="s">
        <v>85</v>
      </c>
      <c r="M55" s="125"/>
      <c r="N55" s="125" t="s">
        <v>85</v>
      </c>
      <c r="O55" s="125"/>
      <c r="P55" s="125" t="s">
        <v>3889</v>
      </c>
      <c r="Q55" s="125"/>
      <c r="R55" s="107"/>
      <c r="S55" s="107"/>
      <c r="T55" s="107" t="s">
        <v>3888</v>
      </c>
      <c r="U55" s="107"/>
      <c r="V55" s="146" t="s">
        <v>3839</v>
      </c>
      <c r="W55" s="146"/>
      <c r="X55" s="125" t="s">
        <v>85</v>
      </c>
      <c r="Y55" s="125"/>
      <c r="Z55" s="125" t="s">
        <v>85</v>
      </c>
      <c r="AA55" s="125"/>
      <c r="AB55" s="233">
        <v>33.585628</v>
      </c>
      <c r="AC55" s="233"/>
      <c r="AD55" s="233">
        <v>-86.780559999999994</v>
      </c>
      <c r="AE55" s="233"/>
      <c r="AF55" s="107"/>
      <c r="AG55" s="107"/>
      <c r="AH55" s="107"/>
      <c r="AI55" s="107"/>
      <c r="AJ55" s="107"/>
      <c r="AK55" s="107"/>
      <c r="AL55" s="107"/>
      <c r="AM55" s="107"/>
      <c r="AN55" s="107"/>
      <c r="AO55" s="107"/>
      <c r="AP55" s="107"/>
      <c r="AQ55" s="107"/>
      <c r="AR55" s="107"/>
      <c r="AS55" s="107"/>
      <c r="AT55" s="107"/>
      <c r="AU55" s="107"/>
      <c r="AV55" s="107"/>
      <c r="AW55" s="107"/>
      <c r="AX55" s="107"/>
      <c r="AY55" s="107"/>
      <c r="AZ55" s="107"/>
      <c r="BA55" s="107"/>
      <c r="BB55" s="107"/>
      <c r="BC55" s="107"/>
      <c r="BD55" s="107"/>
      <c r="BE55" s="107"/>
      <c r="BF55" s="107"/>
      <c r="BG55" s="107"/>
      <c r="BH55" s="107"/>
      <c r="BI55" s="249"/>
      <c r="BJ55" s="249"/>
      <c r="BK55" s="146" t="s">
        <v>3839</v>
      </c>
      <c r="BL55" s="146"/>
      <c r="BM55" s="107"/>
      <c r="BN55" s="107"/>
      <c r="BO55" s="107"/>
      <c r="BP55" s="107"/>
      <c r="BQ55" s="107"/>
      <c r="BR55" s="107"/>
      <c r="BS55" s="107"/>
      <c r="BT55" s="107"/>
      <c r="BU55" s="107"/>
      <c r="BV55" s="107"/>
      <c r="BW55" s="107"/>
      <c r="BX55" s="107"/>
      <c r="BY55" s="107"/>
      <c r="BZ55" s="107"/>
      <c r="CA55" s="107"/>
      <c r="CB55" s="107"/>
      <c r="CC55" s="107"/>
      <c r="CD55" s="107"/>
      <c r="CE55" s="107"/>
      <c r="CF55" s="107"/>
      <c r="CG55" s="107"/>
      <c r="CH55" s="107"/>
      <c r="CI55" s="107"/>
      <c r="CJ55" s="107"/>
      <c r="CK55" s="107"/>
      <c r="CL55" s="107"/>
      <c r="CM55" s="107" t="s">
        <v>85</v>
      </c>
      <c r="CN55" s="107"/>
      <c r="CO55" s="125" t="s">
        <v>85</v>
      </c>
      <c r="CP55" s="125"/>
      <c r="CQ55" s="107" t="s">
        <v>502</v>
      </c>
      <c r="CR55" s="107"/>
      <c r="CS55" s="107" t="s">
        <v>3890</v>
      </c>
      <c r="CT55" s="107"/>
      <c r="CU55" s="188"/>
      <c r="CV55" s="188"/>
      <c r="CW55" s="188"/>
      <c r="CX55" s="188"/>
      <c r="CY55" s="107"/>
      <c r="CZ55" s="107"/>
      <c r="DA55" s="107"/>
      <c r="DB55" s="107"/>
      <c r="DC55" s="107"/>
      <c r="DD55" s="107"/>
      <c r="DE55" s="107"/>
      <c r="DF55" s="107"/>
      <c r="DG55" s="107"/>
      <c r="DH55" s="107"/>
      <c r="DI55" s="188">
        <v>33.585360999999999</v>
      </c>
      <c r="DJ55" s="188"/>
      <c r="DK55" s="188">
        <v>-86.780471000000006</v>
      </c>
      <c r="DL55" s="188"/>
      <c r="DM55" s="107" t="s">
        <v>3891</v>
      </c>
      <c r="DN55" s="107"/>
      <c r="DO55" s="107" t="s">
        <v>3892</v>
      </c>
      <c r="DP55" s="107"/>
      <c r="DQ55" s="107">
        <v>72</v>
      </c>
      <c r="DR55" s="107"/>
      <c r="DS55" s="107"/>
      <c r="DT55" s="107"/>
      <c r="DU55" s="107"/>
      <c r="DV55" s="107"/>
      <c r="DW55" s="107"/>
      <c r="DX55" s="107"/>
      <c r="DY55" s="188">
        <v>33.585630000000002</v>
      </c>
      <c r="DZ55" s="188"/>
      <c r="EA55" s="188">
        <v>-86.780557999999999</v>
      </c>
      <c r="EB55" s="188"/>
      <c r="EC55" s="107"/>
      <c r="ED55" s="107"/>
      <c r="EE55" s="107"/>
      <c r="EF55" s="107"/>
      <c r="EG55" s="107"/>
      <c r="EH55" s="107"/>
      <c r="EI55" s="107"/>
      <c r="EJ55" s="107"/>
      <c r="EK55" s="107"/>
      <c r="EL55" s="107"/>
      <c r="EM55" s="107"/>
      <c r="EN55" s="107"/>
      <c r="EO55" s="107"/>
      <c r="EP55" s="107"/>
      <c r="EQ55" s="107"/>
      <c r="ER55" s="107"/>
      <c r="ES55" s="107"/>
      <c r="ET55" s="107"/>
      <c r="EU55" s="107"/>
      <c r="EV55" s="107"/>
      <c r="EW55" s="107"/>
      <c r="EX55" s="107"/>
      <c r="EY55" s="107"/>
      <c r="EZ55" s="107"/>
      <c r="FA55" s="107"/>
      <c r="FB55" s="107"/>
      <c r="FC55" s="107"/>
      <c r="FD55" s="107"/>
      <c r="FE55" s="107"/>
      <c r="FF55" s="107"/>
      <c r="FG55" s="107"/>
      <c r="FH55" s="107"/>
      <c r="FI55" s="107"/>
      <c r="FJ55" s="107"/>
      <c r="FK55" s="107"/>
      <c r="FL55" s="107"/>
      <c r="FM55" s="107"/>
      <c r="FN55" s="107"/>
      <c r="FO55" s="107"/>
      <c r="FP55" s="107"/>
      <c r="FQ55" s="107"/>
      <c r="FR55" s="125"/>
      <c r="FS55" s="107"/>
      <c r="FT55" s="107"/>
      <c r="FU55" s="107"/>
      <c r="FV55" s="107"/>
      <c r="FW55" s="107"/>
      <c r="FX55" s="107"/>
      <c r="FY55" s="107"/>
      <c r="FZ55" s="107"/>
      <c r="GA55" s="107"/>
      <c r="GB55" s="107"/>
      <c r="GC55" s="107"/>
      <c r="GD55" s="107"/>
    </row>
    <row r="56" spans="1:188" ht="24.95" customHeight="1" x14ac:dyDescent="0.2">
      <c r="A56" s="107"/>
      <c r="B56" s="146" t="s">
        <v>3073</v>
      </c>
      <c r="C56" s="125" t="s">
        <v>3796</v>
      </c>
      <c r="D56" s="107" t="s">
        <v>3893</v>
      </c>
      <c r="E56" s="107"/>
      <c r="F56" s="146" t="s">
        <v>3894</v>
      </c>
      <c r="G56" s="146"/>
      <c r="H56" s="125" t="s">
        <v>85</v>
      </c>
      <c r="I56" s="125"/>
      <c r="J56" s="125" t="s">
        <v>85</v>
      </c>
      <c r="K56" s="125"/>
      <c r="L56" s="125" t="s">
        <v>85</v>
      </c>
      <c r="M56" s="125"/>
      <c r="N56" s="125" t="s">
        <v>85</v>
      </c>
      <c r="O56" s="125"/>
      <c r="P56" s="125" t="s">
        <v>3889</v>
      </c>
      <c r="Q56" s="125"/>
      <c r="R56" s="107"/>
      <c r="S56" s="107"/>
      <c r="T56" s="107" t="s">
        <v>3893</v>
      </c>
      <c r="U56" s="107"/>
      <c r="V56" s="146" t="s">
        <v>3894</v>
      </c>
      <c r="W56" s="146"/>
      <c r="X56" s="125" t="s">
        <v>85</v>
      </c>
      <c r="Y56" s="125"/>
      <c r="Z56" s="125" t="s">
        <v>85</v>
      </c>
      <c r="AA56" s="125"/>
      <c r="AB56" s="233">
        <v>33.584305999999998</v>
      </c>
      <c r="AC56" s="233"/>
      <c r="AD56" s="233">
        <v>-86.779922999999997</v>
      </c>
      <c r="AE56" s="233"/>
      <c r="AF56" s="107"/>
      <c r="AG56" s="107"/>
      <c r="AH56" s="107"/>
      <c r="AI56" s="107"/>
      <c r="AJ56" s="107"/>
      <c r="AK56" s="107"/>
      <c r="AL56" s="107"/>
      <c r="AM56" s="107"/>
      <c r="AN56" s="107"/>
      <c r="AO56" s="107"/>
      <c r="AP56" s="107"/>
      <c r="AQ56" s="107"/>
      <c r="AR56" s="107"/>
      <c r="AS56" s="107"/>
      <c r="AT56" s="107"/>
      <c r="AU56" s="107"/>
      <c r="AV56" s="107"/>
      <c r="AW56" s="107"/>
      <c r="AX56" s="107"/>
      <c r="AY56" s="107"/>
      <c r="AZ56" s="107"/>
      <c r="BA56" s="107"/>
      <c r="BB56" s="107"/>
      <c r="BC56" s="107"/>
      <c r="BD56" s="107"/>
      <c r="BE56" s="107"/>
      <c r="BF56" s="107"/>
      <c r="BG56" s="107"/>
      <c r="BH56" s="107"/>
      <c r="BI56" s="249"/>
      <c r="BJ56" s="249"/>
      <c r="BK56" s="146" t="s">
        <v>3894</v>
      </c>
      <c r="BL56" s="146"/>
      <c r="BM56" s="107"/>
      <c r="BN56" s="107"/>
      <c r="BO56" s="107"/>
      <c r="BP56" s="107"/>
      <c r="BQ56" s="107"/>
      <c r="BR56" s="107"/>
      <c r="BS56" s="107"/>
      <c r="BT56" s="107"/>
      <c r="BU56" s="107"/>
      <c r="BV56" s="107"/>
      <c r="BW56" s="107"/>
      <c r="BX56" s="107"/>
      <c r="BY56" s="107"/>
      <c r="BZ56" s="107"/>
      <c r="CA56" s="107"/>
      <c r="CB56" s="107"/>
      <c r="CC56" s="107"/>
      <c r="CD56" s="107"/>
      <c r="CE56" s="107"/>
      <c r="CF56" s="107"/>
      <c r="CG56" s="107"/>
      <c r="CH56" s="107"/>
      <c r="CI56" s="107"/>
      <c r="CJ56" s="107"/>
      <c r="CK56" s="107"/>
      <c r="CL56" s="107"/>
      <c r="CM56" s="107" t="s">
        <v>85</v>
      </c>
      <c r="CN56" s="107"/>
      <c r="CO56" s="125" t="s">
        <v>85</v>
      </c>
      <c r="CP56" s="125"/>
      <c r="CQ56" s="107" t="s">
        <v>502</v>
      </c>
      <c r="CR56" s="107"/>
      <c r="CS56" s="107"/>
      <c r="CT56" s="107"/>
      <c r="CU56" s="188">
        <v>33.584291999999998</v>
      </c>
      <c r="CV56" s="188"/>
      <c r="CW56" s="188">
        <v>-86.780033000000003</v>
      </c>
      <c r="CX56" s="188"/>
      <c r="CY56" s="107" t="s">
        <v>3895</v>
      </c>
      <c r="CZ56" s="107"/>
      <c r="DA56" s="107" t="s">
        <v>3896</v>
      </c>
      <c r="DB56" s="107"/>
      <c r="DC56" s="107"/>
      <c r="DD56" s="107"/>
      <c r="DE56" s="107"/>
      <c r="DF56" s="107"/>
      <c r="DG56" s="107" t="s">
        <v>2968</v>
      </c>
      <c r="DH56" s="107"/>
      <c r="DI56" s="188">
        <v>33.584291999999998</v>
      </c>
      <c r="DJ56" s="188"/>
      <c r="DK56" s="188">
        <v>-86.780033000000003</v>
      </c>
      <c r="DL56" s="188"/>
      <c r="DM56" s="107" t="s">
        <v>3897</v>
      </c>
      <c r="DN56" s="107"/>
      <c r="DO56" s="107" t="s">
        <v>3897</v>
      </c>
      <c r="DP56" s="107"/>
      <c r="DQ56" s="107" t="s">
        <v>3897</v>
      </c>
      <c r="DR56" s="107"/>
      <c r="DS56" s="107"/>
      <c r="DT56" s="107"/>
      <c r="DU56" s="107"/>
      <c r="DV56" s="107"/>
      <c r="DW56" s="107"/>
      <c r="DX56" s="107"/>
      <c r="DY56" s="188">
        <v>33.58428</v>
      </c>
      <c r="DZ56" s="188"/>
      <c r="EA56" s="188">
        <v>-86.779611000000003</v>
      </c>
      <c r="EB56" s="188"/>
      <c r="EC56" s="107"/>
      <c r="ED56" s="107"/>
      <c r="EE56" s="107"/>
      <c r="EF56" s="107"/>
      <c r="EG56" s="107"/>
      <c r="EH56" s="107"/>
      <c r="EI56" s="107"/>
      <c r="EJ56" s="107"/>
      <c r="EK56" s="107"/>
      <c r="EL56" s="107"/>
      <c r="EM56" s="107"/>
      <c r="EN56" s="107"/>
      <c r="EO56" s="107"/>
      <c r="EP56" s="107"/>
      <c r="EQ56" s="107"/>
      <c r="ER56" s="107"/>
      <c r="ES56" s="107"/>
      <c r="ET56" s="107"/>
      <c r="EU56" s="107"/>
      <c r="EV56" s="107"/>
      <c r="EW56" s="107"/>
      <c r="EX56" s="107"/>
      <c r="EY56" s="107"/>
      <c r="EZ56" s="107"/>
      <c r="FA56" s="107"/>
      <c r="FB56" s="107"/>
      <c r="FC56" s="107"/>
      <c r="FD56" s="107"/>
      <c r="FE56" s="107"/>
      <c r="FF56" s="107"/>
      <c r="FG56" s="107"/>
      <c r="FH56" s="107"/>
      <c r="FI56" s="107"/>
      <c r="FJ56" s="107"/>
      <c r="FK56" s="107"/>
      <c r="FL56" s="107"/>
      <c r="FM56" s="107"/>
      <c r="FN56" s="107"/>
      <c r="FO56" s="107"/>
      <c r="FP56" s="107"/>
      <c r="FQ56" s="107"/>
      <c r="FR56" s="125"/>
      <c r="FS56" s="107"/>
      <c r="FT56" s="107"/>
      <c r="FU56" s="107"/>
      <c r="FV56" s="107"/>
      <c r="FW56" s="107"/>
      <c r="FX56" s="107"/>
      <c r="FY56" s="107"/>
      <c r="FZ56" s="107"/>
      <c r="GA56" s="107"/>
      <c r="GB56" s="107"/>
      <c r="GC56" s="107"/>
      <c r="GD56" s="107"/>
    </row>
    <row r="57" spans="1:188" ht="24.95" customHeight="1" x14ac:dyDescent="0.2">
      <c r="A57" s="107"/>
      <c r="B57" s="146" t="s">
        <v>3073</v>
      </c>
      <c r="C57" s="125" t="s">
        <v>3796</v>
      </c>
      <c r="D57" s="107" t="s">
        <v>3898</v>
      </c>
      <c r="E57" s="107"/>
      <c r="F57" s="146" t="s">
        <v>3899</v>
      </c>
      <c r="G57" s="146"/>
      <c r="H57" s="125" t="s">
        <v>85</v>
      </c>
      <c r="I57" s="125"/>
      <c r="J57" s="125" t="s">
        <v>85</v>
      </c>
      <c r="K57" s="125"/>
      <c r="L57" s="125" t="s">
        <v>85</v>
      </c>
      <c r="M57" s="125"/>
      <c r="N57" s="125" t="s">
        <v>85</v>
      </c>
      <c r="O57" s="125"/>
      <c r="P57" s="125" t="s">
        <v>3858</v>
      </c>
      <c r="Q57" s="125"/>
      <c r="R57" s="107"/>
      <c r="S57" s="107"/>
      <c r="T57" s="107" t="s">
        <v>3898</v>
      </c>
      <c r="U57" s="107"/>
      <c r="V57" s="146" t="s">
        <v>3899</v>
      </c>
      <c r="W57" s="146"/>
      <c r="X57" s="125" t="s">
        <v>85</v>
      </c>
      <c r="Y57" s="125"/>
      <c r="Z57" s="125" t="s">
        <v>85</v>
      </c>
      <c r="AA57" s="125"/>
      <c r="AB57" s="233">
        <v>33.581997000000001</v>
      </c>
      <c r="AC57" s="233"/>
      <c r="AD57" s="233">
        <v>-86.780561000000006</v>
      </c>
      <c r="AE57" s="233"/>
      <c r="AF57" s="107"/>
      <c r="AG57" s="107"/>
      <c r="AH57" s="107"/>
      <c r="AI57" s="107"/>
      <c r="AJ57" s="107"/>
      <c r="AK57" s="107"/>
      <c r="AL57" s="107"/>
      <c r="AM57" s="107"/>
      <c r="AN57" s="107"/>
      <c r="AO57" s="107"/>
      <c r="AP57" s="107"/>
      <c r="AQ57" s="107"/>
      <c r="AR57" s="107"/>
      <c r="AS57" s="107"/>
      <c r="AT57" s="107"/>
      <c r="AU57" s="107"/>
      <c r="AV57" s="107"/>
      <c r="AW57" s="107"/>
      <c r="AX57" s="107"/>
      <c r="AY57" s="107"/>
      <c r="AZ57" s="107"/>
      <c r="BA57" s="107"/>
      <c r="BB57" s="107"/>
      <c r="BC57" s="107"/>
      <c r="BD57" s="107"/>
      <c r="BE57" s="107"/>
      <c r="BF57" s="107"/>
      <c r="BG57" s="107"/>
      <c r="BH57" s="107"/>
      <c r="BI57" s="249"/>
      <c r="BJ57" s="249"/>
      <c r="BK57" s="146" t="s">
        <v>3899</v>
      </c>
      <c r="BL57" s="146"/>
      <c r="BM57" s="107"/>
      <c r="BN57" s="107"/>
      <c r="BO57" s="107"/>
      <c r="BP57" s="107"/>
      <c r="BQ57" s="107"/>
      <c r="BR57" s="107"/>
      <c r="BS57" s="107"/>
      <c r="BT57" s="107"/>
      <c r="BU57" s="107"/>
      <c r="BV57" s="107"/>
      <c r="BW57" s="107"/>
      <c r="BX57" s="107"/>
      <c r="BY57" s="107"/>
      <c r="BZ57" s="107"/>
      <c r="CA57" s="107"/>
      <c r="CB57" s="107"/>
      <c r="CC57" s="107"/>
      <c r="CD57" s="107"/>
      <c r="CE57" s="107"/>
      <c r="CF57" s="107"/>
      <c r="CG57" s="107"/>
      <c r="CH57" s="107"/>
      <c r="CI57" s="107"/>
      <c r="CJ57" s="107"/>
      <c r="CK57" s="107"/>
      <c r="CL57" s="107"/>
      <c r="CM57" s="107" t="s">
        <v>85</v>
      </c>
      <c r="CN57" s="107"/>
      <c r="CO57" s="125" t="s">
        <v>85</v>
      </c>
      <c r="CP57" s="125"/>
      <c r="CQ57" s="107" t="s">
        <v>502</v>
      </c>
      <c r="CR57" s="107"/>
      <c r="CS57" s="107"/>
      <c r="CT57" s="107"/>
      <c r="CU57" s="188">
        <v>33.581997999999999</v>
      </c>
      <c r="CV57" s="188"/>
      <c r="CW57" s="188">
        <v>-86.780612000000005</v>
      </c>
      <c r="CX57" s="188"/>
      <c r="CY57" s="107" t="s">
        <v>3900</v>
      </c>
      <c r="CZ57" s="107"/>
      <c r="DA57" s="107" t="s">
        <v>3901</v>
      </c>
      <c r="DB57" s="107"/>
      <c r="DC57" s="107"/>
      <c r="DD57" s="107"/>
      <c r="DE57" s="107"/>
      <c r="DF57" s="107"/>
      <c r="DG57" s="107" t="s">
        <v>2968</v>
      </c>
      <c r="DH57" s="107"/>
      <c r="DI57" s="188">
        <v>33.582768000000002</v>
      </c>
      <c r="DJ57" s="188"/>
      <c r="DK57" s="188">
        <v>-86.780418999999995</v>
      </c>
      <c r="DL57" s="188"/>
      <c r="DM57" s="107" t="s">
        <v>3897</v>
      </c>
      <c r="DN57" s="107"/>
      <c r="DO57" s="107" t="s">
        <v>3897</v>
      </c>
      <c r="DP57" s="107"/>
      <c r="DQ57" s="107" t="s">
        <v>3897</v>
      </c>
      <c r="DR57" s="107"/>
      <c r="DS57" s="107"/>
      <c r="DT57" s="107"/>
      <c r="DU57" s="107"/>
      <c r="DV57" s="107"/>
      <c r="DW57" s="107"/>
      <c r="DX57" s="107"/>
      <c r="DY57" s="188">
        <v>33.581955000000001</v>
      </c>
      <c r="DZ57" s="188"/>
      <c r="EA57" s="188">
        <v>-86.780259999999998</v>
      </c>
      <c r="EB57" s="188"/>
      <c r="EC57" s="107"/>
      <c r="ED57" s="107"/>
      <c r="EE57" s="107"/>
      <c r="EF57" s="107"/>
      <c r="EG57" s="107"/>
      <c r="EH57" s="107"/>
      <c r="EI57" s="107"/>
      <c r="EJ57" s="107"/>
      <c r="EK57" s="107"/>
      <c r="EL57" s="107"/>
      <c r="EM57" s="107"/>
      <c r="EN57" s="107"/>
      <c r="EO57" s="107"/>
      <c r="EP57" s="107"/>
      <c r="EQ57" s="107"/>
      <c r="ER57" s="107"/>
      <c r="ES57" s="107"/>
      <c r="ET57" s="107"/>
      <c r="EU57" s="107"/>
      <c r="EV57" s="107"/>
      <c r="EW57" s="107"/>
      <c r="EX57" s="107"/>
      <c r="EY57" s="107"/>
      <c r="EZ57" s="107"/>
      <c r="FA57" s="107"/>
      <c r="FB57" s="107"/>
      <c r="FC57" s="107"/>
      <c r="FD57" s="107"/>
      <c r="FE57" s="107"/>
      <c r="FF57" s="107"/>
      <c r="FG57" s="107"/>
      <c r="FH57" s="107"/>
      <c r="FI57" s="107"/>
      <c r="FJ57" s="107"/>
      <c r="FK57" s="107"/>
      <c r="FL57" s="107"/>
      <c r="FM57" s="107"/>
      <c r="FN57" s="107"/>
      <c r="FO57" s="107"/>
      <c r="FP57" s="107"/>
      <c r="FQ57" s="107"/>
      <c r="FR57" s="125"/>
      <c r="FS57" s="107"/>
      <c r="FT57" s="107"/>
      <c r="FU57" s="107"/>
      <c r="FV57" s="107"/>
      <c r="FW57" s="107"/>
      <c r="FX57" s="107"/>
      <c r="FY57" s="107"/>
      <c r="FZ57" s="107"/>
      <c r="GA57" s="107"/>
      <c r="GB57" s="107"/>
      <c r="GC57" s="107"/>
      <c r="GD57" s="107"/>
    </row>
    <row r="58" spans="1:188" ht="24.95" customHeight="1" x14ac:dyDescent="0.2">
      <c r="A58" s="107"/>
      <c r="B58" s="146" t="s">
        <v>3073</v>
      </c>
      <c r="C58" s="125" t="s">
        <v>3796</v>
      </c>
      <c r="D58" s="107" t="s">
        <v>3902</v>
      </c>
      <c r="E58" s="107"/>
      <c r="F58" s="146" t="s">
        <v>3839</v>
      </c>
      <c r="G58" s="146"/>
      <c r="H58" s="125" t="s">
        <v>85</v>
      </c>
      <c r="I58" s="125"/>
      <c r="J58" s="125" t="s">
        <v>85</v>
      </c>
      <c r="K58" s="125"/>
      <c r="L58" s="125" t="s">
        <v>85</v>
      </c>
      <c r="M58" s="125"/>
      <c r="N58" s="125" t="s">
        <v>85</v>
      </c>
      <c r="O58" s="125"/>
      <c r="P58" s="125" t="s">
        <v>3858</v>
      </c>
      <c r="Q58" s="125"/>
      <c r="R58" s="107"/>
      <c r="S58" s="107"/>
      <c r="T58" s="107" t="s">
        <v>3902</v>
      </c>
      <c r="U58" s="107"/>
      <c r="V58" s="146" t="s">
        <v>3839</v>
      </c>
      <c r="W58" s="146"/>
      <c r="X58" s="125" t="s">
        <v>85</v>
      </c>
      <c r="Y58" s="125"/>
      <c r="Z58" s="125" t="s">
        <v>85</v>
      </c>
      <c r="AA58" s="125"/>
      <c r="AB58" s="188">
        <v>33.582909999999998</v>
      </c>
      <c r="AC58" s="188"/>
      <c r="AD58" s="233">
        <v>-86.780411000000001</v>
      </c>
      <c r="AE58" s="233"/>
      <c r="AF58" s="107"/>
      <c r="AG58" s="107"/>
      <c r="AH58" s="107"/>
      <c r="AI58" s="107"/>
      <c r="AJ58" s="107"/>
      <c r="AK58" s="107"/>
      <c r="AL58" s="107"/>
      <c r="AM58" s="107"/>
      <c r="AN58" s="107"/>
      <c r="AO58" s="107"/>
      <c r="AP58" s="107"/>
      <c r="AQ58" s="107"/>
      <c r="AR58" s="107"/>
      <c r="AS58" s="107"/>
      <c r="AT58" s="107"/>
      <c r="AU58" s="107"/>
      <c r="AV58" s="107"/>
      <c r="AW58" s="107"/>
      <c r="AX58" s="107"/>
      <c r="AY58" s="107"/>
      <c r="AZ58" s="107"/>
      <c r="BA58" s="107"/>
      <c r="BB58" s="107"/>
      <c r="BC58" s="107"/>
      <c r="BD58" s="107"/>
      <c r="BE58" s="107"/>
      <c r="BF58" s="107"/>
      <c r="BG58" s="107"/>
      <c r="BH58" s="107"/>
      <c r="BI58" s="249"/>
      <c r="BJ58" s="249"/>
      <c r="BK58" s="146" t="s">
        <v>3839</v>
      </c>
      <c r="BL58" s="146"/>
      <c r="BM58" s="107"/>
      <c r="BN58" s="107"/>
      <c r="BO58" s="107"/>
      <c r="BP58" s="107"/>
      <c r="BQ58" s="107"/>
      <c r="BR58" s="107"/>
      <c r="BS58" s="107"/>
      <c r="BT58" s="107"/>
      <c r="BU58" s="107"/>
      <c r="BV58" s="107"/>
      <c r="BW58" s="107"/>
      <c r="BX58" s="107"/>
      <c r="BY58" s="107"/>
      <c r="BZ58" s="107"/>
      <c r="CA58" s="107"/>
      <c r="CB58" s="107"/>
      <c r="CC58" s="107"/>
      <c r="CD58" s="107"/>
      <c r="CE58" s="107"/>
      <c r="CF58" s="107"/>
      <c r="CG58" s="107"/>
      <c r="CH58" s="107"/>
      <c r="CI58" s="107"/>
      <c r="CJ58" s="107"/>
      <c r="CK58" s="107"/>
      <c r="CL58" s="107"/>
      <c r="CM58" s="107" t="s">
        <v>85</v>
      </c>
      <c r="CN58" s="107"/>
      <c r="CO58" s="125" t="s">
        <v>85</v>
      </c>
      <c r="CP58" s="125"/>
      <c r="CQ58" s="107" t="s">
        <v>502</v>
      </c>
      <c r="CR58" s="107"/>
      <c r="CS58" s="107" t="s">
        <v>3890</v>
      </c>
      <c r="CT58" s="107"/>
      <c r="CU58" s="188"/>
      <c r="CV58" s="188"/>
      <c r="CW58" s="188"/>
      <c r="CX58" s="188"/>
      <c r="CY58" s="107"/>
      <c r="CZ58" s="107"/>
      <c r="DA58" s="107"/>
      <c r="DB58" s="107"/>
      <c r="DC58" s="107"/>
      <c r="DD58" s="107"/>
      <c r="DE58" s="107"/>
      <c r="DF58" s="107"/>
      <c r="DG58" s="107"/>
      <c r="DH58" s="107"/>
      <c r="DI58" s="188">
        <v>33.580869</v>
      </c>
      <c r="DJ58" s="188"/>
      <c r="DK58" s="188">
        <v>-86.780685000000005</v>
      </c>
      <c r="DL58" s="188"/>
      <c r="DM58" s="107" t="s">
        <v>3903</v>
      </c>
      <c r="DN58" s="107"/>
      <c r="DO58" s="107" t="s">
        <v>3904</v>
      </c>
      <c r="DP58" s="107"/>
      <c r="DQ58" s="107">
        <v>5</v>
      </c>
      <c r="DR58" s="107"/>
      <c r="DS58" s="107"/>
      <c r="DT58" s="107"/>
      <c r="DU58" s="107"/>
      <c r="DV58" s="107"/>
      <c r="DW58" s="107"/>
      <c r="DX58" s="107"/>
      <c r="DY58" s="188">
        <v>33.582822999999998</v>
      </c>
      <c r="DZ58" s="188"/>
      <c r="EA58" s="188">
        <v>-86.780367999999996</v>
      </c>
      <c r="EB58" s="188"/>
      <c r="EC58" s="107"/>
      <c r="ED58" s="107"/>
      <c r="EE58" s="107"/>
      <c r="EF58" s="107"/>
      <c r="EG58" s="107"/>
      <c r="EH58" s="107"/>
      <c r="EI58" s="107"/>
      <c r="EJ58" s="107"/>
      <c r="EK58" s="107"/>
      <c r="EL58" s="107"/>
      <c r="EM58" s="107"/>
      <c r="EN58" s="107"/>
      <c r="EO58" s="107"/>
      <c r="EP58" s="107"/>
      <c r="EQ58" s="107"/>
      <c r="ER58" s="107"/>
      <c r="ES58" s="107"/>
      <c r="ET58" s="107"/>
      <c r="EU58" s="107"/>
      <c r="EV58" s="107"/>
      <c r="EW58" s="107"/>
      <c r="EX58" s="107"/>
      <c r="EY58" s="107"/>
      <c r="EZ58" s="107"/>
      <c r="FA58" s="107"/>
      <c r="FB58" s="107"/>
      <c r="FC58" s="107"/>
      <c r="FD58" s="107"/>
      <c r="FE58" s="107"/>
      <c r="FF58" s="107"/>
      <c r="FG58" s="107"/>
      <c r="FH58" s="107"/>
      <c r="FI58" s="107"/>
      <c r="FJ58" s="107"/>
      <c r="FK58" s="107"/>
      <c r="FL58" s="107"/>
      <c r="FM58" s="107"/>
      <c r="FN58" s="107"/>
      <c r="FO58" s="107"/>
      <c r="FP58" s="107"/>
      <c r="FQ58" s="107"/>
      <c r="FR58" s="125"/>
      <c r="FS58" s="107"/>
      <c r="FT58" s="107"/>
      <c r="FU58" s="107"/>
      <c r="FV58" s="107"/>
      <c r="FW58" s="107"/>
      <c r="FX58" s="107"/>
      <c r="FY58" s="107"/>
      <c r="FZ58" s="107"/>
      <c r="GA58" s="107"/>
      <c r="GB58" s="107"/>
      <c r="GC58" s="107"/>
      <c r="GD58" s="107"/>
    </row>
    <row r="59" spans="1:188" ht="24.95" customHeight="1" x14ac:dyDescent="0.2">
      <c r="A59" s="107"/>
      <c r="B59" s="146" t="s">
        <v>3073</v>
      </c>
      <c r="C59" s="125" t="s">
        <v>3796</v>
      </c>
      <c r="D59" s="107" t="s">
        <v>3905</v>
      </c>
      <c r="E59" s="107"/>
      <c r="F59" s="146" t="s">
        <v>3839</v>
      </c>
      <c r="G59" s="146"/>
      <c r="H59" s="125" t="s">
        <v>85</v>
      </c>
      <c r="I59" s="125"/>
      <c r="J59" s="125" t="s">
        <v>85</v>
      </c>
      <c r="K59" s="125"/>
      <c r="L59" s="125" t="s">
        <v>85</v>
      </c>
      <c r="M59" s="125"/>
      <c r="N59" s="125" t="s">
        <v>85</v>
      </c>
      <c r="O59" s="125"/>
      <c r="P59" s="125" t="s">
        <v>3906</v>
      </c>
      <c r="Q59" s="125"/>
      <c r="R59" s="107"/>
      <c r="S59" s="107"/>
      <c r="T59" s="107" t="s">
        <v>3905</v>
      </c>
      <c r="U59" s="107"/>
      <c r="V59" s="146" t="s">
        <v>3839</v>
      </c>
      <c r="W59" s="146"/>
      <c r="X59" s="125" t="s">
        <v>85</v>
      </c>
      <c r="Y59" s="125"/>
      <c r="Z59" s="125" t="s">
        <v>85</v>
      </c>
      <c r="AA59" s="125"/>
      <c r="AB59" s="233">
        <v>33.581108</v>
      </c>
      <c r="AC59" s="233"/>
      <c r="AD59" s="233">
        <v>-86.780618000000004</v>
      </c>
      <c r="AE59" s="233"/>
      <c r="AF59" s="107"/>
      <c r="AG59" s="107"/>
      <c r="AH59" s="107"/>
      <c r="AI59" s="107"/>
      <c r="AJ59" s="107"/>
      <c r="AK59" s="107"/>
      <c r="AL59" s="107"/>
      <c r="AM59" s="107"/>
      <c r="AN59" s="107"/>
      <c r="AO59" s="107"/>
      <c r="AP59" s="107"/>
      <c r="AQ59" s="107"/>
      <c r="AR59" s="107"/>
      <c r="AS59" s="107"/>
      <c r="AT59" s="107"/>
      <c r="AU59" s="107"/>
      <c r="AV59" s="107"/>
      <c r="AW59" s="107"/>
      <c r="AX59" s="107"/>
      <c r="AY59" s="107"/>
      <c r="AZ59" s="107"/>
      <c r="BA59" s="107"/>
      <c r="BB59" s="107"/>
      <c r="BC59" s="107"/>
      <c r="BD59" s="107"/>
      <c r="BE59" s="107"/>
      <c r="BF59" s="107"/>
      <c r="BG59" s="107"/>
      <c r="BH59" s="107"/>
      <c r="BI59" s="249"/>
      <c r="BJ59" s="249"/>
      <c r="BK59" s="146" t="s">
        <v>3839</v>
      </c>
      <c r="BL59" s="146"/>
      <c r="BM59" s="107"/>
      <c r="BN59" s="107"/>
      <c r="BO59" s="107"/>
      <c r="BP59" s="107"/>
      <c r="BQ59" s="107"/>
      <c r="BR59" s="107"/>
      <c r="BS59" s="107"/>
      <c r="BT59" s="107"/>
      <c r="BU59" s="107"/>
      <c r="BV59" s="107"/>
      <c r="BW59" s="107"/>
      <c r="BX59" s="107"/>
      <c r="BY59" s="107"/>
      <c r="BZ59" s="107"/>
      <c r="CA59" s="107"/>
      <c r="CB59" s="107"/>
      <c r="CC59" s="107"/>
      <c r="CD59" s="107"/>
      <c r="CE59" s="107"/>
      <c r="CF59" s="107"/>
      <c r="CG59" s="107"/>
      <c r="CH59" s="107"/>
      <c r="CI59" s="107"/>
      <c r="CJ59" s="107"/>
      <c r="CK59" s="107"/>
      <c r="CL59" s="107"/>
      <c r="CM59" s="107" t="s">
        <v>85</v>
      </c>
      <c r="CN59" s="107"/>
      <c r="CO59" s="125" t="s">
        <v>85</v>
      </c>
      <c r="CP59" s="125"/>
      <c r="CQ59" s="107" t="s">
        <v>502</v>
      </c>
      <c r="CR59" s="107"/>
      <c r="CS59" s="107" t="s">
        <v>3890</v>
      </c>
      <c r="CT59" s="107"/>
      <c r="CU59" s="188"/>
      <c r="CV59" s="188"/>
      <c r="CW59" s="188"/>
      <c r="CX59" s="188"/>
      <c r="CY59" s="107"/>
      <c r="CZ59" s="107"/>
      <c r="DA59" s="107"/>
      <c r="DB59" s="107"/>
      <c r="DC59" s="107"/>
      <c r="DD59" s="107"/>
      <c r="DE59" s="107"/>
      <c r="DF59" s="107"/>
      <c r="DG59" s="107"/>
      <c r="DH59" s="107"/>
      <c r="DI59" s="188">
        <v>33.581065000000002</v>
      </c>
      <c r="DJ59" s="188"/>
      <c r="DK59" s="188">
        <v>-86.780625999999998</v>
      </c>
      <c r="DL59" s="188"/>
      <c r="DM59" s="107" t="s">
        <v>3907</v>
      </c>
      <c r="DN59" s="107"/>
      <c r="DO59" s="107" t="s">
        <v>3908</v>
      </c>
      <c r="DP59" s="107"/>
      <c r="DQ59" s="107">
        <v>72</v>
      </c>
      <c r="DR59" s="107"/>
      <c r="DS59" s="107"/>
      <c r="DT59" s="107"/>
      <c r="DU59" s="107"/>
      <c r="DV59" s="107"/>
      <c r="DW59" s="107"/>
      <c r="DX59" s="107"/>
      <c r="DY59" s="188">
        <v>33.581119999999999</v>
      </c>
      <c r="DZ59" s="188"/>
      <c r="EA59" s="188">
        <v>-86.780574999999999</v>
      </c>
      <c r="EB59" s="188"/>
      <c r="EC59" s="107"/>
      <c r="ED59" s="107"/>
      <c r="EE59" s="107"/>
      <c r="EF59" s="107"/>
      <c r="EG59" s="107"/>
      <c r="EH59" s="107"/>
      <c r="EI59" s="107"/>
      <c r="EJ59" s="107"/>
      <c r="EK59" s="107"/>
      <c r="EL59" s="107"/>
      <c r="EM59" s="107"/>
      <c r="EN59" s="107"/>
      <c r="EO59" s="107"/>
      <c r="EP59" s="107"/>
      <c r="EQ59" s="107"/>
      <c r="ER59" s="107"/>
      <c r="ES59" s="107"/>
      <c r="ET59" s="107"/>
      <c r="EU59" s="107"/>
      <c r="EV59" s="107"/>
      <c r="EW59" s="107"/>
      <c r="EX59" s="107"/>
      <c r="EY59" s="107"/>
      <c r="EZ59" s="107"/>
      <c r="FA59" s="107"/>
      <c r="FB59" s="107"/>
      <c r="FC59" s="107"/>
      <c r="FD59" s="107"/>
      <c r="FE59" s="107"/>
      <c r="FF59" s="107"/>
      <c r="FG59" s="107"/>
      <c r="FH59" s="107"/>
      <c r="FI59" s="107"/>
      <c r="FJ59" s="107"/>
      <c r="FK59" s="107"/>
      <c r="FL59" s="107"/>
      <c r="FM59" s="107"/>
      <c r="FN59" s="107"/>
      <c r="FO59" s="107"/>
      <c r="FP59" s="107"/>
      <c r="FQ59" s="107"/>
      <c r="FR59" s="107"/>
      <c r="FS59" s="107"/>
      <c r="FT59" s="107"/>
      <c r="FU59" s="107"/>
      <c r="FV59" s="107"/>
      <c r="FW59" s="107"/>
      <c r="FX59" s="107"/>
      <c r="FY59" s="107"/>
      <c r="FZ59" s="107"/>
      <c r="GA59" s="107"/>
      <c r="GB59" s="107"/>
      <c r="GC59" s="107"/>
      <c r="GD59" s="107"/>
    </row>
    <row r="60" spans="1:188" ht="24.95" customHeight="1" x14ac:dyDescent="0.2">
      <c r="A60" s="107"/>
      <c r="B60" s="107" t="s">
        <v>3080</v>
      </c>
      <c r="C60" s="125" t="s">
        <v>4461</v>
      </c>
      <c r="D60" s="125" t="s">
        <v>1383</v>
      </c>
      <c r="E60" s="125"/>
      <c r="F60" s="125" t="s">
        <v>4462</v>
      </c>
      <c r="G60" s="125"/>
      <c r="H60" s="125" t="s">
        <v>4463</v>
      </c>
      <c r="I60" s="125"/>
      <c r="J60" s="125" t="s">
        <v>4464</v>
      </c>
      <c r="K60" s="125"/>
      <c r="L60" s="125"/>
      <c r="M60" s="125"/>
      <c r="N60" s="125"/>
      <c r="O60" s="125"/>
      <c r="P60" s="125"/>
      <c r="Q60" s="125"/>
      <c r="R60" s="125"/>
      <c r="S60" s="125" t="s">
        <v>3162</v>
      </c>
      <c r="T60" s="125"/>
      <c r="U60" s="125"/>
      <c r="V60" s="125"/>
      <c r="W60" s="125"/>
      <c r="X60" s="125"/>
      <c r="Y60" s="125"/>
      <c r="Z60" s="125" t="s">
        <v>4465</v>
      </c>
      <c r="AA60" s="125"/>
      <c r="AB60" s="225" t="s">
        <v>4466</v>
      </c>
      <c r="AC60" s="225"/>
      <c r="AD60" s="236" t="s">
        <v>4467</v>
      </c>
      <c r="AE60" s="236"/>
      <c r="AF60" s="125"/>
      <c r="AG60" s="125" t="s">
        <v>4468</v>
      </c>
      <c r="AH60" s="125" t="s">
        <v>4469</v>
      </c>
      <c r="AI60" s="125"/>
      <c r="AJ60" s="125" t="s">
        <v>4469</v>
      </c>
      <c r="AK60" s="125" t="s">
        <v>4470</v>
      </c>
      <c r="AL60" s="125"/>
      <c r="AM60" s="125" t="s">
        <v>4470</v>
      </c>
      <c r="AN60" s="125" t="s">
        <v>4471</v>
      </c>
      <c r="AO60" s="125"/>
      <c r="AP60" s="125" t="s">
        <v>4471</v>
      </c>
      <c r="AQ60" s="125" t="s">
        <v>4471</v>
      </c>
      <c r="AR60" s="125"/>
      <c r="AS60" s="125" t="s">
        <v>4471</v>
      </c>
      <c r="AT60" s="125" t="s">
        <v>4472</v>
      </c>
      <c r="AU60" s="125"/>
      <c r="AV60" s="125" t="s">
        <v>4472</v>
      </c>
      <c r="AW60" s="125" t="s">
        <v>4470</v>
      </c>
      <c r="AX60" s="125"/>
      <c r="AY60" s="125" t="s">
        <v>4470</v>
      </c>
      <c r="AZ60" s="125" t="s">
        <v>4473</v>
      </c>
      <c r="BA60" s="125"/>
      <c r="BB60" s="125" t="s">
        <v>4473</v>
      </c>
      <c r="BC60" s="125"/>
      <c r="BD60" s="125" t="s">
        <v>601</v>
      </c>
      <c r="BE60" s="125"/>
      <c r="BF60" s="237">
        <v>33932</v>
      </c>
      <c r="BG60" s="125"/>
      <c r="BH60" s="125" t="s">
        <v>85</v>
      </c>
      <c r="BI60" s="125" t="s">
        <v>1074</v>
      </c>
      <c r="BJ60" s="125"/>
      <c r="BK60" s="125"/>
      <c r="BL60" s="125"/>
      <c r="BM60" s="125" t="s">
        <v>4473</v>
      </c>
      <c r="BN60" s="125"/>
      <c r="BO60" s="125" t="s">
        <v>4473</v>
      </c>
      <c r="BP60" s="125" t="s">
        <v>4473</v>
      </c>
      <c r="BQ60" s="125"/>
      <c r="BR60" s="125" t="s">
        <v>4473</v>
      </c>
      <c r="BS60" s="125" t="s">
        <v>4473</v>
      </c>
      <c r="BT60" s="125"/>
      <c r="BU60" s="125" t="s">
        <v>4473</v>
      </c>
      <c r="BV60" s="125" t="s">
        <v>4473</v>
      </c>
      <c r="BW60" s="125"/>
      <c r="BX60" s="125" t="s">
        <v>4473</v>
      </c>
      <c r="BY60" s="125" t="s">
        <v>4474</v>
      </c>
      <c r="BZ60" s="125"/>
      <c r="CA60" s="125" t="s">
        <v>4475</v>
      </c>
      <c r="CB60" s="125" t="s">
        <v>4476</v>
      </c>
      <c r="CC60" s="125"/>
      <c r="CD60" s="125" t="s">
        <v>4477</v>
      </c>
      <c r="CE60" s="125" t="s">
        <v>4478</v>
      </c>
      <c r="CF60" s="125"/>
      <c r="CG60" s="125" t="s">
        <v>4479</v>
      </c>
      <c r="CH60" s="125" t="s">
        <v>4478</v>
      </c>
      <c r="CI60" s="125"/>
      <c r="CJ60" s="125" t="s">
        <v>4480</v>
      </c>
      <c r="CK60" s="125"/>
      <c r="CL60" s="125" t="s">
        <v>4481</v>
      </c>
      <c r="CM60" s="125"/>
      <c r="CN60" s="125" t="s">
        <v>4482</v>
      </c>
      <c r="CO60" s="125"/>
      <c r="CP60" s="125" t="s">
        <v>4482</v>
      </c>
      <c r="CQ60" s="125" t="s">
        <v>4483</v>
      </c>
      <c r="CR60" s="125"/>
      <c r="CS60" s="125" t="s">
        <v>4484</v>
      </c>
      <c r="CT60" s="125"/>
      <c r="CU60" s="225"/>
      <c r="CV60" s="225"/>
      <c r="CW60" s="225"/>
      <c r="CX60" s="225"/>
      <c r="CY60" s="125"/>
      <c r="CZ60" s="125"/>
      <c r="DA60" s="125"/>
      <c r="DB60" s="125"/>
      <c r="DC60" s="125"/>
      <c r="DD60" s="125"/>
      <c r="DE60" s="125"/>
      <c r="DF60" s="125"/>
      <c r="DG60" s="125"/>
      <c r="DH60" s="125"/>
      <c r="DI60" s="125"/>
      <c r="DJ60" s="125"/>
      <c r="DK60" s="125"/>
      <c r="DL60" s="125"/>
      <c r="DM60" s="125"/>
      <c r="DN60" s="125"/>
      <c r="DO60" s="125"/>
      <c r="DP60" s="125"/>
      <c r="DQ60" s="125"/>
      <c r="DR60" s="125"/>
      <c r="DS60" s="125"/>
      <c r="DT60" s="125"/>
      <c r="DU60" s="125"/>
      <c r="DV60" s="125"/>
      <c r="DW60" s="125"/>
      <c r="DX60" s="125"/>
      <c r="DY60" s="125">
        <v>42.280780999999998</v>
      </c>
      <c r="DZ60" s="125"/>
      <c r="EA60" s="125">
        <v>-83.109781999999996</v>
      </c>
      <c r="EB60" s="125"/>
      <c r="EC60" s="228">
        <f>SQRT((((4+(3.25/12))*85)+4/12)*50)</f>
        <v>134.78764161945017</v>
      </c>
      <c r="ED60" s="228"/>
      <c r="EE60" s="229">
        <v>21.59</v>
      </c>
      <c r="EF60" s="229"/>
      <c r="EG60" s="125"/>
      <c r="EH60" s="125"/>
      <c r="EI60" s="125"/>
      <c r="EJ60" s="125"/>
      <c r="EK60" s="125"/>
      <c r="EL60" s="125"/>
      <c r="EM60" s="125"/>
      <c r="EN60" s="125"/>
      <c r="EO60" s="125"/>
      <c r="EP60" s="125"/>
      <c r="EQ60" s="125"/>
      <c r="ER60" s="125"/>
      <c r="ES60" s="125"/>
      <c r="ET60" s="125"/>
      <c r="EU60" s="125"/>
      <c r="EV60" s="125"/>
      <c r="EW60" s="148" t="s">
        <v>4409</v>
      </c>
      <c r="EX60" s="570" t="s">
        <v>4410</v>
      </c>
      <c r="EY60" s="148"/>
      <c r="EZ60" s="148" t="s">
        <v>4409</v>
      </c>
      <c r="FA60" s="570" t="s">
        <v>4410</v>
      </c>
      <c r="FB60" s="125"/>
      <c r="FC60" s="148" t="s">
        <v>4409</v>
      </c>
      <c r="FD60" s="570" t="s">
        <v>4410</v>
      </c>
      <c r="FE60" s="125"/>
      <c r="FF60" s="148" t="s">
        <v>4409</v>
      </c>
      <c r="FG60" s="570" t="s">
        <v>4410</v>
      </c>
      <c r="FH60" s="125"/>
      <c r="FI60" s="148" t="s">
        <v>4409</v>
      </c>
      <c r="FJ60" s="570" t="s">
        <v>4410</v>
      </c>
      <c r="FK60" s="125"/>
      <c r="FL60" s="148" t="s">
        <v>4409</v>
      </c>
      <c r="FM60" s="570" t="s">
        <v>4410</v>
      </c>
      <c r="FN60" s="125"/>
      <c r="FO60" s="148" t="s">
        <v>4409</v>
      </c>
      <c r="FP60" s="570" t="s">
        <v>4410</v>
      </c>
      <c r="FQ60" s="125"/>
      <c r="FR60" s="148" t="s">
        <v>4409</v>
      </c>
      <c r="FS60" s="570" t="s">
        <v>4410</v>
      </c>
      <c r="FT60" s="125"/>
      <c r="FU60" s="125"/>
      <c r="FV60" s="238">
        <v>33909</v>
      </c>
      <c r="FW60" s="125"/>
      <c r="FX60" s="125" t="s">
        <v>4485</v>
      </c>
      <c r="FY60" s="125"/>
      <c r="FZ60" s="125" t="s">
        <v>4482</v>
      </c>
      <c r="GA60" s="125"/>
      <c r="GB60" s="125" t="s">
        <v>4482</v>
      </c>
      <c r="GC60" s="125"/>
      <c r="GD60" s="125"/>
    </row>
    <row r="61" spans="1:188" ht="24.95" customHeight="1" x14ac:dyDescent="0.2">
      <c r="A61" s="107"/>
      <c r="B61" s="107" t="s">
        <v>3080</v>
      </c>
      <c r="C61" s="125" t="s">
        <v>4461</v>
      </c>
      <c r="D61" s="125" t="s">
        <v>4486</v>
      </c>
      <c r="E61" s="125"/>
      <c r="F61" s="125" t="s">
        <v>1300</v>
      </c>
      <c r="G61" s="125"/>
      <c r="H61" s="125" t="s">
        <v>4487</v>
      </c>
      <c r="I61" s="125"/>
      <c r="J61" s="125" t="s">
        <v>4488</v>
      </c>
      <c r="K61" s="125"/>
      <c r="L61" s="125"/>
      <c r="M61" s="125"/>
      <c r="N61" s="125"/>
      <c r="O61" s="125"/>
      <c r="P61" s="125"/>
      <c r="Q61" s="125"/>
      <c r="R61" s="125"/>
      <c r="S61" s="125"/>
      <c r="T61" s="125" t="s">
        <v>4489</v>
      </c>
      <c r="U61" s="125"/>
      <c r="V61" s="125"/>
      <c r="W61" s="125"/>
      <c r="X61" s="125" t="s">
        <v>4490</v>
      </c>
      <c r="Y61" s="125"/>
      <c r="Z61" s="125" t="s">
        <v>4491</v>
      </c>
      <c r="AA61" s="125"/>
      <c r="AB61" s="225">
        <v>42.280470000000001</v>
      </c>
      <c r="AC61" s="225"/>
      <c r="AD61" s="225">
        <v>-83.109700000000004</v>
      </c>
      <c r="AE61" s="225"/>
      <c r="AF61" s="125"/>
      <c r="AG61" s="125"/>
      <c r="AH61" s="125"/>
      <c r="AI61" s="125"/>
      <c r="AJ61" s="125"/>
      <c r="AK61" s="125"/>
      <c r="AL61" s="125"/>
      <c r="AM61" s="125"/>
      <c r="AN61" s="125"/>
      <c r="AO61" s="125"/>
      <c r="AP61" s="125"/>
      <c r="AQ61" s="125"/>
      <c r="AR61" s="125"/>
      <c r="AS61" s="125"/>
      <c r="AT61" s="125"/>
      <c r="AU61" s="125"/>
      <c r="AV61" s="125"/>
      <c r="AW61" s="125"/>
      <c r="AX61" s="125"/>
      <c r="AY61" s="125"/>
      <c r="AZ61" s="125"/>
      <c r="BA61" s="125"/>
      <c r="BB61" s="125"/>
      <c r="BC61" s="125"/>
      <c r="BD61" s="125"/>
      <c r="BE61" s="125"/>
      <c r="BF61" s="125"/>
      <c r="BG61" s="125"/>
      <c r="BH61" s="125"/>
      <c r="BI61" s="125">
        <v>30300317</v>
      </c>
      <c r="BJ61" s="125"/>
      <c r="BK61" s="125" t="s">
        <v>4490</v>
      </c>
      <c r="BL61" s="125"/>
      <c r="BM61" s="125"/>
      <c r="BN61" s="125"/>
      <c r="BO61" s="125"/>
      <c r="BP61" s="125"/>
      <c r="BQ61" s="125"/>
      <c r="BR61" s="125"/>
      <c r="BS61" s="125"/>
      <c r="BT61" s="125"/>
      <c r="BU61" s="125"/>
      <c r="BV61" s="125"/>
      <c r="BW61" s="125"/>
      <c r="BX61" s="125"/>
      <c r="BY61" s="125"/>
      <c r="BZ61" s="125"/>
      <c r="CA61" s="125"/>
      <c r="CB61" s="125"/>
      <c r="CC61" s="125"/>
      <c r="CD61" s="125"/>
      <c r="CE61" s="125"/>
      <c r="CF61" s="125"/>
      <c r="CG61" s="125"/>
      <c r="CH61" s="125"/>
      <c r="CI61" s="125"/>
      <c r="CJ61" s="125"/>
      <c r="CK61" s="125"/>
      <c r="CL61" s="125"/>
      <c r="CM61" s="125"/>
      <c r="CN61" s="125"/>
      <c r="CO61" s="125"/>
      <c r="CP61" s="125"/>
      <c r="CQ61" s="125" t="s">
        <v>735</v>
      </c>
      <c r="CR61" s="125"/>
      <c r="CS61" s="125"/>
      <c r="CT61" s="125"/>
      <c r="CU61" s="225">
        <v>42.280380000000001</v>
      </c>
      <c r="CV61" s="225"/>
      <c r="CW61" s="225">
        <v>-83.109809999999996</v>
      </c>
      <c r="CX61" s="225"/>
      <c r="CY61" s="125">
        <v>353</v>
      </c>
      <c r="CZ61" s="125"/>
      <c r="DA61" s="125">
        <v>16.5</v>
      </c>
      <c r="DB61" s="125"/>
      <c r="DC61" s="125">
        <v>271000</v>
      </c>
      <c r="DD61" s="125"/>
      <c r="DE61" s="125">
        <v>503</v>
      </c>
      <c r="DF61" s="125"/>
      <c r="DG61" s="125" t="s">
        <v>4492</v>
      </c>
      <c r="DH61" s="125"/>
      <c r="DI61" s="125"/>
      <c r="DJ61" s="125"/>
      <c r="DK61" s="125"/>
      <c r="DL61" s="125"/>
      <c r="DM61" s="125"/>
      <c r="DN61" s="125"/>
      <c r="DO61" s="125"/>
      <c r="DP61" s="125"/>
      <c r="DQ61" s="125"/>
      <c r="DR61" s="125"/>
      <c r="DS61" s="125"/>
      <c r="DT61" s="125"/>
      <c r="DU61" s="125"/>
      <c r="DV61" s="125"/>
      <c r="DW61" s="125"/>
      <c r="DX61" s="125"/>
      <c r="DY61" s="125"/>
      <c r="DZ61" s="125"/>
      <c r="EA61" s="125"/>
      <c r="EB61" s="125"/>
      <c r="EC61" s="125"/>
      <c r="ED61" s="125"/>
      <c r="EE61" s="125"/>
      <c r="EF61" s="125"/>
      <c r="EG61" s="125"/>
      <c r="EH61" s="125"/>
      <c r="EI61" s="125"/>
      <c r="EJ61" s="125"/>
      <c r="EK61" s="125"/>
      <c r="EL61" s="125"/>
      <c r="EM61" s="125"/>
      <c r="EN61" s="125"/>
      <c r="EO61" s="125"/>
      <c r="EP61" s="125"/>
      <c r="EQ61" s="125"/>
      <c r="ER61" s="125"/>
      <c r="ES61" s="125"/>
      <c r="ET61" s="125"/>
      <c r="EU61" s="125"/>
      <c r="EV61" s="125"/>
      <c r="EW61" s="125"/>
      <c r="EX61" s="125"/>
      <c r="EY61" s="125"/>
      <c r="EZ61" s="125"/>
      <c r="FA61" s="125"/>
      <c r="FB61" s="125"/>
      <c r="FC61" s="125"/>
      <c r="FD61" s="125"/>
      <c r="FE61" s="125"/>
      <c r="FF61" s="125"/>
      <c r="FG61" s="125"/>
      <c r="FH61" s="125"/>
      <c r="FI61" s="125"/>
      <c r="FJ61" s="125"/>
      <c r="FK61" s="125"/>
      <c r="FL61" s="125"/>
      <c r="FM61" s="125"/>
      <c r="FN61" s="125"/>
      <c r="FO61" s="125"/>
      <c r="FP61" s="125"/>
      <c r="FQ61" s="125"/>
      <c r="FR61" s="125"/>
      <c r="FS61" s="125"/>
      <c r="FT61" s="125"/>
      <c r="FU61" s="125"/>
      <c r="FV61" s="125"/>
      <c r="FW61" s="125"/>
      <c r="FX61" s="125"/>
      <c r="FY61" s="125"/>
      <c r="FZ61" s="125"/>
      <c r="GA61" s="125"/>
      <c r="GB61" s="125"/>
      <c r="GC61" s="125"/>
      <c r="GD61" s="125"/>
    </row>
    <row r="62" spans="1:188" ht="24.95" customHeight="1" x14ac:dyDescent="0.2">
      <c r="A62" s="107"/>
      <c r="B62" s="107" t="s">
        <v>3080</v>
      </c>
      <c r="C62" s="125" t="s">
        <v>4461</v>
      </c>
      <c r="D62" s="125" t="s">
        <v>4493</v>
      </c>
      <c r="E62" s="125"/>
      <c r="F62" s="125" t="s">
        <v>4494</v>
      </c>
      <c r="G62" s="125"/>
      <c r="H62" s="125" t="s">
        <v>4495</v>
      </c>
      <c r="I62" s="125"/>
      <c r="J62" s="190"/>
      <c r="K62" s="190"/>
      <c r="L62" s="125"/>
      <c r="M62" s="125"/>
      <c r="N62" s="125"/>
      <c r="O62" s="125"/>
      <c r="P62" s="125"/>
      <c r="Q62" s="125"/>
      <c r="R62" s="125"/>
      <c r="S62" s="125"/>
      <c r="T62" s="125"/>
      <c r="U62" s="125"/>
      <c r="V62" s="125"/>
      <c r="W62" s="125"/>
      <c r="X62" s="125"/>
      <c r="Y62" s="125"/>
      <c r="Z62" s="125" t="s">
        <v>4496</v>
      </c>
      <c r="AA62" s="125"/>
      <c r="AB62" s="225">
        <v>42.280569999999997</v>
      </c>
      <c r="AC62" s="225"/>
      <c r="AD62" s="225">
        <v>-83.109120000000004</v>
      </c>
      <c r="AE62" s="225"/>
      <c r="AF62" s="125"/>
      <c r="AG62" s="125"/>
      <c r="AH62" s="125"/>
      <c r="AI62" s="125"/>
      <c r="AJ62" s="125"/>
      <c r="AK62" s="125"/>
      <c r="AL62" s="125"/>
      <c r="AM62" s="125"/>
      <c r="AN62" s="125"/>
      <c r="AO62" s="125"/>
      <c r="AP62" s="125"/>
      <c r="AQ62" s="125"/>
      <c r="AR62" s="125"/>
      <c r="AS62" s="125"/>
      <c r="AT62" s="125"/>
      <c r="AU62" s="125"/>
      <c r="AV62" s="125"/>
      <c r="AW62" s="125"/>
      <c r="AX62" s="125"/>
      <c r="AY62" s="125"/>
      <c r="AZ62" s="125"/>
      <c r="BA62" s="125"/>
      <c r="BB62" s="125"/>
      <c r="BC62" s="125"/>
      <c r="BD62" s="125"/>
      <c r="BE62" s="125"/>
      <c r="BF62" s="125"/>
      <c r="BG62" s="125"/>
      <c r="BH62" s="125"/>
      <c r="BI62" s="125">
        <v>30300319</v>
      </c>
      <c r="BJ62" s="125"/>
      <c r="BK62" s="125"/>
      <c r="BL62" s="125"/>
      <c r="BM62" s="125"/>
      <c r="BN62" s="125"/>
      <c r="BO62" s="125"/>
      <c r="BP62" s="125"/>
      <c r="BQ62" s="125"/>
      <c r="BR62" s="125"/>
      <c r="BS62" s="125"/>
      <c r="BT62" s="125"/>
      <c r="BU62" s="125"/>
      <c r="BV62" s="125"/>
      <c r="BW62" s="125"/>
      <c r="BX62" s="125"/>
      <c r="BY62" s="125"/>
      <c r="BZ62" s="125"/>
      <c r="CA62" s="125"/>
      <c r="CB62" s="125"/>
      <c r="CC62" s="125"/>
      <c r="CD62" s="125"/>
      <c r="CE62" s="125"/>
      <c r="CF62" s="125"/>
      <c r="CG62" s="125"/>
      <c r="CH62" s="125"/>
      <c r="CI62" s="125"/>
      <c r="CJ62" s="125"/>
      <c r="CK62" s="125"/>
      <c r="CL62" s="125"/>
      <c r="CM62" s="125"/>
      <c r="CN62" s="125"/>
      <c r="CO62" s="125"/>
      <c r="CP62" s="125"/>
      <c r="CQ62" s="125" t="s">
        <v>4497</v>
      </c>
      <c r="CR62" s="125"/>
      <c r="CS62" s="125"/>
      <c r="CT62" s="125"/>
      <c r="CU62" s="225">
        <v>42.280521999999998</v>
      </c>
      <c r="CV62" s="225"/>
      <c r="CW62" s="225">
        <v>-83.109133999999997</v>
      </c>
      <c r="CX62" s="225"/>
      <c r="CY62" s="125">
        <v>84</v>
      </c>
      <c r="CZ62" s="125"/>
      <c r="DA62" s="229">
        <v>7.1529999999999996</v>
      </c>
      <c r="DB62" s="229"/>
      <c r="DC62" s="125">
        <v>158231</v>
      </c>
      <c r="DD62" s="125"/>
      <c r="DE62" s="125">
        <v>1832</v>
      </c>
      <c r="DF62" s="125"/>
      <c r="DG62" s="125"/>
      <c r="DH62" s="125"/>
      <c r="DI62" s="125"/>
      <c r="DJ62" s="125"/>
      <c r="DK62" s="125"/>
      <c r="DL62" s="125"/>
      <c r="DM62" s="125"/>
      <c r="DN62" s="125"/>
      <c r="DO62" s="125"/>
      <c r="DP62" s="125"/>
      <c r="DQ62" s="125"/>
      <c r="DR62" s="125"/>
      <c r="DS62" s="125"/>
      <c r="DT62" s="125"/>
      <c r="DU62" s="125"/>
      <c r="DV62" s="125"/>
      <c r="DW62" s="125"/>
      <c r="DX62" s="125"/>
      <c r="DY62" s="125"/>
      <c r="DZ62" s="125"/>
      <c r="EA62" s="125"/>
      <c r="EB62" s="125"/>
      <c r="EC62" s="125"/>
      <c r="ED62" s="125"/>
      <c r="EE62" s="125"/>
      <c r="EF62" s="125"/>
      <c r="EG62" s="125"/>
      <c r="EH62" s="125"/>
      <c r="EI62" s="125"/>
      <c r="EJ62" s="125"/>
      <c r="EK62" s="125"/>
      <c r="EL62" s="125"/>
      <c r="EM62" s="125"/>
      <c r="EN62" s="125"/>
      <c r="EO62" s="125"/>
      <c r="EP62" s="125"/>
      <c r="EQ62" s="125"/>
      <c r="ER62" s="125"/>
      <c r="ES62" s="125"/>
      <c r="ET62" s="125"/>
      <c r="EU62" s="125"/>
      <c r="EV62" s="125"/>
      <c r="EW62" s="125"/>
      <c r="EX62" s="125"/>
      <c r="EY62" s="125"/>
      <c r="EZ62" s="125"/>
      <c r="FA62" s="125"/>
      <c r="FB62" s="125"/>
      <c r="FC62" s="125"/>
      <c r="FD62" s="125"/>
      <c r="FE62" s="125"/>
      <c r="FF62" s="125"/>
      <c r="FG62" s="125"/>
      <c r="FH62" s="125"/>
      <c r="FI62" s="125"/>
      <c r="FJ62" s="125"/>
      <c r="FK62" s="125"/>
      <c r="FL62" s="125"/>
      <c r="FM62" s="125"/>
      <c r="FN62" s="125"/>
      <c r="FO62" s="125"/>
      <c r="FP62" s="125"/>
      <c r="FQ62" s="125"/>
      <c r="FR62" s="125"/>
      <c r="FS62" s="125"/>
      <c r="FT62" s="125"/>
      <c r="FU62" s="125"/>
      <c r="FV62" s="125"/>
      <c r="FW62" s="125"/>
      <c r="FX62" s="125"/>
      <c r="FY62" s="125"/>
      <c r="FZ62" s="125"/>
      <c r="GA62" s="125"/>
      <c r="GB62" s="125"/>
      <c r="GC62" s="125"/>
      <c r="GD62" s="125"/>
    </row>
    <row r="63" spans="1:188" ht="24.95" customHeight="1" x14ac:dyDescent="0.2">
      <c r="A63" s="107"/>
      <c r="B63" s="107" t="s">
        <v>3080</v>
      </c>
      <c r="C63" s="125" t="s">
        <v>4461</v>
      </c>
      <c r="D63" s="125" t="s">
        <v>4493</v>
      </c>
      <c r="E63" s="125"/>
      <c r="F63" s="125" t="s">
        <v>4494</v>
      </c>
      <c r="G63" s="125"/>
      <c r="H63" s="125" t="s">
        <v>4495</v>
      </c>
      <c r="I63" s="125"/>
      <c r="J63" s="125"/>
      <c r="K63" s="125"/>
      <c r="L63" s="125"/>
      <c r="M63" s="125"/>
      <c r="N63" s="125"/>
      <c r="O63" s="125"/>
      <c r="P63" s="125"/>
      <c r="Q63" s="125"/>
      <c r="R63" s="125"/>
      <c r="S63" s="125"/>
      <c r="T63" s="125"/>
      <c r="U63" s="125"/>
      <c r="V63" s="125"/>
      <c r="W63" s="125"/>
      <c r="X63" s="125"/>
      <c r="Y63" s="125"/>
      <c r="Z63" s="125" t="s">
        <v>4498</v>
      </c>
      <c r="AA63" s="125"/>
      <c r="AB63" s="236">
        <v>42.2806</v>
      </c>
      <c r="AC63" s="236"/>
      <c r="AD63" s="225">
        <v>-83.109290000000001</v>
      </c>
      <c r="AE63" s="225"/>
      <c r="AF63" s="125"/>
      <c r="AG63" s="125"/>
      <c r="AH63" s="125"/>
      <c r="AI63" s="125"/>
      <c r="AJ63" s="125"/>
      <c r="AK63" s="125"/>
      <c r="AL63" s="125"/>
      <c r="AM63" s="125"/>
      <c r="AN63" s="125"/>
      <c r="AO63" s="125"/>
      <c r="AP63" s="125"/>
      <c r="AQ63" s="125"/>
      <c r="AR63" s="125"/>
      <c r="AS63" s="125"/>
      <c r="AT63" s="125"/>
      <c r="AU63" s="125"/>
      <c r="AV63" s="125"/>
      <c r="AW63" s="125"/>
      <c r="AX63" s="125"/>
      <c r="AY63" s="125"/>
      <c r="AZ63" s="125"/>
      <c r="BA63" s="125"/>
      <c r="BB63" s="125"/>
      <c r="BC63" s="125"/>
      <c r="BD63" s="125"/>
      <c r="BE63" s="125"/>
      <c r="BF63" s="125"/>
      <c r="BG63" s="125"/>
      <c r="BH63" s="125"/>
      <c r="BI63" s="125"/>
      <c r="BJ63" s="125"/>
      <c r="BK63" s="125"/>
      <c r="BL63" s="125"/>
      <c r="BM63" s="125"/>
      <c r="BN63" s="125"/>
      <c r="BO63" s="125"/>
      <c r="BP63" s="125"/>
      <c r="BQ63" s="125"/>
      <c r="BR63" s="125"/>
      <c r="BS63" s="125"/>
      <c r="BT63" s="125"/>
      <c r="BU63" s="125"/>
      <c r="BV63" s="125"/>
      <c r="BW63" s="125"/>
      <c r="BX63" s="125"/>
      <c r="BY63" s="125"/>
      <c r="BZ63" s="125"/>
      <c r="CA63" s="125"/>
      <c r="CB63" s="125"/>
      <c r="CC63" s="125"/>
      <c r="CD63" s="125"/>
      <c r="CE63" s="125"/>
      <c r="CF63" s="125"/>
      <c r="CG63" s="125"/>
      <c r="CH63" s="125"/>
      <c r="CI63" s="125"/>
      <c r="CJ63" s="125"/>
      <c r="CK63" s="125"/>
      <c r="CL63" s="125"/>
      <c r="CM63" s="125"/>
      <c r="CN63" s="125"/>
      <c r="CO63" s="125"/>
      <c r="CP63" s="125"/>
      <c r="CQ63" s="125" t="s">
        <v>4497</v>
      </c>
      <c r="CR63" s="125"/>
      <c r="CS63" s="125"/>
      <c r="CT63" s="125"/>
      <c r="CU63" s="225">
        <v>42.280555999999997</v>
      </c>
      <c r="CV63" s="225"/>
      <c r="CW63" s="225">
        <v>-83.109280999999996</v>
      </c>
      <c r="CX63" s="225"/>
      <c r="CY63" s="125">
        <v>84</v>
      </c>
      <c r="CZ63" s="125"/>
      <c r="DA63" s="229">
        <v>7.1529999999999996</v>
      </c>
      <c r="DB63" s="229"/>
      <c r="DC63" s="125">
        <v>158231</v>
      </c>
      <c r="DD63" s="125"/>
      <c r="DE63" s="125">
        <v>1832</v>
      </c>
      <c r="DF63" s="125"/>
      <c r="DG63" s="125"/>
      <c r="DH63" s="125"/>
      <c r="DI63" s="125"/>
      <c r="DJ63" s="125"/>
      <c r="DK63" s="125"/>
      <c r="DL63" s="125"/>
      <c r="DM63" s="125"/>
      <c r="DN63" s="125"/>
      <c r="DO63" s="125"/>
      <c r="DP63" s="125"/>
      <c r="DQ63" s="125"/>
      <c r="DR63" s="125"/>
      <c r="DS63" s="125"/>
      <c r="DT63" s="125"/>
      <c r="DU63" s="125"/>
      <c r="DV63" s="125"/>
      <c r="DW63" s="125"/>
      <c r="DX63" s="125"/>
      <c r="DY63" s="125"/>
      <c r="DZ63" s="125"/>
      <c r="EA63" s="125"/>
      <c r="EB63" s="125"/>
      <c r="EC63" s="125"/>
      <c r="ED63" s="125"/>
      <c r="EE63" s="125"/>
      <c r="EF63" s="125"/>
      <c r="EG63" s="125"/>
      <c r="EH63" s="125"/>
      <c r="EI63" s="125"/>
      <c r="EJ63" s="125"/>
      <c r="EK63" s="125"/>
      <c r="EL63" s="125"/>
      <c r="EM63" s="125"/>
      <c r="EN63" s="125"/>
      <c r="EO63" s="125"/>
      <c r="EP63" s="125"/>
      <c r="EQ63" s="125"/>
      <c r="ER63" s="125"/>
      <c r="ES63" s="125"/>
      <c r="ET63" s="125"/>
      <c r="EU63" s="125"/>
      <c r="EV63" s="125"/>
      <c r="EW63" s="125"/>
      <c r="EX63" s="125"/>
      <c r="EY63" s="125"/>
      <c r="EZ63" s="125"/>
      <c r="FA63" s="125"/>
      <c r="FB63" s="125"/>
      <c r="FC63" s="125"/>
      <c r="FD63" s="125"/>
      <c r="FE63" s="125"/>
      <c r="FF63" s="125"/>
      <c r="FG63" s="125"/>
      <c r="FH63" s="125"/>
      <c r="FI63" s="125"/>
      <c r="FJ63" s="125"/>
      <c r="FK63" s="125"/>
      <c r="FL63" s="125"/>
      <c r="FM63" s="125"/>
      <c r="FN63" s="125"/>
      <c r="FO63" s="125"/>
      <c r="FP63" s="125"/>
      <c r="FQ63" s="125"/>
      <c r="FR63" s="125"/>
      <c r="FS63" s="125"/>
      <c r="FT63" s="125"/>
      <c r="FU63" s="125"/>
      <c r="FV63" s="125"/>
      <c r="FW63" s="125"/>
      <c r="FX63" s="125"/>
      <c r="FY63" s="125"/>
      <c r="FZ63" s="125"/>
      <c r="GA63" s="125"/>
      <c r="GB63" s="125"/>
      <c r="GC63" s="125"/>
      <c r="GD63" s="125"/>
    </row>
    <row r="64" spans="1:188" ht="24.95" customHeight="1" x14ac:dyDescent="0.2">
      <c r="A64" s="107"/>
      <c r="B64" s="107" t="s">
        <v>3080</v>
      </c>
      <c r="C64" s="125" t="s">
        <v>4461</v>
      </c>
      <c r="D64" s="125" t="s">
        <v>4493</v>
      </c>
      <c r="E64" s="125"/>
      <c r="F64" s="125" t="s">
        <v>4494</v>
      </c>
      <c r="G64" s="125"/>
      <c r="H64" s="125" t="s">
        <v>4495</v>
      </c>
      <c r="I64" s="125"/>
      <c r="J64" s="125"/>
      <c r="K64" s="125"/>
      <c r="L64" s="125"/>
      <c r="M64" s="125"/>
      <c r="N64" s="125"/>
      <c r="O64" s="125"/>
      <c r="P64" s="125"/>
      <c r="Q64" s="125"/>
      <c r="R64" s="125"/>
      <c r="S64" s="125"/>
      <c r="T64" s="125"/>
      <c r="U64" s="125"/>
      <c r="V64" s="125"/>
      <c r="W64" s="125"/>
      <c r="X64" s="125"/>
      <c r="Y64" s="125"/>
      <c r="Z64" s="125" t="s">
        <v>4499</v>
      </c>
      <c r="AA64" s="125"/>
      <c r="AB64" s="225">
        <v>42.280639999999998</v>
      </c>
      <c r="AC64" s="225"/>
      <c r="AD64" s="225">
        <v>-83.109520000000003</v>
      </c>
      <c r="AE64" s="225"/>
      <c r="AF64" s="125"/>
      <c r="AG64" s="125"/>
      <c r="AH64" s="125"/>
      <c r="AI64" s="125"/>
      <c r="AJ64" s="125"/>
      <c r="AK64" s="125"/>
      <c r="AL64" s="125"/>
      <c r="AM64" s="125"/>
      <c r="AN64" s="125"/>
      <c r="AO64" s="125"/>
      <c r="AP64" s="125"/>
      <c r="AQ64" s="125"/>
      <c r="AR64" s="125"/>
      <c r="AS64" s="125"/>
      <c r="AT64" s="125"/>
      <c r="AU64" s="125"/>
      <c r="AV64" s="125"/>
      <c r="AW64" s="125"/>
      <c r="AX64" s="125"/>
      <c r="AY64" s="125"/>
      <c r="AZ64" s="125"/>
      <c r="BA64" s="125"/>
      <c r="BB64" s="125"/>
      <c r="BC64" s="125"/>
      <c r="BD64" s="125"/>
      <c r="BE64" s="125"/>
      <c r="BF64" s="125"/>
      <c r="BG64" s="125"/>
      <c r="BH64" s="125"/>
      <c r="BI64" s="125"/>
      <c r="BJ64" s="125"/>
      <c r="BK64" s="125"/>
      <c r="BL64" s="125"/>
      <c r="BM64" s="125"/>
      <c r="BN64" s="125"/>
      <c r="BO64" s="125"/>
      <c r="BP64" s="125"/>
      <c r="BQ64" s="125"/>
      <c r="BR64" s="125"/>
      <c r="BS64" s="125"/>
      <c r="BT64" s="125"/>
      <c r="BU64" s="125"/>
      <c r="BV64" s="125"/>
      <c r="BW64" s="125"/>
      <c r="BX64" s="125"/>
      <c r="BY64" s="125"/>
      <c r="BZ64" s="125"/>
      <c r="CA64" s="125"/>
      <c r="CB64" s="125"/>
      <c r="CC64" s="125"/>
      <c r="CD64" s="125"/>
      <c r="CE64" s="125"/>
      <c r="CF64" s="125"/>
      <c r="CG64" s="125"/>
      <c r="CH64" s="125"/>
      <c r="CI64" s="125"/>
      <c r="CJ64" s="125"/>
      <c r="CK64" s="125"/>
      <c r="CL64" s="125"/>
      <c r="CM64" s="125"/>
      <c r="CN64" s="125"/>
      <c r="CO64" s="125"/>
      <c r="CP64" s="125"/>
      <c r="CQ64" s="125" t="s">
        <v>4497</v>
      </c>
      <c r="CR64" s="125"/>
      <c r="CS64" s="125"/>
      <c r="CT64" s="125"/>
      <c r="CU64" s="225">
        <v>42.280605999999999</v>
      </c>
      <c r="CV64" s="225"/>
      <c r="CW64" s="225">
        <v>-83.109465</v>
      </c>
      <c r="CX64" s="225"/>
      <c r="CY64" s="125">
        <v>84</v>
      </c>
      <c r="CZ64" s="125"/>
      <c r="DA64" s="229">
        <v>7.1529999999999996</v>
      </c>
      <c r="DB64" s="229"/>
      <c r="DC64" s="125">
        <v>158231</v>
      </c>
      <c r="DD64" s="125"/>
      <c r="DE64" s="125">
        <v>1832</v>
      </c>
      <c r="DF64" s="125"/>
      <c r="DG64" s="125"/>
      <c r="DH64" s="125"/>
      <c r="DI64" s="125"/>
      <c r="DJ64" s="125"/>
      <c r="DK64" s="125"/>
      <c r="DL64" s="125"/>
      <c r="DM64" s="125"/>
      <c r="DN64" s="125"/>
      <c r="DO64" s="125"/>
      <c r="DP64" s="125"/>
      <c r="DQ64" s="125"/>
      <c r="DR64" s="125"/>
      <c r="DS64" s="125"/>
      <c r="DT64" s="125"/>
      <c r="DU64" s="125"/>
      <c r="DV64" s="125"/>
      <c r="DW64" s="125"/>
      <c r="DX64" s="125"/>
      <c r="DY64" s="125"/>
      <c r="DZ64" s="125"/>
      <c r="EA64" s="125"/>
      <c r="EB64" s="125"/>
      <c r="EC64" s="125"/>
      <c r="ED64" s="125"/>
      <c r="EE64" s="125"/>
      <c r="EF64" s="125"/>
      <c r="EG64" s="125"/>
      <c r="EH64" s="125"/>
      <c r="EI64" s="125"/>
      <c r="EJ64" s="125"/>
      <c r="EK64" s="125"/>
      <c r="EL64" s="125"/>
      <c r="EM64" s="125"/>
      <c r="EN64" s="125"/>
      <c r="EO64" s="125"/>
      <c r="EP64" s="125"/>
      <c r="EQ64" s="125"/>
      <c r="ER64" s="125"/>
      <c r="ES64" s="125"/>
      <c r="ET64" s="125"/>
      <c r="EU64" s="125"/>
      <c r="EV64" s="125"/>
      <c r="EW64" s="125"/>
      <c r="EX64" s="125"/>
      <c r="EY64" s="125"/>
      <c r="EZ64" s="125"/>
      <c r="FA64" s="125"/>
      <c r="FB64" s="125"/>
      <c r="FC64" s="125"/>
      <c r="FD64" s="125"/>
      <c r="FE64" s="125"/>
      <c r="FF64" s="125"/>
      <c r="FG64" s="125"/>
      <c r="FH64" s="125"/>
      <c r="FI64" s="125"/>
      <c r="FJ64" s="125"/>
      <c r="FK64" s="125"/>
      <c r="FL64" s="125"/>
      <c r="FM64" s="125"/>
      <c r="FN64" s="125"/>
      <c r="FO64" s="125"/>
      <c r="FP64" s="125"/>
      <c r="FQ64" s="125"/>
      <c r="FR64" s="125"/>
      <c r="FS64" s="125"/>
      <c r="FT64" s="125"/>
      <c r="FU64" s="125"/>
      <c r="FV64" s="125"/>
      <c r="FW64" s="125"/>
      <c r="FX64" s="125"/>
      <c r="FY64" s="125"/>
      <c r="FZ64" s="125"/>
      <c r="GA64" s="125"/>
      <c r="GB64" s="125"/>
      <c r="GC64" s="125"/>
      <c r="GD64" s="125"/>
    </row>
    <row r="65" spans="1:186" ht="24.95" customHeight="1" x14ac:dyDescent="0.2">
      <c r="A65" s="107"/>
      <c r="B65" s="107" t="s">
        <v>3080</v>
      </c>
      <c r="C65" s="125" t="s">
        <v>4461</v>
      </c>
      <c r="D65" s="125" t="s">
        <v>4493</v>
      </c>
      <c r="E65" s="125"/>
      <c r="F65" s="125" t="s">
        <v>4494</v>
      </c>
      <c r="G65" s="125"/>
      <c r="H65" s="125" t="s">
        <v>4495</v>
      </c>
      <c r="I65" s="125"/>
      <c r="J65" s="125"/>
      <c r="K65" s="125"/>
      <c r="L65" s="125"/>
      <c r="M65" s="125"/>
      <c r="N65" s="125"/>
      <c r="O65" s="125"/>
      <c r="P65" s="125"/>
      <c r="Q65" s="125"/>
      <c r="R65" s="125"/>
      <c r="S65" s="125"/>
      <c r="T65" s="125"/>
      <c r="U65" s="125"/>
      <c r="V65" s="125"/>
      <c r="W65" s="125"/>
      <c r="X65" s="125"/>
      <c r="Y65" s="125"/>
      <c r="Z65" s="125" t="s">
        <v>4500</v>
      </c>
      <c r="AA65" s="125"/>
      <c r="AB65" s="225">
        <v>42.280659999999997</v>
      </c>
      <c r="AC65" s="225"/>
      <c r="AD65" s="225">
        <v>-83.109579999999994</v>
      </c>
      <c r="AE65" s="225"/>
      <c r="AF65" s="125"/>
      <c r="AG65" s="125"/>
      <c r="AH65" s="125"/>
      <c r="AI65" s="125"/>
      <c r="AJ65" s="125"/>
      <c r="AK65" s="125"/>
      <c r="AL65" s="125"/>
      <c r="AM65" s="125"/>
      <c r="AN65" s="125"/>
      <c r="AO65" s="125"/>
      <c r="AP65" s="125"/>
      <c r="AQ65" s="125"/>
      <c r="AR65" s="125"/>
      <c r="AS65" s="125"/>
      <c r="AT65" s="125"/>
      <c r="AU65" s="125"/>
      <c r="AV65" s="125"/>
      <c r="AW65" s="125"/>
      <c r="AX65" s="125"/>
      <c r="AY65" s="125"/>
      <c r="AZ65" s="125"/>
      <c r="BA65" s="125"/>
      <c r="BB65" s="125"/>
      <c r="BC65" s="125"/>
      <c r="BD65" s="125"/>
      <c r="BE65" s="125"/>
      <c r="BF65" s="125"/>
      <c r="BG65" s="125"/>
      <c r="BH65" s="125"/>
      <c r="BI65" s="125"/>
      <c r="BJ65" s="125"/>
      <c r="BK65" s="125"/>
      <c r="BL65" s="125"/>
      <c r="BM65" s="125"/>
      <c r="BN65" s="125"/>
      <c r="BO65" s="125"/>
      <c r="BP65" s="125"/>
      <c r="BQ65" s="125"/>
      <c r="BR65" s="125"/>
      <c r="BS65" s="125"/>
      <c r="BT65" s="125"/>
      <c r="BU65" s="125"/>
      <c r="BV65" s="125"/>
      <c r="BW65" s="125"/>
      <c r="BX65" s="125"/>
      <c r="BY65" s="125"/>
      <c r="BZ65" s="125"/>
      <c r="CA65" s="125"/>
      <c r="CB65" s="125"/>
      <c r="CC65" s="125"/>
      <c r="CD65" s="125"/>
      <c r="CE65" s="125"/>
      <c r="CF65" s="125"/>
      <c r="CG65" s="125"/>
      <c r="CH65" s="125"/>
      <c r="CI65" s="125"/>
      <c r="CJ65" s="125"/>
      <c r="CK65" s="125"/>
      <c r="CL65" s="125"/>
      <c r="CM65" s="125"/>
      <c r="CN65" s="125"/>
      <c r="CO65" s="125"/>
      <c r="CP65" s="125"/>
      <c r="CQ65" s="125" t="s">
        <v>4497</v>
      </c>
      <c r="CR65" s="125"/>
      <c r="CS65" s="125"/>
      <c r="CT65" s="125"/>
      <c r="CU65" s="225">
        <v>42.280639999999998</v>
      </c>
      <c r="CV65" s="225"/>
      <c r="CW65" s="225">
        <v>-83.109599000000003</v>
      </c>
      <c r="CX65" s="225"/>
      <c r="CY65" s="125">
        <v>84</v>
      </c>
      <c r="CZ65" s="125"/>
      <c r="DA65" s="229">
        <v>7.1529999999999996</v>
      </c>
      <c r="DB65" s="229"/>
      <c r="DC65" s="125">
        <v>158231</v>
      </c>
      <c r="DD65" s="125"/>
      <c r="DE65" s="125">
        <v>1832</v>
      </c>
      <c r="DF65" s="125"/>
      <c r="DG65" s="125"/>
      <c r="DH65" s="125"/>
      <c r="DI65" s="125"/>
      <c r="DJ65" s="125"/>
      <c r="DK65" s="125"/>
      <c r="DL65" s="125"/>
      <c r="DM65" s="125"/>
      <c r="DN65" s="125"/>
      <c r="DO65" s="125"/>
      <c r="DP65" s="125"/>
      <c r="DQ65" s="125"/>
      <c r="DR65" s="125"/>
      <c r="DS65" s="125"/>
      <c r="DT65" s="125"/>
      <c r="DU65" s="125"/>
      <c r="DV65" s="125"/>
      <c r="DW65" s="125"/>
      <c r="DX65" s="125"/>
      <c r="DY65" s="125"/>
      <c r="DZ65" s="125"/>
      <c r="EA65" s="125"/>
      <c r="EB65" s="125"/>
      <c r="EC65" s="125"/>
      <c r="ED65" s="125"/>
      <c r="EE65" s="125"/>
      <c r="EF65" s="125"/>
      <c r="EG65" s="125"/>
      <c r="EH65" s="125"/>
      <c r="EI65" s="125"/>
      <c r="EJ65" s="125"/>
      <c r="EK65" s="125"/>
      <c r="EL65" s="125"/>
      <c r="EM65" s="125"/>
      <c r="EN65" s="125"/>
      <c r="EO65" s="125"/>
      <c r="EP65" s="125"/>
      <c r="EQ65" s="125"/>
      <c r="ER65" s="125"/>
      <c r="ES65" s="125"/>
      <c r="ET65" s="125"/>
      <c r="EU65" s="125"/>
      <c r="EV65" s="125"/>
      <c r="EW65" s="125"/>
      <c r="EX65" s="125"/>
      <c r="EY65" s="125"/>
      <c r="EZ65" s="125"/>
      <c r="FA65" s="125"/>
      <c r="FB65" s="125"/>
      <c r="FC65" s="125"/>
      <c r="FD65" s="125"/>
      <c r="FE65" s="125"/>
      <c r="FF65" s="125"/>
      <c r="FG65" s="125"/>
      <c r="FH65" s="125"/>
      <c r="FI65" s="125"/>
      <c r="FJ65" s="125"/>
      <c r="FK65" s="125"/>
      <c r="FL65" s="125"/>
      <c r="FM65" s="125"/>
      <c r="FN65" s="125"/>
      <c r="FO65" s="125"/>
      <c r="FP65" s="125"/>
      <c r="FQ65" s="125"/>
      <c r="FR65" s="125"/>
      <c r="FS65" s="125"/>
      <c r="FT65" s="125"/>
      <c r="FU65" s="125"/>
      <c r="FV65" s="125"/>
      <c r="FW65" s="125"/>
      <c r="FX65" s="125"/>
      <c r="FY65" s="125"/>
      <c r="FZ65" s="125"/>
      <c r="GA65" s="125"/>
      <c r="GB65" s="125"/>
      <c r="GC65" s="125"/>
      <c r="GD65" s="125"/>
    </row>
    <row r="66" spans="1:186" ht="24.95" customHeight="1" x14ac:dyDescent="0.2">
      <c r="A66" s="107"/>
      <c r="B66" s="107" t="s">
        <v>3080</v>
      </c>
      <c r="C66" s="125" t="s">
        <v>4461</v>
      </c>
      <c r="D66" s="125" t="s">
        <v>4493</v>
      </c>
      <c r="E66" s="125"/>
      <c r="F66" s="125" t="s">
        <v>4494</v>
      </c>
      <c r="G66" s="125"/>
      <c r="H66" s="125" t="s">
        <v>4495</v>
      </c>
      <c r="I66" s="125"/>
      <c r="J66" s="125"/>
      <c r="K66" s="125"/>
      <c r="L66" s="125"/>
      <c r="M66" s="125"/>
      <c r="N66" s="125"/>
      <c r="O66" s="125"/>
      <c r="P66" s="125"/>
      <c r="Q66" s="125"/>
      <c r="R66" s="125"/>
      <c r="S66" s="125"/>
      <c r="T66" s="125"/>
      <c r="U66" s="125"/>
      <c r="V66" s="125"/>
      <c r="W66" s="125"/>
      <c r="X66" s="125"/>
      <c r="Y66" s="125"/>
      <c r="Z66" s="125" t="s">
        <v>4501</v>
      </c>
      <c r="AA66" s="125"/>
      <c r="AB66" s="225">
        <v>42.28069</v>
      </c>
      <c r="AC66" s="225"/>
      <c r="AD66" s="225">
        <v>-83.109700000000004</v>
      </c>
      <c r="AE66" s="225"/>
      <c r="AF66" s="125"/>
      <c r="AG66" s="125"/>
      <c r="AH66" s="125"/>
      <c r="AI66" s="125"/>
      <c r="AJ66" s="125"/>
      <c r="AK66" s="125"/>
      <c r="AL66" s="125"/>
      <c r="AM66" s="125"/>
      <c r="AN66" s="125"/>
      <c r="AO66" s="125"/>
      <c r="AP66" s="125"/>
      <c r="AQ66" s="125"/>
      <c r="AR66" s="125"/>
      <c r="AS66" s="125"/>
      <c r="AT66" s="125"/>
      <c r="AU66" s="125"/>
      <c r="AV66" s="125"/>
      <c r="AW66" s="125"/>
      <c r="AX66" s="125"/>
      <c r="AY66" s="125"/>
      <c r="AZ66" s="125"/>
      <c r="BA66" s="125"/>
      <c r="BB66" s="125"/>
      <c r="BC66" s="125"/>
      <c r="BD66" s="125"/>
      <c r="BE66" s="125"/>
      <c r="BF66" s="125"/>
      <c r="BG66" s="125"/>
      <c r="BH66" s="125"/>
      <c r="BI66" s="125"/>
      <c r="BJ66" s="125"/>
      <c r="BK66" s="125"/>
      <c r="BL66" s="125"/>
      <c r="BM66" s="125"/>
      <c r="BN66" s="125"/>
      <c r="BO66" s="125"/>
      <c r="BP66" s="125"/>
      <c r="BQ66" s="125"/>
      <c r="BR66" s="125"/>
      <c r="BS66" s="125"/>
      <c r="BT66" s="125"/>
      <c r="BU66" s="125"/>
      <c r="BV66" s="125"/>
      <c r="BW66" s="125"/>
      <c r="BX66" s="125"/>
      <c r="BY66" s="125"/>
      <c r="BZ66" s="125"/>
      <c r="CA66" s="125"/>
      <c r="CB66" s="125"/>
      <c r="CC66" s="125"/>
      <c r="CD66" s="125"/>
      <c r="CE66" s="125"/>
      <c r="CF66" s="125"/>
      <c r="CG66" s="125"/>
      <c r="CH66" s="125"/>
      <c r="CI66" s="125"/>
      <c r="CJ66" s="125"/>
      <c r="CK66" s="125"/>
      <c r="CL66" s="125"/>
      <c r="CM66" s="125"/>
      <c r="CN66" s="125"/>
      <c r="CO66" s="125"/>
      <c r="CP66" s="125"/>
      <c r="CQ66" s="125" t="s">
        <v>4497</v>
      </c>
      <c r="CR66" s="125"/>
      <c r="CS66" s="125"/>
      <c r="CT66" s="125"/>
      <c r="CU66" s="225">
        <v>42.280681999999999</v>
      </c>
      <c r="CV66" s="225"/>
      <c r="CW66" s="225">
        <v>-83.109757999999999</v>
      </c>
      <c r="CX66" s="225"/>
      <c r="CY66" s="125">
        <v>84</v>
      </c>
      <c r="CZ66" s="125"/>
      <c r="DA66" s="229">
        <v>7.1529999999999996</v>
      </c>
      <c r="DB66" s="229"/>
      <c r="DC66" s="125">
        <v>158231</v>
      </c>
      <c r="DD66" s="125"/>
      <c r="DE66" s="125">
        <v>1832</v>
      </c>
      <c r="DF66" s="125"/>
      <c r="DG66" s="125"/>
      <c r="DH66" s="125"/>
      <c r="DI66" s="125"/>
      <c r="DJ66" s="125"/>
      <c r="DK66" s="125"/>
      <c r="DL66" s="125"/>
      <c r="DM66" s="125"/>
      <c r="DN66" s="125"/>
      <c r="DO66" s="125"/>
      <c r="DP66" s="125"/>
      <c r="DQ66" s="125"/>
      <c r="DR66" s="125"/>
      <c r="DS66" s="125"/>
      <c r="DT66" s="125"/>
      <c r="DU66" s="125"/>
      <c r="DV66" s="125"/>
      <c r="DW66" s="125"/>
      <c r="DX66" s="125"/>
      <c r="DY66" s="125"/>
      <c r="DZ66" s="125"/>
      <c r="EA66" s="125"/>
      <c r="EB66" s="125"/>
      <c r="EC66" s="125"/>
      <c r="ED66" s="125"/>
      <c r="EE66" s="125"/>
      <c r="EF66" s="125"/>
      <c r="EG66" s="125"/>
      <c r="EH66" s="125"/>
      <c r="EI66" s="125"/>
      <c r="EJ66" s="125"/>
      <c r="EK66" s="125"/>
      <c r="EL66" s="125"/>
      <c r="EM66" s="125"/>
      <c r="EN66" s="125"/>
      <c r="EO66" s="125"/>
      <c r="EP66" s="125"/>
      <c r="EQ66" s="125"/>
      <c r="ER66" s="125"/>
      <c r="ES66" s="125"/>
      <c r="ET66" s="125"/>
      <c r="EU66" s="125"/>
      <c r="EV66" s="125"/>
      <c r="EW66" s="125"/>
      <c r="EX66" s="125"/>
      <c r="EY66" s="125"/>
      <c r="EZ66" s="125"/>
      <c r="FA66" s="125"/>
      <c r="FB66" s="125"/>
      <c r="FC66" s="125"/>
      <c r="FD66" s="125"/>
      <c r="FE66" s="125"/>
      <c r="FF66" s="125"/>
      <c r="FG66" s="125"/>
      <c r="FH66" s="125"/>
      <c r="FI66" s="125"/>
      <c r="FJ66" s="125"/>
      <c r="FK66" s="125"/>
      <c r="FL66" s="125"/>
      <c r="FM66" s="125"/>
      <c r="FN66" s="125"/>
      <c r="FO66" s="125"/>
      <c r="FP66" s="125"/>
      <c r="FQ66" s="125"/>
      <c r="FR66" s="125"/>
      <c r="FS66" s="125"/>
      <c r="FT66" s="125"/>
      <c r="FU66" s="125"/>
      <c r="FV66" s="125"/>
      <c r="FW66" s="125"/>
      <c r="FX66" s="125"/>
      <c r="FY66" s="125"/>
      <c r="FZ66" s="125"/>
      <c r="GA66" s="125"/>
      <c r="GB66" s="125"/>
      <c r="GC66" s="125"/>
      <c r="GD66" s="125"/>
    </row>
    <row r="67" spans="1:186" ht="24.95" customHeight="1" x14ac:dyDescent="0.2">
      <c r="A67" s="107"/>
      <c r="B67" s="107" t="s">
        <v>3080</v>
      </c>
      <c r="C67" s="125" t="s">
        <v>4461</v>
      </c>
      <c r="D67" s="125" t="s">
        <v>4493</v>
      </c>
      <c r="E67" s="125"/>
      <c r="F67" s="125" t="s">
        <v>4494</v>
      </c>
      <c r="G67" s="125"/>
      <c r="H67" s="125" t="s">
        <v>4495</v>
      </c>
      <c r="I67" s="125"/>
      <c r="J67" s="125"/>
      <c r="K67" s="125"/>
      <c r="L67" s="125"/>
      <c r="M67" s="125"/>
      <c r="N67" s="125"/>
      <c r="O67" s="125"/>
      <c r="P67" s="125"/>
      <c r="Q67" s="125"/>
      <c r="R67" s="125"/>
      <c r="S67" s="125"/>
      <c r="T67" s="125"/>
      <c r="U67" s="125"/>
      <c r="V67" s="125"/>
      <c r="W67" s="125"/>
      <c r="X67" s="125"/>
      <c r="Y67" s="125"/>
      <c r="Z67" s="125" t="s">
        <v>4502</v>
      </c>
      <c r="AA67" s="125"/>
      <c r="AB67" s="225">
        <v>42.280799999999999</v>
      </c>
      <c r="AC67" s="225"/>
      <c r="AD67" s="225">
        <v>-83.109889999999993</v>
      </c>
      <c r="AE67" s="225"/>
      <c r="AF67" s="125"/>
      <c r="AG67" s="125"/>
      <c r="AH67" s="125"/>
      <c r="AI67" s="125"/>
      <c r="AJ67" s="125"/>
      <c r="AK67" s="125"/>
      <c r="AL67" s="125"/>
      <c r="AM67" s="125"/>
      <c r="AN67" s="125"/>
      <c r="AO67" s="125"/>
      <c r="AP67" s="125"/>
      <c r="AQ67" s="125"/>
      <c r="AR67" s="125"/>
      <c r="AS67" s="125"/>
      <c r="AT67" s="125"/>
      <c r="AU67" s="125"/>
      <c r="AV67" s="125"/>
      <c r="AW67" s="125"/>
      <c r="AX67" s="125"/>
      <c r="AY67" s="125"/>
      <c r="AZ67" s="125"/>
      <c r="BA67" s="125"/>
      <c r="BB67" s="125"/>
      <c r="BC67" s="125"/>
      <c r="BD67" s="125"/>
      <c r="BE67" s="125"/>
      <c r="BF67" s="125"/>
      <c r="BG67" s="125"/>
      <c r="BH67" s="125"/>
      <c r="BI67" s="125"/>
      <c r="BJ67" s="125"/>
      <c r="BK67" s="125"/>
      <c r="BL67" s="125"/>
      <c r="BM67" s="125"/>
      <c r="BN67" s="125"/>
      <c r="BO67" s="125"/>
      <c r="BP67" s="125"/>
      <c r="BQ67" s="125"/>
      <c r="BR67" s="125"/>
      <c r="BS67" s="125"/>
      <c r="BT67" s="125"/>
      <c r="BU67" s="125"/>
      <c r="BV67" s="125"/>
      <c r="BW67" s="125"/>
      <c r="BX67" s="125"/>
      <c r="BY67" s="125"/>
      <c r="BZ67" s="125"/>
      <c r="CA67" s="125"/>
      <c r="CB67" s="125"/>
      <c r="CC67" s="125"/>
      <c r="CD67" s="125"/>
      <c r="CE67" s="125"/>
      <c r="CF67" s="125"/>
      <c r="CG67" s="125"/>
      <c r="CH67" s="125"/>
      <c r="CI67" s="125"/>
      <c r="CJ67" s="125"/>
      <c r="CK67" s="125"/>
      <c r="CL67" s="125"/>
      <c r="CM67" s="125"/>
      <c r="CN67" s="125"/>
      <c r="CO67" s="125"/>
      <c r="CP67" s="125"/>
      <c r="CQ67" s="125" t="s">
        <v>4497</v>
      </c>
      <c r="CR67" s="125"/>
      <c r="CS67" s="125"/>
      <c r="CT67" s="125"/>
      <c r="CU67" s="225">
        <v>42.280715000000001</v>
      </c>
      <c r="CV67" s="225"/>
      <c r="CW67" s="225">
        <v>-83.109916999999996</v>
      </c>
      <c r="CX67" s="225"/>
      <c r="CY67" s="125">
        <v>84</v>
      </c>
      <c r="CZ67" s="125"/>
      <c r="DA67" s="229">
        <v>7.1529999999999996</v>
      </c>
      <c r="DB67" s="229"/>
      <c r="DC67" s="125">
        <v>158231</v>
      </c>
      <c r="DD67" s="125"/>
      <c r="DE67" s="125">
        <v>1832</v>
      </c>
      <c r="DF67" s="125"/>
      <c r="DG67" s="125"/>
      <c r="DH67" s="125"/>
      <c r="DI67" s="125"/>
      <c r="DJ67" s="125"/>
      <c r="DK67" s="125"/>
      <c r="DL67" s="125"/>
      <c r="DM67" s="125"/>
      <c r="DN67" s="125"/>
      <c r="DO67" s="125"/>
      <c r="DP67" s="125"/>
      <c r="DQ67" s="125"/>
      <c r="DR67" s="125"/>
      <c r="DS67" s="125"/>
      <c r="DT67" s="125"/>
      <c r="DU67" s="125"/>
      <c r="DV67" s="125"/>
      <c r="DW67" s="125"/>
      <c r="DX67" s="125"/>
      <c r="DY67" s="125"/>
      <c r="DZ67" s="125"/>
      <c r="EA67" s="125"/>
      <c r="EB67" s="125"/>
      <c r="EC67" s="125"/>
      <c r="ED67" s="125"/>
      <c r="EE67" s="125"/>
      <c r="EF67" s="125"/>
      <c r="EG67" s="125"/>
      <c r="EH67" s="125"/>
      <c r="EI67" s="125"/>
      <c r="EJ67" s="125"/>
      <c r="EK67" s="125"/>
      <c r="EL67" s="125"/>
      <c r="EM67" s="125"/>
      <c r="EN67" s="125"/>
      <c r="EO67" s="125"/>
      <c r="EP67" s="125"/>
      <c r="EQ67" s="125"/>
      <c r="ER67" s="125"/>
      <c r="ES67" s="125"/>
      <c r="ET67" s="125"/>
      <c r="EU67" s="125"/>
      <c r="EV67" s="125"/>
      <c r="EW67" s="125"/>
      <c r="EX67" s="125"/>
      <c r="EY67" s="125"/>
      <c r="EZ67" s="125"/>
      <c r="FA67" s="125"/>
      <c r="FB67" s="125"/>
      <c r="FC67" s="125"/>
      <c r="FD67" s="125"/>
      <c r="FE67" s="125"/>
      <c r="FF67" s="125"/>
      <c r="FG67" s="125"/>
      <c r="FH67" s="125"/>
      <c r="FI67" s="125"/>
      <c r="FJ67" s="125"/>
      <c r="FK67" s="125"/>
      <c r="FL67" s="125"/>
      <c r="FM67" s="125"/>
      <c r="FN67" s="125"/>
      <c r="FO67" s="125"/>
      <c r="FP67" s="125"/>
      <c r="FQ67" s="125"/>
      <c r="FR67" s="125"/>
      <c r="FS67" s="125"/>
      <c r="FT67" s="125"/>
      <c r="FU67" s="125"/>
      <c r="FV67" s="125"/>
      <c r="FW67" s="125"/>
      <c r="FX67" s="125"/>
      <c r="FY67" s="125"/>
      <c r="FZ67" s="125"/>
      <c r="GA67" s="125"/>
      <c r="GB67" s="125"/>
      <c r="GC67" s="125"/>
      <c r="GD67" s="125"/>
    </row>
    <row r="68" spans="1:186" ht="24.95" customHeight="1" x14ac:dyDescent="0.2">
      <c r="A68" s="107"/>
      <c r="B68" s="107" t="s">
        <v>3080</v>
      </c>
      <c r="C68" s="125" t="s">
        <v>4461</v>
      </c>
      <c r="D68" s="125" t="s">
        <v>4493</v>
      </c>
      <c r="E68" s="125"/>
      <c r="F68" s="125" t="s">
        <v>4494</v>
      </c>
      <c r="G68" s="125"/>
      <c r="H68" s="125" t="s">
        <v>4495</v>
      </c>
      <c r="I68" s="125"/>
      <c r="J68" s="125"/>
      <c r="K68" s="125"/>
      <c r="L68" s="125"/>
      <c r="M68" s="125"/>
      <c r="N68" s="125"/>
      <c r="O68" s="125"/>
      <c r="P68" s="125"/>
      <c r="Q68" s="125"/>
      <c r="R68" s="125"/>
      <c r="S68" s="125"/>
      <c r="T68" s="125"/>
      <c r="U68" s="125"/>
      <c r="V68" s="125"/>
      <c r="W68" s="125"/>
      <c r="X68" s="125"/>
      <c r="Y68" s="125"/>
      <c r="Z68" s="125" t="s">
        <v>4503</v>
      </c>
      <c r="AA68" s="125"/>
      <c r="AB68" s="225">
        <v>42.280810000000002</v>
      </c>
      <c r="AC68" s="225"/>
      <c r="AD68" s="225">
        <v>-83.110129999999998</v>
      </c>
      <c r="AE68" s="225"/>
      <c r="AF68" s="125"/>
      <c r="AG68" s="125"/>
      <c r="AH68" s="125"/>
      <c r="AI68" s="125"/>
      <c r="AJ68" s="125"/>
      <c r="AK68" s="125"/>
      <c r="AL68" s="125"/>
      <c r="AM68" s="125"/>
      <c r="AN68" s="125"/>
      <c r="AO68" s="125"/>
      <c r="AP68" s="125"/>
      <c r="AQ68" s="125"/>
      <c r="AR68" s="125"/>
      <c r="AS68" s="125"/>
      <c r="AT68" s="125"/>
      <c r="AU68" s="125"/>
      <c r="AV68" s="125"/>
      <c r="AW68" s="125"/>
      <c r="AX68" s="125"/>
      <c r="AY68" s="125"/>
      <c r="AZ68" s="125"/>
      <c r="BA68" s="125"/>
      <c r="BB68" s="125"/>
      <c r="BC68" s="125"/>
      <c r="BD68" s="125"/>
      <c r="BE68" s="125"/>
      <c r="BF68" s="125"/>
      <c r="BG68" s="125"/>
      <c r="BH68" s="125"/>
      <c r="BI68" s="125"/>
      <c r="BJ68" s="125"/>
      <c r="BK68" s="125"/>
      <c r="BL68" s="125"/>
      <c r="BM68" s="125"/>
      <c r="BN68" s="125"/>
      <c r="BO68" s="125"/>
      <c r="BP68" s="125"/>
      <c r="BQ68" s="125"/>
      <c r="BR68" s="125"/>
      <c r="BS68" s="125"/>
      <c r="BT68" s="125"/>
      <c r="BU68" s="125"/>
      <c r="BV68" s="125"/>
      <c r="BW68" s="125"/>
      <c r="BX68" s="125"/>
      <c r="BY68" s="125"/>
      <c r="BZ68" s="125"/>
      <c r="CA68" s="125"/>
      <c r="CB68" s="125"/>
      <c r="CC68" s="125"/>
      <c r="CD68" s="125"/>
      <c r="CE68" s="125"/>
      <c r="CF68" s="125"/>
      <c r="CG68" s="125"/>
      <c r="CH68" s="125"/>
      <c r="CI68" s="125"/>
      <c r="CJ68" s="125"/>
      <c r="CK68" s="125"/>
      <c r="CL68" s="125"/>
      <c r="CM68" s="125"/>
      <c r="CN68" s="125"/>
      <c r="CO68" s="125"/>
      <c r="CP68" s="125"/>
      <c r="CQ68" s="125" t="s">
        <v>4497</v>
      </c>
      <c r="CR68" s="125"/>
      <c r="CS68" s="125"/>
      <c r="CT68" s="125"/>
      <c r="CU68" s="225">
        <v>42.280766</v>
      </c>
      <c r="CV68" s="225"/>
      <c r="CW68" s="225">
        <v>-83.110100000000003</v>
      </c>
      <c r="CX68" s="225"/>
      <c r="CY68" s="125">
        <v>84</v>
      </c>
      <c r="CZ68" s="125"/>
      <c r="DA68" s="229">
        <v>7.1529999999999996</v>
      </c>
      <c r="DB68" s="229"/>
      <c r="DC68" s="125">
        <v>158231</v>
      </c>
      <c r="DD68" s="125"/>
      <c r="DE68" s="125">
        <v>1832</v>
      </c>
      <c r="DF68" s="125"/>
      <c r="DG68" s="125"/>
      <c r="DH68" s="125"/>
      <c r="DI68" s="125"/>
      <c r="DJ68" s="125"/>
      <c r="DK68" s="125"/>
      <c r="DL68" s="125"/>
      <c r="DM68" s="125"/>
      <c r="DN68" s="125"/>
      <c r="DO68" s="125"/>
      <c r="DP68" s="125"/>
      <c r="DQ68" s="125"/>
      <c r="DR68" s="125"/>
      <c r="DS68" s="125"/>
      <c r="DT68" s="125"/>
      <c r="DU68" s="125"/>
      <c r="DV68" s="125"/>
      <c r="DW68" s="125"/>
      <c r="DX68" s="125"/>
      <c r="DY68" s="125"/>
      <c r="DZ68" s="125"/>
      <c r="EA68" s="125"/>
      <c r="EB68" s="125"/>
      <c r="EC68" s="125"/>
      <c r="ED68" s="125"/>
      <c r="EE68" s="125"/>
      <c r="EF68" s="125"/>
      <c r="EG68" s="125"/>
      <c r="EH68" s="125"/>
      <c r="EI68" s="125"/>
      <c r="EJ68" s="125"/>
      <c r="EK68" s="125"/>
      <c r="EL68" s="125"/>
      <c r="EM68" s="125"/>
      <c r="EN68" s="125"/>
      <c r="EO68" s="125"/>
      <c r="EP68" s="125"/>
      <c r="EQ68" s="125"/>
      <c r="ER68" s="125"/>
      <c r="ES68" s="125"/>
      <c r="ET68" s="125"/>
      <c r="EU68" s="125"/>
      <c r="EV68" s="125"/>
      <c r="EW68" s="125"/>
      <c r="EX68" s="125"/>
      <c r="EY68" s="125"/>
      <c r="EZ68" s="125"/>
      <c r="FA68" s="125"/>
      <c r="FB68" s="125"/>
      <c r="FC68" s="125"/>
      <c r="FD68" s="125"/>
      <c r="FE68" s="125"/>
      <c r="FF68" s="125"/>
      <c r="FG68" s="125"/>
      <c r="FH68" s="125"/>
      <c r="FI68" s="125"/>
      <c r="FJ68" s="125"/>
      <c r="FK68" s="125"/>
      <c r="FL68" s="125"/>
      <c r="FM68" s="125"/>
      <c r="FN68" s="125"/>
      <c r="FO68" s="125"/>
      <c r="FP68" s="125"/>
      <c r="FQ68" s="125"/>
      <c r="FR68" s="125"/>
      <c r="FS68" s="125"/>
      <c r="FT68" s="125"/>
      <c r="FU68" s="125"/>
      <c r="FV68" s="125"/>
      <c r="FW68" s="125"/>
      <c r="FX68" s="125"/>
      <c r="FY68" s="125"/>
      <c r="FZ68" s="125"/>
      <c r="GA68" s="125"/>
      <c r="GB68" s="125"/>
      <c r="GC68" s="125"/>
      <c r="GD68" s="125"/>
    </row>
    <row r="69" spans="1:186" ht="24.95" customHeight="1" x14ac:dyDescent="0.2">
      <c r="A69" s="107"/>
      <c r="B69" s="107" t="s">
        <v>3080</v>
      </c>
      <c r="C69" s="125" t="s">
        <v>4461</v>
      </c>
      <c r="D69" s="125" t="s">
        <v>4493</v>
      </c>
      <c r="E69" s="125"/>
      <c r="F69" s="125" t="s">
        <v>4494</v>
      </c>
      <c r="G69" s="125"/>
      <c r="H69" s="125" t="s">
        <v>4495</v>
      </c>
      <c r="I69" s="125"/>
      <c r="J69" s="125"/>
      <c r="K69" s="125"/>
      <c r="L69" s="125"/>
      <c r="M69" s="125"/>
      <c r="N69" s="125"/>
      <c r="O69" s="125"/>
      <c r="P69" s="125"/>
      <c r="Q69" s="125"/>
      <c r="R69" s="125"/>
      <c r="S69" s="125"/>
      <c r="T69" s="125"/>
      <c r="U69" s="125"/>
      <c r="V69" s="125"/>
      <c r="W69" s="125"/>
      <c r="X69" s="125"/>
      <c r="Y69" s="125"/>
      <c r="Z69" s="125" t="s">
        <v>4504</v>
      </c>
      <c r="AA69" s="125"/>
      <c r="AB69" s="225">
        <v>42.280839999999998</v>
      </c>
      <c r="AC69" s="225"/>
      <c r="AD69" s="225">
        <v>-83.110309999999998</v>
      </c>
      <c r="AE69" s="225"/>
      <c r="AF69" s="125"/>
      <c r="AG69" s="125"/>
      <c r="AH69" s="125"/>
      <c r="AI69" s="125"/>
      <c r="AJ69" s="125"/>
      <c r="AK69" s="125"/>
      <c r="AL69" s="125"/>
      <c r="AM69" s="125"/>
      <c r="AN69" s="125"/>
      <c r="AO69" s="125"/>
      <c r="AP69" s="125"/>
      <c r="AQ69" s="125"/>
      <c r="AR69" s="125"/>
      <c r="AS69" s="125"/>
      <c r="AT69" s="125"/>
      <c r="AU69" s="125"/>
      <c r="AV69" s="125"/>
      <c r="AW69" s="125"/>
      <c r="AX69" s="125"/>
      <c r="AY69" s="125"/>
      <c r="AZ69" s="125"/>
      <c r="BA69" s="125"/>
      <c r="BB69" s="125"/>
      <c r="BC69" s="125"/>
      <c r="BD69" s="125"/>
      <c r="BE69" s="125"/>
      <c r="BF69" s="125"/>
      <c r="BG69" s="125"/>
      <c r="BH69" s="125"/>
      <c r="BI69" s="125"/>
      <c r="BJ69" s="125"/>
      <c r="BK69" s="125"/>
      <c r="BL69" s="125"/>
      <c r="BM69" s="125"/>
      <c r="BN69" s="125"/>
      <c r="BO69" s="125"/>
      <c r="BP69" s="125"/>
      <c r="BQ69" s="125"/>
      <c r="BR69" s="125"/>
      <c r="BS69" s="125"/>
      <c r="BT69" s="125"/>
      <c r="BU69" s="125"/>
      <c r="BV69" s="125"/>
      <c r="BW69" s="125"/>
      <c r="BX69" s="125"/>
      <c r="BY69" s="125"/>
      <c r="BZ69" s="125"/>
      <c r="CA69" s="125"/>
      <c r="CB69" s="125"/>
      <c r="CC69" s="125"/>
      <c r="CD69" s="125"/>
      <c r="CE69" s="125"/>
      <c r="CF69" s="125"/>
      <c r="CG69" s="125"/>
      <c r="CH69" s="125"/>
      <c r="CI69" s="125"/>
      <c r="CJ69" s="125"/>
      <c r="CK69" s="125"/>
      <c r="CL69" s="125"/>
      <c r="CM69" s="125"/>
      <c r="CN69" s="125"/>
      <c r="CO69" s="125"/>
      <c r="CP69" s="125"/>
      <c r="CQ69" s="125" t="s">
        <v>4497</v>
      </c>
      <c r="CR69" s="125"/>
      <c r="CS69" s="125"/>
      <c r="CT69" s="125"/>
      <c r="CU69" s="225">
        <v>42.280799000000002</v>
      </c>
      <c r="CV69" s="225"/>
      <c r="CW69" s="225">
        <v>-83.110247000000001</v>
      </c>
      <c r="CX69" s="225"/>
      <c r="CY69" s="125">
        <v>84</v>
      </c>
      <c r="CZ69" s="125"/>
      <c r="DA69" s="229">
        <v>7.1529999999999996</v>
      </c>
      <c r="DB69" s="229"/>
      <c r="DC69" s="125">
        <v>158231</v>
      </c>
      <c r="DD69" s="125"/>
      <c r="DE69" s="125">
        <v>1832</v>
      </c>
      <c r="DF69" s="125"/>
      <c r="DG69" s="125"/>
      <c r="DH69" s="125"/>
      <c r="DI69" s="125"/>
      <c r="DJ69" s="125"/>
      <c r="DK69" s="125"/>
      <c r="DL69" s="125"/>
      <c r="DM69" s="125"/>
      <c r="DN69" s="125"/>
      <c r="DO69" s="125"/>
      <c r="DP69" s="125"/>
      <c r="DQ69" s="125"/>
      <c r="DR69" s="125"/>
      <c r="DS69" s="125"/>
      <c r="DT69" s="125"/>
      <c r="DU69" s="125"/>
      <c r="DV69" s="125"/>
      <c r="DW69" s="125"/>
      <c r="DX69" s="125"/>
      <c r="DY69" s="125"/>
      <c r="DZ69" s="125"/>
      <c r="EA69" s="125"/>
      <c r="EB69" s="125"/>
      <c r="EC69" s="125"/>
      <c r="ED69" s="125"/>
      <c r="EE69" s="125"/>
      <c r="EF69" s="125"/>
      <c r="EG69" s="125"/>
      <c r="EH69" s="125"/>
      <c r="EI69" s="125"/>
      <c r="EJ69" s="125"/>
      <c r="EK69" s="125"/>
      <c r="EL69" s="125"/>
      <c r="EM69" s="125"/>
      <c r="EN69" s="125"/>
      <c r="EO69" s="125"/>
      <c r="EP69" s="125"/>
      <c r="EQ69" s="125"/>
      <c r="ER69" s="125"/>
      <c r="ES69" s="125"/>
      <c r="ET69" s="125"/>
      <c r="EU69" s="125"/>
      <c r="EV69" s="125"/>
      <c r="EW69" s="125"/>
      <c r="EX69" s="125"/>
      <c r="EY69" s="125"/>
      <c r="EZ69" s="125"/>
      <c r="FA69" s="125"/>
      <c r="FB69" s="125"/>
      <c r="FC69" s="125"/>
      <c r="FD69" s="125"/>
      <c r="FE69" s="125"/>
      <c r="FF69" s="125"/>
      <c r="FG69" s="125"/>
      <c r="FH69" s="125"/>
      <c r="FI69" s="125"/>
      <c r="FJ69" s="125"/>
      <c r="FK69" s="125"/>
      <c r="FL69" s="125"/>
      <c r="FM69" s="125"/>
      <c r="FN69" s="125"/>
      <c r="FO69" s="125"/>
      <c r="FP69" s="125"/>
      <c r="FQ69" s="125"/>
      <c r="FR69" s="125"/>
      <c r="FS69" s="125"/>
      <c r="FT69" s="125"/>
      <c r="FU69" s="125"/>
      <c r="FV69" s="125"/>
      <c r="FW69" s="125"/>
      <c r="FX69" s="125"/>
      <c r="FY69" s="125"/>
      <c r="FZ69" s="125"/>
      <c r="GA69" s="125"/>
      <c r="GB69" s="125"/>
      <c r="GC69" s="125"/>
      <c r="GD69" s="125"/>
    </row>
    <row r="70" spans="1:186" ht="24.95" customHeight="1" x14ac:dyDescent="0.2">
      <c r="A70" s="107"/>
      <c r="B70" s="107" t="s">
        <v>3080</v>
      </c>
      <c r="C70" s="125" t="s">
        <v>4461</v>
      </c>
      <c r="D70" s="125" t="s">
        <v>4505</v>
      </c>
      <c r="E70" s="125"/>
      <c r="F70" s="125" t="s">
        <v>4506</v>
      </c>
      <c r="G70" s="125"/>
      <c r="H70" s="125" t="s">
        <v>4507</v>
      </c>
      <c r="I70" s="125"/>
      <c r="J70" s="125" t="s">
        <v>4508</v>
      </c>
      <c r="K70" s="125"/>
      <c r="L70" s="125"/>
      <c r="M70" s="125"/>
      <c r="N70" s="125"/>
      <c r="O70" s="125"/>
      <c r="P70" s="125"/>
      <c r="Q70" s="125"/>
      <c r="R70" s="125"/>
      <c r="S70" s="125"/>
      <c r="T70" s="125" t="s">
        <v>4509</v>
      </c>
      <c r="U70" s="125"/>
      <c r="V70" s="125"/>
      <c r="W70" s="125"/>
      <c r="X70" s="125" t="s">
        <v>4510</v>
      </c>
      <c r="Y70" s="125"/>
      <c r="Z70" s="125" t="s">
        <v>4511</v>
      </c>
      <c r="AA70" s="125"/>
      <c r="AB70" s="225">
        <v>42.280160000000002</v>
      </c>
      <c r="AC70" s="225"/>
      <c r="AD70" s="225">
        <v>-83.108630000000005</v>
      </c>
      <c r="AE70" s="225"/>
      <c r="AF70" s="125"/>
      <c r="AG70" s="125"/>
      <c r="AH70" s="125"/>
      <c r="AI70" s="125"/>
      <c r="AJ70" s="125"/>
      <c r="AK70" s="125"/>
      <c r="AL70" s="125"/>
      <c r="AM70" s="125"/>
      <c r="AN70" s="125"/>
      <c r="AO70" s="125"/>
      <c r="AP70" s="125"/>
      <c r="AQ70" s="125"/>
      <c r="AR70" s="125"/>
      <c r="AS70" s="125"/>
      <c r="AT70" s="125"/>
      <c r="AU70" s="125"/>
      <c r="AV70" s="125"/>
      <c r="AW70" s="125"/>
      <c r="AX70" s="125"/>
      <c r="AY70" s="125"/>
      <c r="AZ70" s="125"/>
      <c r="BA70" s="125"/>
      <c r="BB70" s="125"/>
      <c r="BC70" s="125"/>
      <c r="BD70" s="125"/>
      <c r="BE70" s="125"/>
      <c r="BF70" s="125"/>
      <c r="BG70" s="125"/>
      <c r="BH70" s="125"/>
      <c r="BI70" s="125">
        <v>30300303</v>
      </c>
      <c r="BJ70" s="125"/>
      <c r="BK70" s="125" t="s">
        <v>4510</v>
      </c>
      <c r="BL70" s="125"/>
      <c r="BM70" s="125"/>
      <c r="BN70" s="125"/>
      <c r="BO70" s="125"/>
      <c r="BP70" s="125"/>
      <c r="BQ70" s="125"/>
      <c r="BR70" s="125"/>
      <c r="BS70" s="125"/>
      <c r="BT70" s="125"/>
      <c r="BU70" s="125"/>
      <c r="BV70" s="125"/>
      <c r="BW70" s="125"/>
      <c r="BX70" s="125"/>
      <c r="BY70" s="125"/>
      <c r="BZ70" s="125"/>
      <c r="CA70" s="125"/>
      <c r="CB70" s="125"/>
      <c r="CC70" s="125"/>
      <c r="CD70" s="125"/>
      <c r="CE70" s="125"/>
      <c r="CF70" s="125"/>
      <c r="CG70" s="125"/>
      <c r="CH70" s="125"/>
      <c r="CI70" s="125"/>
      <c r="CJ70" s="125"/>
      <c r="CK70" s="125"/>
      <c r="CL70" s="125"/>
      <c r="CM70" s="125"/>
      <c r="CN70" s="125"/>
      <c r="CO70" s="125"/>
      <c r="CP70" s="125"/>
      <c r="CQ70" s="125" t="s">
        <v>735</v>
      </c>
      <c r="CR70" s="125"/>
      <c r="CS70" s="125"/>
      <c r="CT70" s="125"/>
      <c r="CU70" s="225">
        <v>42.280099</v>
      </c>
      <c r="CV70" s="225"/>
      <c r="CW70" s="225">
        <v>-83.108635000000007</v>
      </c>
      <c r="CX70" s="225"/>
      <c r="CY70" s="125">
        <v>115</v>
      </c>
      <c r="CZ70" s="125"/>
      <c r="DA70" s="125">
        <v>10</v>
      </c>
      <c r="DB70" s="125"/>
      <c r="DC70" s="125">
        <v>173453</v>
      </c>
      <c r="DD70" s="125"/>
      <c r="DE70" s="125">
        <v>100</v>
      </c>
      <c r="DF70" s="125"/>
      <c r="DG70" s="125"/>
      <c r="DH70" s="125"/>
      <c r="DI70" s="125"/>
      <c r="DJ70" s="125"/>
      <c r="DK70" s="125"/>
      <c r="DL70" s="125"/>
      <c r="DM70" s="125"/>
      <c r="DN70" s="125"/>
      <c r="DO70" s="125"/>
      <c r="DP70" s="125"/>
      <c r="DQ70" s="125"/>
      <c r="DR70" s="125"/>
      <c r="DS70" s="125"/>
      <c r="DT70" s="125"/>
      <c r="DU70" s="125"/>
      <c r="DV70" s="125"/>
      <c r="DW70" s="125"/>
      <c r="DX70" s="125"/>
      <c r="DY70" s="125"/>
      <c r="DZ70" s="125"/>
      <c r="EA70" s="125"/>
      <c r="EB70" s="125"/>
      <c r="EC70" s="125"/>
      <c r="ED70" s="125"/>
      <c r="EE70" s="125"/>
      <c r="EF70" s="125"/>
      <c r="EG70" s="125"/>
      <c r="EH70" s="125"/>
      <c r="EI70" s="125"/>
      <c r="EJ70" s="125"/>
      <c r="EK70" s="125"/>
      <c r="EL70" s="125"/>
      <c r="EM70" s="125"/>
      <c r="EN70" s="125"/>
      <c r="EO70" s="125"/>
      <c r="EP70" s="125"/>
      <c r="EQ70" s="125"/>
      <c r="ER70" s="125"/>
      <c r="ES70" s="125"/>
      <c r="ET70" s="125"/>
      <c r="EU70" s="125"/>
      <c r="EV70" s="125"/>
      <c r="EW70" s="125"/>
      <c r="EX70" s="125"/>
      <c r="EY70" s="125"/>
      <c r="EZ70" s="125"/>
      <c r="FA70" s="125"/>
      <c r="FB70" s="125"/>
      <c r="FC70" s="125"/>
      <c r="FD70" s="125"/>
      <c r="FE70" s="125"/>
      <c r="FF70" s="125"/>
      <c r="FG70" s="125"/>
      <c r="FH70" s="125"/>
      <c r="FI70" s="125"/>
      <c r="FJ70" s="125"/>
      <c r="FK70" s="125"/>
      <c r="FL70" s="125"/>
      <c r="FM70" s="125"/>
      <c r="FN70" s="125"/>
      <c r="FO70" s="125"/>
      <c r="FP70" s="125"/>
      <c r="FQ70" s="125"/>
      <c r="FR70" s="125"/>
      <c r="FS70" s="125"/>
      <c r="FT70" s="125"/>
      <c r="FU70" s="125"/>
      <c r="FV70" s="125"/>
      <c r="FW70" s="125"/>
      <c r="FX70" s="125"/>
      <c r="FY70" s="125"/>
      <c r="FZ70" s="125"/>
      <c r="GA70" s="125"/>
      <c r="GB70" s="125"/>
      <c r="GC70" s="125"/>
      <c r="GD70" s="125"/>
    </row>
    <row r="71" spans="1:186" ht="24.95" customHeight="1" x14ac:dyDescent="0.2">
      <c r="A71" s="107"/>
      <c r="B71" s="107" t="s">
        <v>3080</v>
      </c>
      <c r="C71" s="125" t="s">
        <v>4461</v>
      </c>
      <c r="D71" s="125" t="s">
        <v>1069</v>
      </c>
      <c r="E71" s="125"/>
      <c r="F71" s="125"/>
      <c r="G71" s="125"/>
      <c r="H71" s="125" t="s">
        <v>4512</v>
      </c>
      <c r="I71" s="125"/>
      <c r="J71" s="125" t="s">
        <v>4513</v>
      </c>
      <c r="K71" s="125"/>
      <c r="L71" s="125"/>
      <c r="M71" s="125"/>
      <c r="N71" s="125"/>
      <c r="O71" s="125"/>
      <c r="P71" s="125"/>
      <c r="Q71" s="125"/>
      <c r="R71" s="125"/>
      <c r="S71" s="125"/>
      <c r="T71" s="125" t="s">
        <v>1069</v>
      </c>
      <c r="U71" s="125"/>
      <c r="V71" s="125"/>
      <c r="W71" s="125"/>
      <c r="X71" s="125" t="s">
        <v>4514</v>
      </c>
      <c r="Y71" s="125"/>
      <c r="Z71" s="125" t="s">
        <v>4511</v>
      </c>
      <c r="AA71" s="125"/>
      <c r="AB71" s="225">
        <v>42.280479999999997</v>
      </c>
      <c r="AC71" s="225"/>
      <c r="AD71" s="225">
        <v>-83.108279999999993</v>
      </c>
      <c r="AE71" s="225"/>
      <c r="AF71" s="125"/>
      <c r="AG71" s="125"/>
      <c r="AH71" s="125"/>
      <c r="AI71" s="125"/>
      <c r="AJ71" s="125"/>
      <c r="AK71" s="125"/>
      <c r="AL71" s="125"/>
      <c r="AM71" s="125"/>
      <c r="AN71" s="125"/>
      <c r="AO71" s="125"/>
      <c r="AP71" s="125"/>
      <c r="AQ71" s="125"/>
      <c r="AR71" s="125"/>
      <c r="AS71" s="125"/>
      <c r="AT71" s="125"/>
      <c r="AU71" s="125"/>
      <c r="AV71" s="125"/>
      <c r="AW71" s="125"/>
      <c r="AX71" s="125"/>
      <c r="AY71" s="125"/>
      <c r="AZ71" s="125"/>
      <c r="BA71" s="125"/>
      <c r="BB71" s="125"/>
      <c r="BC71" s="125"/>
      <c r="BD71" s="125"/>
      <c r="BE71" s="125"/>
      <c r="BF71" s="125"/>
      <c r="BG71" s="125"/>
      <c r="BH71" s="125"/>
      <c r="BI71" s="125">
        <v>30300304</v>
      </c>
      <c r="BJ71" s="125"/>
      <c r="BK71" s="125" t="s">
        <v>4514</v>
      </c>
      <c r="BL71" s="125"/>
      <c r="BM71" s="125"/>
      <c r="BN71" s="125"/>
      <c r="BO71" s="125"/>
      <c r="BP71" s="125"/>
      <c r="BQ71" s="125"/>
      <c r="BR71" s="125"/>
      <c r="BS71" s="125"/>
      <c r="BT71" s="125"/>
      <c r="BU71" s="125"/>
      <c r="BV71" s="125"/>
      <c r="BW71" s="125"/>
      <c r="BX71" s="125"/>
      <c r="BY71" s="125"/>
      <c r="BZ71" s="125"/>
      <c r="CA71" s="125"/>
      <c r="CB71" s="125"/>
      <c r="CC71" s="125"/>
      <c r="CD71" s="125"/>
      <c r="CE71" s="125"/>
      <c r="CF71" s="125"/>
      <c r="CG71" s="125"/>
      <c r="CH71" s="125"/>
      <c r="CI71" s="125"/>
      <c r="CJ71" s="125"/>
      <c r="CK71" s="125"/>
      <c r="CL71" s="125"/>
      <c r="CM71" s="125"/>
      <c r="CN71" s="125"/>
      <c r="CO71" s="125"/>
      <c r="CP71" s="125"/>
      <c r="CQ71" s="125" t="s">
        <v>735</v>
      </c>
      <c r="CR71" s="125"/>
      <c r="CS71" s="125"/>
      <c r="CT71" s="125"/>
      <c r="CU71" s="225">
        <v>42.280563999999998</v>
      </c>
      <c r="CV71" s="225"/>
      <c r="CW71" s="225">
        <v>-83.108360000000005</v>
      </c>
      <c r="CX71" s="225"/>
      <c r="CY71" s="125">
        <v>120</v>
      </c>
      <c r="CZ71" s="125"/>
      <c r="DA71" s="229">
        <v>33.546999999999997</v>
      </c>
      <c r="DB71" s="229"/>
      <c r="DC71" s="125">
        <v>928061</v>
      </c>
      <c r="DD71" s="125"/>
      <c r="DE71" s="125">
        <v>400</v>
      </c>
      <c r="DF71" s="125"/>
      <c r="DG71" s="125"/>
      <c r="DH71" s="125"/>
      <c r="DI71" s="125"/>
      <c r="DJ71" s="125"/>
      <c r="DK71" s="125"/>
      <c r="DL71" s="125"/>
      <c r="DM71" s="125"/>
      <c r="DN71" s="125"/>
      <c r="DO71" s="125"/>
      <c r="DP71" s="125"/>
      <c r="DQ71" s="125"/>
      <c r="DR71" s="125"/>
      <c r="DS71" s="125"/>
      <c r="DT71" s="125"/>
      <c r="DU71" s="125"/>
      <c r="DV71" s="125"/>
      <c r="DW71" s="125"/>
      <c r="DX71" s="125"/>
      <c r="DY71" s="125"/>
      <c r="DZ71" s="125"/>
      <c r="EA71" s="125"/>
      <c r="EB71" s="125"/>
      <c r="EC71" s="125"/>
      <c r="ED71" s="125"/>
      <c r="EE71" s="125"/>
      <c r="EF71" s="125"/>
      <c r="EG71" s="125"/>
      <c r="EH71" s="125"/>
      <c r="EI71" s="125"/>
      <c r="EJ71" s="125"/>
      <c r="EK71" s="125"/>
      <c r="EL71" s="125"/>
      <c r="EM71" s="125"/>
      <c r="EN71" s="125"/>
      <c r="EO71" s="125"/>
      <c r="EP71" s="125"/>
      <c r="EQ71" s="125"/>
      <c r="ER71" s="125"/>
      <c r="ES71" s="125"/>
      <c r="ET71" s="125"/>
      <c r="EU71" s="125"/>
      <c r="EV71" s="125"/>
      <c r="EW71" s="125"/>
      <c r="EX71" s="125"/>
      <c r="EY71" s="125"/>
      <c r="EZ71" s="125"/>
      <c r="FA71" s="125"/>
      <c r="FB71" s="125"/>
      <c r="FC71" s="125"/>
      <c r="FD71" s="125"/>
      <c r="FE71" s="125"/>
      <c r="FF71" s="125"/>
      <c r="FG71" s="125"/>
      <c r="FH71" s="125"/>
      <c r="FI71" s="125"/>
      <c r="FJ71" s="125"/>
      <c r="FK71" s="125"/>
      <c r="FL71" s="125"/>
      <c r="FM71" s="125"/>
      <c r="FN71" s="125"/>
      <c r="FO71" s="125"/>
      <c r="FP71" s="125"/>
      <c r="FQ71" s="125"/>
      <c r="FR71" s="125"/>
      <c r="FS71" s="125"/>
      <c r="FT71" s="125"/>
      <c r="FU71" s="125"/>
      <c r="FV71" s="125"/>
      <c r="FW71" s="125"/>
      <c r="FX71" s="125"/>
      <c r="FY71" s="125"/>
      <c r="FZ71" s="125"/>
      <c r="GA71" s="125"/>
      <c r="GB71" s="125"/>
      <c r="GC71" s="125"/>
      <c r="GD71" s="125"/>
    </row>
    <row r="72" spans="1:186" ht="24.95" customHeight="1" x14ac:dyDescent="0.2">
      <c r="A72" s="107"/>
      <c r="B72" s="107" t="s">
        <v>3080</v>
      </c>
      <c r="C72" s="125" t="s">
        <v>4461</v>
      </c>
      <c r="D72" s="125" t="s">
        <v>4515</v>
      </c>
      <c r="E72" s="125"/>
      <c r="F72" s="125"/>
      <c r="G72" s="125"/>
      <c r="H72" s="125" t="s">
        <v>4516</v>
      </c>
      <c r="I72" s="125"/>
      <c r="J72" s="125" t="s">
        <v>4517</v>
      </c>
      <c r="K72" s="125"/>
      <c r="L72" s="125"/>
      <c r="M72" s="125"/>
      <c r="N72" s="125"/>
      <c r="O72" s="125"/>
      <c r="P72" s="125"/>
      <c r="Q72" s="125"/>
      <c r="R72" s="125"/>
      <c r="S72" s="125"/>
      <c r="T72" s="125" t="s">
        <v>4518</v>
      </c>
      <c r="U72" s="125"/>
      <c r="V72" s="125"/>
      <c r="W72" s="125"/>
      <c r="X72" s="125" t="s">
        <v>4519</v>
      </c>
      <c r="Y72" s="125"/>
      <c r="Z72" s="125"/>
      <c r="AA72" s="125"/>
      <c r="AB72" s="225">
        <v>42.283200000000001</v>
      </c>
      <c r="AC72" s="225"/>
      <c r="AD72" s="225">
        <v>-83.111660000000001</v>
      </c>
      <c r="AE72" s="225"/>
      <c r="AF72" s="125"/>
      <c r="AG72" s="125"/>
      <c r="AH72" s="125"/>
      <c r="AI72" s="125"/>
      <c r="AJ72" s="125"/>
      <c r="AK72" s="125"/>
      <c r="AL72" s="125"/>
      <c r="AM72" s="125"/>
      <c r="AN72" s="125"/>
      <c r="AO72" s="125"/>
      <c r="AP72" s="125"/>
      <c r="AQ72" s="125"/>
      <c r="AR72" s="125"/>
      <c r="AS72" s="125"/>
      <c r="AT72" s="125"/>
      <c r="AU72" s="125"/>
      <c r="AV72" s="125"/>
      <c r="AW72" s="125"/>
      <c r="AX72" s="125"/>
      <c r="AY72" s="125"/>
      <c r="AZ72" s="125"/>
      <c r="BA72" s="125"/>
      <c r="BB72" s="125"/>
      <c r="BC72" s="125"/>
      <c r="BD72" s="125"/>
      <c r="BE72" s="125"/>
      <c r="BF72" s="125"/>
      <c r="BG72" s="125"/>
      <c r="BH72" s="125"/>
      <c r="BI72" s="125"/>
      <c r="BJ72" s="125"/>
      <c r="BK72" s="125" t="s">
        <v>4519</v>
      </c>
      <c r="BL72" s="125"/>
      <c r="BM72" s="125"/>
      <c r="BN72" s="125"/>
      <c r="BO72" s="125"/>
      <c r="BP72" s="125"/>
      <c r="BQ72" s="125"/>
      <c r="BR72" s="125"/>
      <c r="BS72" s="125"/>
      <c r="BT72" s="125"/>
      <c r="BU72" s="125"/>
      <c r="BV72" s="125"/>
      <c r="BW72" s="125"/>
      <c r="BX72" s="125"/>
      <c r="BY72" s="125"/>
      <c r="BZ72" s="125"/>
      <c r="CA72" s="125"/>
      <c r="CB72" s="125"/>
      <c r="CC72" s="125"/>
      <c r="CD72" s="125"/>
      <c r="CE72" s="125"/>
      <c r="CF72" s="125"/>
      <c r="CG72" s="125"/>
      <c r="CH72" s="125"/>
      <c r="CI72" s="125"/>
      <c r="CJ72" s="125"/>
      <c r="CK72" s="125"/>
      <c r="CL72" s="125"/>
      <c r="CM72" s="125"/>
      <c r="CN72" s="125"/>
      <c r="CO72" s="125"/>
      <c r="CP72" s="125"/>
      <c r="CQ72" s="125" t="s">
        <v>4497</v>
      </c>
      <c r="CR72" s="125"/>
      <c r="CS72" s="125"/>
      <c r="CT72" s="125"/>
      <c r="CU72" s="225">
        <v>42.283124000000001</v>
      </c>
      <c r="CV72" s="225"/>
      <c r="CW72" s="225">
        <v>-83.111621999999997</v>
      </c>
      <c r="CX72" s="225"/>
      <c r="CY72" s="125">
        <v>134</v>
      </c>
      <c r="CZ72" s="125"/>
      <c r="DA72" s="125">
        <v>3</v>
      </c>
      <c r="DB72" s="125"/>
      <c r="DC72" s="125">
        <v>618533</v>
      </c>
      <c r="DD72" s="125"/>
      <c r="DE72" s="125">
        <v>1832</v>
      </c>
      <c r="DF72" s="125"/>
      <c r="DG72" s="125"/>
      <c r="DH72" s="125"/>
      <c r="DI72" s="125"/>
      <c r="DJ72" s="125"/>
      <c r="DK72" s="125"/>
      <c r="DL72" s="125"/>
      <c r="DM72" s="125"/>
      <c r="DN72" s="125"/>
      <c r="DO72" s="125"/>
      <c r="DP72" s="125"/>
      <c r="DQ72" s="125"/>
      <c r="DR72" s="125"/>
      <c r="DS72" s="125"/>
      <c r="DT72" s="125"/>
      <c r="DU72" s="125"/>
      <c r="DV72" s="125"/>
      <c r="DW72" s="125"/>
      <c r="DX72" s="125"/>
      <c r="DY72" s="125"/>
      <c r="DZ72" s="125"/>
      <c r="EA72" s="125"/>
      <c r="EB72" s="125"/>
      <c r="EC72" s="125"/>
      <c r="ED72" s="125"/>
      <c r="EE72" s="125"/>
      <c r="EF72" s="125"/>
      <c r="EG72" s="125"/>
      <c r="EH72" s="125"/>
      <c r="EI72" s="125"/>
      <c r="EJ72" s="125"/>
      <c r="EK72" s="125"/>
      <c r="EL72" s="125"/>
      <c r="EM72" s="125"/>
      <c r="EN72" s="125"/>
      <c r="EO72" s="125"/>
      <c r="EP72" s="125"/>
      <c r="EQ72" s="125"/>
      <c r="ER72" s="125"/>
      <c r="ES72" s="125"/>
      <c r="ET72" s="125"/>
      <c r="EU72" s="125"/>
      <c r="EV72" s="125"/>
      <c r="EW72" s="125"/>
      <c r="EX72" s="125"/>
      <c r="EY72" s="125"/>
      <c r="EZ72" s="125"/>
      <c r="FA72" s="125"/>
      <c r="FB72" s="125"/>
      <c r="FC72" s="125"/>
      <c r="FD72" s="125"/>
      <c r="FE72" s="125"/>
      <c r="FF72" s="125"/>
      <c r="FG72" s="125"/>
      <c r="FH72" s="125"/>
      <c r="FI72" s="125"/>
      <c r="FJ72" s="125"/>
      <c r="FK72" s="125"/>
      <c r="FL72" s="125"/>
      <c r="FM72" s="125"/>
      <c r="FN72" s="125"/>
      <c r="FO72" s="125"/>
      <c r="FP72" s="125"/>
      <c r="FQ72" s="125"/>
      <c r="FR72" s="125"/>
      <c r="FS72" s="125"/>
      <c r="FT72" s="125"/>
      <c r="FU72" s="125"/>
      <c r="FV72" s="125"/>
      <c r="FW72" s="125"/>
      <c r="FX72" s="125"/>
      <c r="FY72" s="125"/>
      <c r="FZ72" s="125"/>
      <c r="GA72" s="125"/>
      <c r="GB72" s="125"/>
      <c r="GC72" s="125"/>
      <c r="GD72" s="125"/>
    </row>
    <row r="73" spans="1:186" ht="24.95" customHeight="1" x14ac:dyDescent="0.2">
      <c r="A73" s="107"/>
      <c r="B73" s="107" t="s">
        <v>3088</v>
      </c>
      <c r="C73" s="107" t="s">
        <v>5711</v>
      </c>
      <c r="D73" s="107" t="s">
        <v>5733</v>
      </c>
      <c r="E73" s="107"/>
      <c r="F73" s="107" t="s">
        <v>5734</v>
      </c>
      <c r="G73" s="107"/>
      <c r="H73" s="107" t="s">
        <v>88</v>
      </c>
      <c r="I73" s="107"/>
      <c r="J73" s="107" t="s">
        <v>88</v>
      </c>
      <c r="K73" s="107"/>
      <c r="L73" s="107" t="s">
        <v>88</v>
      </c>
      <c r="M73" s="107"/>
      <c r="N73" s="107" t="s">
        <v>88</v>
      </c>
      <c r="O73" s="107"/>
      <c r="P73" s="107">
        <v>201</v>
      </c>
      <c r="Q73" s="107"/>
      <c r="R73" s="107"/>
      <c r="S73" s="107"/>
      <c r="T73" s="15" t="s">
        <v>5734</v>
      </c>
      <c r="U73" s="107"/>
      <c r="V73" s="125"/>
      <c r="W73" s="107"/>
      <c r="X73" s="15" t="s">
        <v>88</v>
      </c>
      <c r="Y73" s="107"/>
      <c r="Z73" s="15" t="s">
        <v>88</v>
      </c>
      <c r="AA73" s="107"/>
      <c r="AB73" s="15">
        <v>41.679810000000003</v>
      </c>
      <c r="AC73" s="15"/>
      <c r="AD73" s="15">
        <v>-87.417240000000007</v>
      </c>
      <c r="AE73" s="107"/>
      <c r="AF73" s="107"/>
      <c r="AG73" s="107"/>
      <c r="AH73" s="107"/>
      <c r="AI73" s="188"/>
      <c r="AJ73" s="188"/>
      <c r="AK73" s="188"/>
      <c r="AL73" s="188"/>
      <c r="AM73" s="107"/>
      <c r="AN73" s="107"/>
      <c r="AO73" s="107"/>
      <c r="AP73" s="107"/>
      <c r="AQ73" s="107"/>
      <c r="AR73" s="107"/>
      <c r="AS73" s="107"/>
      <c r="AT73" s="107"/>
      <c r="AU73" s="107"/>
      <c r="AV73" s="107"/>
      <c r="AW73" s="107"/>
      <c r="AX73" s="107"/>
      <c r="AY73" s="107"/>
      <c r="AZ73" s="107"/>
      <c r="BA73" s="107"/>
      <c r="BB73" s="107"/>
      <c r="BC73" s="15" t="s">
        <v>494</v>
      </c>
      <c r="BD73" s="15"/>
      <c r="BE73" s="15">
        <v>1998</v>
      </c>
      <c r="BF73" s="15"/>
      <c r="BG73" s="15" t="s">
        <v>88</v>
      </c>
      <c r="BH73" s="107"/>
      <c r="BI73" s="15">
        <v>30510205</v>
      </c>
      <c r="BJ73" s="107"/>
      <c r="BK73" s="15">
        <v>220</v>
      </c>
      <c r="BL73" s="107"/>
      <c r="BM73" s="107" t="s">
        <v>5755</v>
      </c>
      <c r="BN73" s="107"/>
      <c r="BO73" s="107"/>
      <c r="BP73" s="107" t="s">
        <v>5755</v>
      </c>
      <c r="BQ73" s="107"/>
      <c r="BR73" s="107"/>
      <c r="BS73" s="107" t="s">
        <v>5755</v>
      </c>
      <c r="BT73" s="107"/>
      <c r="BU73" s="107"/>
      <c r="BV73" s="107" t="s">
        <v>5755</v>
      </c>
      <c r="BW73" s="107"/>
      <c r="BX73" s="107"/>
      <c r="BY73" s="107" t="s">
        <v>5755</v>
      </c>
      <c r="BZ73" s="107"/>
      <c r="CA73" s="107"/>
      <c r="CB73" s="107" t="s">
        <v>5755</v>
      </c>
      <c r="CC73" s="107"/>
      <c r="CD73" s="107"/>
      <c r="CE73" s="107" t="s">
        <v>5755</v>
      </c>
      <c r="CF73" s="107"/>
      <c r="CG73" s="107"/>
      <c r="CH73" s="107" t="s">
        <v>5755</v>
      </c>
      <c r="CI73" s="107"/>
      <c r="CJ73" s="107"/>
      <c r="CK73" s="15">
        <v>1998</v>
      </c>
      <c r="CL73" s="107"/>
      <c r="CM73" s="15" t="s">
        <v>88</v>
      </c>
      <c r="CN73" s="15"/>
      <c r="CO73" s="15" t="s">
        <v>88</v>
      </c>
      <c r="CP73" s="107"/>
      <c r="CQ73" s="107" t="s">
        <v>648</v>
      </c>
      <c r="CR73" s="107"/>
      <c r="CS73" s="107" t="s">
        <v>5760</v>
      </c>
      <c r="CT73" s="107"/>
      <c r="CU73" s="107">
        <v>41.679810000000003</v>
      </c>
      <c r="CV73" s="107"/>
      <c r="CW73" s="107">
        <v>-87.417240000000007</v>
      </c>
      <c r="CX73" s="107"/>
      <c r="CY73" s="107">
        <v>125</v>
      </c>
      <c r="CZ73" s="107"/>
      <c r="DA73" s="107">
        <v>1.5</v>
      </c>
      <c r="DB73" s="107"/>
      <c r="DC73" s="107">
        <v>500</v>
      </c>
      <c r="DD73" s="107"/>
      <c r="DE73" s="107" t="s">
        <v>5762</v>
      </c>
      <c r="DF73" s="107"/>
      <c r="DG73" s="107" t="s">
        <v>88</v>
      </c>
      <c r="DH73" s="107"/>
      <c r="DI73" s="107" t="s">
        <v>88</v>
      </c>
      <c r="DJ73" s="107"/>
      <c r="DK73" s="188" t="s">
        <v>88</v>
      </c>
      <c r="DL73" s="188"/>
      <c r="DM73" s="188" t="s">
        <v>88</v>
      </c>
      <c r="DN73" s="188"/>
      <c r="DO73" s="188" t="s">
        <v>88</v>
      </c>
      <c r="DP73" s="188"/>
      <c r="DQ73" s="107" t="s">
        <v>88</v>
      </c>
      <c r="DR73" s="107"/>
      <c r="DS73" s="107" t="s">
        <v>88</v>
      </c>
      <c r="DT73" s="107"/>
      <c r="DU73" s="107" t="s">
        <v>88</v>
      </c>
      <c r="DV73" s="107"/>
      <c r="DW73" s="107" t="s">
        <v>88</v>
      </c>
      <c r="DX73" s="107"/>
      <c r="DY73" s="107" t="s">
        <v>88</v>
      </c>
      <c r="DZ73" s="107"/>
      <c r="EA73" s="107" t="s">
        <v>88</v>
      </c>
      <c r="EB73" s="107"/>
      <c r="EC73" s="107" t="s">
        <v>88</v>
      </c>
      <c r="ED73" s="107"/>
      <c r="EE73" s="107" t="s">
        <v>88</v>
      </c>
      <c r="EF73" s="107"/>
      <c r="EG73" s="607" t="s">
        <v>88</v>
      </c>
      <c r="EH73" s="107"/>
      <c r="EI73" s="607" t="s">
        <v>88</v>
      </c>
      <c r="EJ73" s="107"/>
      <c r="EK73" s="607" t="s">
        <v>88</v>
      </c>
      <c r="EL73" s="107"/>
      <c r="EM73" s="607" t="s">
        <v>88</v>
      </c>
      <c r="EN73" s="607"/>
      <c r="EO73" s="607" t="s">
        <v>88</v>
      </c>
      <c r="EP73" s="607"/>
      <c r="EQ73" s="607" t="s">
        <v>88</v>
      </c>
      <c r="ER73" s="607"/>
      <c r="ES73" s="607" t="s">
        <v>88</v>
      </c>
      <c r="ET73" s="607"/>
      <c r="EU73" s="607" t="s">
        <v>88</v>
      </c>
      <c r="EV73" s="607"/>
      <c r="EW73" s="607" t="s">
        <v>5764</v>
      </c>
      <c r="EX73" s="607"/>
      <c r="EY73" s="607"/>
      <c r="EZ73" s="607" t="s">
        <v>5765</v>
      </c>
      <c r="FA73" s="607"/>
      <c r="FB73" s="607"/>
      <c r="FC73" s="607" t="s">
        <v>5766</v>
      </c>
      <c r="FD73" s="607"/>
      <c r="FE73" s="607"/>
      <c r="FF73" s="107" t="s">
        <v>5767</v>
      </c>
      <c r="FG73" s="107"/>
      <c r="FH73" s="107"/>
      <c r="FI73" s="607" t="s">
        <v>5764</v>
      </c>
      <c r="FJ73" s="607"/>
      <c r="FK73" s="607"/>
      <c r="FL73" s="607" t="s">
        <v>5765</v>
      </c>
      <c r="FM73" s="607"/>
      <c r="FN73" s="607"/>
      <c r="FO73" s="607" t="s">
        <v>5766</v>
      </c>
      <c r="FP73" s="607"/>
      <c r="FQ73" s="607"/>
      <c r="FR73" s="107" t="s">
        <v>5767</v>
      </c>
      <c r="FS73" s="107"/>
      <c r="FT73" s="107"/>
      <c r="FU73" s="620">
        <v>1998</v>
      </c>
      <c r="FV73" s="107"/>
      <c r="FW73" s="620">
        <v>20</v>
      </c>
      <c r="FX73" s="107"/>
      <c r="FY73" s="607" t="s">
        <v>88</v>
      </c>
      <c r="FZ73" s="607"/>
      <c r="GA73" s="607" t="s">
        <v>88</v>
      </c>
      <c r="GB73" s="107"/>
      <c r="GC73" s="107"/>
      <c r="GD73" s="107"/>
    </row>
    <row r="74" spans="1:186" ht="24.95" customHeight="1" x14ac:dyDescent="0.2">
      <c r="A74" s="107"/>
      <c r="B74" s="107" t="s">
        <v>3088</v>
      </c>
      <c r="C74" s="107" t="s">
        <v>5711</v>
      </c>
      <c r="D74" s="107" t="s">
        <v>5733</v>
      </c>
      <c r="E74" s="107"/>
      <c r="F74" s="107" t="s">
        <v>5734</v>
      </c>
      <c r="G74" s="107"/>
      <c r="H74" s="107" t="s">
        <v>88</v>
      </c>
      <c r="I74" s="107"/>
      <c r="J74" s="107" t="s">
        <v>88</v>
      </c>
      <c r="K74" s="107"/>
      <c r="L74" s="107" t="s">
        <v>88</v>
      </c>
      <c r="M74" s="107"/>
      <c r="N74" s="107" t="s">
        <v>88</v>
      </c>
      <c r="O74" s="107"/>
      <c r="P74" s="107">
        <v>201</v>
      </c>
      <c r="Q74" s="107"/>
      <c r="R74" s="107"/>
      <c r="S74" s="107"/>
      <c r="T74" s="15" t="s">
        <v>5734</v>
      </c>
      <c r="U74" s="107"/>
      <c r="V74" s="125"/>
      <c r="W74" s="107"/>
      <c r="X74" s="15" t="s">
        <v>88</v>
      </c>
      <c r="Y74" s="107"/>
      <c r="Z74" s="15" t="s">
        <v>88</v>
      </c>
      <c r="AA74" s="107"/>
      <c r="AB74" s="15">
        <v>41.679810000000003</v>
      </c>
      <c r="AC74" s="15"/>
      <c r="AD74" s="15">
        <v>-87.417119999999997</v>
      </c>
      <c r="AE74" s="107"/>
      <c r="AF74" s="107"/>
      <c r="AG74" s="107"/>
      <c r="AH74" s="107"/>
      <c r="AI74" s="188"/>
      <c r="AJ74" s="188"/>
      <c r="AK74" s="188"/>
      <c r="AL74" s="188"/>
      <c r="AM74" s="107"/>
      <c r="AN74" s="107"/>
      <c r="AO74" s="107"/>
      <c r="AP74" s="107"/>
      <c r="AQ74" s="107"/>
      <c r="AR74" s="107"/>
      <c r="AS74" s="107"/>
      <c r="AT74" s="107"/>
      <c r="AU74" s="107"/>
      <c r="AV74" s="107"/>
      <c r="AW74" s="107"/>
      <c r="AX74" s="107"/>
      <c r="AY74" s="107"/>
      <c r="AZ74" s="107"/>
      <c r="BA74" s="107"/>
      <c r="BB74" s="107"/>
      <c r="BC74" s="15" t="s">
        <v>494</v>
      </c>
      <c r="BD74" s="15"/>
      <c r="BE74" s="15">
        <v>1998</v>
      </c>
      <c r="BF74" s="15"/>
      <c r="BG74" s="15" t="s">
        <v>88</v>
      </c>
      <c r="BH74" s="107"/>
      <c r="BI74" s="15">
        <v>30510205</v>
      </c>
      <c r="BJ74" s="107"/>
      <c r="BK74" s="15">
        <v>220</v>
      </c>
      <c r="BL74" s="107"/>
      <c r="BM74" s="107" t="s">
        <v>5755</v>
      </c>
      <c r="BN74" s="107"/>
      <c r="BO74" s="107"/>
      <c r="BP74" s="107" t="s">
        <v>5755</v>
      </c>
      <c r="BQ74" s="107"/>
      <c r="BR74" s="107"/>
      <c r="BS74" s="107" t="s">
        <v>5755</v>
      </c>
      <c r="BT74" s="107"/>
      <c r="BU74" s="107"/>
      <c r="BV74" s="107" t="s">
        <v>5755</v>
      </c>
      <c r="BW74" s="107"/>
      <c r="BX74" s="107"/>
      <c r="BY74" s="107" t="s">
        <v>5755</v>
      </c>
      <c r="BZ74" s="107"/>
      <c r="CA74" s="107"/>
      <c r="CB74" s="107" t="s">
        <v>5755</v>
      </c>
      <c r="CC74" s="107"/>
      <c r="CD74" s="107"/>
      <c r="CE74" s="107" t="s">
        <v>5755</v>
      </c>
      <c r="CF74" s="107"/>
      <c r="CG74" s="107"/>
      <c r="CH74" s="107" t="s">
        <v>5755</v>
      </c>
      <c r="CI74" s="107"/>
      <c r="CJ74" s="107"/>
      <c r="CK74" s="15">
        <v>1998</v>
      </c>
      <c r="CL74" s="107"/>
      <c r="CM74" s="15" t="s">
        <v>88</v>
      </c>
      <c r="CN74" s="15"/>
      <c r="CO74" s="15" t="s">
        <v>88</v>
      </c>
      <c r="CP74" s="107"/>
      <c r="CQ74" s="107" t="s">
        <v>648</v>
      </c>
      <c r="CR74" s="107"/>
      <c r="CS74" s="107" t="s">
        <v>5760</v>
      </c>
      <c r="CT74" s="107"/>
      <c r="CU74" s="107">
        <v>41.679810000000003</v>
      </c>
      <c r="CV74" s="107"/>
      <c r="CW74" s="107">
        <v>-87.417119999999997</v>
      </c>
      <c r="CX74" s="107"/>
      <c r="CY74" s="107">
        <v>125</v>
      </c>
      <c r="CZ74" s="107"/>
      <c r="DA74" s="107">
        <v>1.5</v>
      </c>
      <c r="DB74" s="107"/>
      <c r="DC74" s="107">
        <v>500</v>
      </c>
      <c r="DD74" s="107"/>
      <c r="DE74" s="107" t="s">
        <v>5762</v>
      </c>
      <c r="DF74" s="107"/>
      <c r="DG74" s="107" t="s">
        <v>88</v>
      </c>
      <c r="DH74" s="107"/>
      <c r="DI74" s="107" t="s">
        <v>88</v>
      </c>
      <c r="DJ74" s="107"/>
      <c r="DK74" s="188" t="s">
        <v>88</v>
      </c>
      <c r="DL74" s="188"/>
      <c r="DM74" s="188" t="s">
        <v>88</v>
      </c>
      <c r="DN74" s="188"/>
      <c r="DO74" s="188" t="s">
        <v>88</v>
      </c>
      <c r="DP74" s="188"/>
      <c r="DQ74" s="107" t="s">
        <v>88</v>
      </c>
      <c r="DR74" s="107"/>
      <c r="DS74" s="107" t="s">
        <v>88</v>
      </c>
      <c r="DT74" s="107"/>
      <c r="DU74" s="107" t="s">
        <v>88</v>
      </c>
      <c r="DV74" s="107"/>
      <c r="DW74" s="107" t="s">
        <v>88</v>
      </c>
      <c r="DX74" s="107"/>
      <c r="DY74" s="107" t="s">
        <v>88</v>
      </c>
      <c r="DZ74" s="107"/>
      <c r="EA74" s="107" t="s">
        <v>88</v>
      </c>
      <c r="EB74" s="107"/>
      <c r="EC74" s="107" t="s">
        <v>88</v>
      </c>
      <c r="ED74" s="107"/>
      <c r="EE74" s="107" t="s">
        <v>88</v>
      </c>
      <c r="EF74" s="107"/>
      <c r="EG74" s="15" t="s">
        <v>88</v>
      </c>
      <c r="EH74" s="107"/>
      <c r="EI74" s="15" t="s">
        <v>88</v>
      </c>
      <c r="EJ74" s="107"/>
      <c r="EK74" s="15" t="s">
        <v>88</v>
      </c>
      <c r="EL74" s="107"/>
      <c r="EM74" s="15" t="s">
        <v>88</v>
      </c>
      <c r="EN74" s="15"/>
      <c r="EO74" s="15" t="s">
        <v>88</v>
      </c>
      <c r="EP74" s="15"/>
      <c r="EQ74" s="15" t="s">
        <v>88</v>
      </c>
      <c r="ER74" s="15"/>
      <c r="ES74" s="15" t="s">
        <v>88</v>
      </c>
      <c r="ET74" s="15"/>
      <c r="EU74" s="15" t="s">
        <v>88</v>
      </c>
      <c r="EV74" s="15"/>
      <c r="EW74" s="15" t="s">
        <v>5768</v>
      </c>
      <c r="EX74" s="15"/>
      <c r="EY74" s="15"/>
      <c r="EZ74" s="15" t="s">
        <v>5769</v>
      </c>
      <c r="FA74" s="15"/>
      <c r="FB74" s="15"/>
      <c r="FC74" s="15" t="s">
        <v>5766</v>
      </c>
      <c r="FD74" s="15"/>
      <c r="FE74" s="15"/>
      <c r="FF74" s="107" t="s">
        <v>5770</v>
      </c>
      <c r="FG74" s="107"/>
      <c r="FH74" s="107"/>
      <c r="FI74" s="15" t="s">
        <v>5768</v>
      </c>
      <c r="FJ74" s="15"/>
      <c r="FK74" s="15"/>
      <c r="FL74" s="15" t="s">
        <v>5769</v>
      </c>
      <c r="FM74" s="15"/>
      <c r="FN74" s="15"/>
      <c r="FO74" s="15" t="s">
        <v>5766</v>
      </c>
      <c r="FP74" s="15"/>
      <c r="FQ74" s="15"/>
      <c r="FR74" s="107" t="s">
        <v>5770</v>
      </c>
      <c r="FS74" s="107"/>
      <c r="FT74" s="107"/>
      <c r="FU74" s="15">
        <v>1998</v>
      </c>
      <c r="FV74" s="107"/>
      <c r="FW74" s="15">
        <v>20</v>
      </c>
      <c r="FX74" s="107"/>
      <c r="FY74" s="15" t="s">
        <v>88</v>
      </c>
      <c r="FZ74" s="15"/>
      <c r="GA74" s="15" t="s">
        <v>88</v>
      </c>
      <c r="GB74" s="107"/>
      <c r="GC74" s="107"/>
      <c r="GD74" s="107"/>
    </row>
    <row r="75" spans="1:186" ht="24.95" customHeight="1" x14ac:dyDescent="0.2">
      <c r="A75" s="107"/>
      <c r="B75" s="107" t="s">
        <v>3088</v>
      </c>
      <c r="C75" s="107" t="s">
        <v>5711</v>
      </c>
      <c r="D75" s="107" t="s">
        <v>5735</v>
      </c>
      <c r="E75" s="107"/>
      <c r="F75" s="107" t="s">
        <v>5736</v>
      </c>
      <c r="G75" s="107"/>
      <c r="H75" s="107" t="s">
        <v>88</v>
      </c>
      <c r="I75" s="107"/>
      <c r="J75" s="107" t="s">
        <v>88</v>
      </c>
      <c r="K75" s="107"/>
      <c r="L75" s="107" t="s">
        <v>88</v>
      </c>
      <c r="M75" s="107"/>
      <c r="N75" s="107" t="s">
        <v>88</v>
      </c>
      <c r="O75" s="107"/>
      <c r="P75" s="107">
        <v>201</v>
      </c>
      <c r="Q75" s="107"/>
      <c r="R75" s="107"/>
      <c r="S75" s="107"/>
      <c r="T75" s="15" t="s">
        <v>5736</v>
      </c>
      <c r="U75" s="107"/>
      <c r="V75" s="125"/>
      <c r="W75" s="107"/>
      <c r="X75" s="15" t="s">
        <v>88</v>
      </c>
      <c r="Y75" s="107"/>
      <c r="Z75" s="15" t="s">
        <v>88</v>
      </c>
      <c r="AA75" s="107"/>
      <c r="AB75" s="15">
        <v>41.680219999999998</v>
      </c>
      <c r="AC75" s="15"/>
      <c r="AD75" s="15">
        <v>-87.416979999999995</v>
      </c>
      <c r="AE75" s="107"/>
      <c r="AF75" s="107"/>
      <c r="AG75" s="107"/>
      <c r="AH75" s="107"/>
      <c r="AI75" s="188"/>
      <c r="AJ75" s="188"/>
      <c r="AK75" s="188"/>
      <c r="AL75" s="188"/>
      <c r="AM75" s="107"/>
      <c r="AN75" s="107"/>
      <c r="AO75" s="107"/>
      <c r="AP75" s="107"/>
      <c r="AQ75" s="107"/>
      <c r="AR75" s="107"/>
      <c r="AS75" s="107"/>
      <c r="AT75" s="107"/>
      <c r="AU75" s="107"/>
      <c r="AV75" s="107"/>
      <c r="AW75" s="107"/>
      <c r="AX75" s="107"/>
      <c r="AY75" s="107"/>
      <c r="AZ75" s="107"/>
      <c r="BA75" s="107"/>
      <c r="BB75" s="107"/>
      <c r="BC75" s="15" t="s">
        <v>494</v>
      </c>
      <c r="BD75" s="15"/>
      <c r="BE75" s="15">
        <v>1998</v>
      </c>
      <c r="BF75" s="15"/>
      <c r="BG75" s="15" t="s">
        <v>88</v>
      </c>
      <c r="BH75" s="107"/>
      <c r="BI75" s="15">
        <v>30510296</v>
      </c>
      <c r="BJ75" s="107"/>
      <c r="BK75" s="15">
        <v>221</v>
      </c>
      <c r="BL75" s="107"/>
      <c r="BM75" s="107" t="s">
        <v>5756</v>
      </c>
      <c r="BN75" s="107"/>
      <c r="BO75" s="107"/>
      <c r="BP75" s="107" t="s">
        <v>5756</v>
      </c>
      <c r="BQ75" s="107"/>
      <c r="BR75" s="107"/>
      <c r="BS75" s="107" t="s">
        <v>5756</v>
      </c>
      <c r="BT75" s="107"/>
      <c r="BU75" s="107"/>
      <c r="BV75" s="107" t="s">
        <v>5756</v>
      </c>
      <c r="BW75" s="107"/>
      <c r="BX75" s="107"/>
      <c r="BY75" s="107" t="s">
        <v>5756</v>
      </c>
      <c r="BZ75" s="107"/>
      <c r="CA75" s="107"/>
      <c r="CB75" s="107" t="s">
        <v>5756</v>
      </c>
      <c r="CC75" s="107"/>
      <c r="CD75" s="107"/>
      <c r="CE75" s="107" t="s">
        <v>5756</v>
      </c>
      <c r="CF75" s="107"/>
      <c r="CG75" s="107"/>
      <c r="CH75" s="107" t="s">
        <v>5756</v>
      </c>
      <c r="CI75" s="107"/>
      <c r="CJ75" s="107"/>
      <c r="CK75" s="15">
        <v>1998</v>
      </c>
      <c r="CL75" s="107"/>
      <c r="CM75" s="15" t="s">
        <v>88</v>
      </c>
      <c r="CN75" s="15"/>
      <c r="CO75" s="15" t="s">
        <v>88</v>
      </c>
      <c r="CP75" s="107"/>
      <c r="CQ75" s="107" t="s">
        <v>648</v>
      </c>
      <c r="CR75" s="107"/>
      <c r="CS75" s="107" t="s">
        <v>5760</v>
      </c>
      <c r="CT75" s="107"/>
      <c r="CU75" s="107">
        <v>41.680219999999998</v>
      </c>
      <c r="CV75" s="107"/>
      <c r="CW75" s="107">
        <v>-87.416979999999995</v>
      </c>
      <c r="CX75" s="107"/>
      <c r="CY75" s="107">
        <v>78</v>
      </c>
      <c r="CZ75" s="107"/>
      <c r="DA75" s="107">
        <v>1.5</v>
      </c>
      <c r="DB75" s="107"/>
      <c r="DC75" s="107">
        <v>2000</v>
      </c>
      <c r="DD75" s="107"/>
      <c r="DE75" s="107" t="s">
        <v>5762</v>
      </c>
      <c r="DF75" s="107"/>
      <c r="DG75" s="107" t="s">
        <v>88</v>
      </c>
      <c r="DH75" s="107"/>
      <c r="DI75" s="107" t="s">
        <v>88</v>
      </c>
      <c r="DJ75" s="107"/>
      <c r="DK75" s="188" t="s">
        <v>88</v>
      </c>
      <c r="DL75" s="188"/>
      <c r="DM75" s="188" t="s">
        <v>88</v>
      </c>
      <c r="DN75" s="188"/>
      <c r="DO75" s="188" t="s">
        <v>88</v>
      </c>
      <c r="DP75" s="188"/>
      <c r="DQ75" s="107" t="s">
        <v>88</v>
      </c>
      <c r="DR75" s="107"/>
      <c r="DS75" s="107" t="s">
        <v>88</v>
      </c>
      <c r="DT75" s="107"/>
      <c r="DU75" s="107" t="s">
        <v>88</v>
      </c>
      <c r="DV75" s="107"/>
      <c r="DW75" s="107" t="s">
        <v>88</v>
      </c>
      <c r="DX75" s="107"/>
      <c r="DY75" s="107" t="s">
        <v>88</v>
      </c>
      <c r="DZ75" s="107"/>
      <c r="EA75" s="107" t="s">
        <v>88</v>
      </c>
      <c r="EB75" s="107"/>
      <c r="EC75" s="107" t="s">
        <v>88</v>
      </c>
      <c r="ED75" s="107"/>
      <c r="EE75" s="107" t="s">
        <v>88</v>
      </c>
      <c r="EF75" s="107"/>
      <c r="EG75" s="15" t="s">
        <v>88</v>
      </c>
      <c r="EH75" s="107"/>
      <c r="EI75" s="15" t="s">
        <v>88</v>
      </c>
      <c r="EJ75" s="107"/>
      <c r="EK75" s="15" t="s">
        <v>88</v>
      </c>
      <c r="EL75" s="107"/>
      <c r="EM75" s="15" t="s">
        <v>88</v>
      </c>
      <c r="EN75" s="15"/>
      <c r="EO75" s="15" t="s">
        <v>88</v>
      </c>
      <c r="EP75" s="15"/>
      <c r="EQ75" s="15" t="s">
        <v>88</v>
      </c>
      <c r="ER75" s="15"/>
      <c r="ES75" s="15" t="s">
        <v>88</v>
      </c>
      <c r="ET75" s="15"/>
      <c r="EU75" s="15" t="s">
        <v>88</v>
      </c>
      <c r="EV75" s="15"/>
      <c r="EW75" s="15" t="s">
        <v>5771</v>
      </c>
      <c r="EX75" s="15"/>
      <c r="EY75" s="15"/>
      <c r="EZ75" s="15" t="s">
        <v>5772</v>
      </c>
      <c r="FA75" s="15"/>
      <c r="FB75" s="15"/>
      <c r="FC75" s="15" t="s">
        <v>5773</v>
      </c>
      <c r="FD75" s="15"/>
      <c r="FE75" s="15"/>
      <c r="FF75" s="107" t="s">
        <v>5774</v>
      </c>
      <c r="FG75" s="107"/>
      <c r="FH75" s="107"/>
      <c r="FI75" s="15" t="s">
        <v>5771</v>
      </c>
      <c r="FJ75" s="15"/>
      <c r="FK75" s="15"/>
      <c r="FL75" s="15" t="s">
        <v>5772</v>
      </c>
      <c r="FM75" s="15"/>
      <c r="FN75" s="15"/>
      <c r="FO75" s="15" t="s">
        <v>5773</v>
      </c>
      <c r="FP75" s="15"/>
      <c r="FQ75" s="15"/>
      <c r="FR75" s="107" t="s">
        <v>5774</v>
      </c>
      <c r="FS75" s="107"/>
      <c r="FT75" s="107"/>
      <c r="FU75" s="15">
        <v>1998</v>
      </c>
      <c r="FV75" s="107"/>
      <c r="FW75" s="15">
        <v>20</v>
      </c>
      <c r="FX75" s="107"/>
      <c r="FY75" s="15" t="s">
        <v>88</v>
      </c>
      <c r="FZ75" s="15"/>
      <c r="GA75" s="15" t="s">
        <v>88</v>
      </c>
      <c r="GB75" s="107"/>
      <c r="GC75" s="107"/>
      <c r="GD75" s="107"/>
    </row>
    <row r="76" spans="1:186" ht="24.95" customHeight="1" x14ac:dyDescent="0.2">
      <c r="A76" s="107"/>
      <c r="B76" s="107" t="s">
        <v>3088</v>
      </c>
      <c r="C76" s="107" t="s">
        <v>5711</v>
      </c>
      <c r="D76" s="107" t="s">
        <v>5735</v>
      </c>
      <c r="E76" s="107"/>
      <c r="F76" s="107" t="s">
        <v>5737</v>
      </c>
      <c r="G76" s="107"/>
      <c r="H76" s="107" t="s">
        <v>88</v>
      </c>
      <c r="I76" s="107"/>
      <c r="J76" s="107" t="s">
        <v>88</v>
      </c>
      <c r="K76" s="107"/>
      <c r="L76" s="107" t="s">
        <v>88</v>
      </c>
      <c r="M76" s="107"/>
      <c r="N76" s="107" t="s">
        <v>88</v>
      </c>
      <c r="O76" s="107"/>
      <c r="P76" s="107">
        <v>201</v>
      </c>
      <c r="Q76" s="107"/>
      <c r="R76" s="107"/>
      <c r="S76" s="107"/>
      <c r="T76" s="15" t="s">
        <v>5737</v>
      </c>
      <c r="U76" s="107"/>
      <c r="V76" s="125"/>
      <c r="W76" s="107"/>
      <c r="X76" s="15" t="s">
        <v>88</v>
      </c>
      <c r="Y76" s="107"/>
      <c r="Z76" s="15" t="s">
        <v>88</v>
      </c>
      <c r="AA76" s="107"/>
      <c r="AB76" s="15">
        <v>41.680239999999998</v>
      </c>
      <c r="AC76" s="15"/>
      <c r="AD76" s="15">
        <v>-87.416870000000003</v>
      </c>
      <c r="AE76" s="107"/>
      <c r="AF76" s="107"/>
      <c r="AG76" s="107"/>
      <c r="AH76" s="107"/>
      <c r="AI76" s="188"/>
      <c r="AJ76" s="188"/>
      <c r="AK76" s="188"/>
      <c r="AL76" s="188"/>
      <c r="AM76" s="107"/>
      <c r="AN76" s="107"/>
      <c r="AO76" s="107"/>
      <c r="AP76" s="107"/>
      <c r="AQ76" s="107"/>
      <c r="AR76" s="107"/>
      <c r="AS76" s="107"/>
      <c r="AT76" s="107"/>
      <c r="AU76" s="107"/>
      <c r="AV76" s="107"/>
      <c r="AW76" s="107"/>
      <c r="AX76" s="107"/>
      <c r="AY76" s="107"/>
      <c r="AZ76" s="107"/>
      <c r="BA76" s="107"/>
      <c r="BB76" s="107"/>
      <c r="BC76" s="15" t="s">
        <v>494</v>
      </c>
      <c r="BD76" s="15"/>
      <c r="BE76" s="15">
        <v>1998</v>
      </c>
      <c r="BF76" s="15"/>
      <c r="BG76" s="15" t="s">
        <v>88</v>
      </c>
      <c r="BH76" s="107"/>
      <c r="BI76" s="15">
        <v>30510296</v>
      </c>
      <c r="BJ76" s="107"/>
      <c r="BK76" s="15">
        <v>222</v>
      </c>
      <c r="BL76" s="107"/>
      <c r="BM76" s="107" t="s">
        <v>5756</v>
      </c>
      <c r="BN76" s="107"/>
      <c r="BO76" s="107"/>
      <c r="BP76" s="107" t="s">
        <v>5756</v>
      </c>
      <c r="BQ76" s="107"/>
      <c r="BR76" s="107"/>
      <c r="BS76" s="107" t="s">
        <v>5756</v>
      </c>
      <c r="BT76" s="107"/>
      <c r="BU76" s="107"/>
      <c r="BV76" s="107" t="s">
        <v>5756</v>
      </c>
      <c r="BW76" s="107"/>
      <c r="BX76" s="107"/>
      <c r="BY76" s="107" t="s">
        <v>5756</v>
      </c>
      <c r="BZ76" s="107"/>
      <c r="CA76" s="107"/>
      <c r="CB76" s="107" t="s">
        <v>5756</v>
      </c>
      <c r="CC76" s="107"/>
      <c r="CD76" s="107"/>
      <c r="CE76" s="107" t="s">
        <v>5756</v>
      </c>
      <c r="CF76" s="107"/>
      <c r="CG76" s="107"/>
      <c r="CH76" s="107" t="s">
        <v>5756</v>
      </c>
      <c r="CI76" s="107"/>
      <c r="CJ76" s="107"/>
      <c r="CK76" s="15">
        <v>1998</v>
      </c>
      <c r="CL76" s="107"/>
      <c r="CM76" s="15" t="s">
        <v>88</v>
      </c>
      <c r="CN76" s="15"/>
      <c r="CO76" s="15" t="s">
        <v>88</v>
      </c>
      <c r="CP76" s="107"/>
      <c r="CQ76" s="107" t="s">
        <v>648</v>
      </c>
      <c r="CR76" s="107"/>
      <c r="CS76" s="107" t="s">
        <v>5760</v>
      </c>
      <c r="CT76" s="107"/>
      <c r="CU76" s="107">
        <v>41.680239999999998</v>
      </c>
      <c r="CV76" s="107"/>
      <c r="CW76" s="107">
        <v>-87.416870000000003</v>
      </c>
      <c r="CX76" s="107"/>
      <c r="CY76" s="107">
        <v>78</v>
      </c>
      <c r="CZ76" s="107"/>
      <c r="DA76" s="107">
        <v>1.5</v>
      </c>
      <c r="DB76" s="107"/>
      <c r="DC76" s="107">
        <v>2000</v>
      </c>
      <c r="DD76" s="107"/>
      <c r="DE76" s="107" t="s">
        <v>5762</v>
      </c>
      <c r="DF76" s="107"/>
      <c r="DG76" s="107" t="s">
        <v>88</v>
      </c>
      <c r="DH76" s="107"/>
      <c r="DI76" s="107" t="s">
        <v>88</v>
      </c>
      <c r="DJ76" s="107"/>
      <c r="DK76" s="188" t="s">
        <v>88</v>
      </c>
      <c r="DL76" s="188"/>
      <c r="DM76" s="188" t="s">
        <v>88</v>
      </c>
      <c r="DN76" s="188"/>
      <c r="DO76" s="188" t="s">
        <v>88</v>
      </c>
      <c r="DP76" s="188"/>
      <c r="DQ76" s="107" t="s">
        <v>88</v>
      </c>
      <c r="DR76" s="107"/>
      <c r="DS76" s="107" t="s">
        <v>88</v>
      </c>
      <c r="DT76" s="107"/>
      <c r="DU76" s="107" t="s">
        <v>88</v>
      </c>
      <c r="DV76" s="107"/>
      <c r="DW76" s="107" t="s">
        <v>88</v>
      </c>
      <c r="DX76" s="107"/>
      <c r="DY76" s="107" t="s">
        <v>88</v>
      </c>
      <c r="DZ76" s="107"/>
      <c r="EA76" s="107" t="s">
        <v>88</v>
      </c>
      <c r="EB76" s="107"/>
      <c r="EC76" s="107" t="s">
        <v>88</v>
      </c>
      <c r="ED76" s="107"/>
      <c r="EE76" s="107" t="s">
        <v>88</v>
      </c>
      <c r="EF76" s="107"/>
      <c r="EG76" s="15" t="s">
        <v>88</v>
      </c>
      <c r="EH76" s="107"/>
      <c r="EI76" s="15" t="s">
        <v>88</v>
      </c>
      <c r="EJ76" s="107"/>
      <c r="EK76" s="15" t="s">
        <v>88</v>
      </c>
      <c r="EL76" s="107"/>
      <c r="EM76" s="15" t="s">
        <v>88</v>
      </c>
      <c r="EN76" s="15"/>
      <c r="EO76" s="15" t="s">
        <v>88</v>
      </c>
      <c r="EP76" s="15"/>
      <c r="EQ76" s="15" t="s">
        <v>88</v>
      </c>
      <c r="ER76" s="15"/>
      <c r="ES76" s="15" t="s">
        <v>88</v>
      </c>
      <c r="ET76" s="15"/>
      <c r="EU76" s="15" t="s">
        <v>88</v>
      </c>
      <c r="EV76" s="15"/>
      <c r="EW76" s="15" t="s">
        <v>5775</v>
      </c>
      <c r="EX76" s="15"/>
      <c r="EY76" s="15"/>
      <c r="EZ76" s="15" t="s">
        <v>5772</v>
      </c>
      <c r="FA76" s="15"/>
      <c r="FB76" s="15"/>
      <c r="FC76" s="15" t="s">
        <v>5773</v>
      </c>
      <c r="FD76" s="15"/>
      <c r="FE76" s="15"/>
      <c r="FF76" s="107" t="s">
        <v>5776</v>
      </c>
      <c r="FG76" s="107"/>
      <c r="FH76" s="107"/>
      <c r="FI76" s="15" t="s">
        <v>5775</v>
      </c>
      <c r="FJ76" s="15"/>
      <c r="FK76" s="15"/>
      <c r="FL76" s="15" t="s">
        <v>5772</v>
      </c>
      <c r="FM76" s="15"/>
      <c r="FN76" s="15"/>
      <c r="FO76" s="15" t="s">
        <v>5773</v>
      </c>
      <c r="FP76" s="15"/>
      <c r="FQ76" s="15"/>
      <c r="FR76" s="107" t="s">
        <v>5776</v>
      </c>
      <c r="FS76" s="107"/>
      <c r="FT76" s="107"/>
      <c r="FU76" s="15">
        <v>1998</v>
      </c>
      <c r="FV76" s="107"/>
      <c r="FW76" s="15">
        <v>20</v>
      </c>
      <c r="FX76" s="107"/>
      <c r="FY76" s="15" t="s">
        <v>88</v>
      </c>
      <c r="FZ76" s="15"/>
      <c r="GA76" s="15" t="s">
        <v>88</v>
      </c>
      <c r="GB76" s="107"/>
      <c r="GC76" s="107"/>
      <c r="GD76" s="107"/>
    </row>
    <row r="77" spans="1:186" ht="24.95" customHeight="1" x14ac:dyDescent="0.2">
      <c r="A77" s="107"/>
      <c r="B77" s="107" t="s">
        <v>3088</v>
      </c>
      <c r="C77" s="107" t="s">
        <v>5711</v>
      </c>
      <c r="D77" s="107" t="s">
        <v>5719</v>
      </c>
      <c r="E77" s="107"/>
      <c r="F77" s="107">
        <v>201</v>
      </c>
      <c r="G77" s="107"/>
      <c r="H77" s="107" t="s">
        <v>88</v>
      </c>
      <c r="I77" s="107"/>
      <c r="J77" s="107" t="s">
        <v>88</v>
      </c>
      <c r="K77" s="107"/>
      <c r="L77" s="107" t="s">
        <v>88</v>
      </c>
      <c r="M77" s="107"/>
      <c r="N77" s="107" t="s">
        <v>88</v>
      </c>
      <c r="O77" s="107"/>
      <c r="P77" s="107" t="s">
        <v>88</v>
      </c>
      <c r="Q77" s="107"/>
      <c r="R77" s="107"/>
      <c r="S77" s="107"/>
      <c r="T77" s="15">
        <v>201</v>
      </c>
      <c r="U77" s="107"/>
      <c r="V77" s="125"/>
      <c r="W77" s="107"/>
      <c r="X77" s="15" t="s">
        <v>88</v>
      </c>
      <c r="Y77" s="107"/>
      <c r="Z77" s="15" t="s">
        <v>88</v>
      </c>
      <c r="AA77" s="107"/>
      <c r="AB77" s="15">
        <v>41.680039999999998</v>
      </c>
      <c r="AC77" s="15"/>
      <c r="AD77" s="15">
        <v>-87.416979999999995</v>
      </c>
      <c r="AE77" s="107"/>
      <c r="AF77" s="107"/>
      <c r="AG77" s="107"/>
      <c r="AH77" s="107"/>
      <c r="AI77" s="188"/>
      <c r="AJ77" s="188"/>
      <c r="AK77" s="188"/>
      <c r="AL77" s="188"/>
      <c r="AM77" s="107"/>
      <c r="AN77" s="107"/>
      <c r="AO77" s="107"/>
      <c r="AP77" s="107"/>
      <c r="AQ77" s="107"/>
      <c r="AR77" s="107"/>
      <c r="AS77" s="107"/>
      <c r="AT77" s="107"/>
      <c r="AU77" s="107"/>
      <c r="AV77" s="107"/>
      <c r="AW77" s="107"/>
      <c r="AX77" s="107"/>
      <c r="AY77" s="107"/>
      <c r="AZ77" s="107"/>
      <c r="BA77" s="107"/>
      <c r="BB77" s="107"/>
      <c r="BC77" s="15" t="s">
        <v>494</v>
      </c>
      <c r="BD77" s="15"/>
      <c r="BE77" s="15">
        <v>1998</v>
      </c>
      <c r="BF77" s="15"/>
      <c r="BG77" s="15" t="s">
        <v>88</v>
      </c>
      <c r="BH77" s="107"/>
      <c r="BI77" s="15">
        <v>10200710</v>
      </c>
      <c r="BJ77" s="107"/>
      <c r="BK77" s="15">
        <v>201</v>
      </c>
      <c r="BL77" s="107"/>
      <c r="BM77" s="107" t="s">
        <v>5757</v>
      </c>
      <c r="BN77" s="107"/>
      <c r="BO77" s="107"/>
      <c r="BP77" s="107" t="s">
        <v>5757</v>
      </c>
      <c r="BQ77" s="107"/>
      <c r="BR77" s="107"/>
      <c r="BS77" s="107" t="s">
        <v>5757</v>
      </c>
      <c r="BT77" s="107"/>
      <c r="BU77" s="107"/>
      <c r="BV77" s="107" t="s">
        <v>5757</v>
      </c>
      <c r="BW77" s="107"/>
      <c r="BX77" s="107"/>
      <c r="BY77" s="107" t="s">
        <v>5757</v>
      </c>
      <c r="BZ77" s="107"/>
      <c r="CA77" s="107"/>
      <c r="CB77" s="107" t="s">
        <v>5757</v>
      </c>
      <c r="CC77" s="107"/>
      <c r="CD77" s="107"/>
      <c r="CE77" s="107" t="s">
        <v>5757</v>
      </c>
      <c r="CF77" s="107"/>
      <c r="CG77" s="107"/>
      <c r="CH77" s="107" t="s">
        <v>5757</v>
      </c>
      <c r="CI77" s="107"/>
      <c r="CJ77" s="107"/>
      <c r="CK77" s="15">
        <v>1998</v>
      </c>
      <c r="CL77" s="107"/>
      <c r="CM77" s="15" t="s">
        <v>88</v>
      </c>
      <c r="CN77" s="15"/>
      <c r="CO77" s="15" t="s">
        <v>88</v>
      </c>
      <c r="CP77" s="107"/>
      <c r="CQ77" s="107" t="s">
        <v>648</v>
      </c>
      <c r="CR77" s="107"/>
      <c r="CS77" s="107" t="s">
        <v>5761</v>
      </c>
      <c r="CT77" s="107"/>
      <c r="CU77" s="107">
        <v>41.679989999999997</v>
      </c>
      <c r="CV77" s="107"/>
      <c r="CW77" s="107">
        <v>-87.416250000000005</v>
      </c>
      <c r="CX77" s="107"/>
      <c r="CY77" s="107">
        <v>300</v>
      </c>
      <c r="CZ77" s="107"/>
      <c r="DA77" s="107">
        <v>18</v>
      </c>
      <c r="DB77" s="107"/>
      <c r="DC77" s="107">
        <v>1195000</v>
      </c>
      <c r="DD77" s="107"/>
      <c r="DE77" s="107">
        <v>265</v>
      </c>
      <c r="DF77" s="107"/>
      <c r="DG77" s="107" t="s">
        <v>5763</v>
      </c>
      <c r="DH77" s="107"/>
      <c r="DI77" s="107" t="s">
        <v>88</v>
      </c>
      <c r="DJ77" s="107"/>
      <c r="DK77" s="188" t="s">
        <v>88</v>
      </c>
      <c r="DL77" s="188"/>
      <c r="DM77" s="188" t="s">
        <v>88</v>
      </c>
      <c r="DN77" s="188"/>
      <c r="DO77" s="188" t="s">
        <v>88</v>
      </c>
      <c r="DP77" s="188"/>
      <c r="DQ77" s="107" t="s">
        <v>88</v>
      </c>
      <c r="DR77" s="107"/>
      <c r="DS77" s="107" t="s">
        <v>88</v>
      </c>
      <c r="DT77" s="107"/>
      <c r="DU77" s="107" t="s">
        <v>88</v>
      </c>
      <c r="DV77" s="107"/>
      <c r="DW77" s="107" t="s">
        <v>88</v>
      </c>
      <c r="DX77" s="107"/>
      <c r="DY77" s="107" t="s">
        <v>88</v>
      </c>
      <c r="DZ77" s="107"/>
      <c r="EA77" s="107" t="s">
        <v>88</v>
      </c>
      <c r="EB77" s="107"/>
      <c r="EC77" s="107" t="s">
        <v>88</v>
      </c>
      <c r="ED77" s="107"/>
      <c r="EE77" s="107" t="s">
        <v>88</v>
      </c>
      <c r="EF77" s="107"/>
      <c r="EG77" s="15" t="s">
        <v>88</v>
      </c>
      <c r="EH77" s="107"/>
      <c r="EI77" s="15" t="s">
        <v>88</v>
      </c>
      <c r="EJ77" s="107"/>
      <c r="EK77" s="15" t="s">
        <v>88</v>
      </c>
      <c r="EL77" s="107"/>
      <c r="EM77" s="15" t="s">
        <v>88</v>
      </c>
      <c r="EN77" s="15"/>
      <c r="EO77" s="15" t="s">
        <v>88</v>
      </c>
      <c r="EP77" s="15"/>
      <c r="EQ77" s="15" t="s">
        <v>88</v>
      </c>
      <c r="ER77" s="15"/>
      <c r="ES77" s="15" t="s">
        <v>88</v>
      </c>
      <c r="ET77" s="15"/>
      <c r="EU77" s="15" t="s">
        <v>88</v>
      </c>
      <c r="EV77" s="15"/>
      <c r="EW77" s="15" t="s">
        <v>5777</v>
      </c>
      <c r="EX77" s="15"/>
      <c r="EY77" s="15"/>
      <c r="EZ77" s="15" t="s">
        <v>5778</v>
      </c>
      <c r="FA77" s="15"/>
      <c r="FB77" s="15"/>
      <c r="FC77" s="15" t="s">
        <v>5779</v>
      </c>
      <c r="FD77" s="15"/>
      <c r="FE77" s="15"/>
      <c r="FF77" s="107" t="s">
        <v>5780</v>
      </c>
      <c r="FG77" s="107"/>
      <c r="FH77" s="107"/>
      <c r="FI77" s="15" t="s">
        <v>5777</v>
      </c>
      <c r="FJ77" s="15"/>
      <c r="FK77" s="15"/>
      <c r="FL77" s="15" t="s">
        <v>5778</v>
      </c>
      <c r="FM77" s="15"/>
      <c r="FN77" s="15"/>
      <c r="FO77" s="15" t="s">
        <v>5779</v>
      </c>
      <c r="FP77" s="15"/>
      <c r="FQ77" s="15"/>
      <c r="FR77" s="107" t="s">
        <v>5780</v>
      </c>
      <c r="FS77" s="107"/>
      <c r="FT77" s="107"/>
      <c r="FU77" s="15">
        <v>1998</v>
      </c>
      <c r="FV77" s="107"/>
      <c r="FW77" s="15">
        <v>20</v>
      </c>
      <c r="FX77" s="107"/>
      <c r="FY77" s="15" t="s">
        <v>88</v>
      </c>
      <c r="FZ77" s="15"/>
      <c r="GA77" s="15" t="s">
        <v>88</v>
      </c>
      <c r="GB77" s="107"/>
      <c r="GC77" s="107"/>
      <c r="GD77" s="107"/>
    </row>
    <row r="78" spans="1:186" ht="24.95" customHeight="1" x14ac:dyDescent="0.2">
      <c r="A78" s="107"/>
      <c r="B78" s="107" t="s">
        <v>3088</v>
      </c>
      <c r="C78" s="107" t="s">
        <v>5711</v>
      </c>
      <c r="D78" s="107" t="s">
        <v>5738</v>
      </c>
      <c r="E78" s="107"/>
      <c r="F78" s="107" t="s">
        <v>5739</v>
      </c>
      <c r="G78" s="107"/>
      <c r="H78" s="107" t="s">
        <v>88</v>
      </c>
      <c r="I78" s="107"/>
      <c r="J78" s="107" t="s">
        <v>88</v>
      </c>
      <c r="K78" s="107"/>
      <c r="L78" s="107" t="s">
        <v>88</v>
      </c>
      <c r="M78" s="107"/>
      <c r="N78" s="107" t="s">
        <v>88</v>
      </c>
      <c r="O78" s="107"/>
      <c r="P78" s="107"/>
      <c r="Q78" s="107"/>
      <c r="R78" s="107"/>
      <c r="S78" s="107"/>
      <c r="T78" s="15" t="s">
        <v>88</v>
      </c>
      <c r="U78" s="107"/>
      <c r="V78" s="125"/>
      <c r="W78" s="107"/>
      <c r="X78" s="15" t="s">
        <v>88</v>
      </c>
      <c r="Y78" s="107"/>
      <c r="Z78" s="15" t="s">
        <v>88</v>
      </c>
      <c r="AA78" s="107"/>
      <c r="AB78" s="15">
        <v>41.679319999999997</v>
      </c>
      <c r="AC78" s="15"/>
      <c r="AD78" s="15">
        <v>-87.418270000000007</v>
      </c>
      <c r="AE78" s="107"/>
      <c r="AF78" s="107"/>
      <c r="AG78" s="107"/>
      <c r="AH78" s="107"/>
      <c r="AI78" s="188"/>
      <c r="AJ78" s="188"/>
      <c r="AK78" s="188"/>
      <c r="AL78" s="188"/>
      <c r="AM78" s="107"/>
      <c r="AN78" s="107"/>
      <c r="AO78" s="107"/>
      <c r="AP78" s="107"/>
      <c r="AQ78" s="107"/>
      <c r="AR78" s="107"/>
      <c r="AS78" s="107"/>
      <c r="AT78" s="107"/>
      <c r="AU78" s="107"/>
      <c r="AV78" s="107"/>
      <c r="AW78" s="107"/>
      <c r="AX78" s="107"/>
      <c r="AY78" s="107"/>
      <c r="AZ78" s="107"/>
      <c r="BA78" s="107"/>
      <c r="BB78" s="107"/>
      <c r="BC78" s="15" t="s">
        <v>494</v>
      </c>
      <c r="BD78" s="15"/>
      <c r="BE78" s="15">
        <v>1998</v>
      </c>
      <c r="BF78" s="15"/>
      <c r="BG78" s="15" t="s">
        <v>88</v>
      </c>
      <c r="BH78" s="107"/>
      <c r="BI78" s="15">
        <v>10200710</v>
      </c>
      <c r="BJ78" s="107"/>
      <c r="BK78" s="15">
        <v>201</v>
      </c>
      <c r="BL78" s="107"/>
      <c r="BM78" s="107" t="s">
        <v>5758</v>
      </c>
      <c r="BN78" s="107"/>
      <c r="BO78" s="107"/>
      <c r="BP78" s="107" t="s">
        <v>5758</v>
      </c>
      <c r="BQ78" s="107"/>
      <c r="BR78" s="107"/>
      <c r="BS78" s="107" t="s">
        <v>5758</v>
      </c>
      <c r="BT78" s="107"/>
      <c r="BU78" s="107"/>
      <c r="BV78" s="107" t="s">
        <v>5758</v>
      </c>
      <c r="BW78" s="107"/>
      <c r="BX78" s="107"/>
      <c r="BY78" s="107" t="s">
        <v>5758</v>
      </c>
      <c r="BZ78" s="107"/>
      <c r="CA78" s="107"/>
      <c r="CB78" s="107" t="s">
        <v>5758</v>
      </c>
      <c r="CC78" s="107"/>
      <c r="CD78" s="107"/>
      <c r="CE78" s="107" t="s">
        <v>5758</v>
      </c>
      <c r="CF78" s="107"/>
      <c r="CG78" s="107"/>
      <c r="CH78" s="107" t="s">
        <v>5758</v>
      </c>
      <c r="CI78" s="107"/>
      <c r="CJ78" s="107"/>
      <c r="CK78" s="15">
        <v>1998</v>
      </c>
      <c r="CL78" s="107"/>
      <c r="CM78" s="15" t="s">
        <v>88</v>
      </c>
      <c r="CN78" s="15"/>
      <c r="CO78" s="15" t="s">
        <v>88</v>
      </c>
      <c r="CP78" s="107"/>
      <c r="CQ78" s="107" t="s">
        <v>5759</v>
      </c>
      <c r="CR78" s="107"/>
      <c r="CS78" s="107" t="s">
        <v>88</v>
      </c>
      <c r="CT78" s="107"/>
      <c r="CU78" s="107" t="s">
        <v>88</v>
      </c>
      <c r="CV78" s="107"/>
      <c r="CW78" s="107" t="s">
        <v>88</v>
      </c>
      <c r="CX78" s="107"/>
      <c r="CY78" s="107" t="s">
        <v>88</v>
      </c>
      <c r="CZ78" s="107"/>
      <c r="DA78" s="107" t="s">
        <v>88</v>
      </c>
      <c r="DB78" s="107"/>
      <c r="DC78" s="107" t="s">
        <v>88</v>
      </c>
      <c r="DD78" s="107"/>
      <c r="DE78" s="107" t="s">
        <v>88</v>
      </c>
      <c r="DF78" s="107"/>
      <c r="DG78" s="107" t="s">
        <v>88</v>
      </c>
      <c r="DH78" s="107"/>
      <c r="DI78" s="107" t="s">
        <v>88</v>
      </c>
      <c r="DJ78" s="107"/>
      <c r="DK78" s="188" t="s">
        <v>88</v>
      </c>
      <c r="DL78" s="188"/>
      <c r="DM78" s="188" t="s">
        <v>88</v>
      </c>
      <c r="DN78" s="188"/>
      <c r="DO78" s="188" t="s">
        <v>88</v>
      </c>
      <c r="DP78" s="188"/>
      <c r="DQ78" s="107" t="s">
        <v>88</v>
      </c>
      <c r="DR78" s="107"/>
      <c r="DS78" s="107" t="s">
        <v>88</v>
      </c>
      <c r="DT78" s="107"/>
      <c r="DU78" s="107" t="s">
        <v>88</v>
      </c>
      <c r="DV78" s="107"/>
      <c r="DW78" s="107" t="s">
        <v>88</v>
      </c>
      <c r="DX78" s="107"/>
      <c r="DY78" s="107" t="s">
        <v>88</v>
      </c>
      <c r="DZ78" s="107"/>
      <c r="EA78" s="107" t="s">
        <v>88</v>
      </c>
      <c r="EB78" s="107"/>
      <c r="EC78" s="107" t="s">
        <v>88</v>
      </c>
      <c r="ED78" s="107"/>
      <c r="EE78" s="107" t="s">
        <v>88</v>
      </c>
      <c r="EF78" s="107"/>
      <c r="EG78" s="15" t="s">
        <v>88</v>
      </c>
      <c r="EH78" s="107"/>
      <c r="EI78" s="15" t="s">
        <v>88</v>
      </c>
      <c r="EJ78" s="107"/>
      <c r="EK78" s="15" t="s">
        <v>88</v>
      </c>
      <c r="EL78" s="107"/>
      <c r="EM78" s="15" t="s">
        <v>88</v>
      </c>
      <c r="EN78" s="15"/>
      <c r="EO78" s="15" t="s">
        <v>88</v>
      </c>
      <c r="EP78" s="15"/>
      <c r="EQ78" s="15" t="s">
        <v>88</v>
      </c>
      <c r="ER78" s="15"/>
      <c r="ES78" s="15" t="s">
        <v>88</v>
      </c>
      <c r="ET78" s="15"/>
      <c r="EU78" s="15" t="s">
        <v>88</v>
      </c>
      <c r="EV78" s="15"/>
      <c r="EW78" s="15" t="s">
        <v>5781</v>
      </c>
      <c r="EX78" s="15"/>
      <c r="EY78" s="15"/>
      <c r="EZ78" s="15" t="s">
        <v>5782</v>
      </c>
      <c r="FA78" s="15"/>
      <c r="FB78" s="15"/>
      <c r="FC78" s="15" t="s">
        <v>5783</v>
      </c>
      <c r="FD78" s="15"/>
      <c r="FE78" s="15"/>
      <c r="FF78" s="107" t="s">
        <v>5784</v>
      </c>
      <c r="FG78" s="107"/>
      <c r="FH78" s="107"/>
      <c r="FI78" s="15" t="s">
        <v>5781</v>
      </c>
      <c r="FJ78" s="15"/>
      <c r="FK78" s="15"/>
      <c r="FL78" s="15" t="s">
        <v>5782</v>
      </c>
      <c r="FM78" s="15"/>
      <c r="FN78" s="15"/>
      <c r="FO78" s="15" t="s">
        <v>5783</v>
      </c>
      <c r="FP78" s="15"/>
      <c r="FQ78" s="15"/>
      <c r="FR78" s="107" t="s">
        <v>5784</v>
      </c>
      <c r="FS78" s="107"/>
      <c r="FT78" s="107"/>
      <c r="FU78" s="15">
        <v>1998</v>
      </c>
      <c r="FV78" s="107"/>
      <c r="FW78" s="15">
        <v>20</v>
      </c>
      <c r="FX78" s="107"/>
      <c r="FY78" s="15" t="s">
        <v>88</v>
      </c>
      <c r="FZ78" s="15"/>
      <c r="GA78" s="15" t="s">
        <v>88</v>
      </c>
      <c r="GB78" s="107"/>
      <c r="GC78" s="107"/>
      <c r="GD78" s="107"/>
    </row>
    <row r="79" spans="1:186" ht="24.95" customHeight="1" x14ac:dyDescent="0.2">
      <c r="A79" s="107"/>
      <c r="B79" s="107" t="s">
        <v>3088</v>
      </c>
      <c r="C79" s="107" t="s">
        <v>5711</v>
      </c>
      <c r="D79" s="107" t="s">
        <v>5740</v>
      </c>
      <c r="E79" s="107"/>
      <c r="F79" s="107" t="s">
        <v>5739</v>
      </c>
      <c r="G79" s="107"/>
      <c r="H79" s="107" t="s">
        <v>88</v>
      </c>
      <c r="I79" s="107"/>
      <c r="J79" s="107" t="s">
        <v>88</v>
      </c>
      <c r="K79" s="107"/>
      <c r="L79" s="107" t="s">
        <v>88</v>
      </c>
      <c r="M79" s="107"/>
      <c r="N79" s="107" t="s">
        <v>88</v>
      </c>
      <c r="O79" s="107"/>
      <c r="P79" s="107">
        <v>201</v>
      </c>
      <c r="Q79" s="107"/>
      <c r="R79" s="107"/>
      <c r="S79" s="107"/>
      <c r="T79" s="15" t="s">
        <v>88</v>
      </c>
      <c r="U79" s="107"/>
      <c r="V79" s="125"/>
      <c r="W79" s="107"/>
      <c r="X79" s="15" t="s">
        <v>88</v>
      </c>
      <c r="Y79" s="107"/>
      <c r="Z79" s="15" t="s">
        <v>88</v>
      </c>
      <c r="AA79" s="107"/>
      <c r="AB79" s="15">
        <v>41.678660000000001</v>
      </c>
      <c r="AC79" s="15"/>
      <c r="AD79" s="15">
        <v>-87.471320000000006</v>
      </c>
      <c r="AE79" s="107"/>
      <c r="AF79" s="107"/>
      <c r="AG79" s="107"/>
      <c r="AH79" s="107"/>
      <c r="AI79" s="188"/>
      <c r="AJ79" s="188"/>
      <c r="AK79" s="188"/>
      <c r="AL79" s="188"/>
      <c r="AM79" s="107"/>
      <c r="AN79" s="107"/>
      <c r="AO79" s="107"/>
      <c r="AP79" s="107"/>
      <c r="AQ79" s="107"/>
      <c r="AR79" s="107"/>
      <c r="AS79" s="107"/>
      <c r="AT79" s="107"/>
      <c r="AU79" s="107"/>
      <c r="AV79" s="107"/>
      <c r="AW79" s="107"/>
      <c r="AX79" s="107"/>
      <c r="AY79" s="107"/>
      <c r="AZ79" s="107"/>
      <c r="BA79" s="107"/>
      <c r="BB79" s="107"/>
      <c r="BC79" s="15" t="s">
        <v>494</v>
      </c>
      <c r="BD79" s="15"/>
      <c r="BE79" s="15">
        <v>1998</v>
      </c>
      <c r="BF79" s="15"/>
      <c r="BG79" s="15" t="s">
        <v>88</v>
      </c>
      <c r="BH79" s="107"/>
      <c r="BI79" s="15">
        <v>10200710</v>
      </c>
      <c r="BJ79" s="107"/>
      <c r="BK79" s="15">
        <v>201</v>
      </c>
      <c r="BL79" s="107"/>
      <c r="BM79" s="107" t="s">
        <v>5758</v>
      </c>
      <c r="BN79" s="107"/>
      <c r="BO79" s="107"/>
      <c r="BP79" s="107" t="s">
        <v>5758</v>
      </c>
      <c r="BQ79" s="107"/>
      <c r="BR79" s="107"/>
      <c r="BS79" s="107" t="s">
        <v>5758</v>
      </c>
      <c r="BT79" s="107"/>
      <c r="BU79" s="107"/>
      <c r="BV79" s="107" t="s">
        <v>5758</v>
      </c>
      <c r="BW79" s="107"/>
      <c r="BX79" s="107"/>
      <c r="BY79" s="107" t="s">
        <v>5758</v>
      </c>
      <c r="BZ79" s="107"/>
      <c r="CA79" s="107"/>
      <c r="CB79" s="107" t="s">
        <v>5758</v>
      </c>
      <c r="CC79" s="107"/>
      <c r="CD79" s="107"/>
      <c r="CE79" s="107" t="s">
        <v>5758</v>
      </c>
      <c r="CF79" s="107"/>
      <c r="CG79" s="107"/>
      <c r="CH79" s="107" t="s">
        <v>5758</v>
      </c>
      <c r="CI79" s="107"/>
      <c r="CJ79" s="107"/>
      <c r="CK79" s="15">
        <v>1998</v>
      </c>
      <c r="CL79" s="107"/>
      <c r="CM79" s="15" t="s">
        <v>88</v>
      </c>
      <c r="CN79" s="15"/>
      <c r="CO79" s="15" t="s">
        <v>88</v>
      </c>
      <c r="CP79" s="107"/>
      <c r="CQ79" s="107" t="s">
        <v>5759</v>
      </c>
      <c r="CR79" s="107"/>
      <c r="CS79" s="107" t="s">
        <v>88</v>
      </c>
      <c r="CT79" s="107"/>
      <c r="CU79" s="107" t="s">
        <v>88</v>
      </c>
      <c r="CV79" s="107"/>
      <c r="CW79" s="107" t="s">
        <v>88</v>
      </c>
      <c r="CX79" s="107"/>
      <c r="CY79" s="107" t="s">
        <v>88</v>
      </c>
      <c r="CZ79" s="107"/>
      <c r="DA79" s="107" t="s">
        <v>88</v>
      </c>
      <c r="DB79" s="107"/>
      <c r="DC79" s="107" t="s">
        <v>88</v>
      </c>
      <c r="DD79" s="107"/>
      <c r="DE79" s="107" t="s">
        <v>88</v>
      </c>
      <c r="DF79" s="107"/>
      <c r="DG79" s="107" t="s">
        <v>88</v>
      </c>
      <c r="DH79" s="107"/>
      <c r="DI79" s="107" t="s">
        <v>88</v>
      </c>
      <c r="DJ79" s="107"/>
      <c r="DK79" s="188" t="s">
        <v>88</v>
      </c>
      <c r="DL79" s="188"/>
      <c r="DM79" s="188" t="s">
        <v>88</v>
      </c>
      <c r="DN79" s="188"/>
      <c r="DO79" s="188" t="s">
        <v>88</v>
      </c>
      <c r="DP79" s="188"/>
      <c r="DQ79" s="107" t="s">
        <v>88</v>
      </c>
      <c r="DR79" s="107"/>
      <c r="DS79" s="107" t="s">
        <v>88</v>
      </c>
      <c r="DT79" s="107"/>
      <c r="DU79" s="107" t="s">
        <v>88</v>
      </c>
      <c r="DV79" s="107"/>
      <c r="DW79" s="107" t="s">
        <v>88</v>
      </c>
      <c r="DX79" s="107"/>
      <c r="DY79" s="107" t="s">
        <v>88</v>
      </c>
      <c r="DZ79" s="107"/>
      <c r="EA79" s="107" t="s">
        <v>88</v>
      </c>
      <c r="EB79" s="107"/>
      <c r="EC79" s="107" t="s">
        <v>88</v>
      </c>
      <c r="ED79" s="107"/>
      <c r="EE79" s="107" t="s">
        <v>88</v>
      </c>
      <c r="EF79" s="107"/>
      <c r="EG79" s="15" t="s">
        <v>88</v>
      </c>
      <c r="EH79" s="107"/>
      <c r="EI79" s="15" t="s">
        <v>88</v>
      </c>
      <c r="EJ79" s="107"/>
      <c r="EK79" s="15" t="s">
        <v>88</v>
      </c>
      <c r="EL79" s="107"/>
      <c r="EM79" s="15" t="s">
        <v>88</v>
      </c>
      <c r="EN79" s="15"/>
      <c r="EO79" s="15" t="s">
        <v>88</v>
      </c>
      <c r="EP79" s="15"/>
      <c r="EQ79" s="15" t="s">
        <v>88</v>
      </c>
      <c r="ER79" s="15"/>
      <c r="ES79" s="15" t="s">
        <v>88</v>
      </c>
      <c r="ET79" s="15"/>
      <c r="EU79" s="15" t="s">
        <v>88</v>
      </c>
      <c r="EV79" s="15"/>
      <c r="EW79" s="15" t="s">
        <v>5785</v>
      </c>
      <c r="EX79" s="15"/>
      <c r="EY79" s="15"/>
      <c r="EZ79" s="15" t="s">
        <v>5786</v>
      </c>
      <c r="FA79" s="15"/>
      <c r="FB79" s="15"/>
      <c r="FC79" s="15" t="s">
        <v>5787</v>
      </c>
      <c r="FD79" s="15"/>
      <c r="FE79" s="15"/>
      <c r="FF79" s="107" t="s">
        <v>5788</v>
      </c>
      <c r="FG79" s="107"/>
      <c r="FH79" s="107"/>
      <c r="FI79" s="15" t="s">
        <v>5785</v>
      </c>
      <c r="FJ79" s="15"/>
      <c r="FK79" s="15"/>
      <c r="FL79" s="15" t="s">
        <v>5786</v>
      </c>
      <c r="FM79" s="15"/>
      <c r="FN79" s="15"/>
      <c r="FO79" s="15" t="s">
        <v>5787</v>
      </c>
      <c r="FP79" s="15"/>
      <c r="FQ79" s="15"/>
      <c r="FR79" s="107" t="s">
        <v>5788</v>
      </c>
      <c r="FS79" s="107"/>
      <c r="FT79" s="107"/>
      <c r="FU79" s="15">
        <v>1998</v>
      </c>
      <c r="FV79" s="107"/>
      <c r="FW79" s="15">
        <v>20</v>
      </c>
      <c r="FX79" s="107"/>
      <c r="FY79" s="15" t="s">
        <v>88</v>
      </c>
      <c r="FZ79" s="15"/>
      <c r="GA79" s="15" t="s">
        <v>88</v>
      </c>
      <c r="GB79" s="107"/>
      <c r="GC79" s="107"/>
      <c r="GD79" s="107"/>
    </row>
    <row r="80" spans="1:186" ht="24.95" customHeight="1" x14ac:dyDescent="0.2">
      <c r="A80" s="107"/>
      <c r="B80" s="107" t="s">
        <v>3088</v>
      </c>
      <c r="C80" s="107" t="s">
        <v>5711</v>
      </c>
      <c r="D80" s="107" t="s">
        <v>5741</v>
      </c>
      <c r="E80" s="107"/>
      <c r="F80" s="107" t="s">
        <v>5739</v>
      </c>
      <c r="G80" s="107"/>
      <c r="H80" s="107" t="s">
        <v>88</v>
      </c>
      <c r="I80" s="107"/>
      <c r="J80" s="107" t="s">
        <v>88</v>
      </c>
      <c r="K80" s="107"/>
      <c r="L80" s="107" t="s">
        <v>88</v>
      </c>
      <c r="M80" s="107"/>
      <c r="N80" s="107" t="s">
        <v>88</v>
      </c>
      <c r="O80" s="107"/>
      <c r="P80" s="107">
        <v>201</v>
      </c>
      <c r="Q80" s="107"/>
      <c r="R80" s="107"/>
      <c r="S80" s="107"/>
      <c r="T80" s="15" t="s">
        <v>88</v>
      </c>
      <c r="U80" s="107"/>
      <c r="V80" s="125"/>
      <c r="W80" s="107"/>
      <c r="X80" s="15" t="s">
        <v>88</v>
      </c>
      <c r="Y80" s="107"/>
      <c r="Z80" s="15" t="s">
        <v>88</v>
      </c>
      <c r="AA80" s="107"/>
      <c r="AB80" s="15">
        <v>41.677869999999999</v>
      </c>
      <c r="AC80" s="15"/>
      <c r="AD80" s="15">
        <v>-87.418369999999996</v>
      </c>
      <c r="AE80" s="107"/>
      <c r="AF80" s="107"/>
      <c r="AG80" s="107"/>
      <c r="AH80" s="107"/>
      <c r="AI80" s="188"/>
      <c r="AJ80" s="188"/>
      <c r="AK80" s="188"/>
      <c r="AL80" s="188"/>
      <c r="AM80" s="107"/>
      <c r="AN80" s="107"/>
      <c r="AO80" s="107"/>
      <c r="AP80" s="107"/>
      <c r="AQ80" s="107"/>
      <c r="AR80" s="107"/>
      <c r="AS80" s="107"/>
      <c r="AT80" s="107"/>
      <c r="AU80" s="107"/>
      <c r="AV80" s="107"/>
      <c r="AW80" s="107"/>
      <c r="AX80" s="107"/>
      <c r="AY80" s="107"/>
      <c r="AZ80" s="107"/>
      <c r="BA80" s="107"/>
      <c r="BB80" s="107"/>
      <c r="BC80" s="15" t="s">
        <v>494</v>
      </c>
      <c r="BD80" s="15"/>
      <c r="BE80" s="15">
        <v>1998</v>
      </c>
      <c r="BF80" s="15"/>
      <c r="BG80" s="15" t="s">
        <v>88</v>
      </c>
      <c r="BH80" s="107"/>
      <c r="BI80" s="15">
        <v>10200710</v>
      </c>
      <c r="BJ80" s="107"/>
      <c r="BK80" s="15">
        <v>201</v>
      </c>
      <c r="BL80" s="107"/>
      <c r="BM80" s="107" t="s">
        <v>5758</v>
      </c>
      <c r="BN80" s="107"/>
      <c r="BO80" s="107"/>
      <c r="BP80" s="107" t="s">
        <v>5758</v>
      </c>
      <c r="BQ80" s="107"/>
      <c r="BR80" s="107"/>
      <c r="BS80" s="107" t="s">
        <v>5758</v>
      </c>
      <c r="BT80" s="107"/>
      <c r="BU80" s="107"/>
      <c r="BV80" s="107" t="s">
        <v>5758</v>
      </c>
      <c r="BW80" s="107"/>
      <c r="BX80" s="107"/>
      <c r="BY80" s="107" t="s">
        <v>5758</v>
      </c>
      <c r="BZ80" s="107"/>
      <c r="CA80" s="107"/>
      <c r="CB80" s="107" t="s">
        <v>5758</v>
      </c>
      <c r="CC80" s="107"/>
      <c r="CD80" s="107"/>
      <c r="CE80" s="107" t="s">
        <v>5758</v>
      </c>
      <c r="CF80" s="107"/>
      <c r="CG80" s="107"/>
      <c r="CH80" s="107" t="s">
        <v>5758</v>
      </c>
      <c r="CI80" s="107"/>
      <c r="CJ80" s="107"/>
      <c r="CK80" s="15">
        <v>1998</v>
      </c>
      <c r="CL80" s="107"/>
      <c r="CM80" s="15" t="s">
        <v>88</v>
      </c>
      <c r="CN80" s="15"/>
      <c r="CO80" s="15" t="s">
        <v>88</v>
      </c>
      <c r="CP80" s="107"/>
      <c r="CQ80" s="107" t="s">
        <v>5759</v>
      </c>
      <c r="CR80" s="107"/>
      <c r="CS80" s="107" t="s">
        <v>88</v>
      </c>
      <c r="CT80" s="107"/>
      <c r="CU80" s="107" t="s">
        <v>88</v>
      </c>
      <c r="CV80" s="107"/>
      <c r="CW80" s="107" t="s">
        <v>88</v>
      </c>
      <c r="CX80" s="107"/>
      <c r="CY80" s="107" t="s">
        <v>88</v>
      </c>
      <c r="CZ80" s="107"/>
      <c r="DA80" s="107" t="s">
        <v>88</v>
      </c>
      <c r="DB80" s="107"/>
      <c r="DC80" s="107" t="s">
        <v>88</v>
      </c>
      <c r="DD80" s="107"/>
      <c r="DE80" s="107" t="s">
        <v>88</v>
      </c>
      <c r="DF80" s="107"/>
      <c r="DG80" s="107" t="s">
        <v>88</v>
      </c>
      <c r="DH80" s="107"/>
      <c r="DI80" s="107" t="s">
        <v>88</v>
      </c>
      <c r="DJ80" s="107"/>
      <c r="DK80" s="188" t="s">
        <v>88</v>
      </c>
      <c r="DL80" s="188"/>
      <c r="DM80" s="188" t="s">
        <v>88</v>
      </c>
      <c r="DN80" s="188"/>
      <c r="DO80" s="188" t="s">
        <v>88</v>
      </c>
      <c r="DP80" s="188"/>
      <c r="DQ80" s="107" t="s">
        <v>88</v>
      </c>
      <c r="DR80" s="107"/>
      <c r="DS80" s="107" t="s">
        <v>88</v>
      </c>
      <c r="DT80" s="107"/>
      <c r="DU80" s="107" t="s">
        <v>88</v>
      </c>
      <c r="DV80" s="107"/>
      <c r="DW80" s="107" t="s">
        <v>88</v>
      </c>
      <c r="DX80" s="107"/>
      <c r="DY80" s="107" t="s">
        <v>88</v>
      </c>
      <c r="DZ80" s="107"/>
      <c r="EA80" s="107" t="s">
        <v>88</v>
      </c>
      <c r="EB80" s="107"/>
      <c r="EC80" s="107" t="s">
        <v>88</v>
      </c>
      <c r="ED80" s="107"/>
      <c r="EE80" s="107" t="s">
        <v>88</v>
      </c>
      <c r="EF80" s="107"/>
      <c r="EG80" s="15" t="s">
        <v>88</v>
      </c>
      <c r="EH80" s="107"/>
      <c r="EI80" s="15" t="s">
        <v>88</v>
      </c>
      <c r="EJ80" s="107"/>
      <c r="EK80" s="15" t="s">
        <v>88</v>
      </c>
      <c r="EL80" s="107"/>
      <c r="EM80" s="15" t="s">
        <v>88</v>
      </c>
      <c r="EN80" s="15"/>
      <c r="EO80" s="15" t="s">
        <v>88</v>
      </c>
      <c r="EP80" s="15"/>
      <c r="EQ80" s="15" t="s">
        <v>88</v>
      </c>
      <c r="ER80" s="15"/>
      <c r="ES80" s="15" t="s">
        <v>88</v>
      </c>
      <c r="ET80" s="15"/>
      <c r="EU80" s="15" t="s">
        <v>88</v>
      </c>
      <c r="EV80" s="15"/>
      <c r="EW80" s="15" t="s">
        <v>5789</v>
      </c>
      <c r="EX80" s="15"/>
      <c r="EY80" s="15"/>
      <c r="EZ80" s="15" t="s">
        <v>5790</v>
      </c>
      <c r="FA80" s="15"/>
      <c r="FB80" s="15"/>
      <c r="FC80" s="15" t="s">
        <v>5791</v>
      </c>
      <c r="FD80" s="15"/>
      <c r="FE80" s="15"/>
      <c r="FF80" s="107" t="s">
        <v>5792</v>
      </c>
      <c r="FG80" s="107"/>
      <c r="FH80" s="107"/>
      <c r="FI80" s="15" t="s">
        <v>5789</v>
      </c>
      <c r="FJ80" s="15"/>
      <c r="FK80" s="15"/>
      <c r="FL80" s="15" t="s">
        <v>5790</v>
      </c>
      <c r="FM80" s="15"/>
      <c r="FN80" s="15"/>
      <c r="FO80" s="15" t="s">
        <v>5791</v>
      </c>
      <c r="FP80" s="15"/>
      <c r="FQ80" s="15"/>
      <c r="FR80" s="107" t="s">
        <v>5792</v>
      </c>
      <c r="FS80" s="107"/>
      <c r="FT80" s="107"/>
      <c r="FU80" s="15">
        <v>1998</v>
      </c>
      <c r="FV80" s="107"/>
      <c r="FW80" s="15">
        <v>20</v>
      </c>
      <c r="FX80" s="107"/>
      <c r="FY80" s="15" t="s">
        <v>88</v>
      </c>
      <c r="FZ80" s="15"/>
      <c r="GA80" s="15" t="s">
        <v>88</v>
      </c>
      <c r="GB80" s="107"/>
      <c r="GC80" s="107"/>
      <c r="GD80" s="107"/>
    </row>
    <row r="81" spans="1:186" ht="24.95" customHeight="1" x14ac:dyDescent="0.2">
      <c r="A81" s="107"/>
      <c r="B81" s="107" t="s">
        <v>3088</v>
      </c>
      <c r="C81" s="107" t="s">
        <v>5711</v>
      </c>
      <c r="D81" s="107" t="s">
        <v>5742</v>
      </c>
      <c r="E81" s="107"/>
      <c r="F81" s="107" t="s">
        <v>5739</v>
      </c>
      <c r="G81" s="107"/>
      <c r="H81" s="107" t="s">
        <v>88</v>
      </c>
      <c r="I81" s="107"/>
      <c r="J81" s="107" t="s">
        <v>88</v>
      </c>
      <c r="K81" s="107"/>
      <c r="L81" s="107" t="s">
        <v>88</v>
      </c>
      <c r="M81" s="107"/>
      <c r="N81" s="107" t="s">
        <v>88</v>
      </c>
      <c r="O81" s="107"/>
      <c r="P81" s="107">
        <v>201</v>
      </c>
      <c r="Q81" s="107"/>
      <c r="R81" s="107"/>
      <c r="S81" s="107"/>
      <c r="T81" s="15" t="s">
        <v>88</v>
      </c>
      <c r="U81" s="107"/>
      <c r="V81" s="125"/>
      <c r="W81" s="107"/>
      <c r="X81" s="15" t="s">
        <v>88</v>
      </c>
      <c r="Y81" s="107"/>
      <c r="Z81" s="15" t="s">
        <v>88</v>
      </c>
      <c r="AA81" s="107"/>
      <c r="AB81" s="15">
        <v>41.677210000000002</v>
      </c>
      <c r="AC81" s="15"/>
      <c r="AD81" s="15">
        <v>-87.418390000000002</v>
      </c>
      <c r="AE81" s="107"/>
      <c r="AF81" s="107"/>
      <c r="AG81" s="107"/>
      <c r="AH81" s="107"/>
      <c r="AI81" s="188"/>
      <c r="AJ81" s="188"/>
      <c r="AK81" s="188"/>
      <c r="AL81" s="188"/>
      <c r="AM81" s="107"/>
      <c r="AN81" s="107"/>
      <c r="AO81" s="107"/>
      <c r="AP81" s="107"/>
      <c r="AQ81" s="107"/>
      <c r="AR81" s="107"/>
      <c r="AS81" s="107"/>
      <c r="AT81" s="107"/>
      <c r="AU81" s="107"/>
      <c r="AV81" s="107"/>
      <c r="AW81" s="107"/>
      <c r="AX81" s="107"/>
      <c r="AY81" s="107"/>
      <c r="AZ81" s="107"/>
      <c r="BA81" s="107"/>
      <c r="BB81" s="107"/>
      <c r="BC81" s="15" t="s">
        <v>494</v>
      </c>
      <c r="BD81" s="15"/>
      <c r="BE81" s="15">
        <v>1998</v>
      </c>
      <c r="BF81" s="15"/>
      <c r="BG81" s="15" t="s">
        <v>88</v>
      </c>
      <c r="BH81" s="107"/>
      <c r="BI81" s="15">
        <v>10200710</v>
      </c>
      <c r="BJ81" s="107"/>
      <c r="BK81" s="15">
        <v>201</v>
      </c>
      <c r="BL81" s="107"/>
      <c r="BM81" s="107" t="s">
        <v>5758</v>
      </c>
      <c r="BN81" s="107"/>
      <c r="BO81" s="107"/>
      <c r="BP81" s="107" t="s">
        <v>5758</v>
      </c>
      <c r="BQ81" s="107"/>
      <c r="BR81" s="107"/>
      <c r="BS81" s="107" t="s">
        <v>5758</v>
      </c>
      <c r="BT81" s="107"/>
      <c r="BU81" s="107"/>
      <c r="BV81" s="107" t="s">
        <v>5758</v>
      </c>
      <c r="BW81" s="107"/>
      <c r="BX81" s="107"/>
      <c r="BY81" s="107" t="s">
        <v>5758</v>
      </c>
      <c r="BZ81" s="107"/>
      <c r="CA81" s="107"/>
      <c r="CB81" s="107" t="s">
        <v>5758</v>
      </c>
      <c r="CC81" s="107"/>
      <c r="CD81" s="107"/>
      <c r="CE81" s="107" t="s">
        <v>5758</v>
      </c>
      <c r="CF81" s="107"/>
      <c r="CG81" s="107"/>
      <c r="CH81" s="107" t="s">
        <v>5758</v>
      </c>
      <c r="CI81" s="107"/>
      <c r="CJ81" s="107"/>
      <c r="CK81" s="15">
        <v>1998</v>
      </c>
      <c r="CL81" s="107"/>
      <c r="CM81" s="15" t="s">
        <v>88</v>
      </c>
      <c r="CN81" s="15"/>
      <c r="CO81" s="15" t="s">
        <v>88</v>
      </c>
      <c r="CP81" s="107"/>
      <c r="CQ81" s="107" t="s">
        <v>5759</v>
      </c>
      <c r="CR81" s="107"/>
      <c r="CS81" s="107" t="s">
        <v>88</v>
      </c>
      <c r="CT81" s="107"/>
      <c r="CU81" s="107" t="s">
        <v>88</v>
      </c>
      <c r="CV81" s="107"/>
      <c r="CW81" s="107" t="s">
        <v>88</v>
      </c>
      <c r="CX81" s="107"/>
      <c r="CY81" s="107" t="s">
        <v>88</v>
      </c>
      <c r="CZ81" s="107"/>
      <c r="DA81" s="107" t="s">
        <v>88</v>
      </c>
      <c r="DB81" s="107"/>
      <c r="DC81" s="107" t="s">
        <v>88</v>
      </c>
      <c r="DD81" s="107"/>
      <c r="DE81" s="107" t="s">
        <v>88</v>
      </c>
      <c r="DF81" s="107"/>
      <c r="DG81" s="107" t="s">
        <v>88</v>
      </c>
      <c r="DH81" s="107"/>
      <c r="DI81" s="107" t="s">
        <v>88</v>
      </c>
      <c r="DJ81" s="107"/>
      <c r="DK81" s="188" t="s">
        <v>88</v>
      </c>
      <c r="DL81" s="188"/>
      <c r="DM81" s="188" t="s">
        <v>88</v>
      </c>
      <c r="DN81" s="188"/>
      <c r="DO81" s="188" t="s">
        <v>88</v>
      </c>
      <c r="DP81" s="188"/>
      <c r="DQ81" s="107" t="s">
        <v>88</v>
      </c>
      <c r="DR81" s="107"/>
      <c r="DS81" s="107" t="s">
        <v>88</v>
      </c>
      <c r="DT81" s="107"/>
      <c r="DU81" s="107" t="s">
        <v>88</v>
      </c>
      <c r="DV81" s="107"/>
      <c r="DW81" s="107" t="s">
        <v>88</v>
      </c>
      <c r="DX81" s="107"/>
      <c r="DY81" s="107" t="s">
        <v>88</v>
      </c>
      <c r="DZ81" s="107"/>
      <c r="EA81" s="107" t="s">
        <v>88</v>
      </c>
      <c r="EB81" s="107"/>
      <c r="EC81" s="107" t="s">
        <v>88</v>
      </c>
      <c r="ED81" s="107"/>
      <c r="EE81" s="107" t="s">
        <v>88</v>
      </c>
      <c r="EF81" s="107"/>
      <c r="EG81" s="15" t="s">
        <v>88</v>
      </c>
      <c r="EH81" s="107"/>
      <c r="EI81" s="15" t="s">
        <v>88</v>
      </c>
      <c r="EJ81" s="107"/>
      <c r="EK81" s="15" t="s">
        <v>88</v>
      </c>
      <c r="EL81" s="107"/>
      <c r="EM81" s="15" t="s">
        <v>88</v>
      </c>
      <c r="EN81" s="15"/>
      <c r="EO81" s="15" t="s">
        <v>88</v>
      </c>
      <c r="EP81" s="15"/>
      <c r="EQ81" s="15" t="s">
        <v>88</v>
      </c>
      <c r="ER81" s="15"/>
      <c r="ES81" s="15" t="s">
        <v>88</v>
      </c>
      <c r="ET81" s="15"/>
      <c r="EU81" s="15" t="s">
        <v>88</v>
      </c>
      <c r="EV81" s="15"/>
      <c r="EW81" s="15" t="s">
        <v>5793</v>
      </c>
      <c r="EX81" s="15"/>
      <c r="EY81" s="15"/>
      <c r="EZ81" s="15" t="s">
        <v>5794</v>
      </c>
      <c r="FA81" s="15"/>
      <c r="FB81" s="15"/>
      <c r="FC81" s="15" t="s">
        <v>5795</v>
      </c>
      <c r="FD81" s="15"/>
      <c r="FE81" s="15"/>
      <c r="FF81" s="107" t="s">
        <v>5796</v>
      </c>
      <c r="FG81" s="107"/>
      <c r="FH81" s="107"/>
      <c r="FI81" s="15" t="s">
        <v>5793</v>
      </c>
      <c r="FJ81" s="15"/>
      <c r="FK81" s="15"/>
      <c r="FL81" s="15" t="s">
        <v>5794</v>
      </c>
      <c r="FM81" s="15"/>
      <c r="FN81" s="15"/>
      <c r="FO81" s="15" t="s">
        <v>5795</v>
      </c>
      <c r="FP81" s="15"/>
      <c r="FQ81" s="15"/>
      <c r="FR81" s="107" t="s">
        <v>5796</v>
      </c>
      <c r="FS81" s="107"/>
      <c r="FT81" s="107"/>
      <c r="FU81" s="15">
        <v>1998</v>
      </c>
      <c r="FV81" s="107"/>
      <c r="FW81" s="15">
        <v>20</v>
      </c>
      <c r="FX81" s="107"/>
      <c r="FY81" s="15" t="s">
        <v>88</v>
      </c>
      <c r="FZ81" s="15"/>
      <c r="GA81" s="15" t="s">
        <v>88</v>
      </c>
      <c r="GB81" s="107"/>
      <c r="GC81" s="107"/>
      <c r="GD81" s="107"/>
    </row>
    <row r="82" spans="1:186" ht="24.95" customHeight="1" x14ac:dyDescent="0.2">
      <c r="A82" s="107"/>
      <c r="B82" s="107" t="s">
        <v>3088</v>
      </c>
      <c r="C82" s="107" t="s">
        <v>5711</v>
      </c>
      <c r="D82" s="107" t="s">
        <v>5743</v>
      </c>
      <c r="E82" s="107"/>
      <c r="F82" s="107" t="s">
        <v>5739</v>
      </c>
      <c r="G82" s="107"/>
      <c r="H82" s="107" t="s">
        <v>88</v>
      </c>
      <c r="I82" s="107"/>
      <c r="J82" s="107" t="s">
        <v>88</v>
      </c>
      <c r="K82" s="107"/>
      <c r="L82" s="107" t="s">
        <v>88</v>
      </c>
      <c r="M82" s="107"/>
      <c r="N82" s="107" t="s">
        <v>88</v>
      </c>
      <c r="O82" s="107"/>
      <c r="P82" s="107">
        <v>201</v>
      </c>
      <c r="Q82" s="107"/>
      <c r="R82" s="107"/>
      <c r="S82" s="107"/>
      <c r="T82" s="15" t="s">
        <v>88</v>
      </c>
      <c r="U82" s="107"/>
      <c r="V82" s="125"/>
      <c r="W82" s="107"/>
      <c r="X82" s="15" t="s">
        <v>88</v>
      </c>
      <c r="Y82" s="107"/>
      <c r="Z82" s="15" t="s">
        <v>88</v>
      </c>
      <c r="AA82" s="107"/>
      <c r="AB82" s="15">
        <v>41.682659999999998</v>
      </c>
      <c r="AC82" s="15"/>
      <c r="AD82" s="15">
        <v>-87.418059999999997</v>
      </c>
      <c r="AE82" s="107"/>
      <c r="AF82" s="107"/>
      <c r="AG82" s="107"/>
      <c r="AH82" s="107"/>
      <c r="AI82" s="188"/>
      <c r="AJ82" s="188"/>
      <c r="AK82" s="188"/>
      <c r="AL82" s="188"/>
      <c r="AM82" s="107"/>
      <c r="AN82" s="107"/>
      <c r="AO82" s="107"/>
      <c r="AP82" s="107"/>
      <c r="AQ82" s="107"/>
      <c r="AR82" s="107"/>
      <c r="AS82" s="107"/>
      <c r="AT82" s="107"/>
      <c r="AU82" s="107"/>
      <c r="AV82" s="107"/>
      <c r="AW82" s="107"/>
      <c r="AX82" s="107"/>
      <c r="AY82" s="107"/>
      <c r="AZ82" s="107"/>
      <c r="BA82" s="107"/>
      <c r="BB82" s="107"/>
      <c r="BC82" s="15" t="s">
        <v>494</v>
      </c>
      <c r="BD82" s="15"/>
      <c r="BE82" s="15">
        <v>1998</v>
      </c>
      <c r="BF82" s="15"/>
      <c r="BG82" s="15" t="s">
        <v>88</v>
      </c>
      <c r="BH82" s="107"/>
      <c r="BI82" s="15">
        <v>10200710</v>
      </c>
      <c r="BJ82" s="107"/>
      <c r="BK82" s="15">
        <v>201</v>
      </c>
      <c r="BL82" s="107"/>
      <c r="BM82" s="107" t="s">
        <v>5758</v>
      </c>
      <c r="BN82" s="107"/>
      <c r="BO82" s="107"/>
      <c r="BP82" s="107" t="s">
        <v>5758</v>
      </c>
      <c r="BQ82" s="107"/>
      <c r="BR82" s="107"/>
      <c r="BS82" s="107" t="s">
        <v>5758</v>
      </c>
      <c r="BT82" s="107"/>
      <c r="BU82" s="107"/>
      <c r="BV82" s="107" t="s">
        <v>5758</v>
      </c>
      <c r="BW82" s="107"/>
      <c r="BX82" s="107"/>
      <c r="BY82" s="107" t="s">
        <v>5758</v>
      </c>
      <c r="BZ82" s="107"/>
      <c r="CA82" s="107"/>
      <c r="CB82" s="107" t="s">
        <v>5758</v>
      </c>
      <c r="CC82" s="107"/>
      <c r="CD82" s="107"/>
      <c r="CE82" s="107" t="s">
        <v>5758</v>
      </c>
      <c r="CF82" s="107"/>
      <c r="CG82" s="107"/>
      <c r="CH82" s="107" t="s">
        <v>5758</v>
      </c>
      <c r="CI82" s="107"/>
      <c r="CJ82" s="107"/>
      <c r="CK82" s="15">
        <v>1998</v>
      </c>
      <c r="CL82" s="107"/>
      <c r="CM82" s="15" t="s">
        <v>88</v>
      </c>
      <c r="CN82" s="15"/>
      <c r="CO82" s="15" t="s">
        <v>88</v>
      </c>
      <c r="CP82" s="107"/>
      <c r="CQ82" s="107" t="s">
        <v>5759</v>
      </c>
      <c r="CR82" s="107"/>
      <c r="CS82" s="107" t="s">
        <v>88</v>
      </c>
      <c r="CT82" s="107"/>
      <c r="CU82" s="107" t="s">
        <v>88</v>
      </c>
      <c r="CV82" s="107"/>
      <c r="CW82" s="107" t="s">
        <v>88</v>
      </c>
      <c r="CX82" s="107"/>
      <c r="CY82" s="107" t="s">
        <v>88</v>
      </c>
      <c r="CZ82" s="107"/>
      <c r="DA82" s="107" t="s">
        <v>88</v>
      </c>
      <c r="DB82" s="107"/>
      <c r="DC82" s="107" t="s">
        <v>88</v>
      </c>
      <c r="DD82" s="107"/>
      <c r="DE82" s="107" t="s">
        <v>88</v>
      </c>
      <c r="DF82" s="107"/>
      <c r="DG82" s="107" t="s">
        <v>88</v>
      </c>
      <c r="DH82" s="107"/>
      <c r="DI82" s="107" t="s">
        <v>88</v>
      </c>
      <c r="DJ82" s="107"/>
      <c r="DK82" s="188" t="s">
        <v>88</v>
      </c>
      <c r="DL82" s="188"/>
      <c r="DM82" s="188" t="s">
        <v>88</v>
      </c>
      <c r="DN82" s="188"/>
      <c r="DO82" s="188" t="s">
        <v>88</v>
      </c>
      <c r="DP82" s="188"/>
      <c r="DQ82" s="107" t="s">
        <v>88</v>
      </c>
      <c r="DR82" s="107"/>
      <c r="DS82" s="107" t="s">
        <v>88</v>
      </c>
      <c r="DT82" s="107"/>
      <c r="DU82" s="107" t="s">
        <v>88</v>
      </c>
      <c r="DV82" s="107"/>
      <c r="DW82" s="107" t="s">
        <v>88</v>
      </c>
      <c r="DX82" s="107"/>
      <c r="DY82" s="107" t="s">
        <v>88</v>
      </c>
      <c r="DZ82" s="107"/>
      <c r="EA82" s="107" t="s">
        <v>88</v>
      </c>
      <c r="EB82" s="107"/>
      <c r="EC82" s="107" t="s">
        <v>88</v>
      </c>
      <c r="ED82" s="107"/>
      <c r="EE82" s="107" t="s">
        <v>88</v>
      </c>
      <c r="EF82" s="107"/>
      <c r="EG82" s="15" t="s">
        <v>88</v>
      </c>
      <c r="EH82" s="107"/>
      <c r="EI82" s="15" t="s">
        <v>88</v>
      </c>
      <c r="EJ82" s="107"/>
      <c r="EK82" s="15" t="s">
        <v>88</v>
      </c>
      <c r="EL82" s="107"/>
      <c r="EM82" s="15" t="s">
        <v>88</v>
      </c>
      <c r="EN82" s="15"/>
      <c r="EO82" s="15" t="s">
        <v>88</v>
      </c>
      <c r="EP82" s="15"/>
      <c r="EQ82" s="15" t="s">
        <v>88</v>
      </c>
      <c r="ER82" s="15"/>
      <c r="ES82" s="15" t="s">
        <v>88</v>
      </c>
      <c r="ET82" s="15"/>
      <c r="EU82" s="15" t="s">
        <v>88</v>
      </c>
      <c r="EV82" s="15"/>
      <c r="EW82" s="15" t="s">
        <v>5797</v>
      </c>
      <c r="EX82" s="15"/>
      <c r="EY82" s="15"/>
      <c r="EZ82" s="15" t="s">
        <v>5798</v>
      </c>
      <c r="FA82" s="15"/>
      <c r="FB82" s="15"/>
      <c r="FC82" s="15" t="s">
        <v>5799</v>
      </c>
      <c r="FD82" s="15"/>
      <c r="FE82" s="15"/>
      <c r="FF82" s="107" t="s">
        <v>5800</v>
      </c>
      <c r="FG82" s="107"/>
      <c r="FH82" s="107"/>
      <c r="FI82" s="15" t="s">
        <v>5797</v>
      </c>
      <c r="FJ82" s="15"/>
      <c r="FK82" s="15"/>
      <c r="FL82" s="15" t="s">
        <v>5798</v>
      </c>
      <c r="FM82" s="15"/>
      <c r="FN82" s="15"/>
      <c r="FO82" s="15" t="s">
        <v>5799</v>
      </c>
      <c r="FP82" s="15"/>
      <c r="FQ82" s="15"/>
      <c r="FR82" s="107" t="s">
        <v>5800</v>
      </c>
      <c r="FS82" s="107"/>
      <c r="FT82" s="107"/>
      <c r="FU82" s="15">
        <v>1998</v>
      </c>
      <c r="FV82" s="107"/>
      <c r="FW82" s="15">
        <v>20</v>
      </c>
      <c r="FX82" s="107"/>
      <c r="FY82" s="15" t="s">
        <v>88</v>
      </c>
      <c r="FZ82" s="15"/>
      <c r="GA82" s="15" t="s">
        <v>88</v>
      </c>
      <c r="GB82" s="107"/>
      <c r="GC82" s="107"/>
      <c r="GD82" s="107"/>
    </row>
    <row r="83" spans="1:186" ht="24.95" customHeight="1" x14ac:dyDescent="0.2">
      <c r="A83" s="107"/>
      <c r="B83" s="107" t="s">
        <v>3088</v>
      </c>
      <c r="C83" s="107" t="s">
        <v>5711</v>
      </c>
      <c r="D83" s="107" t="s">
        <v>5744</v>
      </c>
      <c r="E83" s="107"/>
      <c r="F83" s="107" t="s">
        <v>5739</v>
      </c>
      <c r="G83" s="107"/>
      <c r="H83" s="107" t="s">
        <v>88</v>
      </c>
      <c r="I83" s="107"/>
      <c r="J83" s="107" t="s">
        <v>88</v>
      </c>
      <c r="K83" s="107"/>
      <c r="L83" s="107" t="s">
        <v>88</v>
      </c>
      <c r="M83" s="107"/>
      <c r="N83" s="107" t="s">
        <v>88</v>
      </c>
      <c r="O83" s="107"/>
      <c r="P83" s="107">
        <v>201</v>
      </c>
      <c r="Q83" s="107"/>
      <c r="R83" s="107"/>
      <c r="S83" s="107"/>
      <c r="T83" s="15" t="s">
        <v>88</v>
      </c>
      <c r="U83" s="107"/>
      <c r="V83" s="125"/>
      <c r="W83" s="107"/>
      <c r="X83" s="15" t="s">
        <v>88</v>
      </c>
      <c r="Y83" s="107"/>
      <c r="Z83" s="15" t="s">
        <v>88</v>
      </c>
      <c r="AA83" s="107"/>
      <c r="AB83" s="15">
        <v>41.681989999999999</v>
      </c>
      <c r="AC83" s="15"/>
      <c r="AD83" s="15">
        <v>-87.418090000000007</v>
      </c>
      <c r="AE83" s="107"/>
      <c r="AF83" s="107"/>
      <c r="AG83" s="107"/>
      <c r="AH83" s="107"/>
      <c r="AI83" s="188"/>
      <c r="AJ83" s="188"/>
      <c r="AK83" s="188"/>
      <c r="AL83" s="188"/>
      <c r="AM83" s="107"/>
      <c r="AN83" s="107"/>
      <c r="AO83" s="107"/>
      <c r="AP83" s="107"/>
      <c r="AQ83" s="107"/>
      <c r="AR83" s="107"/>
      <c r="AS83" s="107"/>
      <c r="AT83" s="107"/>
      <c r="AU83" s="107"/>
      <c r="AV83" s="107"/>
      <c r="AW83" s="107"/>
      <c r="AX83" s="107"/>
      <c r="AY83" s="107"/>
      <c r="AZ83" s="107"/>
      <c r="BA83" s="107"/>
      <c r="BB83" s="107"/>
      <c r="BC83" s="15" t="s">
        <v>494</v>
      </c>
      <c r="BD83" s="15"/>
      <c r="BE83" s="15">
        <v>1998</v>
      </c>
      <c r="BF83" s="15"/>
      <c r="BG83" s="15" t="s">
        <v>88</v>
      </c>
      <c r="BH83" s="107"/>
      <c r="BI83" s="15">
        <v>10200710</v>
      </c>
      <c r="BJ83" s="107"/>
      <c r="BK83" s="15">
        <v>201</v>
      </c>
      <c r="BL83" s="107"/>
      <c r="BM83" s="107" t="s">
        <v>5758</v>
      </c>
      <c r="BN83" s="107"/>
      <c r="BO83" s="107"/>
      <c r="BP83" s="107" t="s">
        <v>5758</v>
      </c>
      <c r="BQ83" s="107"/>
      <c r="BR83" s="107"/>
      <c r="BS83" s="107" t="s">
        <v>5758</v>
      </c>
      <c r="BT83" s="107"/>
      <c r="BU83" s="107"/>
      <c r="BV83" s="107" t="s">
        <v>5758</v>
      </c>
      <c r="BW83" s="107"/>
      <c r="BX83" s="107"/>
      <c r="BY83" s="107" t="s">
        <v>5758</v>
      </c>
      <c r="BZ83" s="107"/>
      <c r="CA83" s="107"/>
      <c r="CB83" s="107" t="s">
        <v>5758</v>
      </c>
      <c r="CC83" s="107"/>
      <c r="CD83" s="107"/>
      <c r="CE83" s="107" t="s">
        <v>5758</v>
      </c>
      <c r="CF83" s="107"/>
      <c r="CG83" s="107"/>
      <c r="CH83" s="107" t="s">
        <v>5758</v>
      </c>
      <c r="CI83" s="107"/>
      <c r="CJ83" s="107"/>
      <c r="CK83" s="15">
        <v>1998</v>
      </c>
      <c r="CL83" s="107"/>
      <c r="CM83" s="15" t="s">
        <v>88</v>
      </c>
      <c r="CN83" s="15"/>
      <c r="CO83" s="15" t="s">
        <v>88</v>
      </c>
      <c r="CP83" s="107"/>
      <c r="CQ83" s="107" t="s">
        <v>5759</v>
      </c>
      <c r="CR83" s="107"/>
      <c r="CS83" s="107" t="s">
        <v>88</v>
      </c>
      <c r="CT83" s="107"/>
      <c r="CU83" s="107" t="s">
        <v>88</v>
      </c>
      <c r="CV83" s="107"/>
      <c r="CW83" s="107" t="s">
        <v>88</v>
      </c>
      <c r="CX83" s="107"/>
      <c r="CY83" s="107" t="s">
        <v>88</v>
      </c>
      <c r="CZ83" s="107"/>
      <c r="DA83" s="107" t="s">
        <v>88</v>
      </c>
      <c r="DB83" s="107"/>
      <c r="DC83" s="107" t="s">
        <v>88</v>
      </c>
      <c r="DD83" s="107"/>
      <c r="DE83" s="107" t="s">
        <v>88</v>
      </c>
      <c r="DF83" s="107"/>
      <c r="DG83" s="107" t="s">
        <v>88</v>
      </c>
      <c r="DH83" s="107"/>
      <c r="DI83" s="107" t="s">
        <v>88</v>
      </c>
      <c r="DJ83" s="107"/>
      <c r="DK83" s="188" t="s">
        <v>88</v>
      </c>
      <c r="DL83" s="188"/>
      <c r="DM83" s="188" t="s">
        <v>88</v>
      </c>
      <c r="DN83" s="188"/>
      <c r="DO83" s="188" t="s">
        <v>88</v>
      </c>
      <c r="DP83" s="188"/>
      <c r="DQ83" s="107" t="s">
        <v>88</v>
      </c>
      <c r="DR83" s="107"/>
      <c r="DS83" s="107" t="s">
        <v>88</v>
      </c>
      <c r="DT83" s="107"/>
      <c r="DU83" s="107" t="s">
        <v>88</v>
      </c>
      <c r="DV83" s="107"/>
      <c r="DW83" s="107" t="s">
        <v>88</v>
      </c>
      <c r="DX83" s="107"/>
      <c r="DY83" s="107" t="s">
        <v>88</v>
      </c>
      <c r="DZ83" s="107"/>
      <c r="EA83" s="107" t="s">
        <v>88</v>
      </c>
      <c r="EB83" s="107"/>
      <c r="EC83" s="107" t="s">
        <v>88</v>
      </c>
      <c r="ED83" s="107"/>
      <c r="EE83" s="107" t="s">
        <v>88</v>
      </c>
      <c r="EF83" s="107"/>
      <c r="EG83" s="15" t="s">
        <v>88</v>
      </c>
      <c r="EH83" s="107"/>
      <c r="EI83" s="15" t="s">
        <v>88</v>
      </c>
      <c r="EJ83" s="107"/>
      <c r="EK83" s="15" t="s">
        <v>88</v>
      </c>
      <c r="EL83" s="107"/>
      <c r="EM83" s="15" t="s">
        <v>88</v>
      </c>
      <c r="EN83" s="15"/>
      <c r="EO83" s="15" t="s">
        <v>88</v>
      </c>
      <c r="EP83" s="15"/>
      <c r="EQ83" s="15" t="s">
        <v>88</v>
      </c>
      <c r="ER83" s="15"/>
      <c r="ES83" s="15" t="s">
        <v>88</v>
      </c>
      <c r="ET83" s="15"/>
      <c r="EU83" s="15" t="s">
        <v>88</v>
      </c>
      <c r="EV83" s="15"/>
      <c r="EW83" s="15" t="s">
        <v>5801</v>
      </c>
      <c r="EX83" s="15"/>
      <c r="EY83" s="15"/>
      <c r="EZ83" s="15" t="s">
        <v>5802</v>
      </c>
      <c r="FA83" s="15"/>
      <c r="FB83" s="15"/>
      <c r="FC83" s="15" t="s">
        <v>5803</v>
      </c>
      <c r="FD83" s="15"/>
      <c r="FE83" s="15"/>
      <c r="FF83" s="107" t="s">
        <v>5804</v>
      </c>
      <c r="FG83" s="107"/>
      <c r="FH83" s="107"/>
      <c r="FI83" s="15" t="s">
        <v>5801</v>
      </c>
      <c r="FJ83" s="15"/>
      <c r="FK83" s="15"/>
      <c r="FL83" s="15" t="s">
        <v>5802</v>
      </c>
      <c r="FM83" s="15"/>
      <c r="FN83" s="15"/>
      <c r="FO83" s="15" t="s">
        <v>5803</v>
      </c>
      <c r="FP83" s="15"/>
      <c r="FQ83" s="15"/>
      <c r="FR83" s="107" t="s">
        <v>5804</v>
      </c>
      <c r="FS83" s="107"/>
      <c r="FT83" s="107"/>
      <c r="FU83" s="15">
        <v>1998</v>
      </c>
      <c r="FV83" s="107"/>
      <c r="FW83" s="15">
        <v>20</v>
      </c>
      <c r="FX83" s="107"/>
      <c r="FY83" s="15" t="s">
        <v>88</v>
      </c>
      <c r="FZ83" s="15"/>
      <c r="GA83" s="15" t="s">
        <v>88</v>
      </c>
      <c r="GB83" s="107"/>
      <c r="GC83" s="107"/>
      <c r="GD83" s="107"/>
    </row>
    <row r="84" spans="1:186" ht="24.95" customHeight="1" x14ac:dyDescent="0.2">
      <c r="A84" s="107"/>
      <c r="B84" s="107" t="s">
        <v>3088</v>
      </c>
      <c r="C84" s="107" t="s">
        <v>5711</v>
      </c>
      <c r="D84" s="107" t="s">
        <v>5745</v>
      </c>
      <c r="E84" s="107"/>
      <c r="F84" s="107" t="s">
        <v>5739</v>
      </c>
      <c r="G84" s="107"/>
      <c r="H84" s="107" t="s">
        <v>88</v>
      </c>
      <c r="I84" s="107"/>
      <c r="J84" s="107" t="s">
        <v>88</v>
      </c>
      <c r="K84" s="107"/>
      <c r="L84" s="107" t="s">
        <v>88</v>
      </c>
      <c r="M84" s="107"/>
      <c r="N84" s="107" t="s">
        <v>88</v>
      </c>
      <c r="O84" s="107"/>
      <c r="P84" s="107">
        <v>201</v>
      </c>
      <c r="Q84" s="107"/>
      <c r="R84" s="107"/>
      <c r="S84" s="107"/>
      <c r="T84" s="15" t="s">
        <v>88</v>
      </c>
      <c r="U84" s="107"/>
      <c r="V84" s="125"/>
      <c r="W84" s="107"/>
      <c r="X84" s="15" t="s">
        <v>88</v>
      </c>
      <c r="Y84" s="107"/>
      <c r="Z84" s="15" t="s">
        <v>88</v>
      </c>
      <c r="AA84" s="107"/>
      <c r="AB84" s="15">
        <v>41.681220000000003</v>
      </c>
      <c r="AC84" s="15"/>
      <c r="AD84" s="15">
        <v>-87.418149999999997</v>
      </c>
      <c r="AE84" s="107"/>
      <c r="AF84" s="107"/>
      <c r="AG84" s="107"/>
      <c r="AH84" s="107"/>
      <c r="AI84" s="188"/>
      <c r="AJ84" s="188"/>
      <c r="AK84" s="188"/>
      <c r="AL84" s="188"/>
      <c r="AM84" s="107"/>
      <c r="AN84" s="107"/>
      <c r="AO84" s="107"/>
      <c r="AP84" s="107"/>
      <c r="AQ84" s="107"/>
      <c r="AR84" s="107"/>
      <c r="AS84" s="107"/>
      <c r="AT84" s="107"/>
      <c r="AU84" s="107"/>
      <c r="AV84" s="107"/>
      <c r="AW84" s="107"/>
      <c r="AX84" s="107"/>
      <c r="AY84" s="107"/>
      <c r="AZ84" s="107"/>
      <c r="BA84" s="107"/>
      <c r="BB84" s="107"/>
      <c r="BC84" s="15" t="s">
        <v>494</v>
      </c>
      <c r="BD84" s="15"/>
      <c r="BE84" s="15">
        <v>1998</v>
      </c>
      <c r="BF84" s="15"/>
      <c r="BG84" s="15" t="s">
        <v>88</v>
      </c>
      <c r="BH84" s="107"/>
      <c r="BI84" s="15">
        <v>10200710</v>
      </c>
      <c r="BJ84" s="107"/>
      <c r="BK84" s="15">
        <v>201</v>
      </c>
      <c r="BL84" s="107"/>
      <c r="BM84" s="107" t="s">
        <v>5758</v>
      </c>
      <c r="BN84" s="107"/>
      <c r="BO84" s="107"/>
      <c r="BP84" s="107" t="s">
        <v>5758</v>
      </c>
      <c r="BQ84" s="107"/>
      <c r="BR84" s="107"/>
      <c r="BS84" s="107" t="s">
        <v>5758</v>
      </c>
      <c r="BT84" s="107"/>
      <c r="BU84" s="107"/>
      <c r="BV84" s="107" t="s">
        <v>5758</v>
      </c>
      <c r="BW84" s="107"/>
      <c r="BX84" s="107"/>
      <c r="BY84" s="107" t="s">
        <v>5758</v>
      </c>
      <c r="BZ84" s="107"/>
      <c r="CA84" s="107"/>
      <c r="CB84" s="107" t="s">
        <v>5758</v>
      </c>
      <c r="CC84" s="107"/>
      <c r="CD84" s="107"/>
      <c r="CE84" s="107" t="s">
        <v>5758</v>
      </c>
      <c r="CF84" s="107"/>
      <c r="CG84" s="107"/>
      <c r="CH84" s="107" t="s">
        <v>5758</v>
      </c>
      <c r="CI84" s="107"/>
      <c r="CJ84" s="107"/>
      <c r="CK84" s="15">
        <v>1998</v>
      </c>
      <c r="CL84" s="107"/>
      <c r="CM84" s="15" t="s">
        <v>88</v>
      </c>
      <c r="CN84" s="15"/>
      <c r="CO84" s="15" t="s">
        <v>88</v>
      </c>
      <c r="CP84" s="107"/>
      <c r="CQ84" s="107" t="s">
        <v>5759</v>
      </c>
      <c r="CR84" s="107"/>
      <c r="CS84" s="107" t="s">
        <v>88</v>
      </c>
      <c r="CT84" s="107"/>
      <c r="CU84" s="107" t="s">
        <v>88</v>
      </c>
      <c r="CV84" s="107"/>
      <c r="CW84" s="107" t="s">
        <v>88</v>
      </c>
      <c r="CX84" s="107"/>
      <c r="CY84" s="107" t="s">
        <v>88</v>
      </c>
      <c r="CZ84" s="107"/>
      <c r="DA84" s="107" t="s">
        <v>88</v>
      </c>
      <c r="DB84" s="107"/>
      <c r="DC84" s="107" t="s">
        <v>88</v>
      </c>
      <c r="DD84" s="107"/>
      <c r="DE84" s="107" t="s">
        <v>88</v>
      </c>
      <c r="DF84" s="107"/>
      <c r="DG84" s="107" t="s">
        <v>88</v>
      </c>
      <c r="DH84" s="107"/>
      <c r="DI84" s="107" t="s">
        <v>88</v>
      </c>
      <c r="DJ84" s="107"/>
      <c r="DK84" s="188" t="s">
        <v>88</v>
      </c>
      <c r="DL84" s="188"/>
      <c r="DM84" s="188" t="s">
        <v>88</v>
      </c>
      <c r="DN84" s="188"/>
      <c r="DO84" s="188" t="s">
        <v>88</v>
      </c>
      <c r="DP84" s="188"/>
      <c r="DQ84" s="107" t="s">
        <v>88</v>
      </c>
      <c r="DR84" s="107"/>
      <c r="DS84" s="107" t="s">
        <v>88</v>
      </c>
      <c r="DT84" s="107"/>
      <c r="DU84" s="107" t="s">
        <v>88</v>
      </c>
      <c r="DV84" s="107"/>
      <c r="DW84" s="107" t="s">
        <v>88</v>
      </c>
      <c r="DX84" s="107"/>
      <c r="DY84" s="107" t="s">
        <v>88</v>
      </c>
      <c r="DZ84" s="107"/>
      <c r="EA84" s="107" t="s">
        <v>88</v>
      </c>
      <c r="EB84" s="107"/>
      <c r="EC84" s="107" t="s">
        <v>88</v>
      </c>
      <c r="ED84" s="107"/>
      <c r="EE84" s="107" t="s">
        <v>88</v>
      </c>
      <c r="EF84" s="107"/>
      <c r="EG84" s="15" t="s">
        <v>88</v>
      </c>
      <c r="EH84" s="107"/>
      <c r="EI84" s="15" t="s">
        <v>88</v>
      </c>
      <c r="EJ84" s="107"/>
      <c r="EK84" s="15" t="s">
        <v>88</v>
      </c>
      <c r="EL84" s="107"/>
      <c r="EM84" s="15" t="s">
        <v>88</v>
      </c>
      <c r="EN84" s="15"/>
      <c r="EO84" s="15" t="s">
        <v>88</v>
      </c>
      <c r="EP84" s="15"/>
      <c r="EQ84" s="15" t="s">
        <v>88</v>
      </c>
      <c r="ER84" s="15"/>
      <c r="ES84" s="15" t="s">
        <v>88</v>
      </c>
      <c r="ET84" s="15"/>
      <c r="EU84" s="15" t="s">
        <v>88</v>
      </c>
      <c r="EV84" s="15"/>
      <c r="EW84" s="15" t="s">
        <v>5805</v>
      </c>
      <c r="EX84" s="15"/>
      <c r="EY84" s="15"/>
      <c r="EZ84" s="15" t="s">
        <v>5806</v>
      </c>
      <c r="FA84" s="15"/>
      <c r="FB84" s="15"/>
      <c r="FC84" s="15" t="s">
        <v>5807</v>
      </c>
      <c r="FD84" s="15"/>
      <c r="FE84" s="15"/>
      <c r="FF84" s="107" t="s">
        <v>5808</v>
      </c>
      <c r="FG84" s="107"/>
      <c r="FH84" s="107"/>
      <c r="FI84" s="15" t="s">
        <v>5805</v>
      </c>
      <c r="FJ84" s="15"/>
      <c r="FK84" s="15"/>
      <c r="FL84" s="15" t="s">
        <v>5806</v>
      </c>
      <c r="FM84" s="15"/>
      <c r="FN84" s="15"/>
      <c r="FO84" s="15" t="s">
        <v>5807</v>
      </c>
      <c r="FP84" s="15"/>
      <c r="FQ84" s="15"/>
      <c r="FR84" s="107" t="s">
        <v>5808</v>
      </c>
      <c r="FS84" s="107"/>
      <c r="FT84" s="107"/>
      <c r="FU84" s="15">
        <v>1998</v>
      </c>
      <c r="FV84" s="107"/>
      <c r="FW84" s="15">
        <v>20</v>
      </c>
      <c r="FX84" s="107"/>
      <c r="FY84" s="15" t="s">
        <v>88</v>
      </c>
      <c r="FZ84" s="15"/>
      <c r="GA84" s="15" t="s">
        <v>88</v>
      </c>
      <c r="GB84" s="107"/>
      <c r="GC84" s="107"/>
      <c r="GD84" s="107"/>
    </row>
    <row r="85" spans="1:186" ht="24.95" customHeight="1" x14ac:dyDescent="0.2">
      <c r="A85" s="107"/>
      <c r="B85" s="107" t="s">
        <v>3088</v>
      </c>
      <c r="C85" s="107" t="s">
        <v>5711</v>
      </c>
      <c r="D85" s="107" t="s">
        <v>5746</v>
      </c>
      <c r="E85" s="107"/>
      <c r="F85" s="107" t="s">
        <v>5739</v>
      </c>
      <c r="G85" s="107"/>
      <c r="H85" s="107" t="s">
        <v>88</v>
      </c>
      <c r="I85" s="107"/>
      <c r="J85" s="107" t="s">
        <v>88</v>
      </c>
      <c r="K85" s="107"/>
      <c r="L85" s="107" t="s">
        <v>88</v>
      </c>
      <c r="M85" s="107"/>
      <c r="N85" s="107" t="s">
        <v>88</v>
      </c>
      <c r="O85" s="107"/>
      <c r="P85" s="107">
        <v>201</v>
      </c>
      <c r="Q85" s="107"/>
      <c r="R85" s="107"/>
      <c r="S85" s="107"/>
      <c r="T85" s="15" t="s">
        <v>88</v>
      </c>
      <c r="U85" s="107"/>
      <c r="V85" s="125"/>
      <c r="W85" s="107"/>
      <c r="X85" s="15" t="s">
        <v>88</v>
      </c>
      <c r="Y85" s="107"/>
      <c r="Z85" s="15" t="s">
        <v>88</v>
      </c>
      <c r="AA85" s="107"/>
      <c r="AB85" s="15">
        <v>41.680549999999997</v>
      </c>
      <c r="AC85" s="15"/>
      <c r="AD85" s="15">
        <v>-87.418210000000002</v>
      </c>
      <c r="AE85" s="107"/>
      <c r="AF85" s="107"/>
      <c r="AG85" s="107"/>
      <c r="AH85" s="107"/>
      <c r="AI85" s="188"/>
      <c r="AJ85" s="188"/>
      <c r="AK85" s="188"/>
      <c r="AL85" s="188"/>
      <c r="AM85" s="107"/>
      <c r="AN85" s="107"/>
      <c r="AO85" s="107"/>
      <c r="AP85" s="107"/>
      <c r="AQ85" s="107"/>
      <c r="AR85" s="107"/>
      <c r="AS85" s="107"/>
      <c r="AT85" s="107"/>
      <c r="AU85" s="107"/>
      <c r="AV85" s="107"/>
      <c r="AW85" s="107"/>
      <c r="AX85" s="107"/>
      <c r="AY85" s="107"/>
      <c r="AZ85" s="107"/>
      <c r="BA85" s="107"/>
      <c r="BB85" s="107"/>
      <c r="BC85" s="15" t="s">
        <v>494</v>
      </c>
      <c r="BD85" s="15"/>
      <c r="BE85" s="15">
        <v>1998</v>
      </c>
      <c r="BF85" s="15"/>
      <c r="BG85" s="15" t="s">
        <v>88</v>
      </c>
      <c r="BH85" s="107"/>
      <c r="BI85" s="15">
        <v>10200710</v>
      </c>
      <c r="BJ85" s="107"/>
      <c r="BK85" s="15">
        <v>201</v>
      </c>
      <c r="BL85" s="107"/>
      <c r="BM85" s="107" t="s">
        <v>5758</v>
      </c>
      <c r="BN85" s="107"/>
      <c r="BO85" s="107"/>
      <c r="BP85" s="107" t="s">
        <v>5758</v>
      </c>
      <c r="BQ85" s="107"/>
      <c r="BR85" s="107"/>
      <c r="BS85" s="107" t="s">
        <v>5758</v>
      </c>
      <c r="BT85" s="107"/>
      <c r="BU85" s="107"/>
      <c r="BV85" s="107" t="s">
        <v>5758</v>
      </c>
      <c r="BW85" s="107"/>
      <c r="BX85" s="107"/>
      <c r="BY85" s="107" t="s">
        <v>5758</v>
      </c>
      <c r="BZ85" s="107"/>
      <c r="CA85" s="107"/>
      <c r="CB85" s="107" t="s">
        <v>5758</v>
      </c>
      <c r="CC85" s="107"/>
      <c r="CD85" s="107"/>
      <c r="CE85" s="107" t="s">
        <v>5758</v>
      </c>
      <c r="CF85" s="107"/>
      <c r="CG85" s="107"/>
      <c r="CH85" s="107" t="s">
        <v>5758</v>
      </c>
      <c r="CI85" s="107"/>
      <c r="CJ85" s="107"/>
      <c r="CK85" s="15">
        <v>1998</v>
      </c>
      <c r="CL85" s="107"/>
      <c r="CM85" s="15" t="s">
        <v>88</v>
      </c>
      <c r="CN85" s="15"/>
      <c r="CO85" s="15" t="s">
        <v>88</v>
      </c>
      <c r="CP85" s="107"/>
      <c r="CQ85" s="107" t="s">
        <v>5759</v>
      </c>
      <c r="CR85" s="107"/>
      <c r="CS85" s="107" t="s">
        <v>88</v>
      </c>
      <c r="CT85" s="107"/>
      <c r="CU85" s="107" t="s">
        <v>88</v>
      </c>
      <c r="CV85" s="107"/>
      <c r="CW85" s="107" t="s">
        <v>88</v>
      </c>
      <c r="CX85" s="107"/>
      <c r="CY85" s="107" t="s">
        <v>88</v>
      </c>
      <c r="CZ85" s="107"/>
      <c r="DA85" s="107" t="s">
        <v>88</v>
      </c>
      <c r="DB85" s="107"/>
      <c r="DC85" s="107" t="s">
        <v>88</v>
      </c>
      <c r="DD85" s="107"/>
      <c r="DE85" s="107" t="s">
        <v>88</v>
      </c>
      <c r="DF85" s="107"/>
      <c r="DG85" s="107" t="s">
        <v>88</v>
      </c>
      <c r="DH85" s="107"/>
      <c r="DI85" s="107" t="s">
        <v>88</v>
      </c>
      <c r="DJ85" s="107"/>
      <c r="DK85" s="188" t="s">
        <v>88</v>
      </c>
      <c r="DL85" s="188"/>
      <c r="DM85" s="188" t="s">
        <v>88</v>
      </c>
      <c r="DN85" s="188"/>
      <c r="DO85" s="188" t="s">
        <v>88</v>
      </c>
      <c r="DP85" s="188"/>
      <c r="DQ85" s="107" t="s">
        <v>88</v>
      </c>
      <c r="DR85" s="107"/>
      <c r="DS85" s="107" t="s">
        <v>88</v>
      </c>
      <c r="DT85" s="107"/>
      <c r="DU85" s="107" t="s">
        <v>88</v>
      </c>
      <c r="DV85" s="107"/>
      <c r="DW85" s="107" t="s">
        <v>88</v>
      </c>
      <c r="DX85" s="107"/>
      <c r="DY85" s="107" t="s">
        <v>88</v>
      </c>
      <c r="DZ85" s="107"/>
      <c r="EA85" s="107" t="s">
        <v>88</v>
      </c>
      <c r="EB85" s="107"/>
      <c r="EC85" s="107" t="s">
        <v>88</v>
      </c>
      <c r="ED85" s="107"/>
      <c r="EE85" s="107" t="s">
        <v>88</v>
      </c>
      <c r="EF85" s="107"/>
      <c r="EG85" s="15" t="s">
        <v>88</v>
      </c>
      <c r="EH85" s="107"/>
      <c r="EI85" s="15" t="s">
        <v>88</v>
      </c>
      <c r="EJ85" s="107"/>
      <c r="EK85" s="15" t="s">
        <v>88</v>
      </c>
      <c r="EL85" s="107"/>
      <c r="EM85" s="15" t="s">
        <v>88</v>
      </c>
      <c r="EN85" s="15"/>
      <c r="EO85" s="15" t="s">
        <v>88</v>
      </c>
      <c r="EP85" s="15"/>
      <c r="EQ85" s="15" t="s">
        <v>88</v>
      </c>
      <c r="ER85" s="15"/>
      <c r="ES85" s="15" t="s">
        <v>88</v>
      </c>
      <c r="ET85" s="15"/>
      <c r="EU85" s="15" t="s">
        <v>88</v>
      </c>
      <c r="EV85" s="15"/>
      <c r="EW85" s="15" t="s">
        <v>5809</v>
      </c>
      <c r="EX85" s="15"/>
      <c r="EY85" s="15"/>
      <c r="EZ85" s="15" t="s">
        <v>5810</v>
      </c>
      <c r="FA85" s="15"/>
      <c r="FB85" s="15"/>
      <c r="FC85" s="15" t="s">
        <v>5811</v>
      </c>
      <c r="FD85" s="15"/>
      <c r="FE85" s="15"/>
      <c r="FF85" s="107" t="s">
        <v>5812</v>
      </c>
      <c r="FG85" s="107"/>
      <c r="FH85" s="107"/>
      <c r="FI85" s="15" t="s">
        <v>5809</v>
      </c>
      <c r="FJ85" s="15"/>
      <c r="FK85" s="15"/>
      <c r="FL85" s="15" t="s">
        <v>5810</v>
      </c>
      <c r="FM85" s="15"/>
      <c r="FN85" s="15"/>
      <c r="FO85" s="15" t="s">
        <v>5811</v>
      </c>
      <c r="FP85" s="15"/>
      <c r="FQ85" s="15"/>
      <c r="FR85" s="107" t="s">
        <v>5812</v>
      </c>
      <c r="FS85" s="107"/>
      <c r="FT85" s="107"/>
      <c r="FU85" s="15">
        <v>1998</v>
      </c>
      <c r="FV85" s="107"/>
      <c r="FW85" s="15">
        <v>20</v>
      </c>
      <c r="FX85" s="107"/>
      <c r="FY85" s="15" t="s">
        <v>88</v>
      </c>
      <c r="FZ85" s="15"/>
      <c r="GA85" s="15" t="s">
        <v>88</v>
      </c>
      <c r="GB85" s="107"/>
      <c r="GC85" s="107"/>
      <c r="GD85" s="107"/>
    </row>
    <row r="86" spans="1:186" ht="24.95" customHeight="1" x14ac:dyDescent="0.2">
      <c r="A86" s="107"/>
      <c r="B86" s="107" t="s">
        <v>3088</v>
      </c>
      <c r="C86" s="107" t="s">
        <v>5711</v>
      </c>
      <c r="D86" s="107" t="s">
        <v>5747</v>
      </c>
      <c r="E86" s="107"/>
      <c r="F86" s="107" t="s">
        <v>5739</v>
      </c>
      <c r="G86" s="107"/>
      <c r="H86" s="107" t="s">
        <v>88</v>
      </c>
      <c r="I86" s="107"/>
      <c r="J86" s="107" t="s">
        <v>88</v>
      </c>
      <c r="K86" s="107"/>
      <c r="L86" s="107" t="s">
        <v>88</v>
      </c>
      <c r="M86" s="107"/>
      <c r="N86" s="107" t="s">
        <v>88</v>
      </c>
      <c r="O86" s="107"/>
      <c r="P86" s="107">
        <v>201</v>
      </c>
      <c r="Q86" s="107"/>
      <c r="R86" s="107"/>
      <c r="S86" s="107"/>
      <c r="T86" s="15" t="s">
        <v>88</v>
      </c>
      <c r="U86" s="107"/>
      <c r="V86" s="125"/>
      <c r="W86" s="107"/>
      <c r="X86" s="15" t="s">
        <v>88</v>
      </c>
      <c r="Y86" s="107"/>
      <c r="Z86" s="15" t="s">
        <v>88</v>
      </c>
      <c r="AA86" s="107"/>
      <c r="AB86" s="15">
        <v>41.679349999999999</v>
      </c>
      <c r="AC86" s="15"/>
      <c r="AD86" s="15">
        <v>-87.418930000000003</v>
      </c>
      <c r="AE86" s="107"/>
      <c r="AF86" s="107"/>
      <c r="AG86" s="107"/>
      <c r="AH86" s="107"/>
      <c r="AI86" s="188"/>
      <c r="AJ86" s="188"/>
      <c r="AK86" s="188"/>
      <c r="AL86" s="188"/>
      <c r="AM86" s="107"/>
      <c r="AN86" s="107"/>
      <c r="AO86" s="107"/>
      <c r="AP86" s="107"/>
      <c r="AQ86" s="107"/>
      <c r="AR86" s="107"/>
      <c r="AS86" s="107"/>
      <c r="AT86" s="107"/>
      <c r="AU86" s="107"/>
      <c r="AV86" s="107"/>
      <c r="AW86" s="107"/>
      <c r="AX86" s="107"/>
      <c r="AY86" s="107"/>
      <c r="AZ86" s="107"/>
      <c r="BA86" s="107"/>
      <c r="BB86" s="107"/>
      <c r="BC86" s="15" t="s">
        <v>494</v>
      </c>
      <c r="BD86" s="15"/>
      <c r="BE86" s="15">
        <v>1998</v>
      </c>
      <c r="BF86" s="15"/>
      <c r="BG86" s="15" t="s">
        <v>88</v>
      </c>
      <c r="BH86" s="107"/>
      <c r="BI86" s="15">
        <v>10200710</v>
      </c>
      <c r="BJ86" s="107"/>
      <c r="BK86" s="15">
        <v>201</v>
      </c>
      <c r="BL86" s="107"/>
      <c r="BM86" s="107" t="s">
        <v>5758</v>
      </c>
      <c r="BN86" s="107"/>
      <c r="BO86" s="107"/>
      <c r="BP86" s="107" t="s">
        <v>5758</v>
      </c>
      <c r="BQ86" s="107"/>
      <c r="BR86" s="107"/>
      <c r="BS86" s="107" t="s">
        <v>5758</v>
      </c>
      <c r="BT86" s="107"/>
      <c r="BU86" s="107"/>
      <c r="BV86" s="107" t="s">
        <v>5758</v>
      </c>
      <c r="BW86" s="107"/>
      <c r="BX86" s="107"/>
      <c r="BY86" s="107" t="s">
        <v>5758</v>
      </c>
      <c r="BZ86" s="107"/>
      <c r="CA86" s="107"/>
      <c r="CB86" s="107" t="s">
        <v>5758</v>
      </c>
      <c r="CC86" s="107"/>
      <c r="CD86" s="107"/>
      <c r="CE86" s="107" t="s">
        <v>5758</v>
      </c>
      <c r="CF86" s="107"/>
      <c r="CG86" s="107"/>
      <c r="CH86" s="107" t="s">
        <v>5758</v>
      </c>
      <c r="CI86" s="107"/>
      <c r="CJ86" s="107"/>
      <c r="CK86" s="15">
        <v>1998</v>
      </c>
      <c r="CL86" s="107"/>
      <c r="CM86" s="15" t="s">
        <v>88</v>
      </c>
      <c r="CN86" s="15"/>
      <c r="CO86" s="15" t="s">
        <v>88</v>
      </c>
      <c r="CP86" s="107"/>
      <c r="CQ86" s="107" t="s">
        <v>5759</v>
      </c>
      <c r="CR86" s="107"/>
      <c r="CS86" s="107" t="s">
        <v>88</v>
      </c>
      <c r="CT86" s="107"/>
      <c r="CU86" s="107" t="s">
        <v>88</v>
      </c>
      <c r="CV86" s="107"/>
      <c r="CW86" s="107" t="s">
        <v>88</v>
      </c>
      <c r="CX86" s="107"/>
      <c r="CY86" s="107" t="s">
        <v>88</v>
      </c>
      <c r="CZ86" s="107"/>
      <c r="DA86" s="107" t="s">
        <v>88</v>
      </c>
      <c r="DB86" s="107"/>
      <c r="DC86" s="107" t="s">
        <v>88</v>
      </c>
      <c r="DD86" s="107"/>
      <c r="DE86" s="107" t="s">
        <v>88</v>
      </c>
      <c r="DF86" s="107"/>
      <c r="DG86" s="107" t="s">
        <v>88</v>
      </c>
      <c r="DH86" s="107"/>
      <c r="DI86" s="107" t="s">
        <v>88</v>
      </c>
      <c r="DJ86" s="107"/>
      <c r="DK86" s="188" t="s">
        <v>88</v>
      </c>
      <c r="DL86" s="188"/>
      <c r="DM86" s="188" t="s">
        <v>88</v>
      </c>
      <c r="DN86" s="188"/>
      <c r="DO86" s="188" t="s">
        <v>88</v>
      </c>
      <c r="DP86" s="188"/>
      <c r="DQ86" s="107" t="s">
        <v>88</v>
      </c>
      <c r="DR86" s="107"/>
      <c r="DS86" s="107" t="s">
        <v>88</v>
      </c>
      <c r="DT86" s="107"/>
      <c r="DU86" s="107" t="s">
        <v>88</v>
      </c>
      <c r="DV86" s="107"/>
      <c r="DW86" s="107" t="s">
        <v>88</v>
      </c>
      <c r="DX86" s="107"/>
      <c r="DY86" s="107" t="s">
        <v>88</v>
      </c>
      <c r="DZ86" s="107"/>
      <c r="EA86" s="107" t="s">
        <v>88</v>
      </c>
      <c r="EB86" s="107"/>
      <c r="EC86" s="107" t="s">
        <v>88</v>
      </c>
      <c r="ED86" s="107"/>
      <c r="EE86" s="107" t="s">
        <v>88</v>
      </c>
      <c r="EF86" s="107"/>
      <c r="EG86" s="15" t="s">
        <v>88</v>
      </c>
      <c r="EH86" s="107"/>
      <c r="EI86" s="15" t="s">
        <v>88</v>
      </c>
      <c r="EJ86" s="107"/>
      <c r="EK86" s="15" t="s">
        <v>88</v>
      </c>
      <c r="EL86" s="107"/>
      <c r="EM86" s="15" t="s">
        <v>88</v>
      </c>
      <c r="EN86" s="15"/>
      <c r="EO86" s="15" t="s">
        <v>88</v>
      </c>
      <c r="EP86" s="15"/>
      <c r="EQ86" s="15" t="s">
        <v>88</v>
      </c>
      <c r="ER86" s="15"/>
      <c r="ES86" s="15" t="s">
        <v>88</v>
      </c>
      <c r="ET86" s="15"/>
      <c r="EU86" s="15" t="s">
        <v>88</v>
      </c>
      <c r="EV86" s="15"/>
      <c r="EW86" s="15" t="s">
        <v>5813</v>
      </c>
      <c r="EX86" s="15"/>
      <c r="EY86" s="15"/>
      <c r="EZ86" s="15" t="s">
        <v>5814</v>
      </c>
      <c r="FA86" s="15"/>
      <c r="FB86" s="15"/>
      <c r="FC86" s="15" t="s">
        <v>5815</v>
      </c>
      <c r="FD86" s="15"/>
      <c r="FE86" s="15"/>
      <c r="FF86" s="107" t="s">
        <v>5816</v>
      </c>
      <c r="FG86" s="107"/>
      <c r="FH86" s="107"/>
      <c r="FI86" s="15" t="s">
        <v>5813</v>
      </c>
      <c r="FJ86" s="15"/>
      <c r="FK86" s="15"/>
      <c r="FL86" s="15" t="s">
        <v>5814</v>
      </c>
      <c r="FM86" s="15"/>
      <c r="FN86" s="15"/>
      <c r="FO86" s="15" t="s">
        <v>5815</v>
      </c>
      <c r="FP86" s="15"/>
      <c r="FQ86" s="15"/>
      <c r="FR86" s="107" t="s">
        <v>5816</v>
      </c>
      <c r="FS86" s="107"/>
      <c r="FT86" s="107"/>
      <c r="FU86" s="15">
        <v>1998</v>
      </c>
      <c r="FV86" s="107"/>
      <c r="FW86" s="15">
        <v>20</v>
      </c>
      <c r="FX86" s="107"/>
      <c r="FY86" s="15" t="s">
        <v>88</v>
      </c>
      <c r="FZ86" s="15"/>
      <c r="GA86" s="15" t="s">
        <v>88</v>
      </c>
      <c r="GB86" s="107"/>
      <c r="GC86" s="107"/>
      <c r="GD86" s="107"/>
    </row>
    <row r="87" spans="1:186" ht="24.95" customHeight="1" x14ac:dyDescent="0.2">
      <c r="A87" s="107"/>
      <c r="B87" s="107" t="s">
        <v>3088</v>
      </c>
      <c r="C87" s="107" t="s">
        <v>5711</v>
      </c>
      <c r="D87" s="107" t="s">
        <v>5748</v>
      </c>
      <c r="E87" s="107"/>
      <c r="F87" s="107" t="s">
        <v>5739</v>
      </c>
      <c r="G87" s="107"/>
      <c r="H87" s="107" t="s">
        <v>88</v>
      </c>
      <c r="I87" s="107"/>
      <c r="J87" s="107" t="s">
        <v>88</v>
      </c>
      <c r="K87" s="107"/>
      <c r="L87" s="107" t="s">
        <v>88</v>
      </c>
      <c r="M87" s="107"/>
      <c r="N87" s="107" t="s">
        <v>88</v>
      </c>
      <c r="O87" s="107"/>
      <c r="P87" s="107">
        <v>201</v>
      </c>
      <c r="Q87" s="107"/>
      <c r="R87" s="107"/>
      <c r="S87" s="107"/>
      <c r="T87" s="15" t="s">
        <v>88</v>
      </c>
      <c r="U87" s="107"/>
      <c r="V87" s="125"/>
      <c r="W87" s="107"/>
      <c r="X87" s="15" t="s">
        <v>88</v>
      </c>
      <c r="Y87" s="107"/>
      <c r="Z87" s="15" t="s">
        <v>88</v>
      </c>
      <c r="AA87" s="107"/>
      <c r="AB87" s="15">
        <v>41.67868</v>
      </c>
      <c r="AC87" s="15"/>
      <c r="AD87" s="15">
        <v>-87.418970000000002</v>
      </c>
      <c r="AE87" s="107"/>
      <c r="AF87" s="107"/>
      <c r="AG87" s="107"/>
      <c r="AH87" s="107"/>
      <c r="AI87" s="188"/>
      <c r="AJ87" s="188"/>
      <c r="AK87" s="188"/>
      <c r="AL87" s="188"/>
      <c r="AM87" s="107"/>
      <c r="AN87" s="107"/>
      <c r="AO87" s="107"/>
      <c r="AP87" s="107"/>
      <c r="AQ87" s="107"/>
      <c r="AR87" s="107"/>
      <c r="AS87" s="107"/>
      <c r="AT87" s="107"/>
      <c r="AU87" s="107"/>
      <c r="AV87" s="107"/>
      <c r="AW87" s="107"/>
      <c r="AX87" s="107"/>
      <c r="AY87" s="107"/>
      <c r="AZ87" s="107"/>
      <c r="BA87" s="107"/>
      <c r="BB87" s="107"/>
      <c r="BC87" s="15" t="s">
        <v>494</v>
      </c>
      <c r="BD87" s="15"/>
      <c r="BE87" s="15">
        <v>1998</v>
      </c>
      <c r="BF87" s="15"/>
      <c r="BG87" s="15" t="s">
        <v>88</v>
      </c>
      <c r="BH87" s="107"/>
      <c r="BI87" s="15">
        <v>10200710</v>
      </c>
      <c r="BJ87" s="107"/>
      <c r="BK87" s="15">
        <v>201</v>
      </c>
      <c r="BL87" s="107"/>
      <c r="BM87" s="107" t="s">
        <v>5758</v>
      </c>
      <c r="BN87" s="107"/>
      <c r="BO87" s="107"/>
      <c r="BP87" s="107" t="s">
        <v>5758</v>
      </c>
      <c r="BQ87" s="107"/>
      <c r="BR87" s="107"/>
      <c r="BS87" s="107" t="s">
        <v>5758</v>
      </c>
      <c r="BT87" s="107"/>
      <c r="BU87" s="107"/>
      <c r="BV87" s="107" t="s">
        <v>5758</v>
      </c>
      <c r="BW87" s="107"/>
      <c r="BX87" s="107"/>
      <c r="BY87" s="107" t="s">
        <v>5758</v>
      </c>
      <c r="BZ87" s="107"/>
      <c r="CA87" s="107"/>
      <c r="CB87" s="107" t="s">
        <v>5758</v>
      </c>
      <c r="CC87" s="107"/>
      <c r="CD87" s="107"/>
      <c r="CE87" s="107" t="s">
        <v>5758</v>
      </c>
      <c r="CF87" s="107"/>
      <c r="CG87" s="107"/>
      <c r="CH87" s="107" t="s">
        <v>5758</v>
      </c>
      <c r="CI87" s="107"/>
      <c r="CJ87" s="107"/>
      <c r="CK87" s="15">
        <v>1998</v>
      </c>
      <c r="CL87" s="107"/>
      <c r="CM87" s="15" t="s">
        <v>88</v>
      </c>
      <c r="CN87" s="15"/>
      <c r="CO87" s="15" t="s">
        <v>88</v>
      </c>
      <c r="CP87" s="107"/>
      <c r="CQ87" s="107" t="s">
        <v>5759</v>
      </c>
      <c r="CR87" s="107"/>
      <c r="CS87" s="107" t="s">
        <v>88</v>
      </c>
      <c r="CT87" s="107"/>
      <c r="CU87" s="107" t="s">
        <v>88</v>
      </c>
      <c r="CV87" s="107"/>
      <c r="CW87" s="107" t="s">
        <v>88</v>
      </c>
      <c r="CX87" s="107"/>
      <c r="CY87" s="107" t="s">
        <v>88</v>
      </c>
      <c r="CZ87" s="107"/>
      <c r="DA87" s="107" t="s">
        <v>88</v>
      </c>
      <c r="DB87" s="107"/>
      <c r="DC87" s="107" t="s">
        <v>88</v>
      </c>
      <c r="DD87" s="107"/>
      <c r="DE87" s="107" t="s">
        <v>88</v>
      </c>
      <c r="DF87" s="107"/>
      <c r="DG87" s="107" t="s">
        <v>88</v>
      </c>
      <c r="DH87" s="107"/>
      <c r="DI87" s="107" t="s">
        <v>88</v>
      </c>
      <c r="DJ87" s="107"/>
      <c r="DK87" s="188" t="s">
        <v>88</v>
      </c>
      <c r="DL87" s="188"/>
      <c r="DM87" s="188" t="s">
        <v>88</v>
      </c>
      <c r="DN87" s="188"/>
      <c r="DO87" s="188" t="s">
        <v>88</v>
      </c>
      <c r="DP87" s="188"/>
      <c r="DQ87" s="107" t="s">
        <v>88</v>
      </c>
      <c r="DR87" s="107"/>
      <c r="DS87" s="107" t="s">
        <v>88</v>
      </c>
      <c r="DT87" s="107"/>
      <c r="DU87" s="107" t="s">
        <v>88</v>
      </c>
      <c r="DV87" s="107"/>
      <c r="DW87" s="107" t="s">
        <v>88</v>
      </c>
      <c r="DX87" s="107"/>
      <c r="DY87" s="107" t="s">
        <v>88</v>
      </c>
      <c r="DZ87" s="107"/>
      <c r="EA87" s="107" t="s">
        <v>88</v>
      </c>
      <c r="EB87" s="107"/>
      <c r="EC87" s="107" t="s">
        <v>88</v>
      </c>
      <c r="ED87" s="107"/>
      <c r="EE87" s="107" t="s">
        <v>88</v>
      </c>
      <c r="EF87" s="107"/>
      <c r="EG87" s="15" t="s">
        <v>88</v>
      </c>
      <c r="EH87" s="107"/>
      <c r="EI87" s="15" t="s">
        <v>88</v>
      </c>
      <c r="EJ87" s="107"/>
      <c r="EK87" s="15" t="s">
        <v>88</v>
      </c>
      <c r="EL87" s="107"/>
      <c r="EM87" s="15" t="s">
        <v>88</v>
      </c>
      <c r="EN87" s="15"/>
      <c r="EO87" s="15" t="s">
        <v>88</v>
      </c>
      <c r="EP87" s="15"/>
      <c r="EQ87" s="15" t="s">
        <v>88</v>
      </c>
      <c r="ER87" s="15"/>
      <c r="ES87" s="15" t="s">
        <v>88</v>
      </c>
      <c r="ET87" s="15"/>
      <c r="EU87" s="15" t="s">
        <v>88</v>
      </c>
      <c r="EV87" s="15"/>
      <c r="EW87" s="15" t="s">
        <v>5817</v>
      </c>
      <c r="EX87" s="15"/>
      <c r="EY87" s="15"/>
      <c r="EZ87" s="15" t="s">
        <v>5818</v>
      </c>
      <c r="FA87" s="15"/>
      <c r="FB87" s="15"/>
      <c r="FC87" s="15" t="s">
        <v>5819</v>
      </c>
      <c r="FD87" s="15"/>
      <c r="FE87" s="15"/>
      <c r="FF87" s="107" t="s">
        <v>5820</v>
      </c>
      <c r="FG87" s="107"/>
      <c r="FH87" s="107"/>
      <c r="FI87" s="15" t="s">
        <v>5817</v>
      </c>
      <c r="FJ87" s="15"/>
      <c r="FK87" s="15"/>
      <c r="FL87" s="15" t="s">
        <v>5818</v>
      </c>
      <c r="FM87" s="15"/>
      <c r="FN87" s="15"/>
      <c r="FO87" s="15" t="s">
        <v>5819</v>
      </c>
      <c r="FP87" s="15"/>
      <c r="FQ87" s="15"/>
      <c r="FR87" s="107" t="s">
        <v>5820</v>
      </c>
      <c r="FS87" s="107"/>
      <c r="FT87" s="107"/>
      <c r="FU87" s="15">
        <v>1998</v>
      </c>
      <c r="FV87" s="107"/>
      <c r="FW87" s="15">
        <v>20</v>
      </c>
      <c r="FX87" s="107"/>
      <c r="FY87" s="15" t="s">
        <v>88</v>
      </c>
      <c r="FZ87" s="15"/>
      <c r="GA87" s="15" t="s">
        <v>88</v>
      </c>
      <c r="GB87" s="107"/>
      <c r="GC87" s="107"/>
      <c r="GD87" s="107"/>
    </row>
    <row r="88" spans="1:186" ht="24.95" customHeight="1" x14ac:dyDescent="0.2">
      <c r="A88" s="107"/>
      <c r="B88" s="107" t="s">
        <v>3088</v>
      </c>
      <c r="C88" s="107" t="s">
        <v>5711</v>
      </c>
      <c r="D88" s="107" t="s">
        <v>5749</v>
      </c>
      <c r="E88" s="107"/>
      <c r="F88" s="107" t="s">
        <v>5739</v>
      </c>
      <c r="G88" s="107"/>
      <c r="H88" s="107" t="s">
        <v>88</v>
      </c>
      <c r="I88" s="107"/>
      <c r="J88" s="107" t="s">
        <v>88</v>
      </c>
      <c r="K88" s="107"/>
      <c r="L88" s="107" t="s">
        <v>88</v>
      </c>
      <c r="M88" s="107"/>
      <c r="N88" s="107" t="s">
        <v>88</v>
      </c>
      <c r="O88" s="107"/>
      <c r="P88" s="107">
        <v>201</v>
      </c>
      <c r="Q88" s="107"/>
      <c r="R88" s="107"/>
      <c r="S88" s="107"/>
      <c r="T88" s="15" t="s">
        <v>88</v>
      </c>
      <c r="U88" s="107"/>
      <c r="V88" s="125"/>
      <c r="W88" s="107"/>
      <c r="X88" s="15" t="s">
        <v>88</v>
      </c>
      <c r="Y88" s="107"/>
      <c r="Z88" s="15" t="s">
        <v>88</v>
      </c>
      <c r="AA88" s="107"/>
      <c r="AB88" s="15">
        <v>41.677889999999998</v>
      </c>
      <c r="AC88" s="15"/>
      <c r="AD88" s="15">
        <v>-87.419030000000006</v>
      </c>
      <c r="AE88" s="107"/>
      <c r="AF88" s="107"/>
      <c r="AG88" s="107"/>
      <c r="AH88" s="107"/>
      <c r="AI88" s="188"/>
      <c r="AJ88" s="188"/>
      <c r="AK88" s="188"/>
      <c r="AL88" s="188"/>
      <c r="AM88" s="107"/>
      <c r="AN88" s="107"/>
      <c r="AO88" s="107"/>
      <c r="AP88" s="107"/>
      <c r="AQ88" s="107"/>
      <c r="AR88" s="107"/>
      <c r="AS88" s="107"/>
      <c r="AT88" s="107"/>
      <c r="AU88" s="107"/>
      <c r="AV88" s="107"/>
      <c r="AW88" s="107"/>
      <c r="AX88" s="107"/>
      <c r="AY88" s="107"/>
      <c r="AZ88" s="107"/>
      <c r="BA88" s="107"/>
      <c r="BB88" s="107"/>
      <c r="BC88" s="15" t="s">
        <v>494</v>
      </c>
      <c r="BD88" s="15"/>
      <c r="BE88" s="15">
        <v>1998</v>
      </c>
      <c r="BF88" s="15"/>
      <c r="BG88" s="15" t="s">
        <v>88</v>
      </c>
      <c r="BH88" s="107"/>
      <c r="BI88" s="15">
        <v>10200710</v>
      </c>
      <c r="BJ88" s="107"/>
      <c r="BK88" s="15">
        <v>201</v>
      </c>
      <c r="BL88" s="107"/>
      <c r="BM88" s="107" t="s">
        <v>5758</v>
      </c>
      <c r="BN88" s="107"/>
      <c r="BO88" s="107"/>
      <c r="BP88" s="107" t="s">
        <v>5758</v>
      </c>
      <c r="BQ88" s="107"/>
      <c r="BR88" s="107"/>
      <c r="BS88" s="107" t="s">
        <v>5758</v>
      </c>
      <c r="BT88" s="107"/>
      <c r="BU88" s="107"/>
      <c r="BV88" s="107" t="s">
        <v>5758</v>
      </c>
      <c r="BW88" s="107"/>
      <c r="BX88" s="107"/>
      <c r="BY88" s="107" t="s">
        <v>5758</v>
      </c>
      <c r="BZ88" s="107"/>
      <c r="CA88" s="107"/>
      <c r="CB88" s="107" t="s">
        <v>5758</v>
      </c>
      <c r="CC88" s="107"/>
      <c r="CD88" s="107"/>
      <c r="CE88" s="107" t="s">
        <v>5758</v>
      </c>
      <c r="CF88" s="107"/>
      <c r="CG88" s="107"/>
      <c r="CH88" s="107" t="s">
        <v>5758</v>
      </c>
      <c r="CI88" s="107"/>
      <c r="CJ88" s="107"/>
      <c r="CK88" s="15">
        <v>1998</v>
      </c>
      <c r="CL88" s="107"/>
      <c r="CM88" s="15" t="s">
        <v>88</v>
      </c>
      <c r="CN88" s="15"/>
      <c r="CO88" s="15" t="s">
        <v>88</v>
      </c>
      <c r="CP88" s="107"/>
      <c r="CQ88" s="107" t="s">
        <v>5759</v>
      </c>
      <c r="CR88" s="107"/>
      <c r="CS88" s="107" t="s">
        <v>88</v>
      </c>
      <c r="CT88" s="107"/>
      <c r="CU88" s="107" t="s">
        <v>88</v>
      </c>
      <c r="CV88" s="107"/>
      <c r="CW88" s="107" t="s">
        <v>88</v>
      </c>
      <c r="CX88" s="107"/>
      <c r="CY88" s="107" t="s">
        <v>88</v>
      </c>
      <c r="CZ88" s="107"/>
      <c r="DA88" s="107" t="s">
        <v>88</v>
      </c>
      <c r="DB88" s="107"/>
      <c r="DC88" s="107" t="s">
        <v>88</v>
      </c>
      <c r="DD88" s="107"/>
      <c r="DE88" s="107" t="s">
        <v>88</v>
      </c>
      <c r="DF88" s="107"/>
      <c r="DG88" s="107" t="s">
        <v>88</v>
      </c>
      <c r="DH88" s="107"/>
      <c r="DI88" s="107" t="s">
        <v>88</v>
      </c>
      <c r="DJ88" s="107"/>
      <c r="DK88" s="188" t="s">
        <v>88</v>
      </c>
      <c r="DL88" s="188"/>
      <c r="DM88" s="188" t="s">
        <v>88</v>
      </c>
      <c r="DN88" s="188"/>
      <c r="DO88" s="188" t="s">
        <v>88</v>
      </c>
      <c r="DP88" s="188"/>
      <c r="DQ88" s="107" t="s">
        <v>88</v>
      </c>
      <c r="DR88" s="107"/>
      <c r="DS88" s="107" t="s">
        <v>88</v>
      </c>
      <c r="DT88" s="107"/>
      <c r="DU88" s="107" t="s">
        <v>88</v>
      </c>
      <c r="DV88" s="107"/>
      <c r="DW88" s="107" t="s">
        <v>88</v>
      </c>
      <c r="DX88" s="107"/>
      <c r="DY88" s="107" t="s">
        <v>88</v>
      </c>
      <c r="DZ88" s="107"/>
      <c r="EA88" s="107" t="s">
        <v>88</v>
      </c>
      <c r="EB88" s="107"/>
      <c r="EC88" s="107" t="s">
        <v>88</v>
      </c>
      <c r="ED88" s="107"/>
      <c r="EE88" s="107" t="s">
        <v>88</v>
      </c>
      <c r="EF88" s="107"/>
      <c r="EG88" s="15" t="s">
        <v>88</v>
      </c>
      <c r="EH88" s="107"/>
      <c r="EI88" s="15" t="s">
        <v>88</v>
      </c>
      <c r="EJ88" s="107"/>
      <c r="EK88" s="15" t="s">
        <v>88</v>
      </c>
      <c r="EL88" s="107"/>
      <c r="EM88" s="15" t="s">
        <v>88</v>
      </c>
      <c r="EN88" s="15"/>
      <c r="EO88" s="15" t="s">
        <v>88</v>
      </c>
      <c r="EP88" s="15"/>
      <c r="EQ88" s="15" t="s">
        <v>88</v>
      </c>
      <c r="ER88" s="15"/>
      <c r="ES88" s="15" t="s">
        <v>88</v>
      </c>
      <c r="ET88" s="15"/>
      <c r="EU88" s="15" t="s">
        <v>88</v>
      </c>
      <c r="EV88" s="15"/>
      <c r="EW88" s="15" t="s">
        <v>5821</v>
      </c>
      <c r="EX88" s="15"/>
      <c r="EY88" s="15"/>
      <c r="EZ88" s="15" t="s">
        <v>5822</v>
      </c>
      <c r="FA88" s="15"/>
      <c r="FB88" s="15"/>
      <c r="FC88" s="15" t="s">
        <v>5823</v>
      </c>
      <c r="FD88" s="15"/>
      <c r="FE88" s="15"/>
      <c r="FF88" s="107" t="s">
        <v>5824</v>
      </c>
      <c r="FG88" s="107"/>
      <c r="FH88" s="107"/>
      <c r="FI88" s="15" t="s">
        <v>5821</v>
      </c>
      <c r="FJ88" s="15"/>
      <c r="FK88" s="15"/>
      <c r="FL88" s="15" t="s">
        <v>5822</v>
      </c>
      <c r="FM88" s="15"/>
      <c r="FN88" s="15"/>
      <c r="FO88" s="15" t="s">
        <v>5823</v>
      </c>
      <c r="FP88" s="15"/>
      <c r="FQ88" s="15"/>
      <c r="FR88" s="107" t="s">
        <v>5824</v>
      </c>
      <c r="FS88" s="107"/>
      <c r="FT88" s="107"/>
      <c r="FU88" s="15">
        <v>1998</v>
      </c>
      <c r="FV88" s="107"/>
      <c r="FW88" s="15">
        <v>20</v>
      </c>
      <c r="FX88" s="107"/>
      <c r="FY88" s="15" t="s">
        <v>88</v>
      </c>
      <c r="FZ88" s="15"/>
      <c r="GA88" s="15" t="s">
        <v>88</v>
      </c>
      <c r="GB88" s="107"/>
      <c r="GC88" s="107"/>
      <c r="GD88" s="107"/>
    </row>
    <row r="89" spans="1:186" ht="24.95" customHeight="1" x14ac:dyDescent="0.2">
      <c r="A89" s="107"/>
      <c r="B89" s="107" t="s">
        <v>3088</v>
      </c>
      <c r="C89" s="107" t="s">
        <v>5711</v>
      </c>
      <c r="D89" s="107" t="s">
        <v>5750</v>
      </c>
      <c r="E89" s="107"/>
      <c r="F89" s="107" t="s">
        <v>5739</v>
      </c>
      <c r="G89" s="107"/>
      <c r="H89" s="107" t="s">
        <v>88</v>
      </c>
      <c r="I89" s="107"/>
      <c r="J89" s="107" t="s">
        <v>88</v>
      </c>
      <c r="K89" s="107"/>
      <c r="L89" s="107" t="s">
        <v>88</v>
      </c>
      <c r="M89" s="107"/>
      <c r="N89" s="107" t="s">
        <v>88</v>
      </c>
      <c r="O89" s="107"/>
      <c r="P89" s="107">
        <v>201</v>
      </c>
      <c r="Q89" s="107"/>
      <c r="R89" s="107"/>
      <c r="S89" s="107"/>
      <c r="T89" s="15" t="s">
        <v>88</v>
      </c>
      <c r="U89" s="107"/>
      <c r="V89" s="125"/>
      <c r="W89" s="107"/>
      <c r="X89" s="15" t="s">
        <v>88</v>
      </c>
      <c r="Y89" s="107"/>
      <c r="Z89" s="15" t="s">
        <v>88</v>
      </c>
      <c r="AA89" s="107"/>
      <c r="AB89" s="15">
        <v>41.677230000000002</v>
      </c>
      <c r="AC89" s="15"/>
      <c r="AD89" s="15">
        <v>-87.419079999999994</v>
      </c>
      <c r="AE89" s="107"/>
      <c r="AF89" s="107"/>
      <c r="AG89" s="107"/>
      <c r="AH89" s="107"/>
      <c r="AI89" s="188"/>
      <c r="AJ89" s="188"/>
      <c r="AK89" s="188"/>
      <c r="AL89" s="188"/>
      <c r="AM89" s="107"/>
      <c r="AN89" s="107"/>
      <c r="AO89" s="107"/>
      <c r="AP89" s="107"/>
      <c r="AQ89" s="107"/>
      <c r="AR89" s="107"/>
      <c r="AS89" s="107"/>
      <c r="AT89" s="107"/>
      <c r="AU89" s="107"/>
      <c r="AV89" s="107"/>
      <c r="AW89" s="107"/>
      <c r="AX89" s="107"/>
      <c r="AY89" s="107"/>
      <c r="AZ89" s="107"/>
      <c r="BA89" s="107"/>
      <c r="BB89" s="107"/>
      <c r="BC89" s="15" t="s">
        <v>494</v>
      </c>
      <c r="BD89" s="15"/>
      <c r="BE89" s="15">
        <v>1998</v>
      </c>
      <c r="BF89" s="15"/>
      <c r="BG89" s="15" t="s">
        <v>88</v>
      </c>
      <c r="BH89" s="107"/>
      <c r="BI89" s="15">
        <v>10200710</v>
      </c>
      <c r="BJ89" s="107"/>
      <c r="BK89" s="15">
        <v>201</v>
      </c>
      <c r="BL89" s="107"/>
      <c r="BM89" s="107" t="s">
        <v>5758</v>
      </c>
      <c r="BN89" s="107"/>
      <c r="BO89" s="107"/>
      <c r="BP89" s="107" t="s">
        <v>5758</v>
      </c>
      <c r="BQ89" s="107"/>
      <c r="BR89" s="107"/>
      <c r="BS89" s="107" t="s">
        <v>5758</v>
      </c>
      <c r="BT89" s="107"/>
      <c r="BU89" s="107"/>
      <c r="BV89" s="107" t="s">
        <v>5758</v>
      </c>
      <c r="BW89" s="107"/>
      <c r="BX89" s="107"/>
      <c r="BY89" s="107" t="s">
        <v>5758</v>
      </c>
      <c r="BZ89" s="107"/>
      <c r="CA89" s="107"/>
      <c r="CB89" s="107" t="s">
        <v>5758</v>
      </c>
      <c r="CC89" s="107"/>
      <c r="CD89" s="107"/>
      <c r="CE89" s="107" t="s">
        <v>5758</v>
      </c>
      <c r="CF89" s="107"/>
      <c r="CG89" s="107"/>
      <c r="CH89" s="107" t="s">
        <v>5758</v>
      </c>
      <c r="CI89" s="107"/>
      <c r="CJ89" s="107"/>
      <c r="CK89" s="15">
        <v>1998</v>
      </c>
      <c r="CL89" s="107"/>
      <c r="CM89" s="15" t="s">
        <v>88</v>
      </c>
      <c r="CN89" s="15"/>
      <c r="CO89" s="15" t="s">
        <v>88</v>
      </c>
      <c r="CP89" s="107"/>
      <c r="CQ89" s="107" t="s">
        <v>5759</v>
      </c>
      <c r="CR89" s="107"/>
      <c r="CS89" s="107" t="s">
        <v>88</v>
      </c>
      <c r="CT89" s="107"/>
      <c r="CU89" s="107" t="s">
        <v>88</v>
      </c>
      <c r="CV89" s="107"/>
      <c r="CW89" s="107" t="s">
        <v>88</v>
      </c>
      <c r="CX89" s="107"/>
      <c r="CY89" s="107" t="s">
        <v>88</v>
      </c>
      <c r="CZ89" s="107"/>
      <c r="DA89" s="107" t="s">
        <v>88</v>
      </c>
      <c r="DB89" s="107"/>
      <c r="DC89" s="107" t="s">
        <v>88</v>
      </c>
      <c r="DD89" s="107"/>
      <c r="DE89" s="107" t="s">
        <v>88</v>
      </c>
      <c r="DF89" s="107"/>
      <c r="DG89" s="107" t="s">
        <v>88</v>
      </c>
      <c r="DH89" s="107"/>
      <c r="DI89" s="107" t="s">
        <v>88</v>
      </c>
      <c r="DJ89" s="107"/>
      <c r="DK89" s="188" t="s">
        <v>88</v>
      </c>
      <c r="DL89" s="188"/>
      <c r="DM89" s="188" t="s">
        <v>88</v>
      </c>
      <c r="DN89" s="188"/>
      <c r="DO89" s="188" t="s">
        <v>88</v>
      </c>
      <c r="DP89" s="188"/>
      <c r="DQ89" s="107" t="s">
        <v>88</v>
      </c>
      <c r="DR89" s="107"/>
      <c r="DS89" s="107" t="s">
        <v>88</v>
      </c>
      <c r="DT89" s="107"/>
      <c r="DU89" s="107" t="s">
        <v>88</v>
      </c>
      <c r="DV89" s="107"/>
      <c r="DW89" s="107" t="s">
        <v>88</v>
      </c>
      <c r="DX89" s="107"/>
      <c r="DY89" s="107" t="s">
        <v>88</v>
      </c>
      <c r="DZ89" s="107"/>
      <c r="EA89" s="107" t="s">
        <v>88</v>
      </c>
      <c r="EB89" s="107"/>
      <c r="EC89" s="107" t="s">
        <v>88</v>
      </c>
      <c r="ED89" s="107"/>
      <c r="EE89" s="107" t="s">
        <v>88</v>
      </c>
      <c r="EF89" s="107"/>
      <c r="EG89" s="15" t="s">
        <v>88</v>
      </c>
      <c r="EH89" s="107"/>
      <c r="EI89" s="15" t="s">
        <v>88</v>
      </c>
      <c r="EJ89" s="107"/>
      <c r="EK89" s="15" t="s">
        <v>88</v>
      </c>
      <c r="EL89" s="107"/>
      <c r="EM89" s="15" t="s">
        <v>88</v>
      </c>
      <c r="EN89" s="15"/>
      <c r="EO89" s="15" t="s">
        <v>88</v>
      </c>
      <c r="EP89" s="15"/>
      <c r="EQ89" s="15" t="s">
        <v>88</v>
      </c>
      <c r="ER89" s="15"/>
      <c r="ES89" s="15" t="s">
        <v>88</v>
      </c>
      <c r="ET89" s="15"/>
      <c r="EU89" s="15" t="s">
        <v>88</v>
      </c>
      <c r="EV89" s="15"/>
      <c r="EW89" s="15" t="s">
        <v>5825</v>
      </c>
      <c r="EX89" s="15"/>
      <c r="EY89" s="15"/>
      <c r="EZ89" s="15" t="s">
        <v>5826</v>
      </c>
      <c r="FA89" s="15"/>
      <c r="FB89" s="15"/>
      <c r="FC89" s="15" t="s">
        <v>5827</v>
      </c>
      <c r="FD89" s="15"/>
      <c r="FE89" s="15"/>
      <c r="FF89" s="107" t="s">
        <v>5828</v>
      </c>
      <c r="FG89" s="107"/>
      <c r="FH89" s="107"/>
      <c r="FI89" s="15" t="s">
        <v>5825</v>
      </c>
      <c r="FJ89" s="15"/>
      <c r="FK89" s="15"/>
      <c r="FL89" s="15" t="s">
        <v>5826</v>
      </c>
      <c r="FM89" s="15"/>
      <c r="FN89" s="15"/>
      <c r="FO89" s="15" t="s">
        <v>5827</v>
      </c>
      <c r="FP89" s="15"/>
      <c r="FQ89" s="15"/>
      <c r="FR89" s="107" t="s">
        <v>5828</v>
      </c>
      <c r="FS89" s="107"/>
      <c r="FT89" s="107"/>
      <c r="FU89" s="15">
        <v>1998</v>
      </c>
      <c r="FV89" s="107"/>
      <c r="FW89" s="15">
        <v>20</v>
      </c>
      <c r="FX89" s="107"/>
      <c r="FY89" s="15" t="s">
        <v>88</v>
      </c>
      <c r="FZ89" s="15"/>
      <c r="GA89" s="15" t="s">
        <v>88</v>
      </c>
      <c r="GB89" s="107"/>
      <c r="GC89" s="107"/>
      <c r="GD89" s="107"/>
    </row>
    <row r="90" spans="1:186" ht="24.95" customHeight="1" x14ac:dyDescent="0.2">
      <c r="A90" s="107"/>
      <c r="B90" s="107" t="s">
        <v>3088</v>
      </c>
      <c r="C90" s="107" t="s">
        <v>5711</v>
      </c>
      <c r="D90" s="107" t="s">
        <v>5751</v>
      </c>
      <c r="E90" s="107"/>
      <c r="F90" s="107" t="s">
        <v>5739</v>
      </c>
      <c r="G90" s="107"/>
      <c r="H90" s="107" t="s">
        <v>88</v>
      </c>
      <c r="I90" s="107"/>
      <c r="J90" s="107" t="s">
        <v>88</v>
      </c>
      <c r="K90" s="107"/>
      <c r="L90" s="107" t="s">
        <v>88</v>
      </c>
      <c r="M90" s="107"/>
      <c r="N90" s="107" t="s">
        <v>88</v>
      </c>
      <c r="O90" s="107"/>
      <c r="P90" s="107">
        <v>201</v>
      </c>
      <c r="Q90" s="107"/>
      <c r="R90" s="107"/>
      <c r="S90" s="107"/>
      <c r="T90" s="15" t="s">
        <v>88</v>
      </c>
      <c r="U90" s="107"/>
      <c r="V90" s="125"/>
      <c r="W90" s="107"/>
      <c r="X90" s="15" t="s">
        <v>88</v>
      </c>
      <c r="Y90" s="107"/>
      <c r="Z90" s="15" t="s">
        <v>88</v>
      </c>
      <c r="AA90" s="107"/>
      <c r="AB90" s="15">
        <v>41.682690000000001</v>
      </c>
      <c r="AC90" s="15"/>
      <c r="AD90" s="15">
        <v>-87.418710000000004</v>
      </c>
      <c r="AE90" s="107"/>
      <c r="AF90" s="107"/>
      <c r="AG90" s="107"/>
      <c r="AH90" s="107"/>
      <c r="AI90" s="188"/>
      <c r="AJ90" s="188"/>
      <c r="AK90" s="188"/>
      <c r="AL90" s="188"/>
      <c r="AM90" s="107"/>
      <c r="AN90" s="107"/>
      <c r="AO90" s="107"/>
      <c r="AP90" s="107"/>
      <c r="AQ90" s="107"/>
      <c r="AR90" s="107"/>
      <c r="AS90" s="107"/>
      <c r="AT90" s="107"/>
      <c r="AU90" s="107"/>
      <c r="AV90" s="107"/>
      <c r="AW90" s="107"/>
      <c r="AX90" s="107"/>
      <c r="AY90" s="107"/>
      <c r="AZ90" s="107"/>
      <c r="BA90" s="107"/>
      <c r="BB90" s="107"/>
      <c r="BC90" s="15" t="s">
        <v>494</v>
      </c>
      <c r="BD90" s="15"/>
      <c r="BE90" s="15">
        <v>1998</v>
      </c>
      <c r="BF90" s="15"/>
      <c r="BG90" s="15" t="s">
        <v>88</v>
      </c>
      <c r="BH90" s="107"/>
      <c r="BI90" s="15">
        <v>10200710</v>
      </c>
      <c r="BJ90" s="107"/>
      <c r="BK90" s="15">
        <v>201</v>
      </c>
      <c r="BL90" s="107"/>
      <c r="BM90" s="107" t="s">
        <v>5758</v>
      </c>
      <c r="BN90" s="107"/>
      <c r="BO90" s="107"/>
      <c r="BP90" s="107" t="s">
        <v>5758</v>
      </c>
      <c r="BQ90" s="107"/>
      <c r="BR90" s="107"/>
      <c r="BS90" s="107" t="s">
        <v>5758</v>
      </c>
      <c r="BT90" s="107"/>
      <c r="BU90" s="107"/>
      <c r="BV90" s="107" t="s">
        <v>5758</v>
      </c>
      <c r="BW90" s="107"/>
      <c r="BX90" s="107"/>
      <c r="BY90" s="107" t="s">
        <v>5758</v>
      </c>
      <c r="BZ90" s="107"/>
      <c r="CA90" s="107"/>
      <c r="CB90" s="107" t="s">
        <v>5758</v>
      </c>
      <c r="CC90" s="107"/>
      <c r="CD90" s="107"/>
      <c r="CE90" s="107" t="s">
        <v>5758</v>
      </c>
      <c r="CF90" s="107"/>
      <c r="CG90" s="107"/>
      <c r="CH90" s="107" t="s">
        <v>5758</v>
      </c>
      <c r="CI90" s="107"/>
      <c r="CJ90" s="107"/>
      <c r="CK90" s="15">
        <v>1998</v>
      </c>
      <c r="CL90" s="107"/>
      <c r="CM90" s="15" t="s">
        <v>88</v>
      </c>
      <c r="CN90" s="15"/>
      <c r="CO90" s="15" t="s">
        <v>88</v>
      </c>
      <c r="CP90" s="107"/>
      <c r="CQ90" s="107" t="s">
        <v>5759</v>
      </c>
      <c r="CR90" s="107"/>
      <c r="CS90" s="107" t="s">
        <v>88</v>
      </c>
      <c r="CT90" s="107"/>
      <c r="CU90" s="107" t="s">
        <v>88</v>
      </c>
      <c r="CV90" s="107"/>
      <c r="CW90" s="107" t="s">
        <v>88</v>
      </c>
      <c r="CX90" s="107"/>
      <c r="CY90" s="107" t="s">
        <v>88</v>
      </c>
      <c r="CZ90" s="107"/>
      <c r="DA90" s="107" t="s">
        <v>88</v>
      </c>
      <c r="DB90" s="107"/>
      <c r="DC90" s="107" t="s">
        <v>88</v>
      </c>
      <c r="DD90" s="107"/>
      <c r="DE90" s="107" t="s">
        <v>88</v>
      </c>
      <c r="DF90" s="107"/>
      <c r="DG90" s="107" t="s">
        <v>88</v>
      </c>
      <c r="DH90" s="107"/>
      <c r="DI90" s="107" t="s">
        <v>88</v>
      </c>
      <c r="DJ90" s="107"/>
      <c r="DK90" s="188" t="s">
        <v>88</v>
      </c>
      <c r="DL90" s="188"/>
      <c r="DM90" s="188" t="s">
        <v>88</v>
      </c>
      <c r="DN90" s="188"/>
      <c r="DO90" s="188" t="s">
        <v>88</v>
      </c>
      <c r="DP90" s="188"/>
      <c r="DQ90" s="107" t="s">
        <v>88</v>
      </c>
      <c r="DR90" s="107"/>
      <c r="DS90" s="107" t="s">
        <v>88</v>
      </c>
      <c r="DT90" s="107"/>
      <c r="DU90" s="107" t="s">
        <v>88</v>
      </c>
      <c r="DV90" s="107"/>
      <c r="DW90" s="107" t="s">
        <v>88</v>
      </c>
      <c r="DX90" s="107"/>
      <c r="DY90" s="107" t="s">
        <v>88</v>
      </c>
      <c r="DZ90" s="107"/>
      <c r="EA90" s="107" t="s">
        <v>88</v>
      </c>
      <c r="EB90" s="107"/>
      <c r="EC90" s="107" t="s">
        <v>88</v>
      </c>
      <c r="ED90" s="107"/>
      <c r="EE90" s="107" t="s">
        <v>88</v>
      </c>
      <c r="EF90" s="107"/>
      <c r="EG90" s="15" t="s">
        <v>88</v>
      </c>
      <c r="EH90" s="107"/>
      <c r="EI90" s="15" t="s">
        <v>88</v>
      </c>
      <c r="EJ90" s="107"/>
      <c r="EK90" s="15" t="s">
        <v>88</v>
      </c>
      <c r="EL90" s="107"/>
      <c r="EM90" s="15" t="s">
        <v>88</v>
      </c>
      <c r="EN90" s="15"/>
      <c r="EO90" s="15" t="s">
        <v>88</v>
      </c>
      <c r="EP90" s="15"/>
      <c r="EQ90" s="15" t="s">
        <v>88</v>
      </c>
      <c r="ER90" s="15"/>
      <c r="ES90" s="15" t="s">
        <v>88</v>
      </c>
      <c r="ET90" s="15"/>
      <c r="EU90" s="15" t="s">
        <v>88</v>
      </c>
      <c r="EV90" s="15"/>
      <c r="EW90" s="15" t="s">
        <v>5829</v>
      </c>
      <c r="EX90" s="15"/>
      <c r="EY90" s="15"/>
      <c r="EZ90" s="15" t="s">
        <v>5830</v>
      </c>
      <c r="FA90" s="15"/>
      <c r="FB90" s="15"/>
      <c r="FC90" s="15" t="s">
        <v>5831</v>
      </c>
      <c r="FD90" s="15"/>
      <c r="FE90" s="15"/>
      <c r="FF90" s="107" t="s">
        <v>5832</v>
      </c>
      <c r="FG90" s="107"/>
      <c r="FH90" s="107"/>
      <c r="FI90" s="15" t="s">
        <v>5829</v>
      </c>
      <c r="FJ90" s="15"/>
      <c r="FK90" s="15"/>
      <c r="FL90" s="15" t="s">
        <v>5830</v>
      </c>
      <c r="FM90" s="15"/>
      <c r="FN90" s="15"/>
      <c r="FO90" s="15" t="s">
        <v>5831</v>
      </c>
      <c r="FP90" s="15"/>
      <c r="FQ90" s="15"/>
      <c r="FR90" s="107" t="s">
        <v>5832</v>
      </c>
      <c r="FS90" s="107"/>
      <c r="FT90" s="107"/>
      <c r="FU90" s="15">
        <v>1998</v>
      </c>
      <c r="FV90" s="107"/>
      <c r="FW90" s="15">
        <v>20</v>
      </c>
      <c r="FX90" s="107"/>
      <c r="FY90" s="15" t="s">
        <v>88</v>
      </c>
      <c r="FZ90" s="15"/>
      <c r="GA90" s="15" t="s">
        <v>88</v>
      </c>
      <c r="GB90" s="107"/>
      <c r="GC90" s="107"/>
      <c r="GD90" s="107"/>
    </row>
    <row r="91" spans="1:186" ht="24.95" customHeight="1" x14ac:dyDescent="0.2">
      <c r="A91" s="107"/>
      <c r="B91" s="107" t="s">
        <v>3088</v>
      </c>
      <c r="C91" s="107" t="s">
        <v>5711</v>
      </c>
      <c r="D91" s="107" t="s">
        <v>5752</v>
      </c>
      <c r="E91" s="107"/>
      <c r="F91" s="107" t="s">
        <v>5739</v>
      </c>
      <c r="G91" s="107"/>
      <c r="H91" s="107" t="s">
        <v>88</v>
      </c>
      <c r="I91" s="107"/>
      <c r="J91" s="107" t="s">
        <v>88</v>
      </c>
      <c r="K91" s="107"/>
      <c r="L91" s="107" t="s">
        <v>88</v>
      </c>
      <c r="M91" s="107"/>
      <c r="N91" s="107" t="s">
        <v>88</v>
      </c>
      <c r="O91" s="107"/>
      <c r="P91" s="107">
        <v>201</v>
      </c>
      <c r="Q91" s="107"/>
      <c r="R91" s="107"/>
      <c r="S91" s="107"/>
      <c r="T91" s="15" t="s">
        <v>88</v>
      </c>
      <c r="U91" s="107"/>
      <c r="V91" s="125"/>
      <c r="W91" s="107"/>
      <c r="X91" s="15" t="s">
        <v>88</v>
      </c>
      <c r="Y91" s="107"/>
      <c r="Z91" s="15" t="s">
        <v>88</v>
      </c>
      <c r="AA91" s="107"/>
      <c r="AB91" s="15">
        <v>41.682029999999997</v>
      </c>
      <c r="AC91" s="15"/>
      <c r="AD91" s="15">
        <v>-87.418760000000006</v>
      </c>
      <c r="AE91" s="107"/>
      <c r="AF91" s="107"/>
      <c r="AG91" s="107"/>
      <c r="AH91" s="107"/>
      <c r="AI91" s="188"/>
      <c r="AJ91" s="188"/>
      <c r="AK91" s="188"/>
      <c r="AL91" s="188"/>
      <c r="AM91" s="107"/>
      <c r="AN91" s="107"/>
      <c r="AO91" s="107"/>
      <c r="AP91" s="107"/>
      <c r="AQ91" s="107"/>
      <c r="AR91" s="107"/>
      <c r="AS91" s="107"/>
      <c r="AT91" s="107"/>
      <c r="AU91" s="107"/>
      <c r="AV91" s="107"/>
      <c r="AW91" s="107"/>
      <c r="AX91" s="107"/>
      <c r="AY91" s="107"/>
      <c r="AZ91" s="107"/>
      <c r="BA91" s="107"/>
      <c r="BB91" s="107"/>
      <c r="BC91" s="15" t="s">
        <v>494</v>
      </c>
      <c r="BD91" s="15"/>
      <c r="BE91" s="15">
        <v>1998</v>
      </c>
      <c r="BF91" s="15"/>
      <c r="BG91" s="15" t="s">
        <v>88</v>
      </c>
      <c r="BH91" s="107"/>
      <c r="BI91" s="15">
        <v>10200710</v>
      </c>
      <c r="BJ91" s="107"/>
      <c r="BK91" s="15">
        <v>201</v>
      </c>
      <c r="BL91" s="107"/>
      <c r="BM91" s="107" t="s">
        <v>5758</v>
      </c>
      <c r="BN91" s="107"/>
      <c r="BO91" s="107"/>
      <c r="BP91" s="107" t="s">
        <v>5758</v>
      </c>
      <c r="BQ91" s="107"/>
      <c r="BR91" s="107"/>
      <c r="BS91" s="107" t="s">
        <v>5758</v>
      </c>
      <c r="BT91" s="107"/>
      <c r="BU91" s="107"/>
      <c r="BV91" s="107" t="s">
        <v>5758</v>
      </c>
      <c r="BW91" s="107"/>
      <c r="BX91" s="107"/>
      <c r="BY91" s="107" t="s">
        <v>5758</v>
      </c>
      <c r="BZ91" s="107"/>
      <c r="CA91" s="107"/>
      <c r="CB91" s="107" t="s">
        <v>5758</v>
      </c>
      <c r="CC91" s="107"/>
      <c r="CD91" s="107"/>
      <c r="CE91" s="107" t="s">
        <v>5758</v>
      </c>
      <c r="CF91" s="107"/>
      <c r="CG91" s="107"/>
      <c r="CH91" s="107" t="s">
        <v>5758</v>
      </c>
      <c r="CI91" s="107"/>
      <c r="CJ91" s="107"/>
      <c r="CK91" s="15">
        <v>1998</v>
      </c>
      <c r="CL91" s="107"/>
      <c r="CM91" s="15" t="s">
        <v>88</v>
      </c>
      <c r="CN91" s="15"/>
      <c r="CO91" s="15" t="s">
        <v>88</v>
      </c>
      <c r="CP91" s="107"/>
      <c r="CQ91" s="107" t="s">
        <v>5759</v>
      </c>
      <c r="CR91" s="107"/>
      <c r="CS91" s="107" t="s">
        <v>88</v>
      </c>
      <c r="CT91" s="107"/>
      <c r="CU91" s="107" t="s">
        <v>88</v>
      </c>
      <c r="CV91" s="107"/>
      <c r="CW91" s="107" t="s">
        <v>88</v>
      </c>
      <c r="CX91" s="107"/>
      <c r="CY91" s="107" t="s">
        <v>88</v>
      </c>
      <c r="CZ91" s="107"/>
      <c r="DA91" s="107" t="s">
        <v>88</v>
      </c>
      <c r="DB91" s="107"/>
      <c r="DC91" s="107" t="s">
        <v>88</v>
      </c>
      <c r="DD91" s="107"/>
      <c r="DE91" s="107" t="s">
        <v>88</v>
      </c>
      <c r="DF91" s="107"/>
      <c r="DG91" s="107" t="s">
        <v>88</v>
      </c>
      <c r="DH91" s="107"/>
      <c r="DI91" s="107" t="s">
        <v>88</v>
      </c>
      <c r="DJ91" s="107"/>
      <c r="DK91" s="188" t="s">
        <v>88</v>
      </c>
      <c r="DL91" s="188"/>
      <c r="DM91" s="188" t="s">
        <v>88</v>
      </c>
      <c r="DN91" s="188"/>
      <c r="DO91" s="188" t="s">
        <v>88</v>
      </c>
      <c r="DP91" s="188"/>
      <c r="DQ91" s="107" t="s">
        <v>88</v>
      </c>
      <c r="DR91" s="107"/>
      <c r="DS91" s="107" t="s">
        <v>88</v>
      </c>
      <c r="DT91" s="107"/>
      <c r="DU91" s="107" t="s">
        <v>88</v>
      </c>
      <c r="DV91" s="107"/>
      <c r="DW91" s="107" t="s">
        <v>88</v>
      </c>
      <c r="DX91" s="107"/>
      <c r="DY91" s="107" t="s">
        <v>88</v>
      </c>
      <c r="DZ91" s="107"/>
      <c r="EA91" s="107" t="s">
        <v>88</v>
      </c>
      <c r="EB91" s="107"/>
      <c r="EC91" s="107" t="s">
        <v>88</v>
      </c>
      <c r="ED91" s="107"/>
      <c r="EE91" s="107" t="s">
        <v>88</v>
      </c>
      <c r="EF91" s="107"/>
      <c r="EG91" s="15" t="s">
        <v>88</v>
      </c>
      <c r="EH91" s="107"/>
      <c r="EI91" s="15" t="s">
        <v>88</v>
      </c>
      <c r="EJ91" s="107"/>
      <c r="EK91" s="15" t="s">
        <v>88</v>
      </c>
      <c r="EL91" s="107"/>
      <c r="EM91" s="15" t="s">
        <v>88</v>
      </c>
      <c r="EN91" s="15"/>
      <c r="EO91" s="15" t="s">
        <v>88</v>
      </c>
      <c r="EP91" s="15"/>
      <c r="EQ91" s="15" t="s">
        <v>88</v>
      </c>
      <c r="ER91" s="15"/>
      <c r="ES91" s="15" t="s">
        <v>88</v>
      </c>
      <c r="ET91" s="15"/>
      <c r="EU91" s="15" t="s">
        <v>88</v>
      </c>
      <c r="EV91" s="15"/>
      <c r="EW91" s="15" t="s">
        <v>5833</v>
      </c>
      <c r="EX91" s="15"/>
      <c r="EY91" s="15"/>
      <c r="EZ91" s="15" t="s">
        <v>5834</v>
      </c>
      <c r="FA91" s="15"/>
      <c r="FB91" s="15"/>
      <c r="FC91" s="15" t="s">
        <v>5835</v>
      </c>
      <c r="FD91" s="15"/>
      <c r="FE91" s="15"/>
      <c r="FF91" s="107" t="s">
        <v>5836</v>
      </c>
      <c r="FG91" s="107"/>
      <c r="FH91" s="107"/>
      <c r="FI91" s="15" t="s">
        <v>5833</v>
      </c>
      <c r="FJ91" s="15"/>
      <c r="FK91" s="15"/>
      <c r="FL91" s="15" t="s">
        <v>5834</v>
      </c>
      <c r="FM91" s="15"/>
      <c r="FN91" s="15"/>
      <c r="FO91" s="15" t="s">
        <v>5835</v>
      </c>
      <c r="FP91" s="15"/>
      <c r="FQ91" s="15"/>
      <c r="FR91" s="107" t="s">
        <v>5836</v>
      </c>
      <c r="FS91" s="107"/>
      <c r="FT91" s="107"/>
      <c r="FU91" s="15">
        <v>1998</v>
      </c>
      <c r="FV91" s="107"/>
      <c r="FW91" s="15">
        <v>20</v>
      </c>
      <c r="FX91" s="107"/>
      <c r="FY91" s="15" t="s">
        <v>88</v>
      </c>
      <c r="FZ91" s="15"/>
      <c r="GA91" s="15" t="s">
        <v>88</v>
      </c>
      <c r="GB91" s="107"/>
      <c r="GC91" s="107"/>
      <c r="GD91" s="107"/>
    </row>
    <row r="92" spans="1:186" ht="24.95" customHeight="1" x14ac:dyDescent="0.2">
      <c r="A92" s="107"/>
      <c r="B92" s="107" t="s">
        <v>3088</v>
      </c>
      <c r="C92" s="107" t="s">
        <v>5711</v>
      </c>
      <c r="D92" s="107" t="s">
        <v>5753</v>
      </c>
      <c r="E92" s="107"/>
      <c r="F92" s="107" t="s">
        <v>5739</v>
      </c>
      <c r="G92" s="107"/>
      <c r="H92" s="107" t="s">
        <v>88</v>
      </c>
      <c r="I92" s="107"/>
      <c r="J92" s="107" t="s">
        <v>88</v>
      </c>
      <c r="K92" s="107"/>
      <c r="L92" s="107" t="s">
        <v>88</v>
      </c>
      <c r="M92" s="107"/>
      <c r="N92" s="107" t="s">
        <v>88</v>
      </c>
      <c r="O92" s="107"/>
      <c r="P92" s="107">
        <v>201</v>
      </c>
      <c r="Q92" s="107"/>
      <c r="R92" s="107"/>
      <c r="S92" s="107"/>
      <c r="T92" s="15" t="s">
        <v>88</v>
      </c>
      <c r="U92" s="107"/>
      <c r="V92" s="125"/>
      <c r="W92" s="107"/>
      <c r="X92" s="15" t="s">
        <v>88</v>
      </c>
      <c r="Y92" s="107"/>
      <c r="Z92" s="15" t="s">
        <v>88</v>
      </c>
      <c r="AA92" s="107"/>
      <c r="AB92" s="15">
        <v>41.681240000000003</v>
      </c>
      <c r="AC92" s="15"/>
      <c r="AD92" s="15">
        <v>-87.418809999999993</v>
      </c>
      <c r="AE92" s="107"/>
      <c r="AF92" s="107"/>
      <c r="AG92" s="107"/>
      <c r="AH92" s="107"/>
      <c r="AI92" s="188"/>
      <c r="AJ92" s="188"/>
      <c r="AK92" s="188"/>
      <c r="AL92" s="188"/>
      <c r="AM92" s="107"/>
      <c r="AN92" s="107"/>
      <c r="AO92" s="107"/>
      <c r="AP92" s="107"/>
      <c r="AQ92" s="107"/>
      <c r="AR92" s="107"/>
      <c r="AS92" s="107"/>
      <c r="AT92" s="107"/>
      <c r="AU92" s="107"/>
      <c r="AV92" s="107"/>
      <c r="AW92" s="107"/>
      <c r="AX92" s="107"/>
      <c r="AY92" s="107"/>
      <c r="AZ92" s="107"/>
      <c r="BA92" s="107"/>
      <c r="BB92" s="107"/>
      <c r="BC92" s="15" t="s">
        <v>494</v>
      </c>
      <c r="BD92" s="15"/>
      <c r="BE92" s="15">
        <v>1998</v>
      </c>
      <c r="BF92" s="15"/>
      <c r="BG92" s="15" t="s">
        <v>88</v>
      </c>
      <c r="BH92" s="107"/>
      <c r="BI92" s="15">
        <v>10200710</v>
      </c>
      <c r="BJ92" s="107"/>
      <c r="BK92" s="15">
        <v>201</v>
      </c>
      <c r="BL92" s="107"/>
      <c r="BM92" s="107" t="s">
        <v>5758</v>
      </c>
      <c r="BN92" s="107"/>
      <c r="BO92" s="107"/>
      <c r="BP92" s="107" t="s">
        <v>5758</v>
      </c>
      <c r="BQ92" s="107"/>
      <c r="BR92" s="107"/>
      <c r="BS92" s="107" t="s">
        <v>5758</v>
      </c>
      <c r="BT92" s="107"/>
      <c r="BU92" s="107"/>
      <c r="BV92" s="107" t="s">
        <v>5758</v>
      </c>
      <c r="BW92" s="107"/>
      <c r="BX92" s="107"/>
      <c r="BY92" s="107" t="s">
        <v>5758</v>
      </c>
      <c r="BZ92" s="107"/>
      <c r="CA92" s="107"/>
      <c r="CB92" s="107" t="s">
        <v>5758</v>
      </c>
      <c r="CC92" s="107"/>
      <c r="CD92" s="107"/>
      <c r="CE92" s="107" t="s">
        <v>5758</v>
      </c>
      <c r="CF92" s="107"/>
      <c r="CG92" s="107"/>
      <c r="CH92" s="107" t="s">
        <v>5758</v>
      </c>
      <c r="CI92" s="107"/>
      <c r="CJ92" s="107"/>
      <c r="CK92" s="15">
        <v>1998</v>
      </c>
      <c r="CL92" s="107"/>
      <c r="CM92" s="15" t="s">
        <v>88</v>
      </c>
      <c r="CN92" s="15"/>
      <c r="CO92" s="15" t="s">
        <v>88</v>
      </c>
      <c r="CP92" s="107"/>
      <c r="CQ92" s="107" t="s">
        <v>5759</v>
      </c>
      <c r="CR92" s="107"/>
      <c r="CS92" s="107" t="s">
        <v>88</v>
      </c>
      <c r="CT92" s="107"/>
      <c r="CU92" s="107" t="s">
        <v>88</v>
      </c>
      <c r="CV92" s="107"/>
      <c r="CW92" s="107" t="s">
        <v>88</v>
      </c>
      <c r="CX92" s="107"/>
      <c r="CY92" s="107" t="s">
        <v>88</v>
      </c>
      <c r="CZ92" s="107"/>
      <c r="DA92" s="107" t="s">
        <v>88</v>
      </c>
      <c r="DB92" s="107"/>
      <c r="DC92" s="107" t="s">
        <v>88</v>
      </c>
      <c r="DD92" s="107"/>
      <c r="DE92" s="107" t="s">
        <v>88</v>
      </c>
      <c r="DF92" s="107"/>
      <c r="DG92" s="107" t="s">
        <v>88</v>
      </c>
      <c r="DH92" s="107"/>
      <c r="DI92" s="107" t="s">
        <v>88</v>
      </c>
      <c r="DJ92" s="107"/>
      <c r="DK92" s="188" t="s">
        <v>88</v>
      </c>
      <c r="DL92" s="188"/>
      <c r="DM92" s="188" t="s">
        <v>88</v>
      </c>
      <c r="DN92" s="188"/>
      <c r="DO92" s="188" t="s">
        <v>88</v>
      </c>
      <c r="DP92" s="188"/>
      <c r="DQ92" s="107" t="s">
        <v>88</v>
      </c>
      <c r="DR92" s="107"/>
      <c r="DS92" s="107" t="s">
        <v>88</v>
      </c>
      <c r="DT92" s="107"/>
      <c r="DU92" s="107" t="s">
        <v>88</v>
      </c>
      <c r="DV92" s="107"/>
      <c r="DW92" s="107" t="s">
        <v>88</v>
      </c>
      <c r="DX92" s="107"/>
      <c r="DY92" s="107" t="s">
        <v>88</v>
      </c>
      <c r="DZ92" s="107"/>
      <c r="EA92" s="107" t="s">
        <v>88</v>
      </c>
      <c r="EB92" s="107"/>
      <c r="EC92" s="107" t="s">
        <v>88</v>
      </c>
      <c r="ED92" s="107"/>
      <c r="EE92" s="107" t="s">
        <v>88</v>
      </c>
      <c r="EF92" s="107"/>
      <c r="EG92" s="15" t="s">
        <v>88</v>
      </c>
      <c r="EH92" s="107"/>
      <c r="EI92" s="15" t="s">
        <v>88</v>
      </c>
      <c r="EJ92" s="107"/>
      <c r="EK92" s="15" t="s">
        <v>88</v>
      </c>
      <c r="EL92" s="107"/>
      <c r="EM92" s="15" t="s">
        <v>88</v>
      </c>
      <c r="EN92" s="15"/>
      <c r="EO92" s="15" t="s">
        <v>88</v>
      </c>
      <c r="EP92" s="15"/>
      <c r="EQ92" s="15" t="s">
        <v>88</v>
      </c>
      <c r="ER92" s="15"/>
      <c r="ES92" s="15" t="s">
        <v>88</v>
      </c>
      <c r="ET92" s="15"/>
      <c r="EU92" s="15" t="s">
        <v>88</v>
      </c>
      <c r="EV92" s="15"/>
      <c r="EW92" s="15" t="s">
        <v>5837</v>
      </c>
      <c r="EX92" s="15"/>
      <c r="EY92" s="15"/>
      <c r="EZ92" s="15" t="s">
        <v>5838</v>
      </c>
      <c r="FA92" s="15"/>
      <c r="FB92" s="15"/>
      <c r="FC92" s="15" t="s">
        <v>5839</v>
      </c>
      <c r="FD92" s="15"/>
      <c r="FE92" s="15"/>
      <c r="FF92" s="107" t="s">
        <v>5840</v>
      </c>
      <c r="FG92" s="107"/>
      <c r="FH92" s="107"/>
      <c r="FI92" s="15" t="s">
        <v>5837</v>
      </c>
      <c r="FJ92" s="15"/>
      <c r="FK92" s="15"/>
      <c r="FL92" s="15" t="s">
        <v>5838</v>
      </c>
      <c r="FM92" s="15"/>
      <c r="FN92" s="15"/>
      <c r="FO92" s="15" t="s">
        <v>5839</v>
      </c>
      <c r="FP92" s="15"/>
      <c r="FQ92" s="15"/>
      <c r="FR92" s="107" t="s">
        <v>5840</v>
      </c>
      <c r="FS92" s="107"/>
      <c r="FT92" s="107"/>
      <c r="FU92" s="15">
        <v>1998</v>
      </c>
      <c r="FV92" s="107"/>
      <c r="FW92" s="15">
        <v>20</v>
      </c>
      <c r="FX92" s="107"/>
      <c r="FY92" s="15" t="s">
        <v>88</v>
      </c>
      <c r="FZ92" s="15"/>
      <c r="GA92" s="15" t="s">
        <v>88</v>
      </c>
      <c r="GB92" s="107"/>
      <c r="GC92" s="107"/>
      <c r="GD92" s="107"/>
    </row>
    <row r="93" spans="1:186" ht="24.95" customHeight="1" x14ac:dyDescent="0.2">
      <c r="A93" s="107"/>
      <c r="B93" s="107" t="s">
        <v>3088</v>
      </c>
      <c r="C93" s="107" t="s">
        <v>5711</v>
      </c>
      <c r="D93" s="107" t="s">
        <v>5754</v>
      </c>
      <c r="E93" s="107"/>
      <c r="F93" s="107" t="s">
        <v>5739</v>
      </c>
      <c r="G93" s="107"/>
      <c r="H93" s="107" t="s">
        <v>88</v>
      </c>
      <c r="I93" s="107"/>
      <c r="J93" s="107" t="s">
        <v>88</v>
      </c>
      <c r="K93" s="107"/>
      <c r="L93" s="107" t="s">
        <v>88</v>
      </c>
      <c r="M93" s="107"/>
      <c r="N93" s="107" t="s">
        <v>88</v>
      </c>
      <c r="O93" s="107"/>
      <c r="P93" s="107">
        <v>201</v>
      </c>
      <c r="Q93" s="107"/>
      <c r="R93" s="107"/>
      <c r="S93" s="107"/>
      <c r="T93" s="15" t="s">
        <v>88</v>
      </c>
      <c r="U93" s="107"/>
      <c r="V93" s="125"/>
      <c r="W93" s="107"/>
      <c r="X93" s="15" t="s">
        <v>88</v>
      </c>
      <c r="Y93" s="107"/>
      <c r="Z93" s="15" t="s">
        <v>88</v>
      </c>
      <c r="AA93" s="107"/>
      <c r="AB93" s="15">
        <v>41.680570000000003</v>
      </c>
      <c r="AC93" s="15"/>
      <c r="AD93" s="15">
        <v>-87.418850000000006</v>
      </c>
      <c r="AE93" s="107"/>
      <c r="AF93" s="107"/>
      <c r="AG93" s="107"/>
      <c r="AH93" s="107"/>
      <c r="AI93" s="188"/>
      <c r="AJ93" s="188"/>
      <c r="AK93" s="188"/>
      <c r="AL93" s="188"/>
      <c r="AM93" s="107"/>
      <c r="AN93" s="107"/>
      <c r="AO93" s="107"/>
      <c r="AP93" s="107"/>
      <c r="AQ93" s="107"/>
      <c r="AR93" s="107"/>
      <c r="AS93" s="107"/>
      <c r="AT93" s="107"/>
      <c r="AU93" s="107"/>
      <c r="AV93" s="107"/>
      <c r="AW93" s="107"/>
      <c r="AX93" s="107"/>
      <c r="AY93" s="107"/>
      <c r="AZ93" s="107"/>
      <c r="BA93" s="107"/>
      <c r="BB93" s="107"/>
      <c r="BC93" s="15" t="s">
        <v>494</v>
      </c>
      <c r="BD93" s="15"/>
      <c r="BE93" s="15">
        <v>1998</v>
      </c>
      <c r="BF93" s="15"/>
      <c r="BG93" s="15" t="s">
        <v>88</v>
      </c>
      <c r="BH93" s="107"/>
      <c r="BI93" s="15">
        <v>10200710</v>
      </c>
      <c r="BJ93" s="107"/>
      <c r="BK93" s="15">
        <v>201</v>
      </c>
      <c r="BL93" s="107"/>
      <c r="BM93" s="107" t="s">
        <v>5758</v>
      </c>
      <c r="BN93" s="107"/>
      <c r="BO93" s="107"/>
      <c r="BP93" s="107" t="s">
        <v>5758</v>
      </c>
      <c r="BQ93" s="107"/>
      <c r="BR93" s="107"/>
      <c r="BS93" s="107" t="s">
        <v>5758</v>
      </c>
      <c r="BT93" s="107"/>
      <c r="BU93" s="107"/>
      <c r="BV93" s="107" t="s">
        <v>5758</v>
      </c>
      <c r="BW93" s="107"/>
      <c r="BX93" s="107"/>
      <c r="BY93" s="107" t="s">
        <v>5758</v>
      </c>
      <c r="BZ93" s="107"/>
      <c r="CA93" s="107"/>
      <c r="CB93" s="107" t="s">
        <v>5758</v>
      </c>
      <c r="CC93" s="107"/>
      <c r="CD93" s="107"/>
      <c r="CE93" s="107" t="s">
        <v>5758</v>
      </c>
      <c r="CF93" s="107"/>
      <c r="CG93" s="107"/>
      <c r="CH93" s="107" t="s">
        <v>5758</v>
      </c>
      <c r="CI93" s="107"/>
      <c r="CJ93" s="107"/>
      <c r="CK93" s="15">
        <v>1998</v>
      </c>
      <c r="CL93" s="107"/>
      <c r="CM93" s="15" t="s">
        <v>88</v>
      </c>
      <c r="CN93" s="15"/>
      <c r="CO93" s="15" t="s">
        <v>88</v>
      </c>
      <c r="CP93" s="107"/>
      <c r="CQ93" s="107" t="s">
        <v>5759</v>
      </c>
      <c r="CR93" s="107"/>
      <c r="CS93" s="107" t="s">
        <v>88</v>
      </c>
      <c r="CT93" s="107"/>
      <c r="CU93" s="107" t="s">
        <v>88</v>
      </c>
      <c r="CV93" s="107"/>
      <c r="CW93" s="107" t="s">
        <v>88</v>
      </c>
      <c r="CX93" s="107"/>
      <c r="CY93" s="107" t="s">
        <v>88</v>
      </c>
      <c r="CZ93" s="107"/>
      <c r="DA93" s="107" t="s">
        <v>88</v>
      </c>
      <c r="DB93" s="107"/>
      <c r="DC93" s="107" t="s">
        <v>88</v>
      </c>
      <c r="DD93" s="107"/>
      <c r="DE93" s="107" t="s">
        <v>88</v>
      </c>
      <c r="DF93" s="107"/>
      <c r="DG93" s="107" t="s">
        <v>88</v>
      </c>
      <c r="DH93" s="107"/>
      <c r="DI93" s="107" t="s">
        <v>88</v>
      </c>
      <c r="DJ93" s="107"/>
      <c r="DK93" s="188" t="s">
        <v>88</v>
      </c>
      <c r="DL93" s="188"/>
      <c r="DM93" s="188" t="s">
        <v>88</v>
      </c>
      <c r="DN93" s="188"/>
      <c r="DO93" s="188" t="s">
        <v>88</v>
      </c>
      <c r="DP93" s="188"/>
      <c r="DQ93" s="107" t="s">
        <v>88</v>
      </c>
      <c r="DR93" s="107"/>
      <c r="DS93" s="107" t="s">
        <v>88</v>
      </c>
      <c r="DT93" s="107"/>
      <c r="DU93" s="107" t="s">
        <v>88</v>
      </c>
      <c r="DV93" s="107"/>
      <c r="DW93" s="107" t="s">
        <v>88</v>
      </c>
      <c r="DX93" s="107"/>
      <c r="DY93" s="107" t="s">
        <v>88</v>
      </c>
      <c r="DZ93" s="107"/>
      <c r="EA93" s="107" t="s">
        <v>88</v>
      </c>
      <c r="EB93" s="107"/>
      <c r="EC93" s="107" t="s">
        <v>88</v>
      </c>
      <c r="ED93" s="107"/>
      <c r="EE93" s="107" t="s">
        <v>88</v>
      </c>
      <c r="EF93" s="107"/>
      <c r="EG93" s="15" t="s">
        <v>88</v>
      </c>
      <c r="EH93" s="107"/>
      <c r="EI93" s="15" t="s">
        <v>88</v>
      </c>
      <c r="EJ93" s="107"/>
      <c r="EK93" s="15" t="s">
        <v>88</v>
      </c>
      <c r="EL93" s="107"/>
      <c r="EM93" s="15" t="s">
        <v>88</v>
      </c>
      <c r="EN93" s="15"/>
      <c r="EO93" s="15" t="s">
        <v>88</v>
      </c>
      <c r="EP93" s="15"/>
      <c r="EQ93" s="15" t="s">
        <v>88</v>
      </c>
      <c r="ER93" s="15"/>
      <c r="ES93" s="15" t="s">
        <v>88</v>
      </c>
      <c r="ET93" s="15"/>
      <c r="EU93" s="15" t="s">
        <v>88</v>
      </c>
      <c r="EV93" s="15"/>
      <c r="EW93" s="15" t="s">
        <v>5841</v>
      </c>
      <c r="EX93" s="15"/>
      <c r="EY93" s="15"/>
      <c r="EZ93" s="15" t="s">
        <v>5842</v>
      </c>
      <c r="FA93" s="15"/>
      <c r="FB93" s="15"/>
      <c r="FC93" s="15" t="s">
        <v>5843</v>
      </c>
      <c r="FD93" s="15"/>
      <c r="FE93" s="15"/>
      <c r="FF93" s="107" t="s">
        <v>5844</v>
      </c>
      <c r="FG93" s="107"/>
      <c r="FH93" s="107"/>
      <c r="FI93" s="15" t="s">
        <v>5841</v>
      </c>
      <c r="FJ93" s="15"/>
      <c r="FK93" s="15"/>
      <c r="FL93" s="15" t="s">
        <v>5842</v>
      </c>
      <c r="FM93" s="15"/>
      <c r="FN93" s="15"/>
      <c r="FO93" s="15" t="s">
        <v>5843</v>
      </c>
      <c r="FP93" s="15"/>
      <c r="FQ93" s="15"/>
      <c r="FR93" s="107" t="s">
        <v>5844</v>
      </c>
      <c r="FS93" s="107"/>
      <c r="FT93" s="107"/>
      <c r="FU93" s="15">
        <v>1998</v>
      </c>
      <c r="FV93" s="107"/>
      <c r="FW93" s="15">
        <v>20</v>
      </c>
      <c r="FX93" s="107"/>
      <c r="FY93" s="15" t="s">
        <v>88</v>
      </c>
      <c r="FZ93" s="15"/>
      <c r="GA93" s="15" t="s">
        <v>88</v>
      </c>
      <c r="GB93" s="107"/>
      <c r="GC93" s="107"/>
      <c r="GD93" s="107"/>
    </row>
    <row r="94" spans="1:186" ht="24.95" customHeight="1" x14ac:dyDescent="0.2">
      <c r="A94" s="690" t="s">
        <v>3083</v>
      </c>
      <c r="B94" s="640" t="s">
        <v>3083</v>
      </c>
      <c r="C94" s="690" t="s">
        <v>5388</v>
      </c>
      <c r="D94" s="640" t="s">
        <v>6939</v>
      </c>
      <c r="E94" s="690" t="s">
        <v>5387</v>
      </c>
      <c r="F94" s="690" t="s">
        <v>6940</v>
      </c>
      <c r="G94" s="690" t="s">
        <v>5387</v>
      </c>
      <c r="H94" s="690" t="s">
        <v>88</v>
      </c>
      <c r="I94" s="690" t="s">
        <v>5387</v>
      </c>
      <c r="J94" s="690" t="s">
        <v>88</v>
      </c>
      <c r="K94" s="690" t="s">
        <v>5387</v>
      </c>
      <c r="L94" s="690" t="s">
        <v>88</v>
      </c>
      <c r="M94" s="690" t="s">
        <v>5387</v>
      </c>
      <c r="N94" s="690" t="s">
        <v>88</v>
      </c>
      <c r="O94" s="690" t="s">
        <v>5387</v>
      </c>
      <c r="P94" s="690" t="s">
        <v>88</v>
      </c>
      <c r="Q94" s="690" t="s">
        <v>5387</v>
      </c>
      <c r="R94" s="690" t="s">
        <v>88</v>
      </c>
      <c r="S94" s="690" t="s">
        <v>5387</v>
      </c>
      <c r="T94" s="690" t="s">
        <v>6941</v>
      </c>
      <c r="U94" s="690" t="s">
        <v>5387</v>
      </c>
      <c r="V94" s="690" t="s">
        <v>88</v>
      </c>
      <c r="W94" s="690" t="s">
        <v>5387</v>
      </c>
      <c r="X94" s="690" t="s">
        <v>88</v>
      </c>
      <c r="Y94" s="690" t="s">
        <v>5387</v>
      </c>
      <c r="Z94" s="690" t="s">
        <v>88</v>
      </c>
      <c r="AA94" s="690" t="s">
        <v>5387</v>
      </c>
      <c r="AB94" s="691">
        <v>38.599106999999997</v>
      </c>
      <c r="AC94" s="691" t="s">
        <v>5387</v>
      </c>
      <c r="AD94" s="691">
        <v>-82.825565999999995</v>
      </c>
      <c r="AE94" s="691" t="s">
        <v>5387</v>
      </c>
      <c r="AF94" s="690" t="s">
        <v>88</v>
      </c>
      <c r="AG94" s="690" t="s">
        <v>5387</v>
      </c>
      <c r="AH94" s="690" t="s">
        <v>88</v>
      </c>
      <c r="AI94" s="690" t="s">
        <v>88</v>
      </c>
      <c r="AJ94" s="690" t="s">
        <v>5387</v>
      </c>
      <c r="AK94" s="690" t="s">
        <v>88</v>
      </c>
      <c r="AL94" s="690" t="s">
        <v>88</v>
      </c>
      <c r="AM94" s="690" t="s">
        <v>5387</v>
      </c>
      <c r="AN94" s="690" t="s">
        <v>88</v>
      </c>
      <c r="AO94" s="690" t="s">
        <v>88</v>
      </c>
      <c r="AP94" s="690" t="s">
        <v>5387</v>
      </c>
      <c r="AQ94" s="690" t="s">
        <v>88</v>
      </c>
      <c r="AR94" s="690" t="s">
        <v>88</v>
      </c>
      <c r="AS94" s="690" t="s">
        <v>5387</v>
      </c>
      <c r="AT94" s="690" t="s">
        <v>88</v>
      </c>
      <c r="AU94" s="690" t="s">
        <v>88</v>
      </c>
      <c r="AV94" s="690" t="s">
        <v>5387</v>
      </c>
      <c r="AW94" s="690" t="s">
        <v>88</v>
      </c>
      <c r="AX94" s="690" t="s">
        <v>88</v>
      </c>
      <c r="AY94" s="690" t="s">
        <v>5387</v>
      </c>
      <c r="AZ94" s="690" t="s">
        <v>88</v>
      </c>
      <c r="BA94" s="690" t="s">
        <v>88</v>
      </c>
      <c r="BB94" s="690" t="s">
        <v>5387</v>
      </c>
      <c r="BC94" s="690" t="s">
        <v>601</v>
      </c>
      <c r="BD94" s="690" t="s">
        <v>5387</v>
      </c>
      <c r="BE94" s="692">
        <v>38412</v>
      </c>
      <c r="BF94" s="692" t="s">
        <v>5387</v>
      </c>
      <c r="BG94" s="690" t="s">
        <v>88</v>
      </c>
      <c r="BH94" s="690" t="s">
        <v>5387</v>
      </c>
      <c r="BI94" s="690">
        <v>30300385</v>
      </c>
      <c r="BJ94" s="690" t="s">
        <v>5387</v>
      </c>
      <c r="BK94" s="690" t="s">
        <v>6942</v>
      </c>
      <c r="BL94" s="690" t="s">
        <v>5387</v>
      </c>
      <c r="BM94" s="690">
        <v>876000</v>
      </c>
      <c r="BN94" s="690">
        <v>876000</v>
      </c>
      <c r="BO94" s="690" t="s">
        <v>5387</v>
      </c>
      <c r="BP94" s="690">
        <v>876000</v>
      </c>
      <c r="BQ94" s="690">
        <v>876000</v>
      </c>
      <c r="BR94" s="690" t="s">
        <v>5387</v>
      </c>
      <c r="BS94" s="690">
        <v>876000</v>
      </c>
      <c r="BT94" s="690">
        <v>876000</v>
      </c>
      <c r="BU94" s="690" t="s">
        <v>5387</v>
      </c>
      <c r="BV94" s="690">
        <v>876000</v>
      </c>
      <c r="BW94" s="690">
        <v>876000</v>
      </c>
      <c r="BX94" s="690" t="s">
        <v>5387</v>
      </c>
      <c r="BY94" s="690" t="s">
        <v>6943</v>
      </c>
      <c r="BZ94" s="690" t="s">
        <v>6943</v>
      </c>
      <c r="CA94" s="690"/>
      <c r="CB94" s="690" t="s">
        <v>6943</v>
      </c>
      <c r="CC94" s="690" t="s">
        <v>6943</v>
      </c>
      <c r="CD94" s="690"/>
      <c r="CE94" s="690" t="s">
        <v>6943</v>
      </c>
      <c r="CF94" s="690" t="s">
        <v>6943</v>
      </c>
      <c r="CG94" s="690"/>
      <c r="CH94" s="690" t="s">
        <v>6943</v>
      </c>
      <c r="CI94" s="690" t="s">
        <v>6943</v>
      </c>
      <c r="CJ94" s="690"/>
      <c r="CK94" s="690" t="s">
        <v>6944</v>
      </c>
      <c r="CL94" s="690" t="s">
        <v>5387</v>
      </c>
      <c r="CM94" s="690" t="s">
        <v>88</v>
      </c>
      <c r="CN94" s="690" t="s">
        <v>5387</v>
      </c>
      <c r="CO94" s="690" t="s">
        <v>88</v>
      </c>
      <c r="CP94" s="690" t="s">
        <v>5387</v>
      </c>
      <c r="CQ94" s="690" t="s">
        <v>735</v>
      </c>
      <c r="CR94" s="690" t="s">
        <v>5387</v>
      </c>
      <c r="CS94" s="690" t="s">
        <v>6945</v>
      </c>
      <c r="CT94" s="690" t="s">
        <v>5387</v>
      </c>
      <c r="CU94" s="691">
        <v>38.599106999999997</v>
      </c>
      <c r="CV94" s="691" t="s">
        <v>5387</v>
      </c>
      <c r="CW94" s="691">
        <v>-82.825565999999995</v>
      </c>
      <c r="CX94" s="691" t="s">
        <v>5387</v>
      </c>
      <c r="CY94" s="690">
        <v>25.7</v>
      </c>
      <c r="CZ94" s="690" t="s">
        <v>5387</v>
      </c>
      <c r="DA94" s="690">
        <v>4.5</v>
      </c>
      <c r="DB94" s="690" t="s">
        <v>5387</v>
      </c>
      <c r="DC94" s="690">
        <v>50000</v>
      </c>
      <c r="DD94" s="690" t="s">
        <v>6946</v>
      </c>
      <c r="DE94" s="690">
        <v>150</v>
      </c>
      <c r="DF94" s="690" t="s">
        <v>6946</v>
      </c>
      <c r="DG94" s="690" t="s">
        <v>88</v>
      </c>
      <c r="DH94" s="690" t="s">
        <v>5387</v>
      </c>
      <c r="DI94" s="690" t="s">
        <v>88</v>
      </c>
      <c r="DJ94" s="690" t="s">
        <v>5387</v>
      </c>
      <c r="DK94" s="690" t="s">
        <v>88</v>
      </c>
      <c r="DL94" s="690" t="s">
        <v>5387</v>
      </c>
      <c r="DM94" s="690" t="s">
        <v>88</v>
      </c>
      <c r="DN94" s="690" t="s">
        <v>5387</v>
      </c>
      <c r="DO94" s="690" t="s">
        <v>88</v>
      </c>
      <c r="DP94" s="690" t="s">
        <v>5387</v>
      </c>
      <c r="DQ94" s="690" t="s">
        <v>88</v>
      </c>
      <c r="DR94" s="690" t="s">
        <v>5387</v>
      </c>
      <c r="DS94" s="690" t="s">
        <v>88</v>
      </c>
      <c r="DT94" s="690" t="s">
        <v>5387</v>
      </c>
      <c r="DU94" s="690" t="s">
        <v>88</v>
      </c>
      <c r="DV94" s="690" t="s">
        <v>5387</v>
      </c>
      <c r="DW94" s="690" t="s">
        <v>88</v>
      </c>
      <c r="DX94" s="690" t="s">
        <v>5387</v>
      </c>
      <c r="DY94" s="690" t="s">
        <v>88</v>
      </c>
      <c r="DZ94" s="690" t="s">
        <v>5387</v>
      </c>
      <c r="EA94" s="690" t="s">
        <v>88</v>
      </c>
      <c r="EB94" s="690" t="s">
        <v>5387</v>
      </c>
      <c r="EC94" s="690" t="s">
        <v>88</v>
      </c>
      <c r="ED94" s="690" t="s">
        <v>5387</v>
      </c>
      <c r="EE94" s="690" t="s">
        <v>88</v>
      </c>
      <c r="EF94" s="690" t="s">
        <v>5387</v>
      </c>
      <c r="EG94" s="690" t="s">
        <v>88</v>
      </c>
      <c r="EH94" s="690" t="s">
        <v>5387</v>
      </c>
      <c r="EI94" s="690" t="s">
        <v>88</v>
      </c>
      <c r="EJ94" s="690" t="s">
        <v>5387</v>
      </c>
      <c r="EK94" s="690" t="s">
        <v>88</v>
      </c>
      <c r="EL94" s="690" t="s">
        <v>5387</v>
      </c>
      <c r="EM94" s="690" t="s">
        <v>88</v>
      </c>
      <c r="EN94" s="690" t="s">
        <v>5387</v>
      </c>
      <c r="EO94" s="690" t="s">
        <v>88</v>
      </c>
      <c r="EP94" s="690" t="s">
        <v>5387</v>
      </c>
      <c r="EQ94" s="690" t="s">
        <v>88</v>
      </c>
      <c r="ER94" s="690" t="s">
        <v>5387</v>
      </c>
      <c r="ES94" s="690" t="s">
        <v>88</v>
      </c>
      <c r="ET94" s="690" t="s">
        <v>5387</v>
      </c>
      <c r="EU94" s="690" t="s">
        <v>88</v>
      </c>
      <c r="EV94" s="690" t="s">
        <v>5387</v>
      </c>
      <c r="EW94" s="693"/>
      <c r="EX94" s="693"/>
      <c r="EY94" s="693"/>
      <c r="EZ94" s="693"/>
      <c r="FA94" s="693"/>
      <c r="FB94" s="693"/>
      <c r="FC94" s="693"/>
      <c r="FD94" s="693"/>
      <c r="FE94" s="693"/>
      <c r="FF94" s="693"/>
      <c r="FG94" s="693"/>
      <c r="FH94" s="693"/>
      <c r="FI94" s="694"/>
      <c r="FJ94" s="694"/>
      <c r="FK94" s="694"/>
      <c r="FL94" s="694"/>
      <c r="FM94" s="694"/>
      <c r="FN94" s="694"/>
      <c r="FO94" s="694"/>
      <c r="FP94" s="694"/>
      <c r="FQ94" s="694"/>
      <c r="FR94" s="694"/>
      <c r="FS94" s="694"/>
      <c r="FT94" s="694"/>
      <c r="FU94" s="695"/>
      <c r="FV94" s="695"/>
      <c r="FW94" s="690"/>
      <c r="FX94" s="690"/>
      <c r="FY94" s="695"/>
      <c r="FZ94" s="695"/>
      <c r="GA94" s="695"/>
      <c r="GB94" s="695"/>
      <c r="GC94" s="690"/>
      <c r="GD94" s="690"/>
    </row>
    <row r="95" spans="1:186" ht="24.95" customHeight="1" x14ac:dyDescent="0.2">
      <c r="A95" s="690" t="s">
        <v>3083</v>
      </c>
      <c r="B95" s="640" t="s">
        <v>3083</v>
      </c>
      <c r="C95" s="690" t="s">
        <v>5388</v>
      </c>
      <c r="D95" s="690" t="s">
        <v>6939</v>
      </c>
      <c r="E95" s="690" t="s">
        <v>5387</v>
      </c>
      <c r="F95" s="690" t="s">
        <v>6947</v>
      </c>
      <c r="G95" s="690" t="s">
        <v>5387</v>
      </c>
      <c r="H95" s="690" t="s">
        <v>88</v>
      </c>
      <c r="I95" s="690" t="s">
        <v>5387</v>
      </c>
      <c r="J95" s="690" t="s">
        <v>88</v>
      </c>
      <c r="K95" s="690" t="s">
        <v>5387</v>
      </c>
      <c r="L95" s="690" t="s">
        <v>88</v>
      </c>
      <c r="M95" s="690" t="s">
        <v>5387</v>
      </c>
      <c r="N95" s="690" t="s">
        <v>88</v>
      </c>
      <c r="O95" s="690" t="s">
        <v>5387</v>
      </c>
      <c r="P95" s="690" t="s">
        <v>88</v>
      </c>
      <c r="Q95" s="690" t="s">
        <v>5387</v>
      </c>
      <c r="R95" s="690" t="s">
        <v>88</v>
      </c>
      <c r="S95" s="690" t="s">
        <v>5387</v>
      </c>
      <c r="T95" s="690" t="s">
        <v>6941</v>
      </c>
      <c r="U95" s="690" t="s">
        <v>5387</v>
      </c>
      <c r="V95" s="690" t="s">
        <v>88</v>
      </c>
      <c r="W95" s="690" t="s">
        <v>5387</v>
      </c>
      <c r="X95" s="690" t="s">
        <v>88</v>
      </c>
      <c r="Y95" s="690" t="s">
        <v>5387</v>
      </c>
      <c r="Z95" s="690" t="s">
        <v>88</v>
      </c>
      <c r="AA95" s="690" t="s">
        <v>5387</v>
      </c>
      <c r="AB95" s="691">
        <v>38.599106999999997</v>
      </c>
      <c r="AC95" s="691" t="s">
        <v>5387</v>
      </c>
      <c r="AD95" s="691">
        <v>-82.825565999999995</v>
      </c>
      <c r="AE95" s="691" t="s">
        <v>5387</v>
      </c>
      <c r="AF95" s="690" t="s">
        <v>88</v>
      </c>
      <c r="AG95" s="690" t="s">
        <v>5387</v>
      </c>
      <c r="AH95" s="690" t="s">
        <v>88</v>
      </c>
      <c r="AI95" s="690" t="s">
        <v>88</v>
      </c>
      <c r="AJ95" s="690" t="s">
        <v>5387</v>
      </c>
      <c r="AK95" s="690" t="s">
        <v>88</v>
      </c>
      <c r="AL95" s="690" t="s">
        <v>88</v>
      </c>
      <c r="AM95" s="690" t="s">
        <v>5387</v>
      </c>
      <c r="AN95" s="690" t="s">
        <v>88</v>
      </c>
      <c r="AO95" s="690" t="s">
        <v>88</v>
      </c>
      <c r="AP95" s="690" t="s">
        <v>5387</v>
      </c>
      <c r="AQ95" s="690" t="s">
        <v>88</v>
      </c>
      <c r="AR95" s="690" t="s">
        <v>88</v>
      </c>
      <c r="AS95" s="690" t="s">
        <v>5387</v>
      </c>
      <c r="AT95" s="690" t="s">
        <v>88</v>
      </c>
      <c r="AU95" s="690" t="s">
        <v>88</v>
      </c>
      <c r="AV95" s="690" t="s">
        <v>5387</v>
      </c>
      <c r="AW95" s="690" t="s">
        <v>88</v>
      </c>
      <c r="AX95" s="690" t="s">
        <v>88</v>
      </c>
      <c r="AY95" s="690" t="s">
        <v>5387</v>
      </c>
      <c r="AZ95" s="690" t="s">
        <v>88</v>
      </c>
      <c r="BA95" s="690" t="s">
        <v>88</v>
      </c>
      <c r="BB95" s="690" t="s">
        <v>5387</v>
      </c>
      <c r="BC95" s="690" t="s">
        <v>601</v>
      </c>
      <c r="BD95" s="690" t="s">
        <v>5387</v>
      </c>
      <c r="BE95" s="692">
        <v>38412</v>
      </c>
      <c r="BF95" s="692" t="s">
        <v>5387</v>
      </c>
      <c r="BG95" s="690" t="s">
        <v>88</v>
      </c>
      <c r="BH95" s="690" t="s">
        <v>5387</v>
      </c>
      <c r="BI95" s="690">
        <v>30300385</v>
      </c>
      <c r="BJ95" s="690" t="s">
        <v>5387</v>
      </c>
      <c r="BK95" s="690" t="s">
        <v>6948</v>
      </c>
      <c r="BL95" s="690" t="s">
        <v>5387</v>
      </c>
      <c r="BM95" s="690">
        <v>876000</v>
      </c>
      <c r="BN95" s="690">
        <v>876000</v>
      </c>
      <c r="BO95" s="690" t="s">
        <v>5387</v>
      </c>
      <c r="BP95" s="690">
        <v>876000</v>
      </c>
      <c r="BQ95" s="690">
        <v>876000</v>
      </c>
      <c r="BR95" s="690" t="s">
        <v>5387</v>
      </c>
      <c r="BS95" s="690">
        <v>876000</v>
      </c>
      <c r="BT95" s="690">
        <v>876000</v>
      </c>
      <c r="BU95" s="690" t="s">
        <v>5387</v>
      </c>
      <c r="BV95" s="690">
        <v>876000</v>
      </c>
      <c r="BW95" s="690">
        <v>876000</v>
      </c>
      <c r="BX95" s="690" t="s">
        <v>5387</v>
      </c>
      <c r="BY95" s="690" t="s">
        <v>6943</v>
      </c>
      <c r="BZ95" s="690" t="s">
        <v>6943</v>
      </c>
      <c r="CA95" s="690"/>
      <c r="CB95" s="690" t="s">
        <v>6943</v>
      </c>
      <c r="CC95" s="690" t="s">
        <v>6943</v>
      </c>
      <c r="CD95" s="690"/>
      <c r="CE95" s="690" t="s">
        <v>6943</v>
      </c>
      <c r="CF95" s="690" t="s">
        <v>6943</v>
      </c>
      <c r="CG95" s="690"/>
      <c r="CH95" s="690" t="s">
        <v>6943</v>
      </c>
      <c r="CI95" s="690" t="s">
        <v>6943</v>
      </c>
      <c r="CJ95" s="690"/>
      <c r="CK95" s="690" t="s">
        <v>6944</v>
      </c>
      <c r="CL95" s="690" t="s">
        <v>5387</v>
      </c>
      <c r="CM95" s="690" t="s">
        <v>88</v>
      </c>
      <c r="CN95" s="690" t="s">
        <v>5387</v>
      </c>
      <c r="CO95" s="690" t="s">
        <v>88</v>
      </c>
      <c r="CP95" s="690" t="s">
        <v>5387</v>
      </c>
      <c r="CQ95" s="690" t="s">
        <v>4483</v>
      </c>
      <c r="CR95" s="690" t="s">
        <v>5387</v>
      </c>
      <c r="CS95" s="690" t="s">
        <v>88</v>
      </c>
      <c r="CT95" s="690" t="s">
        <v>5387</v>
      </c>
      <c r="CU95" s="691" t="s">
        <v>4483</v>
      </c>
      <c r="CV95" s="691" t="s">
        <v>5387</v>
      </c>
      <c r="CW95" s="691" t="s">
        <v>4483</v>
      </c>
      <c r="CX95" s="691" t="s">
        <v>5387</v>
      </c>
      <c r="CY95" s="690" t="s">
        <v>4483</v>
      </c>
      <c r="CZ95" s="690" t="s">
        <v>5387</v>
      </c>
      <c r="DA95" s="690" t="s">
        <v>4483</v>
      </c>
      <c r="DB95" s="690" t="s">
        <v>5387</v>
      </c>
      <c r="DC95" s="690" t="s">
        <v>4483</v>
      </c>
      <c r="DD95" s="690" t="s">
        <v>5387</v>
      </c>
      <c r="DE95" s="690" t="s">
        <v>4483</v>
      </c>
      <c r="DF95" s="690" t="s">
        <v>5387</v>
      </c>
      <c r="DG95" s="690" t="s">
        <v>88</v>
      </c>
      <c r="DH95" s="690" t="s">
        <v>5387</v>
      </c>
      <c r="DI95" s="690">
        <v>38.598140000000001</v>
      </c>
      <c r="DJ95" s="690" t="s">
        <v>5387</v>
      </c>
      <c r="DK95" s="690">
        <v>-82.827560000000005</v>
      </c>
      <c r="DL95" s="690" t="s">
        <v>5387</v>
      </c>
      <c r="DM95" s="690">
        <v>50</v>
      </c>
      <c r="DN95" s="690" t="s">
        <v>5387</v>
      </c>
      <c r="DO95" s="690">
        <v>1700</v>
      </c>
      <c r="DP95" s="690" t="s">
        <v>5387</v>
      </c>
      <c r="DQ95" s="690">
        <v>65</v>
      </c>
      <c r="DR95" s="690" t="s">
        <v>5387</v>
      </c>
      <c r="DS95" s="690">
        <v>15</v>
      </c>
      <c r="DT95" s="690" t="s">
        <v>5387</v>
      </c>
      <c r="DU95" s="690">
        <v>120</v>
      </c>
      <c r="DV95" s="690" t="s">
        <v>5387</v>
      </c>
      <c r="DW95" s="690" t="s">
        <v>88</v>
      </c>
      <c r="DX95" s="690" t="s">
        <v>5387</v>
      </c>
      <c r="DY95" s="690" t="s">
        <v>88</v>
      </c>
      <c r="DZ95" s="690" t="s">
        <v>5387</v>
      </c>
      <c r="EA95" s="690" t="s">
        <v>88</v>
      </c>
      <c r="EB95" s="690" t="s">
        <v>5387</v>
      </c>
      <c r="EC95" s="690" t="s">
        <v>88</v>
      </c>
      <c r="ED95" s="690" t="s">
        <v>5387</v>
      </c>
      <c r="EE95" s="690" t="s">
        <v>88</v>
      </c>
      <c r="EF95" s="690" t="s">
        <v>5387</v>
      </c>
      <c r="EG95" s="690" t="s">
        <v>88</v>
      </c>
      <c r="EH95" s="690" t="s">
        <v>5387</v>
      </c>
      <c r="EI95" s="690" t="s">
        <v>88</v>
      </c>
      <c r="EJ95" s="690" t="s">
        <v>5387</v>
      </c>
      <c r="EK95" s="690" t="s">
        <v>88</v>
      </c>
      <c r="EL95" s="690" t="s">
        <v>5387</v>
      </c>
      <c r="EM95" s="690" t="s">
        <v>88</v>
      </c>
      <c r="EN95" s="690" t="s">
        <v>5387</v>
      </c>
      <c r="EO95" s="690" t="s">
        <v>88</v>
      </c>
      <c r="EP95" s="690" t="s">
        <v>5387</v>
      </c>
      <c r="EQ95" s="690" t="s">
        <v>88</v>
      </c>
      <c r="ER95" s="690" t="s">
        <v>5387</v>
      </c>
      <c r="ES95" s="690" t="s">
        <v>88</v>
      </c>
      <c r="ET95" s="690" t="s">
        <v>5387</v>
      </c>
      <c r="EU95" s="690" t="s">
        <v>88</v>
      </c>
      <c r="EV95" s="690" t="s">
        <v>5387</v>
      </c>
      <c r="EW95" s="695"/>
      <c r="EX95" s="695"/>
      <c r="EY95" s="695"/>
      <c r="EZ95" s="695"/>
      <c r="FA95" s="695"/>
      <c r="FB95" s="695"/>
      <c r="FC95" s="695"/>
      <c r="FD95" s="695"/>
      <c r="FE95" s="695"/>
      <c r="FF95" s="695"/>
      <c r="FG95" s="695"/>
      <c r="FH95" s="695"/>
      <c r="FI95" s="695"/>
      <c r="FJ95" s="695"/>
      <c r="FK95" s="695"/>
      <c r="FL95" s="695"/>
      <c r="FM95" s="695"/>
      <c r="FN95" s="695"/>
      <c r="FO95" s="695"/>
      <c r="FP95" s="695"/>
      <c r="FQ95" s="695"/>
      <c r="FR95" s="695"/>
      <c r="FS95" s="695"/>
      <c r="FT95" s="695"/>
      <c r="FU95" s="695"/>
      <c r="FV95" s="695"/>
      <c r="FW95" s="690"/>
      <c r="FX95" s="690"/>
      <c r="FY95" s="695"/>
      <c r="FZ95" s="695"/>
      <c r="GA95" s="695"/>
      <c r="GB95" s="695"/>
      <c r="GC95" s="690"/>
      <c r="GD95" s="690"/>
    </row>
    <row r="96" spans="1:186" ht="24.95" customHeight="1" x14ac:dyDescent="0.2">
      <c r="A96" s="690" t="s">
        <v>3083</v>
      </c>
      <c r="B96" s="640" t="s">
        <v>3083</v>
      </c>
      <c r="C96" s="690" t="s">
        <v>5388</v>
      </c>
      <c r="D96" s="690" t="s">
        <v>6939</v>
      </c>
      <c r="E96" s="690" t="s">
        <v>5387</v>
      </c>
      <c r="F96" s="690" t="s">
        <v>6949</v>
      </c>
      <c r="G96" s="690" t="s">
        <v>5387</v>
      </c>
      <c r="H96" s="690" t="s">
        <v>88</v>
      </c>
      <c r="I96" s="690" t="s">
        <v>5387</v>
      </c>
      <c r="J96" s="690" t="s">
        <v>88</v>
      </c>
      <c r="K96" s="690" t="s">
        <v>5387</v>
      </c>
      <c r="L96" s="690" t="s">
        <v>88</v>
      </c>
      <c r="M96" s="690" t="s">
        <v>5387</v>
      </c>
      <c r="N96" s="690" t="s">
        <v>88</v>
      </c>
      <c r="O96" s="690" t="s">
        <v>5387</v>
      </c>
      <c r="P96" s="690" t="s">
        <v>88</v>
      </c>
      <c r="Q96" s="690" t="s">
        <v>5387</v>
      </c>
      <c r="R96" s="690" t="s">
        <v>88</v>
      </c>
      <c r="S96" s="690" t="s">
        <v>5387</v>
      </c>
      <c r="T96" s="690" t="s">
        <v>6941</v>
      </c>
      <c r="U96" s="690" t="s">
        <v>5387</v>
      </c>
      <c r="V96" s="690" t="s">
        <v>88</v>
      </c>
      <c r="W96" s="690" t="s">
        <v>5387</v>
      </c>
      <c r="X96" s="690" t="s">
        <v>88</v>
      </c>
      <c r="Y96" s="690" t="s">
        <v>5387</v>
      </c>
      <c r="Z96" s="690" t="s">
        <v>88</v>
      </c>
      <c r="AA96" s="690" t="s">
        <v>5387</v>
      </c>
      <c r="AB96" s="691">
        <v>38.596907999999999</v>
      </c>
      <c r="AC96" s="691" t="s">
        <v>5387</v>
      </c>
      <c r="AD96" s="691">
        <v>-82.831817000000001</v>
      </c>
      <c r="AE96" s="691" t="s">
        <v>5387</v>
      </c>
      <c r="AF96" s="690" t="s">
        <v>88</v>
      </c>
      <c r="AG96" s="690" t="s">
        <v>5387</v>
      </c>
      <c r="AH96" s="690" t="s">
        <v>88</v>
      </c>
      <c r="AI96" s="690" t="s">
        <v>88</v>
      </c>
      <c r="AJ96" s="690" t="s">
        <v>5387</v>
      </c>
      <c r="AK96" s="690" t="s">
        <v>88</v>
      </c>
      <c r="AL96" s="690" t="s">
        <v>88</v>
      </c>
      <c r="AM96" s="690" t="s">
        <v>5387</v>
      </c>
      <c r="AN96" s="690" t="s">
        <v>88</v>
      </c>
      <c r="AO96" s="690" t="s">
        <v>88</v>
      </c>
      <c r="AP96" s="690" t="s">
        <v>5387</v>
      </c>
      <c r="AQ96" s="690" t="s">
        <v>88</v>
      </c>
      <c r="AR96" s="690" t="s">
        <v>88</v>
      </c>
      <c r="AS96" s="690" t="s">
        <v>5387</v>
      </c>
      <c r="AT96" s="690" t="s">
        <v>88</v>
      </c>
      <c r="AU96" s="690" t="s">
        <v>88</v>
      </c>
      <c r="AV96" s="690" t="s">
        <v>5387</v>
      </c>
      <c r="AW96" s="690" t="s">
        <v>88</v>
      </c>
      <c r="AX96" s="690" t="s">
        <v>88</v>
      </c>
      <c r="AY96" s="690" t="s">
        <v>5387</v>
      </c>
      <c r="AZ96" s="690" t="s">
        <v>88</v>
      </c>
      <c r="BA96" s="690" t="s">
        <v>88</v>
      </c>
      <c r="BB96" s="690" t="s">
        <v>5387</v>
      </c>
      <c r="BC96" s="690" t="s">
        <v>601</v>
      </c>
      <c r="BD96" s="690" t="s">
        <v>5387</v>
      </c>
      <c r="BE96" s="692">
        <v>39637</v>
      </c>
      <c r="BF96" s="692" t="s">
        <v>5387</v>
      </c>
      <c r="BG96" s="690" t="s">
        <v>88</v>
      </c>
      <c r="BH96" s="690" t="s">
        <v>5387</v>
      </c>
      <c r="BI96" s="690">
        <v>30300385</v>
      </c>
      <c r="BJ96" s="690" t="s">
        <v>5387</v>
      </c>
      <c r="BK96" s="690" t="s">
        <v>6950</v>
      </c>
      <c r="BL96" s="690" t="s">
        <v>5387</v>
      </c>
      <c r="BM96" s="690">
        <v>876000</v>
      </c>
      <c r="BN96" s="690">
        <v>876000</v>
      </c>
      <c r="BO96" s="690" t="s">
        <v>5387</v>
      </c>
      <c r="BP96" s="690">
        <v>876000</v>
      </c>
      <c r="BQ96" s="690">
        <v>876000</v>
      </c>
      <c r="BR96" s="690" t="s">
        <v>5387</v>
      </c>
      <c r="BS96" s="690">
        <v>876000</v>
      </c>
      <c r="BT96" s="690">
        <v>876000</v>
      </c>
      <c r="BU96" s="690" t="s">
        <v>5387</v>
      </c>
      <c r="BV96" s="690">
        <v>876000</v>
      </c>
      <c r="BW96" s="690">
        <v>876000</v>
      </c>
      <c r="BX96" s="690" t="s">
        <v>5387</v>
      </c>
      <c r="BY96" s="690" t="s">
        <v>6943</v>
      </c>
      <c r="BZ96" s="690" t="s">
        <v>6943</v>
      </c>
      <c r="CA96" s="690"/>
      <c r="CB96" s="690" t="s">
        <v>6943</v>
      </c>
      <c r="CC96" s="690" t="s">
        <v>6943</v>
      </c>
      <c r="CD96" s="690"/>
      <c r="CE96" s="690" t="s">
        <v>6943</v>
      </c>
      <c r="CF96" s="690" t="s">
        <v>6943</v>
      </c>
      <c r="CG96" s="690"/>
      <c r="CH96" s="690" t="s">
        <v>6943</v>
      </c>
      <c r="CI96" s="690" t="s">
        <v>6943</v>
      </c>
      <c r="CJ96" s="690"/>
      <c r="CK96" s="690" t="s">
        <v>6944</v>
      </c>
      <c r="CL96" s="690" t="s">
        <v>5387</v>
      </c>
      <c r="CM96" s="690" t="s">
        <v>88</v>
      </c>
      <c r="CN96" s="690" t="s">
        <v>5387</v>
      </c>
      <c r="CO96" s="690" t="s">
        <v>88</v>
      </c>
      <c r="CP96" s="690" t="s">
        <v>5387</v>
      </c>
      <c r="CQ96" s="690" t="s">
        <v>735</v>
      </c>
      <c r="CR96" s="690" t="s">
        <v>5387</v>
      </c>
      <c r="CS96" s="690" t="s">
        <v>6945</v>
      </c>
      <c r="CT96" s="690" t="s">
        <v>5387</v>
      </c>
      <c r="CU96" s="691">
        <v>38.596907999999999</v>
      </c>
      <c r="CV96" s="691" t="s">
        <v>5387</v>
      </c>
      <c r="CW96" s="691">
        <v>-82.831817000000001</v>
      </c>
      <c r="CX96" s="691" t="s">
        <v>5387</v>
      </c>
      <c r="CY96" s="690">
        <v>25.7</v>
      </c>
      <c r="CZ96" s="690" t="s">
        <v>5387</v>
      </c>
      <c r="DA96" s="690">
        <v>4.5</v>
      </c>
      <c r="DB96" s="690" t="s">
        <v>5387</v>
      </c>
      <c r="DC96" s="690">
        <v>50000</v>
      </c>
      <c r="DD96" s="690" t="s">
        <v>6946</v>
      </c>
      <c r="DE96" s="690">
        <v>150</v>
      </c>
      <c r="DF96" s="690" t="s">
        <v>6946</v>
      </c>
      <c r="DG96" s="690" t="s">
        <v>88</v>
      </c>
      <c r="DH96" s="690" t="s">
        <v>5387</v>
      </c>
      <c r="DI96" s="690" t="s">
        <v>88</v>
      </c>
      <c r="DJ96" s="690" t="s">
        <v>5387</v>
      </c>
      <c r="DK96" s="690" t="s">
        <v>88</v>
      </c>
      <c r="DL96" s="690" t="s">
        <v>5387</v>
      </c>
      <c r="DM96" s="690" t="s">
        <v>88</v>
      </c>
      <c r="DN96" s="690" t="s">
        <v>5387</v>
      </c>
      <c r="DO96" s="690" t="s">
        <v>88</v>
      </c>
      <c r="DP96" s="690" t="s">
        <v>5387</v>
      </c>
      <c r="DQ96" s="690" t="s">
        <v>88</v>
      </c>
      <c r="DR96" s="690" t="s">
        <v>5387</v>
      </c>
      <c r="DS96" s="690" t="s">
        <v>88</v>
      </c>
      <c r="DT96" s="690" t="s">
        <v>5387</v>
      </c>
      <c r="DU96" s="690" t="s">
        <v>88</v>
      </c>
      <c r="DV96" s="690" t="s">
        <v>5387</v>
      </c>
      <c r="DW96" s="690" t="s">
        <v>88</v>
      </c>
      <c r="DX96" s="690" t="s">
        <v>5387</v>
      </c>
      <c r="DY96" s="690" t="s">
        <v>88</v>
      </c>
      <c r="DZ96" s="690" t="s">
        <v>5387</v>
      </c>
      <c r="EA96" s="690" t="s">
        <v>88</v>
      </c>
      <c r="EB96" s="690" t="s">
        <v>5387</v>
      </c>
      <c r="EC96" s="690" t="s">
        <v>88</v>
      </c>
      <c r="ED96" s="690" t="s">
        <v>5387</v>
      </c>
      <c r="EE96" s="690" t="s">
        <v>88</v>
      </c>
      <c r="EF96" s="690" t="s">
        <v>5387</v>
      </c>
      <c r="EG96" s="690" t="s">
        <v>88</v>
      </c>
      <c r="EH96" s="690" t="s">
        <v>5387</v>
      </c>
      <c r="EI96" s="690" t="s">
        <v>88</v>
      </c>
      <c r="EJ96" s="690" t="s">
        <v>5387</v>
      </c>
      <c r="EK96" s="690" t="s">
        <v>88</v>
      </c>
      <c r="EL96" s="690" t="s">
        <v>5387</v>
      </c>
      <c r="EM96" s="690" t="s">
        <v>88</v>
      </c>
      <c r="EN96" s="690" t="s">
        <v>5387</v>
      </c>
      <c r="EO96" s="690" t="s">
        <v>88</v>
      </c>
      <c r="EP96" s="690" t="s">
        <v>5387</v>
      </c>
      <c r="EQ96" s="690" t="s">
        <v>88</v>
      </c>
      <c r="ER96" s="690" t="s">
        <v>5387</v>
      </c>
      <c r="ES96" s="690" t="s">
        <v>88</v>
      </c>
      <c r="ET96" s="690" t="s">
        <v>5387</v>
      </c>
      <c r="EU96" s="690" t="s">
        <v>88</v>
      </c>
      <c r="EV96" s="690" t="s">
        <v>5387</v>
      </c>
      <c r="EW96" s="693"/>
      <c r="EX96" s="693"/>
      <c r="EY96" s="693"/>
      <c r="EZ96" s="693"/>
      <c r="FA96" s="693"/>
      <c r="FB96" s="693"/>
      <c r="FC96" s="693"/>
      <c r="FD96" s="693"/>
      <c r="FE96" s="693"/>
      <c r="FF96" s="693"/>
      <c r="FG96" s="693"/>
      <c r="FH96" s="693"/>
      <c r="FI96" s="694"/>
      <c r="FJ96" s="694"/>
      <c r="FK96" s="694"/>
      <c r="FL96" s="694"/>
      <c r="FM96" s="694"/>
      <c r="FN96" s="694"/>
      <c r="FO96" s="694"/>
      <c r="FP96" s="694"/>
      <c r="FQ96" s="694"/>
      <c r="FR96" s="694"/>
      <c r="FS96" s="694"/>
      <c r="FT96" s="694"/>
      <c r="FU96" s="695"/>
      <c r="FV96" s="695"/>
      <c r="FW96" s="690"/>
      <c r="FX96" s="690"/>
      <c r="FY96" s="695"/>
      <c r="FZ96" s="695"/>
      <c r="GA96" s="695"/>
      <c r="GB96" s="695"/>
      <c r="GC96" s="690"/>
      <c r="GD96" s="690"/>
    </row>
    <row r="97" spans="1:186" ht="24.95" customHeight="1" x14ac:dyDescent="0.2">
      <c r="A97" s="690" t="s">
        <v>3083</v>
      </c>
      <c r="B97" s="640" t="s">
        <v>3083</v>
      </c>
      <c r="C97" s="690" t="s">
        <v>5388</v>
      </c>
      <c r="D97" s="690" t="s">
        <v>6939</v>
      </c>
      <c r="E97" s="690" t="s">
        <v>5387</v>
      </c>
      <c r="F97" s="690" t="s">
        <v>6951</v>
      </c>
      <c r="G97" s="690" t="s">
        <v>5387</v>
      </c>
      <c r="H97" s="690" t="s">
        <v>88</v>
      </c>
      <c r="I97" s="690" t="s">
        <v>5387</v>
      </c>
      <c r="J97" s="690" t="s">
        <v>88</v>
      </c>
      <c r="K97" s="690" t="s">
        <v>5387</v>
      </c>
      <c r="L97" s="690" t="s">
        <v>88</v>
      </c>
      <c r="M97" s="690" t="s">
        <v>5387</v>
      </c>
      <c r="N97" s="690" t="s">
        <v>88</v>
      </c>
      <c r="O97" s="690" t="s">
        <v>5387</v>
      </c>
      <c r="P97" s="690" t="s">
        <v>88</v>
      </c>
      <c r="Q97" s="690" t="s">
        <v>5387</v>
      </c>
      <c r="R97" s="690" t="s">
        <v>88</v>
      </c>
      <c r="S97" s="690" t="s">
        <v>5387</v>
      </c>
      <c r="T97" s="690" t="s">
        <v>6941</v>
      </c>
      <c r="U97" s="690" t="s">
        <v>5387</v>
      </c>
      <c r="V97" s="690" t="s">
        <v>88</v>
      </c>
      <c r="W97" s="690" t="s">
        <v>5387</v>
      </c>
      <c r="X97" s="690" t="s">
        <v>88</v>
      </c>
      <c r="Y97" s="690" t="s">
        <v>5387</v>
      </c>
      <c r="Z97" s="690" t="s">
        <v>88</v>
      </c>
      <c r="AA97" s="690" t="s">
        <v>5387</v>
      </c>
      <c r="AB97" s="691">
        <v>38.596907999999999</v>
      </c>
      <c r="AC97" s="691" t="s">
        <v>5387</v>
      </c>
      <c r="AD97" s="691">
        <v>-82.831817000000001</v>
      </c>
      <c r="AE97" s="691" t="s">
        <v>5387</v>
      </c>
      <c r="AF97" s="690" t="s">
        <v>88</v>
      </c>
      <c r="AG97" s="690" t="s">
        <v>5387</v>
      </c>
      <c r="AH97" s="690" t="s">
        <v>88</v>
      </c>
      <c r="AI97" s="690" t="s">
        <v>88</v>
      </c>
      <c r="AJ97" s="690" t="s">
        <v>5387</v>
      </c>
      <c r="AK97" s="690" t="s">
        <v>88</v>
      </c>
      <c r="AL97" s="690" t="s">
        <v>88</v>
      </c>
      <c r="AM97" s="690" t="s">
        <v>5387</v>
      </c>
      <c r="AN97" s="690" t="s">
        <v>88</v>
      </c>
      <c r="AO97" s="690" t="s">
        <v>88</v>
      </c>
      <c r="AP97" s="690" t="s">
        <v>5387</v>
      </c>
      <c r="AQ97" s="690" t="s">
        <v>88</v>
      </c>
      <c r="AR97" s="690" t="s">
        <v>88</v>
      </c>
      <c r="AS97" s="690" t="s">
        <v>5387</v>
      </c>
      <c r="AT97" s="690" t="s">
        <v>88</v>
      </c>
      <c r="AU97" s="690" t="s">
        <v>88</v>
      </c>
      <c r="AV97" s="690" t="s">
        <v>5387</v>
      </c>
      <c r="AW97" s="690" t="s">
        <v>88</v>
      </c>
      <c r="AX97" s="690" t="s">
        <v>88</v>
      </c>
      <c r="AY97" s="690" t="s">
        <v>5387</v>
      </c>
      <c r="AZ97" s="690" t="s">
        <v>88</v>
      </c>
      <c r="BA97" s="690" t="s">
        <v>88</v>
      </c>
      <c r="BB97" s="690" t="s">
        <v>5387</v>
      </c>
      <c r="BC97" s="690" t="s">
        <v>601</v>
      </c>
      <c r="BD97" s="690" t="s">
        <v>5387</v>
      </c>
      <c r="BE97" s="692">
        <v>39637</v>
      </c>
      <c r="BF97" s="692" t="s">
        <v>5387</v>
      </c>
      <c r="BG97" s="690" t="s">
        <v>88</v>
      </c>
      <c r="BH97" s="690" t="s">
        <v>5387</v>
      </c>
      <c r="BI97" s="690">
        <v>30300385</v>
      </c>
      <c r="BJ97" s="690" t="s">
        <v>5387</v>
      </c>
      <c r="BK97" s="690" t="s">
        <v>6952</v>
      </c>
      <c r="BL97" s="690" t="s">
        <v>5387</v>
      </c>
      <c r="BM97" s="690">
        <v>876000</v>
      </c>
      <c r="BN97" s="690">
        <v>876000</v>
      </c>
      <c r="BO97" s="690" t="s">
        <v>5387</v>
      </c>
      <c r="BP97" s="690">
        <v>876000</v>
      </c>
      <c r="BQ97" s="690">
        <v>876000</v>
      </c>
      <c r="BR97" s="690" t="s">
        <v>5387</v>
      </c>
      <c r="BS97" s="690">
        <v>876000</v>
      </c>
      <c r="BT97" s="690">
        <v>876000</v>
      </c>
      <c r="BU97" s="690" t="s">
        <v>5387</v>
      </c>
      <c r="BV97" s="690">
        <v>876000</v>
      </c>
      <c r="BW97" s="690">
        <v>876000</v>
      </c>
      <c r="BX97" s="690" t="s">
        <v>5387</v>
      </c>
      <c r="BY97" s="690" t="s">
        <v>6943</v>
      </c>
      <c r="BZ97" s="690" t="s">
        <v>6943</v>
      </c>
      <c r="CA97" s="690"/>
      <c r="CB97" s="690" t="s">
        <v>6943</v>
      </c>
      <c r="CC97" s="690" t="s">
        <v>6943</v>
      </c>
      <c r="CD97" s="690"/>
      <c r="CE97" s="690" t="s">
        <v>6943</v>
      </c>
      <c r="CF97" s="690" t="s">
        <v>6943</v>
      </c>
      <c r="CG97" s="690"/>
      <c r="CH97" s="690" t="s">
        <v>6943</v>
      </c>
      <c r="CI97" s="690" t="s">
        <v>6943</v>
      </c>
      <c r="CJ97" s="690"/>
      <c r="CK97" s="690" t="s">
        <v>6944</v>
      </c>
      <c r="CL97" s="690" t="s">
        <v>5387</v>
      </c>
      <c r="CM97" s="690" t="s">
        <v>88</v>
      </c>
      <c r="CN97" s="690" t="s">
        <v>5387</v>
      </c>
      <c r="CO97" s="690" t="s">
        <v>88</v>
      </c>
      <c r="CP97" s="690" t="s">
        <v>5387</v>
      </c>
      <c r="CQ97" s="690" t="s">
        <v>4483</v>
      </c>
      <c r="CR97" s="690" t="s">
        <v>5387</v>
      </c>
      <c r="CS97" s="690" t="s">
        <v>88</v>
      </c>
      <c r="CT97" s="690" t="s">
        <v>5387</v>
      </c>
      <c r="CU97" s="691" t="s">
        <v>4483</v>
      </c>
      <c r="CV97" s="691" t="s">
        <v>5387</v>
      </c>
      <c r="CW97" s="691" t="s">
        <v>4483</v>
      </c>
      <c r="CX97" s="691" t="s">
        <v>5387</v>
      </c>
      <c r="CY97" s="690" t="s">
        <v>4483</v>
      </c>
      <c r="CZ97" s="690" t="s">
        <v>5387</v>
      </c>
      <c r="DA97" s="690" t="s">
        <v>4483</v>
      </c>
      <c r="DB97" s="690" t="s">
        <v>5387</v>
      </c>
      <c r="DC97" s="690" t="s">
        <v>4483</v>
      </c>
      <c r="DD97" s="690" t="s">
        <v>5387</v>
      </c>
      <c r="DE97" s="690" t="s">
        <v>4483</v>
      </c>
      <c r="DF97" s="690" t="s">
        <v>5387</v>
      </c>
      <c r="DG97" s="690" t="s">
        <v>88</v>
      </c>
      <c r="DH97" s="690" t="s">
        <v>5387</v>
      </c>
      <c r="DI97" s="690">
        <v>38.595820000000003</v>
      </c>
      <c r="DJ97" s="690" t="s">
        <v>5387</v>
      </c>
      <c r="DK97" s="690">
        <v>-82.833920000000006</v>
      </c>
      <c r="DL97" s="690" t="s">
        <v>5387</v>
      </c>
      <c r="DM97" s="690">
        <v>50</v>
      </c>
      <c r="DN97" s="690" t="s">
        <v>5387</v>
      </c>
      <c r="DO97" s="690">
        <v>1700</v>
      </c>
      <c r="DP97" s="690" t="s">
        <v>5387</v>
      </c>
      <c r="DQ97" s="690">
        <v>65</v>
      </c>
      <c r="DR97" s="690" t="s">
        <v>5387</v>
      </c>
      <c r="DS97" s="690">
        <v>15</v>
      </c>
      <c r="DT97" s="690" t="s">
        <v>5387</v>
      </c>
      <c r="DU97" s="690">
        <v>120</v>
      </c>
      <c r="DV97" s="690" t="s">
        <v>5387</v>
      </c>
      <c r="DW97" s="690" t="s">
        <v>88</v>
      </c>
      <c r="DX97" s="690" t="s">
        <v>5387</v>
      </c>
      <c r="DY97" s="690" t="s">
        <v>88</v>
      </c>
      <c r="DZ97" s="690" t="s">
        <v>5387</v>
      </c>
      <c r="EA97" s="690" t="s">
        <v>88</v>
      </c>
      <c r="EB97" s="690" t="s">
        <v>5387</v>
      </c>
      <c r="EC97" s="690" t="s">
        <v>88</v>
      </c>
      <c r="ED97" s="690" t="s">
        <v>5387</v>
      </c>
      <c r="EE97" s="690" t="s">
        <v>88</v>
      </c>
      <c r="EF97" s="690" t="s">
        <v>5387</v>
      </c>
      <c r="EG97" s="690" t="s">
        <v>88</v>
      </c>
      <c r="EH97" s="690" t="s">
        <v>5387</v>
      </c>
      <c r="EI97" s="690" t="s">
        <v>88</v>
      </c>
      <c r="EJ97" s="690" t="s">
        <v>5387</v>
      </c>
      <c r="EK97" s="690" t="s">
        <v>88</v>
      </c>
      <c r="EL97" s="690" t="s">
        <v>5387</v>
      </c>
      <c r="EM97" s="690" t="s">
        <v>88</v>
      </c>
      <c r="EN97" s="690" t="s">
        <v>5387</v>
      </c>
      <c r="EO97" s="690" t="s">
        <v>88</v>
      </c>
      <c r="EP97" s="690" t="s">
        <v>5387</v>
      </c>
      <c r="EQ97" s="690" t="s">
        <v>88</v>
      </c>
      <c r="ER97" s="690" t="s">
        <v>5387</v>
      </c>
      <c r="ES97" s="690" t="s">
        <v>88</v>
      </c>
      <c r="ET97" s="690" t="s">
        <v>5387</v>
      </c>
      <c r="EU97" s="690" t="s">
        <v>88</v>
      </c>
      <c r="EV97" s="690" t="s">
        <v>5387</v>
      </c>
      <c r="EW97" s="695"/>
      <c r="EX97" s="695"/>
      <c r="EY97" s="695"/>
      <c r="EZ97" s="695"/>
      <c r="FA97" s="695"/>
      <c r="FB97" s="695"/>
      <c r="FC97" s="695"/>
      <c r="FD97" s="695"/>
      <c r="FE97" s="695"/>
      <c r="FF97" s="695"/>
      <c r="FG97" s="695"/>
      <c r="FH97" s="695"/>
      <c r="FI97" s="695"/>
      <c r="FJ97" s="695"/>
      <c r="FK97" s="695"/>
      <c r="FL97" s="695"/>
      <c r="FM97" s="695"/>
      <c r="FN97" s="695"/>
      <c r="FO97" s="695"/>
      <c r="FP97" s="695"/>
      <c r="FQ97" s="695"/>
      <c r="FR97" s="695"/>
      <c r="FS97" s="695"/>
      <c r="FT97" s="695"/>
      <c r="FU97" s="695"/>
      <c r="FV97" s="695"/>
      <c r="FW97" s="690"/>
      <c r="FX97" s="690"/>
      <c r="FY97" s="695"/>
      <c r="FZ97" s="695"/>
      <c r="GA97" s="695"/>
      <c r="GB97" s="695"/>
      <c r="GC97" s="690"/>
      <c r="GD97" s="690"/>
    </row>
    <row r="98" spans="1:186" ht="24.95" customHeight="1" x14ac:dyDescent="0.2">
      <c r="A98" s="690" t="s">
        <v>3083</v>
      </c>
      <c r="B98" s="640" t="s">
        <v>3083</v>
      </c>
      <c r="C98" s="690" t="s">
        <v>5388</v>
      </c>
      <c r="D98" s="690" t="s">
        <v>6953</v>
      </c>
      <c r="E98" s="690" t="s">
        <v>5387</v>
      </c>
      <c r="F98" s="690" t="s">
        <v>6954</v>
      </c>
      <c r="G98" s="690" t="s">
        <v>5387</v>
      </c>
      <c r="H98" s="690" t="s">
        <v>88</v>
      </c>
      <c r="I98" s="690" t="s">
        <v>5387</v>
      </c>
      <c r="J98" s="690" t="s">
        <v>88</v>
      </c>
      <c r="K98" s="690" t="s">
        <v>5387</v>
      </c>
      <c r="L98" s="690" t="s">
        <v>88</v>
      </c>
      <c r="M98" s="690" t="s">
        <v>5387</v>
      </c>
      <c r="N98" s="690" t="s">
        <v>88</v>
      </c>
      <c r="O98" s="690" t="s">
        <v>5387</v>
      </c>
      <c r="P98" s="690" t="s">
        <v>88</v>
      </c>
      <c r="Q98" s="690" t="s">
        <v>5387</v>
      </c>
      <c r="R98" s="690" t="s">
        <v>3162</v>
      </c>
      <c r="S98" s="690" t="s">
        <v>5387</v>
      </c>
      <c r="T98" s="690" t="s">
        <v>6941</v>
      </c>
      <c r="U98" s="690" t="s">
        <v>5387</v>
      </c>
      <c r="V98" s="690" t="s">
        <v>88</v>
      </c>
      <c r="W98" s="690" t="s">
        <v>5387</v>
      </c>
      <c r="X98" s="690" t="s">
        <v>88</v>
      </c>
      <c r="Y98" s="690" t="s">
        <v>5387</v>
      </c>
      <c r="Z98" s="690" t="s">
        <v>88</v>
      </c>
      <c r="AA98" s="690" t="s">
        <v>5387</v>
      </c>
      <c r="AB98" s="691">
        <v>38.599969000000002</v>
      </c>
      <c r="AC98" s="691" t="s">
        <v>5387</v>
      </c>
      <c r="AD98" s="691">
        <v>-82.822708000000006</v>
      </c>
      <c r="AE98" s="691" t="s">
        <v>5387</v>
      </c>
      <c r="AF98" s="690" t="s">
        <v>6955</v>
      </c>
      <c r="AG98" s="690" t="s">
        <v>5387</v>
      </c>
      <c r="AH98" s="690">
        <v>2707</v>
      </c>
      <c r="AI98" s="690">
        <v>2707</v>
      </c>
      <c r="AJ98" s="690" t="s">
        <v>5387</v>
      </c>
      <c r="AK98" s="690">
        <v>525600</v>
      </c>
      <c r="AL98" s="690">
        <v>525600</v>
      </c>
      <c r="AM98" s="690" t="s">
        <v>5387</v>
      </c>
      <c r="AN98" s="690">
        <v>42.5</v>
      </c>
      <c r="AO98" s="690">
        <v>42.5</v>
      </c>
      <c r="AP98" s="690" t="s">
        <v>5387</v>
      </c>
      <c r="AQ98" s="690">
        <v>2550</v>
      </c>
      <c r="AR98" s="690">
        <v>2550</v>
      </c>
      <c r="AS98" s="690" t="s">
        <v>5387</v>
      </c>
      <c r="AT98" s="690">
        <v>48</v>
      </c>
      <c r="AU98" s="690">
        <v>48</v>
      </c>
      <c r="AV98" s="690" t="s">
        <v>5387</v>
      </c>
      <c r="AW98" s="690">
        <v>2880</v>
      </c>
      <c r="AX98" s="690">
        <v>2880</v>
      </c>
      <c r="AY98" s="690" t="s">
        <v>5387</v>
      </c>
      <c r="AZ98" s="690">
        <v>375783</v>
      </c>
      <c r="BA98" s="690">
        <v>375783</v>
      </c>
      <c r="BB98" s="690" t="s">
        <v>5387</v>
      </c>
      <c r="BC98" s="690" t="s">
        <v>601</v>
      </c>
      <c r="BD98" s="690" t="s">
        <v>5387</v>
      </c>
      <c r="BE98" s="692">
        <v>38412</v>
      </c>
      <c r="BF98" s="692" t="s">
        <v>5387</v>
      </c>
      <c r="BG98" s="690" t="s">
        <v>88</v>
      </c>
      <c r="BH98" s="690" t="s">
        <v>5387</v>
      </c>
      <c r="BI98" s="690">
        <v>30300384</v>
      </c>
      <c r="BJ98" s="690" t="s">
        <v>5387</v>
      </c>
      <c r="BK98" s="690" t="s">
        <v>6956</v>
      </c>
      <c r="BL98" s="690" t="s">
        <v>5387</v>
      </c>
      <c r="BM98" s="690">
        <v>175200</v>
      </c>
      <c r="BN98" s="690">
        <v>175200</v>
      </c>
      <c r="BO98" s="690" t="s">
        <v>5387</v>
      </c>
      <c r="BP98" s="690">
        <v>175200</v>
      </c>
      <c r="BQ98" s="690">
        <v>175200</v>
      </c>
      <c r="BR98" s="690" t="s">
        <v>5387</v>
      </c>
      <c r="BS98" s="690">
        <v>175200</v>
      </c>
      <c r="BT98" s="690">
        <v>175200</v>
      </c>
      <c r="BU98" s="690" t="s">
        <v>5387</v>
      </c>
      <c r="BV98" s="690">
        <v>175200</v>
      </c>
      <c r="BW98" s="690">
        <v>175200</v>
      </c>
      <c r="BX98" s="690" t="s">
        <v>5387</v>
      </c>
      <c r="BY98" s="690" t="s">
        <v>6943</v>
      </c>
      <c r="BZ98" s="690" t="s">
        <v>6943</v>
      </c>
      <c r="CA98" s="690"/>
      <c r="CB98" s="690" t="s">
        <v>6943</v>
      </c>
      <c r="CC98" s="690" t="s">
        <v>6943</v>
      </c>
      <c r="CD98" s="690"/>
      <c r="CE98" s="690" t="s">
        <v>6943</v>
      </c>
      <c r="CF98" s="690" t="s">
        <v>6943</v>
      </c>
      <c r="CG98" s="690"/>
      <c r="CH98" s="690" t="s">
        <v>6943</v>
      </c>
      <c r="CI98" s="690" t="s">
        <v>6943</v>
      </c>
      <c r="CJ98" s="690"/>
      <c r="CK98" s="690" t="s">
        <v>6944</v>
      </c>
      <c r="CL98" s="690" t="s">
        <v>5387</v>
      </c>
      <c r="CM98" s="690" t="s">
        <v>88</v>
      </c>
      <c r="CN98" s="690" t="s">
        <v>5387</v>
      </c>
      <c r="CO98" s="690" t="s">
        <v>88</v>
      </c>
      <c r="CP98" s="690" t="s">
        <v>5387</v>
      </c>
      <c r="CQ98" s="690" t="s">
        <v>735</v>
      </c>
      <c r="CR98" s="690" t="s">
        <v>5387</v>
      </c>
      <c r="CS98" s="690" t="s">
        <v>88</v>
      </c>
      <c r="CT98" s="690" t="s">
        <v>5387</v>
      </c>
      <c r="CU98" s="691">
        <v>38.599969000000002</v>
      </c>
      <c r="CV98" s="691" t="s">
        <v>5387</v>
      </c>
      <c r="CW98" s="691">
        <v>-82.822708000000006</v>
      </c>
      <c r="CX98" s="691" t="s">
        <v>5387</v>
      </c>
      <c r="CY98" s="690">
        <v>90</v>
      </c>
      <c r="CZ98" s="690" t="s">
        <v>5387</v>
      </c>
      <c r="DA98" s="690">
        <v>9</v>
      </c>
      <c r="DB98" s="690" t="s">
        <v>5387</v>
      </c>
      <c r="DC98" s="690">
        <v>225000</v>
      </c>
      <c r="DD98" s="690" t="s">
        <v>5387</v>
      </c>
      <c r="DE98" s="690">
        <v>1600</v>
      </c>
      <c r="DF98" s="690" t="s">
        <v>6946</v>
      </c>
      <c r="DG98" s="690" t="s">
        <v>88</v>
      </c>
      <c r="DH98" s="690" t="s">
        <v>5387</v>
      </c>
      <c r="DI98" s="690" t="s">
        <v>88</v>
      </c>
      <c r="DJ98" s="690" t="s">
        <v>5387</v>
      </c>
      <c r="DK98" s="690" t="s">
        <v>88</v>
      </c>
      <c r="DL98" s="690" t="s">
        <v>5387</v>
      </c>
      <c r="DM98" s="690" t="s">
        <v>88</v>
      </c>
      <c r="DN98" s="690" t="s">
        <v>5387</v>
      </c>
      <c r="DO98" s="690" t="s">
        <v>88</v>
      </c>
      <c r="DP98" s="690" t="s">
        <v>5387</v>
      </c>
      <c r="DQ98" s="690" t="s">
        <v>88</v>
      </c>
      <c r="DR98" s="690" t="s">
        <v>5387</v>
      </c>
      <c r="DS98" s="690" t="s">
        <v>88</v>
      </c>
      <c r="DT98" s="690" t="s">
        <v>5387</v>
      </c>
      <c r="DU98" s="690" t="s">
        <v>88</v>
      </c>
      <c r="DV98" s="690" t="s">
        <v>5387</v>
      </c>
      <c r="DW98" s="690" t="s">
        <v>88</v>
      </c>
      <c r="DX98" s="690" t="s">
        <v>5387</v>
      </c>
      <c r="DY98" s="690" t="s">
        <v>88</v>
      </c>
      <c r="DZ98" s="690" t="s">
        <v>5387</v>
      </c>
      <c r="EA98" s="690" t="s">
        <v>88</v>
      </c>
      <c r="EB98" s="690" t="s">
        <v>5387</v>
      </c>
      <c r="EC98" s="690" t="s">
        <v>88</v>
      </c>
      <c r="ED98" s="690" t="s">
        <v>5387</v>
      </c>
      <c r="EE98" s="690" t="s">
        <v>88</v>
      </c>
      <c r="EF98" s="690" t="s">
        <v>5387</v>
      </c>
      <c r="EG98" s="690" t="s">
        <v>88</v>
      </c>
      <c r="EH98" s="690" t="s">
        <v>5387</v>
      </c>
      <c r="EI98" s="690" t="s">
        <v>88</v>
      </c>
      <c r="EJ98" s="690" t="s">
        <v>5387</v>
      </c>
      <c r="EK98" s="690" t="s">
        <v>88</v>
      </c>
      <c r="EL98" s="690" t="s">
        <v>5387</v>
      </c>
      <c r="EM98" s="690" t="s">
        <v>88</v>
      </c>
      <c r="EN98" s="690" t="s">
        <v>5387</v>
      </c>
      <c r="EO98" s="690" t="s">
        <v>88</v>
      </c>
      <c r="EP98" s="690" t="s">
        <v>5387</v>
      </c>
      <c r="EQ98" s="690" t="s">
        <v>88</v>
      </c>
      <c r="ER98" s="690" t="s">
        <v>5387</v>
      </c>
      <c r="ES98" s="690" t="s">
        <v>88</v>
      </c>
      <c r="ET98" s="690" t="s">
        <v>5387</v>
      </c>
      <c r="EU98" s="690" t="s">
        <v>88</v>
      </c>
      <c r="EV98" s="690" t="s">
        <v>5387</v>
      </c>
      <c r="EW98" s="693"/>
      <c r="EX98" s="693"/>
      <c r="EY98" s="693"/>
      <c r="EZ98" s="693"/>
      <c r="FA98" s="693"/>
      <c r="FB98" s="693"/>
      <c r="FC98" s="693"/>
      <c r="FD98" s="693"/>
      <c r="FE98" s="693"/>
      <c r="FF98" s="693"/>
      <c r="FG98" s="693"/>
      <c r="FH98" s="693"/>
      <c r="FI98" s="694"/>
      <c r="FJ98" s="694"/>
      <c r="FK98" s="694"/>
      <c r="FL98" s="694"/>
      <c r="FM98" s="694"/>
      <c r="FN98" s="694"/>
      <c r="FO98" s="694"/>
      <c r="FP98" s="694"/>
      <c r="FQ98" s="694"/>
      <c r="FR98" s="694"/>
      <c r="FS98" s="694"/>
      <c r="FT98" s="694"/>
      <c r="FU98" s="695"/>
      <c r="FV98" s="695"/>
      <c r="FW98" s="690"/>
      <c r="FX98" s="690"/>
      <c r="FY98" s="695"/>
      <c r="FZ98" s="695"/>
      <c r="GA98" s="695"/>
      <c r="GB98" s="695"/>
      <c r="GC98" s="690"/>
      <c r="GD98" s="690"/>
    </row>
    <row r="99" spans="1:186" ht="24.95" customHeight="1" x14ac:dyDescent="0.2">
      <c r="A99" s="690" t="s">
        <v>3083</v>
      </c>
      <c r="B99" s="640" t="s">
        <v>3083</v>
      </c>
      <c r="C99" s="690" t="s">
        <v>5388</v>
      </c>
      <c r="D99" s="690" t="s">
        <v>6953</v>
      </c>
      <c r="E99" s="690" t="s">
        <v>5387</v>
      </c>
      <c r="F99" s="690" t="s">
        <v>6957</v>
      </c>
      <c r="G99" s="690" t="s">
        <v>5387</v>
      </c>
      <c r="H99" s="690" t="s">
        <v>88</v>
      </c>
      <c r="I99" s="690" t="s">
        <v>5387</v>
      </c>
      <c r="J99" s="690" t="s">
        <v>88</v>
      </c>
      <c r="K99" s="690" t="s">
        <v>5387</v>
      </c>
      <c r="L99" s="690" t="s">
        <v>88</v>
      </c>
      <c r="M99" s="690" t="s">
        <v>5387</v>
      </c>
      <c r="N99" s="690" t="s">
        <v>88</v>
      </c>
      <c r="O99" s="690" t="s">
        <v>5387</v>
      </c>
      <c r="P99" s="690" t="s">
        <v>88</v>
      </c>
      <c r="Q99" s="690" t="s">
        <v>5387</v>
      </c>
      <c r="R99" s="690" t="s">
        <v>3162</v>
      </c>
      <c r="S99" s="690" t="s">
        <v>5387</v>
      </c>
      <c r="T99" s="690" t="s">
        <v>6941</v>
      </c>
      <c r="U99" s="690" t="s">
        <v>5387</v>
      </c>
      <c r="V99" s="690" t="s">
        <v>88</v>
      </c>
      <c r="W99" s="690" t="s">
        <v>5387</v>
      </c>
      <c r="X99" s="690" t="s">
        <v>88</v>
      </c>
      <c r="Y99" s="690" t="s">
        <v>5387</v>
      </c>
      <c r="Z99" s="690" t="s">
        <v>88</v>
      </c>
      <c r="AA99" s="690" t="s">
        <v>5387</v>
      </c>
      <c r="AB99" s="691">
        <v>38.599620999999999</v>
      </c>
      <c r="AC99" s="691" t="s">
        <v>5387</v>
      </c>
      <c r="AD99" s="691">
        <v>-82.823661999999999</v>
      </c>
      <c r="AE99" s="691" t="s">
        <v>5387</v>
      </c>
      <c r="AF99" s="690" t="s">
        <v>6955</v>
      </c>
      <c r="AG99" s="690" t="s">
        <v>5387</v>
      </c>
      <c r="AH99" s="690">
        <v>2707</v>
      </c>
      <c r="AI99" s="690">
        <v>2707</v>
      </c>
      <c r="AJ99" s="690" t="s">
        <v>5387</v>
      </c>
      <c r="AK99" s="690">
        <v>525600</v>
      </c>
      <c r="AL99" s="690">
        <v>525600</v>
      </c>
      <c r="AM99" s="690" t="s">
        <v>5387</v>
      </c>
      <c r="AN99" s="690">
        <v>42.5</v>
      </c>
      <c r="AO99" s="690">
        <v>42.5</v>
      </c>
      <c r="AP99" s="690" t="s">
        <v>5387</v>
      </c>
      <c r="AQ99" s="690">
        <v>2550</v>
      </c>
      <c r="AR99" s="690">
        <v>2550</v>
      </c>
      <c r="AS99" s="690" t="s">
        <v>5387</v>
      </c>
      <c r="AT99" s="690">
        <v>48</v>
      </c>
      <c r="AU99" s="690">
        <v>48</v>
      </c>
      <c r="AV99" s="690" t="s">
        <v>5387</v>
      </c>
      <c r="AW99" s="690">
        <v>2880</v>
      </c>
      <c r="AX99" s="690">
        <v>2880</v>
      </c>
      <c r="AY99" s="690" t="s">
        <v>5387</v>
      </c>
      <c r="AZ99" s="690">
        <v>375783</v>
      </c>
      <c r="BA99" s="690">
        <v>375783</v>
      </c>
      <c r="BB99" s="690" t="s">
        <v>5387</v>
      </c>
      <c r="BC99" s="690" t="s">
        <v>601</v>
      </c>
      <c r="BD99" s="690" t="s">
        <v>5387</v>
      </c>
      <c r="BE99" s="692">
        <v>38412</v>
      </c>
      <c r="BF99" s="692" t="s">
        <v>5387</v>
      </c>
      <c r="BG99" s="690" t="s">
        <v>88</v>
      </c>
      <c r="BH99" s="690" t="s">
        <v>5387</v>
      </c>
      <c r="BI99" s="690">
        <v>30300384</v>
      </c>
      <c r="BJ99" s="690" t="s">
        <v>5387</v>
      </c>
      <c r="BK99" s="690" t="s">
        <v>6958</v>
      </c>
      <c r="BL99" s="690" t="s">
        <v>5387</v>
      </c>
      <c r="BM99" s="690">
        <v>175200</v>
      </c>
      <c r="BN99" s="690">
        <v>175200</v>
      </c>
      <c r="BO99" s="690" t="s">
        <v>5387</v>
      </c>
      <c r="BP99" s="690">
        <v>175200</v>
      </c>
      <c r="BQ99" s="690">
        <v>175200</v>
      </c>
      <c r="BR99" s="690" t="s">
        <v>5387</v>
      </c>
      <c r="BS99" s="690">
        <v>175200</v>
      </c>
      <c r="BT99" s="690">
        <v>175200</v>
      </c>
      <c r="BU99" s="690" t="s">
        <v>5387</v>
      </c>
      <c r="BV99" s="690">
        <v>175200</v>
      </c>
      <c r="BW99" s="690">
        <v>175200</v>
      </c>
      <c r="BX99" s="690" t="s">
        <v>5387</v>
      </c>
      <c r="BY99" s="690" t="s">
        <v>6943</v>
      </c>
      <c r="BZ99" s="690" t="s">
        <v>6943</v>
      </c>
      <c r="CA99" s="690"/>
      <c r="CB99" s="690" t="s">
        <v>6943</v>
      </c>
      <c r="CC99" s="690" t="s">
        <v>6943</v>
      </c>
      <c r="CD99" s="690"/>
      <c r="CE99" s="690" t="s">
        <v>6943</v>
      </c>
      <c r="CF99" s="690" t="s">
        <v>6943</v>
      </c>
      <c r="CG99" s="690"/>
      <c r="CH99" s="690" t="s">
        <v>6943</v>
      </c>
      <c r="CI99" s="690" t="s">
        <v>6943</v>
      </c>
      <c r="CJ99" s="690"/>
      <c r="CK99" s="690" t="s">
        <v>6944</v>
      </c>
      <c r="CL99" s="690" t="s">
        <v>5387</v>
      </c>
      <c r="CM99" s="690" t="s">
        <v>88</v>
      </c>
      <c r="CN99" s="690" t="s">
        <v>5387</v>
      </c>
      <c r="CO99" s="690" t="s">
        <v>88</v>
      </c>
      <c r="CP99" s="690" t="s">
        <v>5387</v>
      </c>
      <c r="CQ99" s="690" t="s">
        <v>735</v>
      </c>
      <c r="CR99" s="690" t="s">
        <v>5387</v>
      </c>
      <c r="CS99" s="690" t="s">
        <v>88</v>
      </c>
      <c r="CT99" s="690" t="s">
        <v>5387</v>
      </c>
      <c r="CU99" s="691">
        <v>38.599620999999999</v>
      </c>
      <c r="CV99" s="691" t="s">
        <v>5387</v>
      </c>
      <c r="CW99" s="691">
        <v>-82.823661999999999</v>
      </c>
      <c r="CX99" s="691" t="s">
        <v>5387</v>
      </c>
      <c r="CY99" s="690">
        <v>90</v>
      </c>
      <c r="CZ99" s="690" t="s">
        <v>5387</v>
      </c>
      <c r="DA99" s="690">
        <v>9</v>
      </c>
      <c r="DB99" s="690" t="s">
        <v>5387</v>
      </c>
      <c r="DC99" s="690">
        <v>225000</v>
      </c>
      <c r="DD99" s="690" t="s">
        <v>5387</v>
      </c>
      <c r="DE99" s="690">
        <v>1600</v>
      </c>
      <c r="DF99" s="690" t="s">
        <v>6946</v>
      </c>
      <c r="DG99" s="690" t="s">
        <v>88</v>
      </c>
      <c r="DH99" s="690" t="s">
        <v>5387</v>
      </c>
      <c r="DI99" s="690" t="s">
        <v>88</v>
      </c>
      <c r="DJ99" s="690" t="s">
        <v>5387</v>
      </c>
      <c r="DK99" s="690" t="s">
        <v>88</v>
      </c>
      <c r="DL99" s="690" t="s">
        <v>5387</v>
      </c>
      <c r="DM99" s="690" t="s">
        <v>88</v>
      </c>
      <c r="DN99" s="690" t="s">
        <v>5387</v>
      </c>
      <c r="DO99" s="690" t="s">
        <v>88</v>
      </c>
      <c r="DP99" s="690" t="s">
        <v>5387</v>
      </c>
      <c r="DQ99" s="690" t="s">
        <v>88</v>
      </c>
      <c r="DR99" s="690" t="s">
        <v>5387</v>
      </c>
      <c r="DS99" s="690" t="s">
        <v>88</v>
      </c>
      <c r="DT99" s="690" t="s">
        <v>5387</v>
      </c>
      <c r="DU99" s="690" t="s">
        <v>88</v>
      </c>
      <c r="DV99" s="690" t="s">
        <v>5387</v>
      </c>
      <c r="DW99" s="690" t="s">
        <v>88</v>
      </c>
      <c r="DX99" s="690" t="s">
        <v>5387</v>
      </c>
      <c r="DY99" s="690" t="s">
        <v>88</v>
      </c>
      <c r="DZ99" s="690" t="s">
        <v>5387</v>
      </c>
      <c r="EA99" s="690" t="s">
        <v>88</v>
      </c>
      <c r="EB99" s="690" t="s">
        <v>5387</v>
      </c>
      <c r="EC99" s="690" t="s">
        <v>88</v>
      </c>
      <c r="ED99" s="690" t="s">
        <v>5387</v>
      </c>
      <c r="EE99" s="690" t="s">
        <v>88</v>
      </c>
      <c r="EF99" s="690" t="s">
        <v>5387</v>
      </c>
      <c r="EG99" s="690" t="s">
        <v>88</v>
      </c>
      <c r="EH99" s="690" t="s">
        <v>5387</v>
      </c>
      <c r="EI99" s="690" t="s">
        <v>88</v>
      </c>
      <c r="EJ99" s="690" t="s">
        <v>5387</v>
      </c>
      <c r="EK99" s="690" t="s">
        <v>88</v>
      </c>
      <c r="EL99" s="690" t="s">
        <v>5387</v>
      </c>
      <c r="EM99" s="690" t="s">
        <v>88</v>
      </c>
      <c r="EN99" s="690" t="s">
        <v>5387</v>
      </c>
      <c r="EO99" s="690" t="s">
        <v>88</v>
      </c>
      <c r="EP99" s="690" t="s">
        <v>5387</v>
      </c>
      <c r="EQ99" s="690" t="s">
        <v>88</v>
      </c>
      <c r="ER99" s="690" t="s">
        <v>5387</v>
      </c>
      <c r="ES99" s="690" t="s">
        <v>88</v>
      </c>
      <c r="ET99" s="690" t="s">
        <v>5387</v>
      </c>
      <c r="EU99" s="690" t="s">
        <v>88</v>
      </c>
      <c r="EV99" s="690" t="s">
        <v>5387</v>
      </c>
      <c r="EW99" s="693"/>
      <c r="EX99" s="693"/>
      <c r="EY99" s="693"/>
      <c r="EZ99" s="693"/>
      <c r="FA99" s="693"/>
      <c r="FB99" s="693"/>
      <c r="FC99" s="693"/>
      <c r="FD99" s="693"/>
      <c r="FE99" s="693"/>
      <c r="FF99" s="693"/>
      <c r="FG99" s="693"/>
      <c r="FH99" s="693"/>
      <c r="FI99" s="694"/>
      <c r="FJ99" s="694"/>
      <c r="FK99" s="694"/>
      <c r="FL99" s="694"/>
      <c r="FM99" s="694"/>
      <c r="FN99" s="694"/>
      <c r="FO99" s="694"/>
      <c r="FP99" s="694"/>
      <c r="FQ99" s="694"/>
      <c r="FR99" s="694"/>
      <c r="FS99" s="694"/>
      <c r="FT99" s="694"/>
      <c r="FU99" s="695"/>
      <c r="FV99" s="695"/>
      <c r="FW99" s="690"/>
      <c r="FX99" s="690"/>
      <c r="FY99" s="695"/>
      <c r="FZ99" s="695"/>
      <c r="GA99" s="695"/>
      <c r="GB99" s="695"/>
      <c r="GC99" s="690"/>
      <c r="GD99" s="690"/>
    </row>
    <row r="100" spans="1:186" ht="24.95" customHeight="1" x14ac:dyDescent="0.2">
      <c r="A100" s="690" t="s">
        <v>3083</v>
      </c>
      <c r="B100" s="640" t="s">
        <v>3083</v>
      </c>
      <c r="C100" s="690" t="s">
        <v>5388</v>
      </c>
      <c r="D100" s="690" t="s">
        <v>6953</v>
      </c>
      <c r="E100" s="690" t="s">
        <v>5387</v>
      </c>
      <c r="F100" s="690" t="s">
        <v>6959</v>
      </c>
      <c r="G100" s="690" t="s">
        <v>5387</v>
      </c>
      <c r="H100" s="690" t="s">
        <v>88</v>
      </c>
      <c r="I100" s="690" t="s">
        <v>5387</v>
      </c>
      <c r="J100" s="690" t="s">
        <v>88</v>
      </c>
      <c r="K100" s="690" t="s">
        <v>5387</v>
      </c>
      <c r="L100" s="690" t="s">
        <v>88</v>
      </c>
      <c r="M100" s="690" t="s">
        <v>5387</v>
      </c>
      <c r="N100" s="690" t="s">
        <v>88</v>
      </c>
      <c r="O100" s="690" t="s">
        <v>5387</v>
      </c>
      <c r="P100" s="690" t="s">
        <v>88</v>
      </c>
      <c r="Q100" s="690" t="s">
        <v>5387</v>
      </c>
      <c r="R100" s="690" t="s">
        <v>3162</v>
      </c>
      <c r="S100" s="690" t="s">
        <v>5387</v>
      </c>
      <c r="T100" s="690" t="s">
        <v>6941</v>
      </c>
      <c r="U100" s="690" t="s">
        <v>5387</v>
      </c>
      <c r="V100" s="690" t="s">
        <v>88</v>
      </c>
      <c r="W100" s="690" t="s">
        <v>5387</v>
      </c>
      <c r="X100" s="690" t="s">
        <v>88</v>
      </c>
      <c r="Y100" s="690" t="s">
        <v>5387</v>
      </c>
      <c r="Z100" s="690" t="s">
        <v>88</v>
      </c>
      <c r="AA100" s="690" t="s">
        <v>5387</v>
      </c>
      <c r="AB100" s="691">
        <v>38.599255999999997</v>
      </c>
      <c r="AC100" s="691" t="s">
        <v>5387</v>
      </c>
      <c r="AD100" s="691">
        <v>-82.824667000000005</v>
      </c>
      <c r="AE100" s="691" t="s">
        <v>5387</v>
      </c>
      <c r="AF100" s="690" t="s">
        <v>6955</v>
      </c>
      <c r="AG100" s="690" t="s">
        <v>5387</v>
      </c>
      <c r="AH100" s="690">
        <v>2707</v>
      </c>
      <c r="AI100" s="690">
        <v>2707</v>
      </c>
      <c r="AJ100" s="690" t="s">
        <v>5387</v>
      </c>
      <c r="AK100" s="690">
        <v>525600</v>
      </c>
      <c r="AL100" s="690">
        <v>525600</v>
      </c>
      <c r="AM100" s="690" t="s">
        <v>5387</v>
      </c>
      <c r="AN100" s="690">
        <v>42.5</v>
      </c>
      <c r="AO100" s="690">
        <v>42.5</v>
      </c>
      <c r="AP100" s="690" t="s">
        <v>5387</v>
      </c>
      <c r="AQ100" s="690">
        <v>2550</v>
      </c>
      <c r="AR100" s="690">
        <v>2550</v>
      </c>
      <c r="AS100" s="690" t="s">
        <v>5387</v>
      </c>
      <c r="AT100" s="690">
        <v>48</v>
      </c>
      <c r="AU100" s="690">
        <v>48</v>
      </c>
      <c r="AV100" s="690" t="s">
        <v>5387</v>
      </c>
      <c r="AW100" s="690">
        <v>2880</v>
      </c>
      <c r="AX100" s="690">
        <v>2880</v>
      </c>
      <c r="AY100" s="690" t="s">
        <v>5387</v>
      </c>
      <c r="AZ100" s="690">
        <v>375783</v>
      </c>
      <c r="BA100" s="690">
        <v>375783</v>
      </c>
      <c r="BB100" s="690" t="s">
        <v>5387</v>
      </c>
      <c r="BC100" s="690" t="s">
        <v>601</v>
      </c>
      <c r="BD100" s="690" t="s">
        <v>5387</v>
      </c>
      <c r="BE100" s="692">
        <v>38412</v>
      </c>
      <c r="BF100" s="692" t="s">
        <v>5387</v>
      </c>
      <c r="BG100" s="690" t="s">
        <v>88</v>
      </c>
      <c r="BH100" s="690" t="s">
        <v>5387</v>
      </c>
      <c r="BI100" s="690">
        <v>30300384</v>
      </c>
      <c r="BJ100" s="690" t="s">
        <v>5387</v>
      </c>
      <c r="BK100" s="690" t="s">
        <v>6960</v>
      </c>
      <c r="BL100" s="690" t="s">
        <v>5387</v>
      </c>
      <c r="BM100" s="690">
        <v>175200</v>
      </c>
      <c r="BN100" s="690">
        <v>175200</v>
      </c>
      <c r="BO100" s="690" t="s">
        <v>5387</v>
      </c>
      <c r="BP100" s="690">
        <v>175200</v>
      </c>
      <c r="BQ100" s="690">
        <v>175200</v>
      </c>
      <c r="BR100" s="690" t="s">
        <v>5387</v>
      </c>
      <c r="BS100" s="690">
        <v>175200</v>
      </c>
      <c r="BT100" s="690">
        <v>175200</v>
      </c>
      <c r="BU100" s="690" t="s">
        <v>5387</v>
      </c>
      <c r="BV100" s="690">
        <v>175200</v>
      </c>
      <c r="BW100" s="690">
        <v>175200</v>
      </c>
      <c r="BX100" s="690" t="s">
        <v>5387</v>
      </c>
      <c r="BY100" s="690" t="s">
        <v>6943</v>
      </c>
      <c r="BZ100" s="690" t="s">
        <v>6943</v>
      </c>
      <c r="CA100" s="690"/>
      <c r="CB100" s="690" t="s">
        <v>6943</v>
      </c>
      <c r="CC100" s="690" t="s">
        <v>6943</v>
      </c>
      <c r="CD100" s="690"/>
      <c r="CE100" s="690" t="s">
        <v>6943</v>
      </c>
      <c r="CF100" s="690" t="s">
        <v>6943</v>
      </c>
      <c r="CG100" s="690"/>
      <c r="CH100" s="690" t="s">
        <v>6943</v>
      </c>
      <c r="CI100" s="690" t="s">
        <v>6943</v>
      </c>
      <c r="CJ100" s="690"/>
      <c r="CK100" s="690" t="s">
        <v>6944</v>
      </c>
      <c r="CL100" s="690" t="s">
        <v>5387</v>
      </c>
      <c r="CM100" s="690" t="s">
        <v>88</v>
      </c>
      <c r="CN100" s="690" t="s">
        <v>5387</v>
      </c>
      <c r="CO100" s="690" t="s">
        <v>88</v>
      </c>
      <c r="CP100" s="690" t="s">
        <v>5387</v>
      </c>
      <c r="CQ100" s="690" t="s">
        <v>735</v>
      </c>
      <c r="CR100" s="690" t="s">
        <v>5387</v>
      </c>
      <c r="CS100" s="690" t="s">
        <v>88</v>
      </c>
      <c r="CT100" s="690" t="s">
        <v>5387</v>
      </c>
      <c r="CU100" s="691">
        <v>38.599255999999997</v>
      </c>
      <c r="CV100" s="691" t="s">
        <v>5387</v>
      </c>
      <c r="CW100" s="691">
        <v>-82.824667000000005</v>
      </c>
      <c r="CX100" s="691" t="s">
        <v>5387</v>
      </c>
      <c r="CY100" s="690">
        <v>90</v>
      </c>
      <c r="CZ100" s="690" t="s">
        <v>5387</v>
      </c>
      <c r="DA100" s="690">
        <v>9</v>
      </c>
      <c r="DB100" s="690" t="s">
        <v>5387</v>
      </c>
      <c r="DC100" s="690">
        <v>225000</v>
      </c>
      <c r="DD100" s="690" t="s">
        <v>5387</v>
      </c>
      <c r="DE100" s="690">
        <v>1600</v>
      </c>
      <c r="DF100" s="690" t="s">
        <v>6946</v>
      </c>
      <c r="DG100" s="690" t="s">
        <v>88</v>
      </c>
      <c r="DH100" s="690" t="s">
        <v>5387</v>
      </c>
      <c r="DI100" s="690" t="s">
        <v>88</v>
      </c>
      <c r="DJ100" s="690" t="s">
        <v>5387</v>
      </c>
      <c r="DK100" s="690" t="s">
        <v>88</v>
      </c>
      <c r="DL100" s="690" t="s">
        <v>5387</v>
      </c>
      <c r="DM100" s="690" t="s">
        <v>88</v>
      </c>
      <c r="DN100" s="690" t="s">
        <v>5387</v>
      </c>
      <c r="DO100" s="690" t="s">
        <v>88</v>
      </c>
      <c r="DP100" s="690" t="s">
        <v>5387</v>
      </c>
      <c r="DQ100" s="690" t="s">
        <v>88</v>
      </c>
      <c r="DR100" s="690" t="s">
        <v>5387</v>
      </c>
      <c r="DS100" s="690" t="s">
        <v>88</v>
      </c>
      <c r="DT100" s="690" t="s">
        <v>5387</v>
      </c>
      <c r="DU100" s="690" t="s">
        <v>88</v>
      </c>
      <c r="DV100" s="690" t="s">
        <v>5387</v>
      </c>
      <c r="DW100" s="690" t="s">
        <v>88</v>
      </c>
      <c r="DX100" s="690" t="s">
        <v>5387</v>
      </c>
      <c r="DY100" s="690" t="s">
        <v>88</v>
      </c>
      <c r="DZ100" s="690" t="s">
        <v>5387</v>
      </c>
      <c r="EA100" s="690" t="s">
        <v>88</v>
      </c>
      <c r="EB100" s="690" t="s">
        <v>5387</v>
      </c>
      <c r="EC100" s="690" t="s">
        <v>88</v>
      </c>
      <c r="ED100" s="690" t="s">
        <v>5387</v>
      </c>
      <c r="EE100" s="690" t="s">
        <v>88</v>
      </c>
      <c r="EF100" s="690" t="s">
        <v>5387</v>
      </c>
      <c r="EG100" s="690" t="s">
        <v>88</v>
      </c>
      <c r="EH100" s="690" t="s">
        <v>5387</v>
      </c>
      <c r="EI100" s="690" t="s">
        <v>88</v>
      </c>
      <c r="EJ100" s="690" t="s">
        <v>5387</v>
      </c>
      <c r="EK100" s="690" t="s">
        <v>88</v>
      </c>
      <c r="EL100" s="690" t="s">
        <v>5387</v>
      </c>
      <c r="EM100" s="690" t="s">
        <v>88</v>
      </c>
      <c r="EN100" s="690" t="s">
        <v>5387</v>
      </c>
      <c r="EO100" s="690" t="s">
        <v>88</v>
      </c>
      <c r="EP100" s="690" t="s">
        <v>5387</v>
      </c>
      <c r="EQ100" s="690" t="s">
        <v>88</v>
      </c>
      <c r="ER100" s="690" t="s">
        <v>5387</v>
      </c>
      <c r="ES100" s="690" t="s">
        <v>88</v>
      </c>
      <c r="ET100" s="690" t="s">
        <v>5387</v>
      </c>
      <c r="EU100" s="690" t="s">
        <v>88</v>
      </c>
      <c r="EV100" s="690" t="s">
        <v>5387</v>
      </c>
      <c r="EW100" s="693"/>
      <c r="EX100" s="693"/>
      <c r="EY100" s="693"/>
      <c r="EZ100" s="693"/>
      <c r="FA100" s="693"/>
      <c r="FB100" s="693"/>
      <c r="FC100" s="693"/>
      <c r="FD100" s="693"/>
      <c r="FE100" s="693"/>
      <c r="FF100" s="693"/>
      <c r="FG100" s="693"/>
      <c r="FH100" s="693"/>
      <c r="FI100" s="694"/>
      <c r="FJ100" s="694"/>
      <c r="FK100" s="694"/>
      <c r="FL100" s="694"/>
      <c r="FM100" s="694"/>
      <c r="FN100" s="694"/>
      <c r="FO100" s="694"/>
      <c r="FP100" s="694"/>
      <c r="FQ100" s="694"/>
      <c r="FR100" s="694"/>
      <c r="FS100" s="694"/>
      <c r="FT100" s="694"/>
      <c r="FU100" s="695"/>
      <c r="FV100" s="695"/>
      <c r="FW100" s="690"/>
      <c r="FX100" s="690"/>
      <c r="FY100" s="695"/>
      <c r="FZ100" s="695"/>
      <c r="GA100" s="695"/>
      <c r="GB100" s="695"/>
      <c r="GC100" s="690"/>
      <c r="GD100" s="690"/>
    </row>
    <row r="101" spans="1:186" ht="24.95" customHeight="1" x14ac:dyDescent="0.2">
      <c r="A101" s="690" t="s">
        <v>3083</v>
      </c>
      <c r="B101" s="640" t="s">
        <v>3083</v>
      </c>
      <c r="C101" s="690" t="s">
        <v>5388</v>
      </c>
      <c r="D101" s="690" t="s">
        <v>6953</v>
      </c>
      <c r="E101" s="690" t="s">
        <v>5387</v>
      </c>
      <c r="F101" s="690" t="s">
        <v>6961</v>
      </c>
      <c r="G101" s="690" t="s">
        <v>5387</v>
      </c>
      <c r="H101" s="690" t="s">
        <v>88</v>
      </c>
      <c r="I101" s="690" t="s">
        <v>5387</v>
      </c>
      <c r="J101" s="690" t="s">
        <v>88</v>
      </c>
      <c r="K101" s="690" t="s">
        <v>5387</v>
      </c>
      <c r="L101" s="690" t="s">
        <v>88</v>
      </c>
      <c r="M101" s="690" t="s">
        <v>5387</v>
      </c>
      <c r="N101" s="690" t="s">
        <v>88</v>
      </c>
      <c r="O101" s="690" t="s">
        <v>5387</v>
      </c>
      <c r="P101" s="690" t="s">
        <v>88</v>
      </c>
      <c r="Q101" s="690" t="s">
        <v>5387</v>
      </c>
      <c r="R101" s="690" t="s">
        <v>3162</v>
      </c>
      <c r="S101" s="690" t="s">
        <v>5387</v>
      </c>
      <c r="T101" s="690" t="s">
        <v>6941</v>
      </c>
      <c r="U101" s="690" t="s">
        <v>5387</v>
      </c>
      <c r="V101" s="690" t="s">
        <v>88</v>
      </c>
      <c r="W101" s="690" t="s">
        <v>5387</v>
      </c>
      <c r="X101" s="690" t="s">
        <v>88</v>
      </c>
      <c r="Y101" s="690" t="s">
        <v>5387</v>
      </c>
      <c r="Z101" s="690" t="s">
        <v>88</v>
      </c>
      <c r="AA101" s="690" t="s">
        <v>5387</v>
      </c>
      <c r="AB101" s="691">
        <v>38.59872</v>
      </c>
      <c r="AC101" s="691" t="s">
        <v>5387</v>
      </c>
      <c r="AD101" s="691">
        <v>-82.826131000000004</v>
      </c>
      <c r="AE101" s="691" t="s">
        <v>5387</v>
      </c>
      <c r="AF101" s="690" t="s">
        <v>6962</v>
      </c>
      <c r="AG101" s="690" t="s">
        <v>5387</v>
      </c>
      <c r="AH101" s="690">
        <v>1805</v>
      </c>
      <c r="AI101" s="690">
        <v>1805</v>
      </c>
      <c r="AJ101" s="690" t="s">
        <v>5387</v>
      </c>
      <c r="AK101" s="690">
        <v>350400</v>
      </c>
      <c r="AL101" s="690">
        <v>350400</v>
      </c>
      <c r="AM101" s="690" t="s">
        <v>5387</v>
      </c>
      <c r="AN101" s="690">
        <v>42.5</v>
      </c>
      <c r="AO101" s="690">
        <v>42.5</v>
      </c>
      <c r="AP101" s="690" t="s">
        <v>5387</v>
      </c>
      <c r="AQ101" s="690">
        <v>1700</v>
      </c>
      <c r="AR101" s="690">
        <v>1700</v>
      </c>
      <c r="AS101" s="690" t="s">
        <v>5387</v>
      </c>
      <c r="AT101" s="690">
        <v>48</v>
      </c>
      <c r="AU101" s="690">
        <v>48</v>
      </c>
      <c r="AV101" s="690" t="s">
        <v>5387</v>
      </c>
      <c r="AW101" s="690">
        <v>1920</v>
      </c>
      <c r="AX101" s="690">
        <v>1920</v>
      </c>
      <c r="AY101" s="690" t="s">
        <v>5387</v>
      </c>
      <c r="AZ101" s="690">
        <v>250522</v>
      </c>
      <c r="BA101" s="690">
        <v>250522</v>
      </c>
      <c r="BB101" s="690" t="s">
        <v>5387</v>
      </c>
      <c r="BC101" s="690" t="s">
        <v>601</v>
      </c>
      <c r="BD101" s="690" t="s">
        <v>5387</v>
      </c>
      <c r="BE101" s="692">
        <v>38412</v>
      </c>
      <c r="BF101" s="692" t="s">
        <v>5387</v>
      </c>
      <c r="BG101" s="690" t="s">
        <v>88</v>
      </c>
      <c r="BH101" s="690" t="s">
        <v>5387</v>
      </c>
      <c r="BI101" s="690">
        <v>30300384</v>
      </c>
      <c r="BJ101" s="690" t="s">
        <v>5387</v>
      </c>
      <c r="BK101" s="690" t="s">
        <v>6963</v>
      </c>
      <c r="BL101" s="690" t="s">
        <v>5387</v>
      </c>
      <c r="BM101" s="690">
        <v>175200</v>
      </c>
      <c r="BN101" s="690">
        <v>175200</v>
      </c>
      <c r="BO101" s="690" t="s">
        <v>5387</v>
      </c>
      <c r="BP101" s="690">
        <v>175200</v>
      </c>
      <c r="BQ101" s="690">
        <v>175200</v>
      </c>
      <c r="BR101" s="690" t="s">
        <v>5387</v>
      </c>
      <c r="BS101" s="690">
        <v>175200</v>
      </c>
      <c r="BT101" s="690">
        <v>175200</v>
      </c>
      <c r="BU101" s="690" t="s">
        <v>5387</v>
      </c>
      <c r="BV101" s="690">
        <v>175200</v>
      </c>
      <c r="BW101" s="690">
        <v>175200</v>
      </c>
      <c r="BX101" s="690" t="s">
        <v>5387</v>
      </c>
      <c r="BY101" s="690" t="s">
        <v>6943</v>
      </c>
      <c r="BZ101" s="690" t="s">
        <v>6943</v>
      </c>
      <c r="CA101" s="690"/>
      <c r="CB101" s="690" t="s">
        <v>6943</v>
      </c>
      <c r="CC101" s="690" t="s">
        <v>6943</v>
      </c>
      <c r="CD101" s="690"/>
      <c r="CE101" s="690" t="s">
        <v>6943</v>
      </c>
      <c r="CF101" s="690" t="s">
        <v>6943</v>
      </c>
      <c r="CG101" s="690"/>
      <c r="CH101" s="690" t="s">
        <v>6943</v>
      </c>
      <c r="CI101" s="690" t="s">
        <v>6943</v>
      </c>
      <c r="CJ101" s="690"/>
      <c r="CK101" s="690" t="s">
        <v>6944</v>
      </c>
      <c r="CL101" s="690" t="s">
        <v>5387</v>
      </c>
      <c r="CM101" s="690" t="s">
        <v>88</v>
      </c>
      <c r="CN101" s="690" t="s">
        <v>5387</v>
      </c>
      <c r="CO101" s="690" t="s">
        <v>88</v>
      </c>
      <c r="CP101" s="690" t="s">
        <v>5387</v>
      </c>
      <c r="CQ101" s="690" t="s">
        <v>735</v>
      </c>
      <c r="CR101" s="690" t="s">
        <v>5387</v>
      </c>
      <c r="CS101" s="690" t="s">
        <v>88</v>
      </c>
      <c r="CT101" s="690" t="s">
        <v>5387</v>
      </c>
      <c r="CU101" s="691">
        <v>38.59872</v>
      </c>
      <c r="CV101" s="691" t="s">
        <v>5387</v>
      </c>
      <c r="CW101" s="691">
        <v>-82.826131000000004</v>
      </c>
      <c r="CX101" s="691" t="s">
        <v>5387</v>
      </c>
      <c r="CY101" s="690">
        <v>90</v>
      </c>
      <c r="CZ101" s="690" t="s">
        <v>5387</v>
      </c>
      <c r="DA101" s="690">
        <v>9</v>
      </c>
      <c r="DB101" s="690" t="s">
        <v>5387</v>
      </c>
      <c r="DC101" s="690">
        <v>225000</v>
      </c>
      <c r="DD101" s="690" t="s">
        <v>5387</v>
      </c>
      <c r="DE101" s="690">
        <v>1600</v>
      </c>
      <c r="DF101" s="690" t="s">
        <v>6946</v>
      </c>
      <c r="DG101" s="690" t="s">
        <v>88</v>
      </c>
      <c r="DH101" s="690" t="s">
        <v>5387</v>
      </c>
      <c r="DI101" s="690" t="s">
        <v>88</v>
      </c>
      <c r="DJ101" s="690" t="s">
        <v>5387</v>
      </c>
      <c r="DK101" s="690" t="s">
        <v>88</v>
      </c>
      <c r="DL101" s="690" t="s">
        <v>5387</v>
      </c>
      <c r="DM101" s="690" t="s">
        <v>88</v>
      </c>
      <c r="DN101" s="690" t="s">
        <v>5387</v>
      </c>
      <c r="DO101" s="690" t="s">
        <v>88</v>
      </c>
      <c r="DP101" s="690" t="s">
        <v>5387</v>
      </c>
      <c r="DQ101" s="690" t="s">
        <v>88</v>
      </c>
      <c r="DR101" s="690" t="s">
        <v>5387</v>
      </c>
      <c r="DS101" s="690" t="s">
        <v>88</v>
      </c>
      <c r="DT101" s="690" t="s">
        <v>5387</v>
      </c>
      <c r="DU101" s="690" t="s">
        <v>88</v>
      </c>
      <c r="DV101" s="690" t="s">
        <v>5387</v>
      </c>
      <c r="DW101" s="690" t="s">
        <v>88</v>
      </c>
      <c r="DX101" s="690" t="s">
        <v>5387</v>
      </c>
      <c r="DY101" s="690" t="s">
        <v>88</v>
      </c>
      <c r="DZ101" s="690" t="s">
        <v>5387</v>
      </c>
      <c r="EA101" s="690" t="s">
        <v>88</v>
      </c>
      <c r="EB101" s="690" t="s">
        <v>5387</v>
      </c>
      <c r="EC101" s="690" t="s">
        <v>88</v>
      </c>
      <c r="ED101" s="690" t="s">
        <v>5387</v>
      </c>
      <c r="EE101" s="690" t="s">
        <v>88</v>
      </c>
      <c r="EF101" s="690" t="s">
        <v>5387</v>
      </c>
      <c r="EG101" s="690" t="s">
        <v>88</v>
      </c>
      <c r="EH101" s="690" t="s">
        <v>5387</v>
      </c>
      <c r="EI101" s="690" t="s">
        <v>88</v>
      </c>
      <c r="EJ101" s="690" t="s">
        <v>5387</v>
      </c>
      <c r="EK101" s="690" t="s">
        <v>88</v>
      </c>
      <c r="EL101" s="690" t="s">
        <v>5387</v>
      </c>
      <c r="EM101" s="690" t="s">
        <v>88</v>
      </c>
      <c r="EN101" s="690" t="s">
        <v>5387</v>
      </c>
      <c r="EO101" s="690" t="s">
        <v>88</v>
      </c>
      <c r="EP101" s="690" t="s">
        <v>5387</v>
      </c>
      <c r="EQ101" s="690" t="s">
        <v>88</v>
      </c>
      <c r="ER101" s="690" t="s">
        <v>5387</v>
      </c>
      <c r="ES101" s="690" t="s">
        <v>88</v>
      </c>
      <c r="ET101" s="690" t="s">
        <v>5387</v>
      </c>
      <c r="EU101" s="690" t="s">
        <v>88</v>
      </c>
      <c r="EV101" s="690" t="s">
        <v>5387</v>
      </c>
      <c r="EW101" s="693"/>
      <c r="EX101" s="693"/>
      <c r="EY101" s="693"/>
      <c r="EZ101" s="693"/>
      <c r="FA101" s="693"/>
      <c r="FB101" s="693"/>
      <c r="FC101" s="693"/>
      <c r="FD101" s="693"/>
      <c r="FE101" s="693"/>
      <c r="FF101" s="693"/>
      <c r="FG101" s="693"/>
      <c r="FH101" s="693"/>
      <c r="FI101" s="694"/>
      <c r="FJ101" s="694"/>
      <c r="FK101" s="694"/>
      <c r="FL101" s="694"/>
      <c r="FM101" s="694"/>
      <c r="FN101" s="694"/>
      <c r="FO101" s="694"/>
      <c r="FP101" s="694"/>
      <c r="FQ101" s="694"/>
      <c r="FR101" s="694"/>
      <c r="FS101" s="694"/>
      <c r="FT101" s="694"/>
      <c r="FU101" s="695"/>
      <c r="FV101" s="695"/>
      <c r="FW101" s="690"/>
      <c r="FX101" s="690"/>
      <c r="FY101" s="695"/>
      <c r="FZ101" s="695"/>
      <c r="GA101" s="695"/>
      <c r="GB101" s="695"/>
      <c r="GC101" s="690"/>
      <c r="GD101" s="690"/>
    </row>
    <row r="102" spans="1:186" ht="24.95" customHeight="1" x14ac:dyDescent="0.2">
      <c r="A102" s="690" t="s">
        <v>3083</v>
      </c>
      <c r="B102" s="640" t="s">
        <v>3083</v>
      </c>
      <c r="C102" s="690" t="s">
        <v>5388</v>
      </c>
      <c r="D102" s="690" t="s">
        <v>6953</v>
      </c>
      <c r="E102" s="690" t="s">
        <v>5387</v>
      </c>
      <c r="F102" s="690" t="s">
        <v>6964</v>
      </c>
      <c r="G102" s="690" t="s">
        <v>5387</v>
      </c>
      <c r="H102" s="690" t="s">
        <v>88</v>
      </c>
      <c r="I102" s="690" t="s">
        <v>5387</v>
      </c>
      <c r="J102" s="690" t="s">
        <v>88</v>
      </c>
      <c r="K102" s="690" t="s">
        <v>5387</v>
      </c>
      <c r="L102" s="690" t="s">
        <v>88</v>
      </c>
      <c r="M102" s="690" t="s">
        <v>5387</v>
      </c>
      <c r="N102" s="690" t="s">
        <v>88</v>
      </c>
      <c r="O102" s="690" t="s">
        <v>5387</v>
      </c>
      <c r="P102" s="690" t="s">
        <v>88</v>
      </c>
      <c r="Q102" s="690" t="s">
        <v>5387</v>
      </c>
      <c r="R102" s="690" t="s">
        <v>3162</v>
      </c>
      <c r="S102" s="690" t="s">
        <v>5387</v>
      </c>
      <c r="T102" s="690" t="s">
        <v>6941</v>
      </c>
      <c r="U102" s="690" t="s">
        <v>5387</v>
      </c>
      <c r="V102" s="690" t="s">
        <v>88</v>
      </c>
      <c r="W102" s="690" t="s">
        <v>5387</v>
      </c>
      <c r="X102" s="690" t="s">
        <v>88</v>
      </c>
      <c r="Y102" s="690" t="s">
        <v>5387</v>
      </c>
      <c r="Z102" s="690" t="s">
        <v>88</v>
      </c>
      <c r="AA102" s="690" t="s">
        <v>5387</v>
      </c>
      <c r="AB102" s="691">
        <v>38.598368000000001</v>
      </c>
      <c r="AC102" s="691" t="s">
        <v>5387</v>
      </c>
      <c r="AD102" s="691">
        <v>-82.827083999999999</v>
      </c>
      <c r="AE102" s="691" t="s">
        <v>5387</v>
      </c>
      <c r="AF102" s="690" t="s">
        <v>6962</v>
      </c>
      <c r="AG102" s="690" t="s">
        <v>5387</v>
      </c>
      <c r="AH102" s="690">
        <v>1805</v>
      </c>
      <c r="AI102" s="690">
        <v>1805</v>
      </c>
      <c r="AJ102" s="690" t="s">
        <v>5387</v>
      </c>
      <c r="AK102" s="690">
        <v>350400</v>
      </c>
      <c r="AL102" s="690">
        <v>350400</v>
      </c>
      <c r="AM102" s="690" t="s">
        <v>5387</v>
      </c>
      <c r="AN102" s="690">
        <v>42.5</v>
      </c>
      <c r="AO102" s="690">
        <v>42.5</v>
      </c>
      <c r="AP102" s="690" t="s">
        <v>5387</v>
      </c>
      <c r="AQ102" s="690">
        <v>1700</v>
      </c>
      <c r="AR102" s="690">
        <v>1700</v>
      </c>
      <c r="AS102" s="690" t="s">
        <v>5387</v>
      </c>
      <c r="AT102" s="690">
        <v>48</v>
      </c>
      <c r="AU102" s="690">
        <v>48</v>
      </c>
      <c r="AV102" s="690" t="s">
        <v>5387</v>
      </c>
      <c r="AW102" s="690">
        <v>1920</v>
      </c>
      <c r="AX102" s="690">
        <v>1920</v>
      </c>
      <c r="AY102" s="690" t="s">
        <v>5387</v>
      </c>
      <c r="AZ102" s="690">
        <v>250522</v>
      </c>
      <c r="BA102" s="690">
        <v>250522</v>
      </c>
      <c r="BB102" s="690" t="s">
        <v>5387</v>
      </c>
      <c r="BC102" s="690" t="s">
        <v>601</v>
      </c>
      <c r="BD102" s="690" t="s">
        <v>5387</v>
      </c>
      <c r="BE102" s="692">
        <v>38412</v>
      </c>
      <c r="BF102" s="692" t="s">
        <v>5387</v>
      </c>
      <c r="BG102" s="690" t="s">
        <v>88</v>
      </c>
      <c r="BH102" s="690" t="s">
        <v>5387</v>
      </c>
      <c r="BI102" s="690">
        <v>30300384</v>
      </c>
      <c r="BJ102" s="690" t="s">
        <v>5387</v>
      </c>
      <c r="BK102" s="690" t="s">
        <v>6965</v>
      </c>
      <c r="BL102" s="690" t="s">
        <v>5387</v>
      </c>
      <c r="BM102" s="690">
        <v>175200</v>
      </c>
      <c r="BN102" s="690">
        <v>175200</v>
      </c>
      <c r="BO102" s="690" t="s">
        <v>5387</v>
      </c>
      <c r="BP102" s="690">
        <v>175200</v>
      </c>
      <c r="BQ102" s="690">
        <v>175200</v>
      </c>
      <c r="BR102" s="690" t="s">
        <v>5387</v>
      </c>
      <c r="BS102" s="690">
        <v>175200</v>
      </c>
      <c r="BT102" s="690">
        <v>175200</v>
      </c>
      <c r="BU102" s="690" t="s">
        <v>5387</v>
      </c>
      <c r="BV102" s="690">
        <v>175200</v>
      </c>
      <c r="BW102" s="690">
        <v>175200</v>
      </c>
      <c r="BX102" s="690" t="s">
        <v>5387</v>
      </c>
      <c r="BY102" s="690" t="s">
        <v>6943</v>
      </c>
      <c r="BZ102" s="690" t="s">
        <v>6943</v>
      </c>
      <c r="CA102" s="690"/>
      <c r="CB102" s="690" t="s">
        <v>6943</v>
      </c>
      <c r="CC102" s="690" t="s">
        <v>6943</v>
      </c>
      <c r="CD102" s="690"/>
      <c r="CE102" s="690" t="s">
        <v>6943</v>
      </c>
      <c r="CF102" s="690" t="s">
        <v>6943</v>
      </c>
      <c r="CG102" s="690"/>
      <c r="CH102" s="690" t="s">
        <v>6943</v>
      </c>
      <c r="CI102" s="690" t="s">
        <v>6943</v>
      </c>
      <c r="CJ102" s="690"/>
      <c r="CK102" s="690" t="s">
        <v>6944</v>
      </c>
      <c r="CL102" s="690" t="s">
        <v>5387</v>
      </c>
      <c r="CM102" s="690" t="s">
        <v>88</v>
      </c>
      <c r="CN102" s="690" t="s">
        <v>5387</v>
      </c>
      <c r="CO102" s="690" t="s">
        <v>88</v>
      </c>
      <c r="CP102" s="690" t="s">
        <v>5387</v>
      </c>
      <c r="CQ102" s="690" t="s">
        <v>735</v>
      </c>
      <c r="CR102" s="690" t="s">
        <v>5387</v>
      </c>
      <c r="CS102" s="690" t="s">
        <v>88</v>
      </c>
      <c r="CT102" s="690" t="s">
        <v>5387</v>
      </c>
      <c r="CU102" s="691">
        <v>38.598368000000001</v>
      </c>
      <c r="CV102" s="691" t="s">
        <v>5387</v>
      </c>
      <c r="CW102" s="691">
        <v>-82.827083999999999</v>
      </c>
      <c r="CX102" s="691" t="s">
        <v>5387</v>
      </c>
      <c r="CY102" s="690">
        <v>90</v>
      </c>
      <c r="CZ102" s="690" t="s">
        <v>5387</v>
      </c>
      <c r="DA102" s="690">
        <v>9</v>
      </c>
      <c r="DB102" s="690" t="s">
        <v>5387</v>
      </c>
      <c r="DC102" s="690">
        <v>225000</v>
      </c>
      <c r="DD102" s="690" t="s">
        <v>5387</v>
      </c>
      <c r="DE102" s="690">
        <v>1600</v>
      </c>
      <c r="DF102" s="690" t="s">
        <v>6946</v>
      </c>
      <c r="DG102" s="690" t="s">
        <v>6966</v>
      </c>
      <c r="DH102" s="690" t="s">
        <v>5387</v>
      </c>
      <c r="DI102" s="690" t="s">
        <v>88</v>
      </c>
      <c r="DJ102" s="690" t="s">
        <v>5387</v>
      </c>
      <c r="DK102" s="690" t="s">
        <v>88</v>
      </c>
      <c r="DL102" s="690" t="s">
        <v>5387</v>
      </c>
      <c r="DM102" s="690" t="s">
        <v>88</v>
      </c>
      <c r="DN102" s="690" t="s">
        <v>5387</v>
      </c>
      <c r="DO102" s="690" t="s">
        <v>88</v>
      </c>
      <c r="DP102" s="690" t="s">
        <v>5387</v>
      </c>
      <c r="DQ102" s="690" t="s">
        <v>88</v>
      </c>
      <c r="DR102" s="690" t="s">
        <v>5387</v>
      </c>
      <c r="DS102" s="690" t="s">
        <v>88</v>
      </c>
      <c r="DT102" s="690" t="s">
        <v>5387</v>
      </c>
      <c r="DU102" s="690" t="s">
        <v>88</v>
      </c>
      <c r="DV102" s="690" t="s">
        <v>5387</v>
      </c>
      <c r="DW102" s="690" t="s">
        <v>88</v>
      </c>
      <c r="DX102" s="690" t="s">
        <v>5387</v>
      </c>
      <c r="DY102" s="690" t="s">
        <v>88</v>
      </c>
      <c r="DZ102" s="690" t="s">
        <v>5387</v>
      </c>
      <c r="EA102" s="690" t="s">
        <v>88</v>
      </c>
      <c r="EB102" s="690" t="s">
        <v>5387</v>
      </c>
      <c r="EC102" s="690" t="s">
        <v>88</v>
      </c>
      <c r="ED102" s="690" t="s">
        <v>5387</v>
      </c>
      <c r="EE102" s="690" t="s">
        <v>88</v>
      </c>
      <c r="EF102" s="690" t="s">
        <v>5387</v>
      </c>
      <c r="EG102" s="690" t="s">
        <v>88</v>
      </c>
      <c r="EH102" s="690" t="s">
        <v>5387</v>
      </c>
      <c r="EI102" s="690" t="s">
        <v>88</v>
      </c>
      <c r="EJ102" s="690" t="s">
        <v>5387</v>
      </c>
      <c r="EK102" s="690" t="s">
        <v>88</v>
      </c>
      <c r="EL102" s="690" t="s">
        <v>5387</v>
      </c>
      <c r="EM102" s="690" t="s">
        <v>88</v>
      </c>
      <c r="EN102" s="690" t="s">
        <v>5387</v>
      </c>
      <c r="EO102" s="690" t="s">
        <v>88</v>
      </c>
      <c r="EP102" s="690" t="s">
        <v>5387</v>
      </c>
      <c r="EQ102" s="690" t="s">
        <v>88</v>
      </c>
      <c r="ER102" s="690" t="s">
        <v>5387</v>
      </c>
      <c r="ES102" s="690" t="s">
        <v>88</v>
      </c>
      <c r="ET102" s="690" t="s">
        <v>5387</v>
      </c>
      <c r="EU102" s="690" t="s">
        <v>88</v>
      </c>
      <c r="EV102" s="690" t="s">
        <v>5387</v>
      </c>
      <c r="EW102" s="693"/>
      <c r="EX102" s="693"/>
      <c r="EY102" s="693"/>
      <c r="EZ102" s="693"/>
      <c r="FA102" s="693"/>
      <c r="FB102" s="693"/>
      <c r="FC102" s="693"/>
      <c r="FD102" s="693"/>
      <c r="FE102" s="693"/>
      <c r="FF102" s="693"/>
      <c r="FG102" s="693"/>
      <c r="FH102" s="693"/>
      <c r="FI102" s="694"/>
      <c r="FJ102" s="694"/>
      <c r="FK102" s="694"/>
      <c r="FL102" s="694"/>
      <c r="FM102" s="694"/>
      <c r="FN102" s="694"/>
      <c r="FO102" s="694"/>
      <c r="FP102" s="694"/>
      <c r="FQ102" s="694"/>
      <c r="FR102" s="694"/>
      <c r="FS102" s="694"/>
      <c r="FT102" s="694"/>
      <c r="FU102" s="695"/>
      <c r="FV102" s="695"/>
      <c r="FW102" s="690"/>
      <c r="FX102" s="690"/>
      <c r="FY102" s="695"/>
      <c r="FZ102" s="695"/>
      <c r="GA102" s="695"/>
      <c r="GB102" s="695"/>
      <c r="GC102" s="690"/>
      <c r="GD102" s="690"/>
    </row>
    <row r="103" spans="1:186" ht="24.95" customHeight="1" x14ac:dyDescent="0.2">
      <c r="A103" s="690" t="s">
        <v>3083</v>
      </c>
      <c r="B103" s="640" t="s">
        <v>3083</v>
      </c>
      <c r="C103" s="690" t="s">
        <v>5388</v>
      </c>
      <c r="D103" s="690" t="s">
        <v>6953</v>
      </c>
      <c r="E103" s="690" t="s">
        <v>5387</v>
      </c>
      <c r="F103" s="690" t="s">
        <v>6967</v>
      </c>
      <c r="G103" s="690" t="s">
        <v>5387</v>
      </c>
      <c r="H103" s="690" t="s">
        <v>88</v>
      </c>
      <c r="I103" s="690" t="s">
        <v>5387</v>
      </c>
      <c r="J103" s="690" t="s">
        <v>88</v>
      </c>
      <c r="K103" s="690" t="s">
        <v>5387</v>
      </c>
      <c r="L103" s="690" t="s">
        <v>88</v>
      </c>
      <c r="M103" s="690" t="s">
        <v>5387</v>
      </c>
      <c r="N103" s="690" t="s">
        <v>88</v>
      </c>
      <c r="O103" s="690" t="s">
        <v>5387</v>
      </c>
      <c r="P103" s="690" t="s">
        <v>88</v>
      </c>
      <c r="Q103" s="690" t="s">
        <v>5387</v>
      </c>
      <c r="R103" s="690" t="s">
        <v>3162</v>
      </c>
      <c r="S103" s="690" t="s">
        <v>5387</v>
      </c>
      <c r="T103" s="690" t="s">
        <v>6941</v>
      </c>
      <c r="U103" s="690" t="s">
        <v>5387</v>
      </c>
      <c r="V103" s="690" t="s">
        <v>88</v>
      </c>
      <c r="W103" s="690" t="s">
        <v>5387</v>
      </c>
      <c r="X103" s="690" t="s">
        <v>88</v>
      </c>
      <c r="Y103" s="690" t="s">
        <v>5387</v>
      </c>
      <c r="Z103" s="690" t="s">
        <v>88</v>
      </c>
      <c r="AA103" s="690" t="s">
        <v>5387</v>
      </c>
      <c r="AB103" s="691">
        <v>38.597633000000002</v>
      </c>
      <c r="AC103" s="691" t="s">
        <v>5387</v>
      </c>
      <c r="AD103" s="691">
        <v>-82.829143999999999</v>
      </c>
      <c r="AE103" s="691" t="s">
        <v>5387</v>
      </c>
      <c r="AF103" s="690" t="s">
        <v>6968</v>
      </c>
      <c r="AG103" s="690" t="s">
        <v>5387</v>
      </c>
      <c r="AH103" s="690">
        <v>2707</v>
      </c>
      <c r="AI103" s="690">
        <v>2707</v>
      </c>
      <c r="AJ103" s="690" t="s">
        <v>5387</v>
      </c>
      <c r="AK103" s="690">
        <v>525600</v>
      </c>
      <c r="AL103" s="690">
        <v>525600</v>
      </c>
      <c r="AM103" s="690" t="s">
        <v>5387</v>
      </c>
      <c r="AN103" s="690">
        <v>42.5</v>
      </c>
      <c r="AO103" s="690">
        <v>42.5</v>
      </c>
      <c r="AP103" s="690" t="s">
        <v>5387</v>
      </c>
      <c r="AQ103" s="690">
        <v>2550</v>
      </c>
      <c r="AR103" s="690">
        <v>2550</v>
      </c>
      <c r="AS103" s="690" t="s">
        <v>5387</v>
      </c>
      <c r="AT103" s="690">
        <v>48</v>
      </c>
      <c r="AU103" s="690">
        <v>48</v>
      </c>
      <c r="AV103" s="690" t="s">
        <v>5387</v>
      </c>
      <c r="AW103" s="690">
        <v>2880</v>
      </c>
      <c r="AX103" s="690">
        <v>2880</v>
      </c>
      <c r="AY103" s="690" t="s">
        <v>5387</v>
      </c>
      <c r="AZ103" s="690">
        <v>375783</v>
      </c>
      <c r="BA103" s="690">
        <v>375783</v>
      </c>
      <c r="BB103" s="690" t="s">
        <v>5387</v>
      </c>
      <c r="BC103" s="690" t="s">
        <v>601</v>
      </c>
      <c r="BD103" s="690" t="s">
        <v>5387</v>
      </c>
      <c r="BE103" s="692">
        <v>39637</v>
      </c>
      <c r="BF103" s="692" t="s">
        <v>5387</v>
      </c>
      <c r="BG103" s="690" t="s">
        <v>88</v>
      </c>
      <c r="BH103" s="690" t="s">
        <v>5387</v>
      </c>
      <c r="BI103" s="690">
        <v>30300384</v>
      </c>
      <c r="BJ103" s="690" t="s">
        <v>5387</v>
      </c>
      <c r="BK103" s="690" t="s">
        <v>6969</v>
      </c>
      <c r="BL103" s="690" t="s">
        <v>5387</v>
      </c>
      <c r="BM103" s="690">
        <v>175200</v>
      </c>
      <c r="BN103" s="690">
        <v>175200</v>
      </c>
      <c r="BO103" s="690" t="s">
        <v>5387</v>
      </c>
      <c r="BP103" s="690">
        <v>175200</v>
      </c>
      <c r="BQ103" s="690">
        <v>175200</v>
      </c>
      <c r="BR103" s="690" t="s">
        <v>5387</v>
      </c>
      <c r="BS103" s="690">
        <v>175200</v>
      </c>
      <c r="BT103" s="690">
        <v>175200</v>
      </c>
      <c r="BU103" s="690" t="s">
        <v>5387</v>
      </c>
      <c r="BV103" s="690">
        <v>175200</v>
      </c>
      <c r="BW103" s="690">
        <v>175200</v>
      </c>
      <c r="BX103" s="690" t="s">
        <v>5387</v>
      </c>
      <c r="BY103" s="690" t="s">
        <v>6943</v>
      </c>
      <c r="BZ103" s="690" t="s">
        <v>6943</v>
      </c>
      <c r="CA103" s="690"/>
      <c r="CB103" s="690" t="s">
        <v>6943</v>
      </c>
      <c r="CC103" s="690" t="s">
        <v>6943</v>
      </c>
      <c r="CD103" s="690"/>
      <c r="CE103" s="690" t="s">
        <v>6943</v>
      </c>
      <c r="CF103" s="690" t="s">
        <v>6943</v>
      </c>
      <c r="CG103" s="690"/>
      <c r="CH103" s="690" t="s">
        <v>6943</v>
      </c>
      <c r="CI103" s="690" t="s">
        <v>6943</v>
      </c>
      <c r="CJ103" s="690"/>
      <c r="CK103" s="690" t="s">
        <v>6944</v>
      </c>
      <c r="CL103" s="690" t="s">
        <v>5387</v>
      </c>
      <c r="CM103" s="690" t="s">
        <v>88</v>
      </c>
      <c r="CN103" s="690" t="s">
        <v>5387</v>
      </c>
      <c r="CO103" s="690" t="s">
        <v>88</v>
      </c>
      <c r="CP103" s="690" t="s">
        <v>5387</v>
      </c>
      <c r="CQ103" s="690" t="s">
        <v>735</v>
      </c>
      <c r="CR103" s="690" t="s">
        <v>5387</v>
      </c>
      <c r="CS103" s="690" t="s">
        <v>88</v>
      </c>
      <c r="CT103" s="690" t="s">
        <v>5387</v>
      </c>
      <c r="CU103" s="691">
        <v>38.597633000000002</v>
      </c>
      <c r="CV103" s="691" t="s">
        <v>5387</v>
      </c>
      <c r="CW103" s="691">
        <v>-82.829143999999999</v>
      </c>
      <c r="CX103" s="691" t="s">
        <v>5387</v>
      </c>
      <c r="CY103" s="690">
        <v>90</v>
      </c>
      <c r="CZ103" s="690" t="s">
        <v>5387</v>
      </c>
      <c r="DA103" s="690">
        <v>9</v>
      </c>
      <c r="DB103" s="690" t="s">
        <v>5387</v>
      </c>
      <c r="DC103" s="690">
        <v>225000</v>
      </c>
      <c r="DD103" s="690" t="s">
        <v>5387</v>
      </c>
      <c r="DE103" s="690">
        <v>1600</v>
      </c>
      <c r="DF103" s="690" t="s">
        <v>6946</v>
      </c>
      <c r="DG103" s="690" t="s">
        <v>6966</v>
      </c>
      <c r="DH103" s="690" t="s">
        <v>6946</v>
      </c>
      <c r="DI103" s="690" t="s">
        <v>88</v>
      </c>
      <c r="DJ103" s="690" t="s">
        <v>5387</v>
      </c>
      <c r="DK103" s="690" t="s">
        <v>88</v>
      </c>
      <c r="DL103" s="690" t="s">
        <v>5387</v>
      </c>
      <c r="DM103" s="690" t="s">
        <v>88</v>
      </c>
      <c r="DN103" s="690" t="s">
        <v>5387</v>
      </c>
      <c r="DO103" s="690" t="s">
        <v>88</v>
      </c>
      <c r="DP103" s="690" t="s">
        <v>5387</v>
      </c>
      <c r="DQ103" s="690" t="s">
        <v>88</v>
      </c>
      <c r="DR103" s="690" t="s">
        <v>5387</v>
      </c>
      <c r="DS103" s="690" t="s">
        <v>88</v>
      </c>
      <c r="DT103" s="690" t="s">
        <v>5387</v>
      </c>
      <c r="DU103" s="690" t="s">
        <v>88</v>
      </c>
      <c r="DV103" s="690" t="s">
        <v>5387</v>
      </c>
      <c r="DW103" s="690" t="s">
        <v>88</v>
      </c>
      <c r="DX103" s="690" t="s">
        <v>5387</v>
      </c>
      <c r="DY103" s="690" t="s">
        <v>88</v>
      </c>
      <c r="DZ103" s="690" t="s">
        <v>5387</v>
      </c>
      <c r="EA103" s="690" t="s">
        <v>88</v>
      </c>
      <c r="EB103" s="690" t="s">
        <v>5387</v>
      </c>
      <c r="EC103" s="690" t="s">
        <v>88</v>
      </c>
      <c r="ED103" s="690" t="s">
        <v>5387</v>
      </c>
      <c r="EE103" s="690" t="s">
        <v>88</v>
      </c>
      <c r="EF103" s="690" t="s">
        <v>5387</v>
      </c>
      <c r="EG103" s="690" t="s">
        <v>88</v>
      </c>
      <c r="EH103" s="690" t="s">
        <v>5387</v>
      </c>
      <c r="EI103" s="690" t="s">
        <v>88</v>
      </c>
      <c r="EJ103" s="690" t="s">
        <v>5387</v>
      </c>
      <c r="EK103" s="690" t="s">
        <v>88</v>
      </c>
      <c r="EL103" s="690" t="s">
        <v>5387</v>
      </c>
      <c r="EM103" s="690" t="s">
        <v>88</v>
      </c>
      <c r="EN103" s="690" t="s">
        <v>5387</v>
      </c>
      <c r="EO103" s="690" t="s">
        <v>88</v>
      </c>
      <c r="EP103" s="690" t="s">
        <v>5387</v>
      </c>
      <c r="EQ103" s="690" t="s">
        <v>88</v>
      </c>
      <c r="ER103" s="690" t="s">
        <v>5387</v>
      </c>
      <c r="ES103" s="690" t="s">
        <v>88</v>
      </c>
      <c r="ET103" s="690" t="s">
        <v>5387</v>
      </c>
      <c r="EU103" s="690" t="s">
        <v>88</v>
      </c>
      <c r="EV103" s="690" t="s">
        <v>5387</v>
      </c>
      <c r="EW103" s="693"/>
      <c r="EX103" s="693"/>
      <c r="EY103" s="693"/>
      <c r="EZ103" s="693"/>
      <c r="FA103" s="693"/>
      <c r="FB103" s="693"/>
      <c r="FC103" s="693"/>
      <c r="FD103" s="693"/>
      <c r="FE103" s="693"/>
      <c r="FF103" s="693"/>
      <c r="FG103" s="693"/>
      <c r="FH103" s="693"/>
      <c r="FI103" s="694"/>
      <c r="FJ103" s="694"/>
      <c r="FK103" s="694"/>
      <c r="FL103" s="694"/>
      <c r="FM103" s="694"/>
      <c r="FN103" s="694"/>
      <c r="FO103" s="694"/>
      <c r="FP103" s="694"/>
      <c r="FQ103" s="694"/>
      <c r="FR103" s="694"/>
      <c r="FS103" s="694"/>
      <c r="FT103" s="694"/>
      <c r="FU103" s="695"/>
      <c r="FV103" s="695"/>
      <c r="FW103" s="690"/>
      <c r="FX103" s="690"/>
      <c r="FY103" s="695"/>
      <c r="FZ103" s="695"/>
      <c r="GA103" s="695"/>
      <c r="GB103" s="695"/>
      <c r="GC103" s="690"/>
      <c r="GD103" s="690"/>
    </row>
    <row r="104" spans="1:186" ht="24.95" customHeight="1" x14ac:dyDescent="0.2">
      <c r="A104" s="690" t="s">
        <v>3083</v>
      </c>
      <c r="B104" s="640" t="s">
        <v>3083</v>
      </c>
      <c r="C104" s="690" t="s">
        <v>5388</v>
      </c>
      <c r="D104" s="690" t="s">
        <v>6953</v>
      </c>
      <c r="E104" s="690" t="s">
        <v>5387</v>
      </c>
      <c r="F104" s="690" t="s">
        <v>6970</v>
      </c>
      <c r="G104" s="690" t="s">
        <v>5387</v>
      </c>
      <c r="H104" s="690" t="s">
        <v>88</v>
      </c>
      <c r="I104" s="690" t="s">
        <v>5387</v>
      </c>
      <c r="J104" s="690" t="s">
        <v>88</v>
      </c>
      <c r="K104" s="690" t="s">
        <v>5387</v>
      </c>
      <c r="L104" s="690" t="s">
        <v>88</v>
      </c>
      <c r="M104" s="690" t="s">
        <v>5387</v>
      </c>
      <c r="N104" s="690" t="s">
        <v>88</v>
      </c>
      <c r="O104" s="690" t="s">
        <v>5387</v>
      </c>
      <c r="P104" s="690" t="s">
        <v>88</v>
      </c>
      <c r="Q104" s="690" t="s">
        <v>5387</v>
      </c>
      <c r="R104" s="690" t="s">
        <v>3162</v>
      </c>
      <c r="S104" s="690" t="s">
        <v>5387</v>
      </c>
      <c r="T104" s="690" t="s">
        <v>6941</v>
      </c>
      <c r="U104" s="690" t="s">
        <v>5387</v>
      </c>
      <c r="V104" s="690" t="s">
        <v>88</v>
      </c>
      <c r="W104" s="690" t="s">
        <v>5387</v>
      </c>
      <c r="X104" s="690" t="s">
        <v>88</v>
      </c>
      <c r="Y104" s="690" t="s">
        <v>5387</v>
      </c>
      <c r="Z104" s="690" t="s">
        <v>88</v>
      </c>
      <c r="AA104" s="690" t="s">
        <v>5387</v>
      </c>
      <c r="AB104" s="691">
        <v>38.597284000000002</v>
      </c>
      <c r="AC104" s="691" t="s">
        <v>5387</v>
      </c>
      <c r="AD104" s="691">
        <v>-82.830105000000003</v>
      </c>
      <c r="AE104" s="691" t="s">
        <v>5387</v>
      </c>
      <c r="AF104" s="690" t="s">
        <v>6968</v>
      </c>
      <c r="AG104" s="690" t="s">
        <v>5387</v>
      </c>
      <c r="AH104" s="690">
        <v>2707</v>
      </c>
      <c r="AI104" s="690">
        <v>2707</v>
      </c>
      <c r="AJ104" s="690" t="s">
        <v>5387</v>
      </c>
      <c r="AK104" s="690">
        <v>525600</v>
      </c>
      <c r="AL104" s="690">
        <v>525600</v>
      </c>
      <c r="AM104" s="690" t="s">
        <v>5387</v>
      </c>
      <c r="AN104" s="690">
        <v>42.5</v>
      </c>
      <c r="AO104" s="690">
        <v>42.5</v>
      </c>
      <c r="AP104" s="690" t="s">
        <v>5387</v>
      </c>
      <c r="AQ104" s="690">
        <v>2550</v>
      </c>
      <c r="AR104" s="690">
        <v>2550</v>
      </c>
      <c r="AS104" s="690" t="s">
        <v>5387</v>
      </c>
      <c r="AT104" s="690">
        <v>48</v>
      </c>
      <c r="AU104" s="690">
        <v>48</v>
      </c>
      <c r="AV104" s="690" t="s">
        <v>5387</v>
      </c>
      <c r="AW104" s="690">
        <v>2880</v>
      </c>
      <c r="AX104" s="690">
        <v>2880</v>
      </c>
      <c r="AY104" s="690" t="s">
        <v>5387</v>
      </c>
      <c r="AZ104" s="690">
        <v>375783</v>
      </c>
      <c r="BA104" s="690">
        <v>375783</v>
      </c>
      <c r="BB104" s="690" t="s">
        <v>5387</v>
      </c>
      <c r="BC104" s="690" t="s">
        <v>601</v>
      </c>
      <c r="BD104" s="690" t="s">
        <v>5387</v>
      </c>
      <c r="BE104" s="692">
        <v>39637</v>
      </c>
      <c r="BF104" s="692" t="s">
        <v>5387</v>
      </c>
      <c r="BG104" s="690" t="s">
        <v>88</v>
      </c>
      <c r="BH104" s="690" t="s">
        <v>5387</v>
      </c>
      <c r="BI104" s="690">
        <v>30300384</v>
      </c>
      <c r="BJ104" s="690" t="s">
        <v>5387</v>
      </c>
      <c r="BK104" s="690" t="s">
        <v>6971</v>
      </c>
      <c r="BL104" s="690" t="s">
        <v>5387</v>
      </c>
      <c r="BM104" s="690">
        <v>175200</v>
      </c>
      <c r="BN104" s="690">
        <v>175200</v>
      </c>
      <c r="BO104" s="690" t="s">
        <v>5387</v>
      </c>
      <c r="BP104" s="690">
        <v>175200</v>
      </c>
      <c r="BQ104" s="690">
        <v>175200</v>
      </c>
      <c r="BR104" s="690" t="s">
        <v>5387</v>
      </c>
      <c r="BS104" s="690">
        <v>175200</v>
      </c>
      <c r="BT104" s="690">
        <v>175200</v>
      </c>
      <c r="BU104" s="690" t="s">
        <v>5387</v>
      </c>
      <c r="BV104" s="690">
        <v>175200</v>
      </c>
      <c r="BW104" s="690">
        <v>175200</v>
      </c>
      <c r="BX104" s="690" t="s">
        <v>5387</v>
      </c>
      <c r="BY104" s="690" t="s">
        <v>6943</v>
      </c>
      <c r="BZ104" s="690" t="s">
        <v>6943</v>
      </c>
      <c r="CA104" s="690"/>
      <c r="CB104" s="690" t="s">
        <v>6943</v>
      </c>
      <c r="CC104" s="690" t="s">
        <v>6943</v>
      </c>
      <c r="CD104" s="690"/>
      <c r="CE104" s="690" t="s">
        <v>6943</v>
      </c>
      <c r="CF104" s="690" t="s">
        <v>6943</v>
      </c>
      <c r="CG104" s="690"/>
      <c r="CH104" s="690" t="s">
        <v>6943</v>
      </c>
      <c r="CI104" s="690" t="s">
        <v>6943</v>
      </c>
      <c r="CJ104" s="690"/>
      <c r="CK104" s="690" t="s">
        <v>6944</v>
      </c>
      <c r="CL104" s="690" t="s">
        <v>5387</v>
      </c>
      <c r="CM104" s="690" t="s">
        <v>88</v>
      </c>
      <c r="CN104" s="690" t="s">
        <v>5387</v>
      </c>
      <c r="CO104" s="690" t="s">
        <v>88</v>
      </c>
      <c r="CP104" s="690" t="s">
        <v>5387</v>
      </c>
      <c r="CQ104" s="690" t="s">
        <v>735</v>
      </c>
      <c r="CR104" s="690" t="s">
        <v>5387</v>
      </c>
      <c r="CS104" s="690" t="s">
        <v>88</v>
      </c>
      <c r="CT104" s="690" t="s">
        <v>5387</v>
      </c>
      <c r="CU104" s="691">
        <v>38.597284000000002</v>
      </c>
      <c r="CV104" s="691" t="s">
        <v>5387</v>
      </c>
      <c r="CW104" s="691">
        <v>-82.830105000000003</v>
      </c>
      <c r="CX104" s="691" t="s">
        <v>5387</v>
      </c>
      <c r="CY104" s="690">
        <v>90</v>
      </c>
      <c r="CZ104" s="690" t="s">
        <v>5387</v>
      </c>
      <c r="DA104" s="690">
        <v>9</v>
      </c>
      <c r="DB104" s="690" t="s">
        <v>5387</v>
      </c>
      <c r="DC104" s="690">
        <v>225000</v>
      </c>
      <c r="DD104" s="690" t="s">
        <v>5387</v>
      </c>
      <c r="DE104" s="690">
        <v>1600</v>
      </c>
      <c r="DF104" s="690" t="s">
        <v>6946</v>
      </c>
      <c r="DG104" s="690" t="s">
        <v>88</v>
      </c>
      <c r="DH104" s="690" t="s">
        <v>5387</v>
      </c>
      <c r="DI104" s="690" t="s">
        <v>88</v>
      </c>
      <c r="DJ104" s="690" t="s">
        <v>5387</v>
      </c>
      <c r="DK104" s="690" t="s">
        <v>88</v>
      </c>
      <c r="DL104" s="690" t="s">
        <v>5387</v>
      </c>
      <c r="DM104" s="690" t="s">
        <v>88</v>
      </c>
      <c r="DN104" s="690" t="s">
        <v>5387</v>
      </c>
      <c r="DO104" s="690" t="s">
        <v>88</v>
      </c>
      <c r="DP104" s="690" t="s">
        <v>5387</v>
      </c>
      <c r="DQ104" s="690" t="s">
        <v>88</v>
      </c>
      <c r="DR104" s="690" t="s">
        <v>5387</v>
      </c>
      <c r="DS104" s="690" t="s">
        <v>88</v>
      </c>
      <c r="DT104" s="690" t="s">
        <v>5387</v>
      </c>
      <c r="DU104" s="690" t="s">
        <v>88</v>
      </c>
      <c r="DV104" s="690" t="s">
        <v>5387</v>
      </c>
      <c r="DW104" s="690" t="s">
        <v>88</v>
      </c>
      <c r="DX104" s="690" t="s">
        <v>5387</v>
      </c>
      <c r="DY104" s="690" t="s">
        <v>88</v>
      </c>
      <c r="DZ104" s="690" t="s">
        <v>5387</v>
      </c>
      <c r="EA104" s="690" t="s">
        <v>88</v>
      </c>
      <c r="EB104" s="690" t="s">
        <v>5387</v>
      </c>
      <c r="EC104" s="690" t="s">
        <v>88</v>
      </c>
      <c r="ED104" s="690" t="s">
        <v>5387</v>
      </c>
      <c r="EE104" s="690" t="s">
        <v>88</v>
      </c>
      <c r="EF104" s="690" t="s">
        <v>5387</v>
      </c>
      <c r="EG104" s="690" t="s">
        <v>88</v>
      </c>
      <c r="EH104" s="690" t="s">
        <v>5387</v>
      </c>
      <c r="EI104" s="690" t="s">
        <v>88</v>
      </c>
      <c r="EJ104" s="690" t="s">
        <v>5387</v>
      </c>
      <c r="EK104" s="690" t="s">
        <v>88</v>
      </c>
      <c r="EL104" s="690" t="s">
        <v>5387</v>
      </c>
      <c r="EM104" s="690" t="s">
        <v>88</v>
      </c>
      <c r="EN104" s="690" t="s">
        <v>5387</v>
      </c>
      <c r="EO104" s="690" t="s">
        <v>88</v>
      </c>
      <c r="EP104" s="690" t="s">
        <v>5387</v>
      </c>
      <c r="EQ104" s="690" t="s">
        <v>88</v>
      </c>
      <c r="ER104" s="690" t="s">
        <v>5387</v>
      </c>
      <c r="ES104" s="690" t="s">
        <v>88</v>
      </c>
      <c r="ET104" s="690" t="s">
        <v>5387</v>
      </c>
      <c r="EU104" s="690" t="s">
        <v>88</v>
      </c>
      <c r="EV104" s="690" t="s">
        <v>5387</v>
      </c>
      <c r="EW104" s="693"/>
      <c r="EX104" s="693"/>
      <c r="EY104" s="693"/>
      <c r="EZ104" s="693"/>
      <c r="FA104" s="693"/>
      <c r="FB104" s="693"/>
      <c r="FC104" s="693"/>
      <c r="FD104" s="693"/>
      <c r="FE104" s="693"/>
      <c r="FF104" s="693"/>
      <c r="FG104" s="693"/>
      <c r="FH104" s="693"/>
      <c r="FI104" s="694"/>
      <c r="FJ104" s="694"/>
      <c r="FK104" s="694"/>
      <c r="FL104" s="694"/>
      <c r="FM104" s="694"/>
      <c r="FN104" s="694"/>
      <c r="FO104" s="694"/>
      <c r="FP104" s="694"/>
      <c r="FQ104" s="694"/>
      <c r="FR104" s="694"/>
      <c r="FS104" s="694"/>
      <c r="FT104" s="694"/>
      <c r="FU104" s="695"/>
      <c r="FV104" s="695"/>
      <c r="FW104" s="690"/>
      <c r="FX104" s="690"/>
      <c r="FY104" s="695"/>
      <c r="FZ104" s="695"/>
      <c r="GA104" s="695"/>
      <c r="GB104" s="695"/>
      <c r="GC104" s="690"/>
      <c r="GD104" s="690"/>
    </row>
    <row r="105" spans="1:186" ht="24.95" customHeight="1" x14ac:dyDescent="0.2">
      <c r="A105" s="690" t="s">
        <v>3083</v>
      </c>
      <c r="B105" s="640" t="s">
        <v>3083</v>
      </c>
      <c r="C105" s="690" t="s">
        <v>5388</v>
      </c>
      <c r="D105" s="690" t="s">
        <v>6953</v>
      </c>
      <c r="E105" s="690" t="s">
        <v>5387</v>
      </c>
      <c r="F105" s="690" t="s">
        <v>6972</v>
      </c>
      <c r="G105" s="690" t="s">
        <v>5387</v>
      </c>
      <c r="H105" s="690" t="s">
        <v>88</v>
      </c>
      <c r="I105" s="690" t="s">
        <v>5387</v>
      </c>
      <c r="J105" s="690" t="s">
        <v>88</v>
      </c>
      <c r="K105" s="690" t="s">
        <v>5387</v>
      </c>
      <c r="L105" s="690" t="s">
        <v>88</v>
      </c>
      <c r="M105" s="690" t="s">
        <v>5387</v>
      </c>
      <c r="N105" s="690" t="s">
        <v>88</v>
      </c>
      <c r="O105" s="690" t="s">
        <v>5387</v>
      </c>
      <c r="P105" s="690" t="s">
        <v>88</v>
      </c>
      <c r="Q105" s="690" t="s">
        <v>5387</v>
      </c>
      <c r="R105" s="690" t="s">
        <v>3162</v>
      </c>
      <c r="S105" s="690" t="s">
        <v>5387</v>
      </c>
      <c r="T105" s="690" t="s">
        <v>6941</v>
      </c>
      <c r="U105" s="690" t="s">
        <v>5387</v>
      </c>
      <c r="V105" s="690" t="s">
        <v>88</v>
      </c>
      <c r="W105" s="690" t="s">
        <v>5387</v>
      </c>
      <c r="X105" s="690" t="s">
        <v>88</v>
      </c>
      <c r="Y105" s="690" t="s">
        <v>5387</v>
      </c>
      <c r="Z105" s="690" t="s">
        <v>88</v>
      </c>
      <c r="AA105" s="690" t="s">
        <v>5387</v>
      </c>
      <c r="AB105" s="691">
        <v>38.596926000000003</v>
      </c>
      <c r="AC105" s="691" t="s">
        <v>5387</v>
      </c>
      <c r="AD105" s="691">
        <v>-82.831107000000003</v>
      </c>
      <c r="AE105" s="691" t="s">
        <v>5387</v>
      </c>
      <c r="AF105" s="690" t="s">
        <v>6968</v>
      </c>
      <c r="AG105" s="690" t="s">
        <v>5387</v>
      </c>
      <c r="AH105" s="690">
        <v>2707</v>
      </c>
      <c r="AI105" s="690">
        <v>2707</v>
      </c>
      <c r="AJ105" s="690" t="s">
        <v>5387</v>
      </c>
      <c r="AK105" s="690">
        <v>525600</v>
      </c>
      <c r="AL105" s="690">
        <v>525600</v>
      </c>
      <c r="AM105" s="690" t="s">
        <v>5387</v>
      </c>
      <c r="AN105" s="690">
        <v>42.5</v>
      </c>
      <c r="AO105" s="690">
        <v>42.5</v>
      </c>
      <c r="AP105" s="690" t="s">
        <v>5387</v>
      </c>
      <c r="AQ105" s="690">
        <v>2550</v>
      </c>
      <c r="AR105" s="690">
        <v>2550</v>
      </c>
      <c r="AS105" s="690" t="s">
        <v>5387</v>
      </c>
      <c r="AT105" s="690">
        <v>48</v>
      </c>
      <c r="AU105" s="690">
        <v>48</v>
      </c>
      <c r="AV105" s="690" t="s">
        <v>5387</v>
      </c>
      <c r="AW105" s="690">
        <v>2880</v>
      </c>
      <c r="AX105" s="690">
        <v>2880</v>
      </c>
      <c r="AY105" s="690" t="s">
        <v>5387</v>
      </c>
      <c r="AZ105" s="690">
        <v>375783</v>
      </c>
      <c r="BA105" s="690">
        <v>375783</v>
      </c>
      <c r="BB105" s="690" t="s">
        <v>5387</v>
      </c>
      <c r="BC105" s="690" t="s">
        <v>601</v>
      </c>
      <c r="BD105" s="690" t="s">
        <v>5387</v>
      </c>
      <c r="BE105" s="692">
        <v>39637</v>
      </c>
      <c r="BF105" s="692" t="s">
        <v>5387</v>
      </c>
      <c r="BG105" s="690" t="s">
        <v>88</v>
      </c>
      <c r="BH105" s="690" t="s">
        <v>5387</v>
      </c>
      <c r="BI105" s="690">
        <v>30300384</v>
      </c>
      <c r="BJ105" s="690" t="s">
        <v>5387</v>
      </c>
      <c r="BK105" s="690" t="s">
        <v>6973</v>
      </c>
      <c r="BL105" s="690" t="s">
        <v>5387</v>
      </c>
      <c r="BM105" s="690">
        <v>175200</v>
      </c>
      <c r="BN105" s="690">
        <v>175200</v>
      </c>
      <c r="BO105" s="690" t="s">
        <v>5387</v>
      </c>
      <c r="BP105" s="690">
        <v>175200</v>
      </c>
      <c r="BQ105" s="690">
        <v>175200</v>
      </c>
      <c r="BR105" s="690" t="s">
        <v>5387</v>
      </c>
      <c r="BS105" s="690">
        <v>175200</v>
      </c>
      <c r="BT105" s="690">
        <v>175200</v>
      </c>
      <c r="BU105" s="690" t="s">
        <v>5387</v>
      </c>
      <c r="BV105" s="690">
        <v>175200</v>
      </c>
      <c r="BW105" s="690">
        <v>175200</v>
      </c>
      <c r="BX105" s="690" t="s">
        <v>5387</v>
      </c>
      <c r="BY105" s="690" t="s">
        <v>6943</v>
      </c>
      <c r="BZ105" s="690" t="s">
        <v>6943</v>
      </c>
      <c r="CA105" s="690"/>
      <c r="CB105" s="690" t="s">
        <v>6943</v>
      </c>
      <c r="CC105" s="690" t="s">
        <v>6943</v>
      </c>
      <c r="CD105" s="690"/>
      <c r="CE105" s="690" t="s">
        <v>6943</v>
      </c>
      <c r="CF105" s="690" t="s">
        <v>6943</v>
      </c>
      <c r="CG105" s="690"/>
      <c r="CH105" s="690" t="s">
        <v>6943</v>
      </c>
      <c r="CI105" s="690" t="s">
        <v>6943</v>
      </c>
      <c r="CJ105" s="690"/>
      <c r="CK105" s="690" t="s">
        <v>6944</v>
      </c>
      <c r="CL105" s="690" t="s">
        <v>5387</v>
      </c>
      <c r="CM105" s="690" t="s">
        <v>88</v>
      </c>
      <c r="CN105" s="690" t="s">
        <v>5387</v>
      </c>
      <c r="CO105" s="690" t="s">
        <v>88</v>
      </c>
      <c r="CP105" s="690" t="s">
        <v>5387</v>
      </c>
      <c r="CQ105" s="690" t="s">
        <v>735</v>
      </c>
      <c r="CR105" s="690" t="s">
        <v>5387</v>
      </c>
      <c r="CS105" s="690" t="s">
        <v>88</v>
      </c>
      <c r="CT105" s="690" t="s">
        <v>5387</v>
      </c>
      <c r="CU105" s="691">
        <v>38.596926000000003</v>
      </c>
      <c r="CV105" s="691" t="s">
        <v>5387</v>
      </c>
      <c r="CW105" s="691">
        <v>-82.831107000000003</v>
      </c>
      <c r="CX105" s="691" t="s">
        <v>5387</v>
      </c>
      <c r="CY105" s="690">
        <v>90</v>
      </c>
      <c r="CZ105" s="690" t="s">
        <v>5387</v>
      </c>
      <c r="DA105" s="690">
        <v>9</v>
      </c>
      <c r="DB105" s="690" t="s">
        <v>5387</v>
      </c>
      <c r="DC105" s="690">
        <v>225000</v>
      </c>
      <c r="DD105" s="690" t="s">
        <v>5387</v>
      </c>
      <c r="DE105" s="690">
        <v>1600</v>
      </c>
      <c r="DF105" s="690" t="s">
        <v>6946</v>
      </c>
      <c r="DG105" s="690" t="s">
        <v>88</v>
      </c>
      <c r="DH105" s="690" t="s">
        <v>5387</v>
      </c>
      <c r="DI105" s="690" t="s">
        <v>88</v>
      </c>
      <c r="DJ105" s="690" t="s">
        <v>5387</v>
      </c>
      <c r="DK105" s="690" t="s">
        <v>88</v>
      </c>
      <c r="DL105" s="690" t="s">
        <v>5387</v>
      </c>
      <c r="DM105" s="690" t="s">
        <v>88</v>
      </c>
      <c r="DN105" s="690" t="s">
        <v>5387</v>
      </c>
      <c r="DO105" s="690" t="s">
        <v>88</v>
      </c>
      <c r="DP105" s="690" t="s">
        <v>5387</v>
      </c>
      <c r="DQ105" s="690" t="s">
        <v>88</v>
      </c>
      <c r="DR105" s="690" t="s">
        <v>5387</v>
      </c>
      <c r="DS105" s="690" t="s">
        <v>88</v>
      </c>
      <c r="DT105" s="690" t="s">
        <v>5387</v>
      </c>
      <c r="DU105" s="690" t="s">
        <v>88</v>
      </c>
      <c r="DV105" s="690" t="s">
        <v>5387</v>
      </c>
      <c r="DW105" s="690" t="s">
        <v>88</v>
      </c>
      <c r="DX105" s="690" t="s">
        <v>5387</v>
      </c>
      <c r="DY105" s="690" t="s">
        <v>88</v>
      </c>
      <c r="DZ105" s="690" t="s">
        <v>5387</v>
      </c>
      <c r="EA105" s="690" t="s">
        <v>88</v>
      </c>
      <c r="EB105" s="690" t="s">
        <v>5387</v>
      </c>
      <c r="EC105" s="690" t="s">
        <v>88</v>
      </c>
      <c r="ED105" s="690" t="s">
        <v>5387</v>
      </c>
      <c r="EE105" s="690" t="s">
        <v>88</v>
      </c>
      <c r="EF105" s="690" t="s">
        <v>5387</v>
      </c>
      <c r="EG105" s="690" t="s">
        <v>88</v>
      </c>
      <c r="EH105" s="690" t="s">
        <v>5387</v>
      </c>
      <c r="EI105" s="690" t="s">
        <v>88</v>
      </c>
      <c r="EJ105" s="690" t="s">
        <v>5387</v>
      </c>
      <c r="EK105" s="690" t="s">
        <v>88</v>
      </c>
      <c r="EL105" s="690" t="s">
        <v>5387</v>
      </c>
      <c r="EM105" s="690" t="s">
        <v>88</v>
      </c>
      <c r="EN105" s="690" t="s">
        <v>5387</v>
      </c>
      <c r="EO105" s="690" t="s">
        <v>88</v>
      </c>
      <c r="EP105" s="690" t="s">
        <v>5387</v>
      </c>
      <c r="EQ105" s="690" t="s">
        <v>88</v>
      </c>
      <c r="ER105" s="690" t="s">
        <v>5387</v>
      </c>
      <c r="ES105" s="690" t="s">
        <v>88</v>
      </c>
      <c r="ET105" s="690" t="s">
        <v>5387</v>
      </c>
      <c r="EU105" s="690" t="s">
        <v>88</v>
      </c>
      <c r="EV105" s="690" t="s">
        <v>5387</v>
      </c>
      <c r="EW105" s="693"/>
      <c r="EX105" s="693"/>
      <c r="EY105" s="693"/>
      <c r="EZ105" s="693"/>
      <c r="FA105" s="693"/>
      <c r="FB105" s="693"/>
      <c r="FC105" s="693"/>
      <c r="FD105" s="693"/>
      <c r="FE105" s="693"/>
      <c r="FF105" s="693"/>
      <c r="FG105" s="693"/>
      <c r="FH105" s="693"/>
      <c r="FI105" s="694"/>
      <c r="FJ105" s="694"/>
      <c r="FK105" s="694"/>
      <c r="FL105" s="694"/>
      <c r="FM105" s="694"/>
      <c r="FN105" s="694"/>
      <c r="FO105" s="694"/>
      <c r="FP105" s="694"/>
      <c r="FQ105" s="694"/>
      <c r="FR105" s="694"/>
      <c r="FS105" s="694"/>
      <c r="FT105" s="694"/>
      <c r="FU105" s="695"/>
      <c r="FV105" s="695"/>
      <c r="FW105" s="690"/>
      <c r="FX105" s="690"/>
      <c r="FY105" s="695"/>
      <c r="FZ105" s="695"/>
      <c r="GA105" s="695"/>
      <c r="GB105" s="695"/>
      <c r="GC105" s="690"/>
      <c r="GD105" s="690"/>
    </row>
    <row r="106" spans="1:186" ht="24.95" customHeight="1" x14ac:dyDescent="0.2">
      <c r="A106" s="690" t="s">
        <v>3083</v>
      </c>
      <c r="B106" s="640" t="s">
        <v>3083</v>
      </c>
      <c r="C106" s="690" t="s">
        <v>5388</v>
      </c>
      <c r="D106" s="690" t="s">
        <v>6953</v>
      </c>
      <c r="E106" s="690" t="s">
        <v>5387</v>
      </c>
      <c r="F106" s="690" t="s">
        <v>6974</v>
      </c>
      <c r="G106" s="690" t="s">
        <v>5387</v>
      </c>
      <c r="H106" s="690" t="s">
        <v>88</v>
      </c>
      <c r="I106" s="690" t="s">
        <v>5387</v>
      </c>
      <c r="J106" s="690" t="s">
        <v>88</v>
      </c>
      <c r="K106" s="690" t="s">
        <v>5387</v>
      </c>
      <c r="L106" s="690" t="s">
        <v>88</v>
      </c>
      <c r="M106" s="690" t="s">
        <v>5387</v>
      </c>
      <c r="N106" s="690" t="s">
        <v>88</v>
      </c>
      <c r="O106" s="690" t="s">
        <v>5387</v>
      </c>
      <c r="P106" s="690" t="s">
        <v>88</v>
      </c>
      <c r="Q106" s="690" t="s">
        <v>5387</v>
      </c>
      <c r="R106" s="690" t="s">
        <v>3162</v>
      </c>
      <c r="S106" s="690" t="s">
        <v>5387</v>
      </c>
      <c r="T106" s="690" t="s">
        <v>6941</v>
      </c>
      <c r="U106" s="690" t="s">
        <v>5387</v>
      </c>
      <c r="V106" s="690" t="s">
        <v>88</v>
      </c>
      <c r="W106" s="690" t="s">
        <v>5387</v>
      </c>
      <c r="X106" s="690" t="s">
        <v>88</v>
      </c>
      <c r="Y106" s="690" t="s">
        <v>5387</v>
      </c>
      <c r="Z106" s="690" t="s">
        <v>88</v>
      </c>
      <c r="AA106" s="690" t="s">
        <v>5387</v>
      </c>
      <c r="AB106" s="691">
        <v>38.596392999999999</v>
      </c>
      <c r="AC106" s="691" t="s">
        <v>5387</v>
      </c>
      <c r="AD106" s="691">
        <v>-82.832561999999996</v>
      </c>
      <c r="AE106" s="691" t="s">
        <v>5387</v>
      </c>
      <c r="AF106" s="690" t="s">
        <v>6975</v>
      </c>
      <c r="AG106" s="690" t="s">
        <v>5387</v>
      </c>
      <c r="AH106" s="690">
        <v>1805</v>
      </c>
      <c r="AI106" s="690">
        <v>1805</v>
      </c>
      <c r="AJ106" s="690" t="s">
        <v>5387</v>
      </c>
      <c r="AK106" s="690">
        <v>350400</v>
      </c>
      <c r="AL106" s="690">
        <v>350400</v>
      </c>
      <c r="AM106" s="690" t="s">
        <v>5387</v>
      </c>
      <c r="AN106" s="690">
        <v>42.5</v>
      </c>
      <c r="AO106" s="690">
        <v>42.5</v>
      </c>
      <c r="AP106" s="690" t="s">
        <v>5387</v>
      </c>
      <c r="AQ106" s="690">
        <v>1700</v>
      </c>
      <c r="AR106" s="690">
        <v>1700</v>
      </c>
      <c r="AS106" s="690" t="s">
        <v>5387</v>
      </c>
      <c r="AT106" s="690">
        <v>48</v>
      </c>
      <c r="AU106" s="690">
        <v>48</v>
      </c>
      <c r="AV106" s="690" t="s">
        <v>5387</v>
      </c>
      <c r="AW106" s="690">
        <v>1920</v>
      </c>
      <c r="AX106" s="690">
        <v>1920</v>
      </c>
      <c r="AY106" s="690" t="s">
        <v>5387</v>
      </c>
      <c r="AZ106" s="690">
        <v>250522</v>
      </c>
      <c r="BA106" s="690">
        <v>250522</v>
      </c>
      <c r="BB106" s="690" t="s">
        <v>5387</v>
      </c>
      <c r="BC106" s="690" t="s">
        <v>601</v>
      </c>
      <c r="BD106" s="690" t="s">
        <v>5387</v>
      </c>
      <c r="BE106" s="692">
        <v>39637</v>
      </c>
      <c r="BF106" s="692" t="s">
        <v>5387</v>
      </c>
      <c r="BG106" s="690" t="s">
        <v>88</v>
      </c>
      <c r="BH106" s="690" t="s">
        <v>5387</v>
      </c>
      <c r="BI106" s="690">
        <v>30300384</v>
      </c>
      <c r="BJ106" s="690" t="s">
        <v>5387</v>
      </c>
      <c r="BK106" s="690" t="s">
        <v>6976</v>
      </c>
      <c r="BL106" s="690" t="s">
        <v>5387</v>
      </c>
      <c r="BM106" s="690">
        <v>175200</v>
      </c>
      <c r="BN106" s="690">
        <v>175200</v>
      </c>
      <c r="BO106" s="690" t="s">
        <v>5387</v>
      </c>
      <c r="BP106" s="690">
        <v>175200</v>
      </c>
      <c r="BQ106" s="690">
        <v>175200</v>
      </c>
      <c r="BR106" s="690" t="s">
        <v>5387</v>
      </c>
      <c r="BS106" s="690">
        <v>175200</v>
      </c>
      <c r="BT106" s="690">
        <v>175200</v>
      </c>
      <c r="BU106" s="690" t="s">
        <v>5387</v>
      </c>
      <c r="BV106" s="690">
        <v>175200</v>
      </c>
      <c r="BW106" s="690">
        <v>175200</v>
      </c>
      <c r="BX106" s="690" t="s">
        <v>5387</v>
      </c>
      <c r="BY106" s="690" t="s">
        <v>6943</v>
      </c>
      <c r="BZ106" s="690" t="s">
        <v>6943</v>
      </c>
      <c r="CA106" s="690"/>
      <c r="CB106" s="690" t="s">
        <v>6943</v>
      </c>
      <c r="CC106" s="690" t="s">
        <v>6943</v>
      </c>
      <c r="CD106" s="690"/>
      <c r="CE106" s="690" t="s">
        <v>6943</v>
      </c>
      <c r="CF106" s="690" t="s">
        <v>6943</v>
      </c>
      <c r="CG106" s="690"/>
      <c r="CH106" s="690" t="s">
        <v>6943</v>
      </c>
      <c r="CI106" s="690" t="s">
        <v>6943</v>
      </c>
      <c r="CJ106" s="690"/>
      <c r="CK106" s="690" t="s">
        <v>6944</v>
      </c>
      <c r="CL106" s="690" t="s">
        <v>5387</v>
      </c>
      <c r="CM106" s="690" t="s">
        <v>88</v>
      </c>
      <c r="CN106" s="690" t="s">
        <v>5387</v>
      </c>
      <c r="CO106" s="690" t="s">
        <v>88</v>
      </c>
      <c r="CP106" s="690" t="s">
        <v>5387</v>
      </c>
      <c r="CQ106" s="690" t="s">
        <v>735</v>
      </c>
      <c r="CR106" s="690" t="s">
        <v>5387</v>
      </c>
      <c r="CS106" s="690" t="s">
        <v>88</v>
      </c>
      <c r="CT106" s="690" t="s">
        <v>5387</v>
      </c>
      <c r="CU106" s="691">
        <v>38.596392999999999</v>
      </c>
      <c r="CV106" s="691" t="s">
        <v>5387</v>
      </c>
      <c r="CW106" s="691">
        <v>-82.832561999999996</v>
      </c>
      <c r="CX106" s="691" t="s">
        <v>5387</v>
      </c>
      <c r="CY106" s="690">
        <v>90</v>
      </c>
      <c r="CZ106" s="690" t="s">
        <v>5387</v>
      </c>
      <c r="DA106" s="690">
        <v>9</v>
      </c>
      <c r="DB106" s="690" t="s">
        <v>5387</v>
      </c>
      <c r="DC106" s="690">
        <v>225000</v>
      </c>
      <c r="DD106" s="690" t="s">
        <v>5387</v>
      </c>
      <c r="DE106" s="690">
        <v>1600</v>
      </c>
      <c r="DF106" s="690" t="s">
        <v>6946</v>
      </c>
      <c r="DG106" s="690" t="s">
        <v>88</v>
      </c>
      <c r="DH106" s="690" t="s">
        <v>5387</v>
      </c>
      <c r="DI106" s="690" t="s">
        <v>88</v>
      </c>
      <c r="DJ106" s="690" t="s">
        <v>5387</v>
      </c>
      <c r="DK106" s="690" t="s">
        <v>88</v>
      </c>
      <c r="DL106" s="690" t="s">
        <v>5387</v>
      </c>
      <c r="DM106" s="690" t="s">
        <v>88</v>
      </c>
      <c r="DN106" s="690" t="s">
        <v>5387</v>
      </c>
      <c r="DO106" s="690" t="s">
        <v>88</v>
      </c>
      <c r="DP106" s="690" t="s">
        <v>5387</v>
      </c>
      <c r="DQ106" s="690" t="s">
        <v>88</v>
      </c>
      <c r="DR106" s="690" t="s">
        <v>5387</v>
      </c>
      <c r="DS106" s="690" t="s">
        <v>88</v>
      </c>
      <c r="DT106" s="690" t="s">
        <v>5387</v>
      </c>
      <c r="DU106" s="690" t="s">
        <v>88</v>
      </c>
      <c r="DV106" s="690" t="s">
        <v>5387</v>
      </c>
      <c r="DW106" s="690" t="s">
        <v>88</v>
      </c>
      <c r="DX106" s="690" t="s">
        <v>5387</v>
      </c>
      <c r="DY106" s="690" t="s">
        <v>88</v>
      </c>
      <c r="DZ106" s="690" t="s">
        <v>5387</v>
      </c>
      <c r="EA106" s="690" t="s">
        <v>88</v>
      </c>
      <c r="EB106" s="690" t="s">
        <v>5387</v>
      </c>
      <c r="EC106" s="690" t="s">
        <v>88</v>
      </c>
      <c r="ED106" s="690" t="s">
        <v>5387</v>
      </c>
      <c r="EE106" s="690" t="s">
        <v>88</v>
      </c>
      <c r="EF106" s="690" t="s">
        <v>5387</v>
      </c>
      <c r="EG106" s="690" t="s">
        <v>88</v>
      </c>
      <c r="EH106" s="690" t="s">
        <v>5387</v>
      </c>
      <c r="EI106" s="690" t="s">
        <v>88</v>
      </c>
      <c r="EJ106" s="690" t="s">
        <v>5387</v>
      </c>
      <c r="EK106" s="690" t="s">
        <v>88</v>
      </c>
      <c r="EL106" s="690" t="s">
        <v>5387</v>
      </c>
      <c r="EM106" s="690" t="s">
        <v>88</v>
      </c>
      <c r="EN106" s="690" t="s">
        <v>5387</v>
      </c>
      <c r="EO106" s="690" t="s">
        <v>88</v>
      </c>
      <c r="EP106" s="690" t="s">
        <v>5387</v>
      </c>
      <c r="EQ106" s="690" t="s">
        <v>88</v>
      </c>
      <c r="ER106" s="690" t="s">
        <v>5387</v>
      </c>
      <c r="ES106" s="690" t="s">
        <v>88</v>
      </c>
      <c r="ET106" s="690" t="s">
        <v>5387</v>
      </c>
      <c r="EU106" s="690" t="s">
        <v>88</v>
      </c>
      <c r="EV106" s="690" t="s">
        <v>5387</v>
      </c>
      <c r="EW106" s="693"/>
      <c r="EX106" s="693"/>
      <c r="EY106" s="693"/>
      <c r="EZ106" s="693"/>
      <c r="FA106" s="693"/>
      <c r="FB106" s="693"/>
      <c r="FC106" s="693"/>
      <c r="FD106" s="693"/>
      <c r="FE106" s="693"/>
      <c r="FF106" s="693"/>
      <c r="FG106" s="693"/>
      <c r="FH106" s="693"/>
      <c r="FI106" s="694"/>
      <c r="FJ106" s="694"/>
      <c r="FK106" s="694"/>
      <c r="FL106" s="694"/>
      <c r="FM106" s="694"/>
      <c r="FN106" s="694"/>
      <c r="FO106" s="694"/>
      <c r="FP106" s="694"/>
      <c r="FQ106" s="694"/>
      <c r="FR106" s="694"/>
      <c r="FS106" s="694"/>
      <c r="FT106" s="694"/>
      <c r="FU106" s="695"/>
      <c r="FV106" s="695"/>
      <c r="FW106" s="690"/>
      <c r="FX106" s="690"/>
      <c r="FY106" s="695"/>
      <c r="FZ106" s="695"/>
      <c r="GA106" s="695"/>
      <c r="GB106" s="695"/>
      <c r="GC106" s="690"/>
      <c r="GD106" s="690"/>
    </row>
    <row r="107" spans="1:186" ht="24.95" customHeight="1" x14ac:dyDescent="0.2">
      <c r="A107" s="690" t="s">
        <v>3083</v>
      </c>
      <c r="B107" s="640" t="s">
        <v>3083</v>
      </c>
      <c r="C107" s="690" t="s">
        <v>5388</v>
      </c>
      <c r="D107" s="690" t="s">
        <v>6953</v>
      </c>
      <c r="E107" s="690" t="s">
        <v>5387</v>
      </c>
      <c r="F107" s="690" t="s">
        <v>6977</v>
      </c>
      <c r="G107" s="690" t="s">
        <v>5387</v>
      </c>
      <c r="H107" s="690" t="s">
        <v>88</v>
      </c>
      <c r="I107" s="690" t="s">
        <v>5387</v>
      </c>
      <c r="J107" s="690" t="s">
        <v>88</v>
      </c>
      <c r="K107" s="690" t="s">
        <v>5387</v>
      </c>
      <c r="L107" s="690" t="s">
        <v>88</v>
      </c>
      <c r="M107" s="690" t="s">
        <v>5387</v>
      </c>
      <c r="N107" s="690" t="s">
        <v>88</v>
      </c>
      <c r="O107" s="690" t="s">
        <v>5387</v>
      </c>
      <c r="P107" s="690" t="s">
        <v>88</v>
      </c>
      <c r="Q107" s="690" t="s">
        <v>5387</v>
      </c>
      <c r="R107" s="690" t="s">
        <v>3162</v>
      </c>
      <c r="S107" s="690" t="s">
        <v>5387</v>
      </c>
      <c r="T107" s="690" t="s">
        <v>6941</v>
      </c>
      <c r="U107" s="690" t="s">
        <v>5387</v>
      </c>
      <c r="V107" s="690" t="s">
        <v>88</v>
      </c>
      <c r="W107" s="690" t="s">
        <v>5387</v>
      </c>
      <c r="X107" s="690" t="s">
        <v>88</v>
      </c>
      <c r="Y107" s="690" t="s">
        <v>5387</v>
      </c>
      <c r="Z107" s="690" t="s">
        <v>88</v>
      </c>
      <c r="AA107" s="690" t="s">
        <v>5387</v>
      </c>
      <c r="AB107" s="691">
        <v>38.596037000000003</v>
      </c>
      <c r="AC107" s="691" t="s">
        <v>5387</v>
      </c>
      <c r="AD107" s="691">
        <v>-82.833517999999998</v>
      </c>
      <c r="AE107" s="691" t="s">
        <v>5387</v>
      </c>
      <c r="AF107" s="690" t="s">
        <v>6975</v>
      </c>
      <c r="AG107" s="690" t="s">
        <v>5387</v>
      </c>
      <c r="AH107" s="690">
        <v>1805</v>
      </c>
      <c r="AI107" s="690">
        <v>1805</v>
      </c>
      <c r="AJ107" s="690" t="s">
        <v>5387</v>
      </c>
      <c r="AK107" s="690">
        <v>350400</v>
      </c>
      <c r="AL107" s="690">
        <v>350400</v>
      </c>
      <c r="AM107" s="690" t="s">
        <v>5387</v>
      </c>
      <c r="AN107" s="690">
        <v>42.5</v>
      </c>
      <c r="AO107" s="690">
        <v>42.5</v>
      </c>
      <c r="AP107" s="690" t="s">
        <v>5387</v>
      </c>
      <c r="AQ107" s="690">
        <v>1700</v>
      </c>
      <c r="AR107" s="690">
        <v>1700</v>
      </c>
      <c r="AS107" s="690" t="s">
        <v>5387</v>
      </c>
      <c r="AT107" s="690">
        <v>48</v>
      </c>
      <c r="AU107" s="690">
        <v>48</v>
      </c>
      <c r="AV107" s="690" t="s">
        <v>5387</v>
      </c>
      <c r="AW107" s="690">
        <v>1920</v>
      </c>
      <c r="AX107" s="690">
        <v>1920</v>
      </c>
      <c r="AY107" s="690" t="s">
        <v>5387</v>
      </c>
      <c r="AZ107" s="690">
        <v>250522</v>
      </c>
      <c r="BA107" s="690">
        <v>250522</v>
      </c>
      <c r="BB107" s="690" t="s">
        <v>5387</v>
      </c>
      <c r="BC107" s="690" t="s">
        <v>601</v>
      </c>
      <c r="BD107" s="690" t="s">
        <v>5387</v>
      </c>
      <c r="BE107" s="692">
        <v>39637</v>
      </c>
      <c r="BF107" s="692" t="s">
        <v>5387</v>
      </c>
      <c r="BG107" s="690" t="s">
        <v>88</v>
      </c>
      <c r="BH107" s="690" t="s">
        <v>5387</v>
      </c>
      <c r="BI107" s="690">
        <v>30300384</v>
      </c>
      <c r="BJ107" s="690" t="s">
        <v>5387</v>
      </c>
      <c r="BK107" s="690" t="s">
        <v>6978</v>
      </c>
      <c r="BL107" s="690" t="s">
        <v>5387</v>
      </c>
      <c r="BM107" s="690">
        <v>175200</v>
      </c>
      <c r="BN107" s="690">
        <v>175200</v>
      </c>
      <c r="BO107" s="690" t="s">
        <v>5387</v>
      </c>
      <c r="BP107" s="690">
        <v>175200</v>
      </c>
      <c r="BQ107" s="690">
        <v>175200</v>
      </c>
      <c r="BR107" s="690" t="s">
        <v>5387</v>
      </c>
      <c r="BS107" s="690">
        <v>175200</v>
      </c>
      <c r="BT107" s="690">
        <v>175200</v>
      </c>
      <c r="BU107" s="690" t="s">
        <v>5387</v>
      </c>
      <c r="BV107" s="690">
        <v>175200</v>
      </c>
      <c r="BW107" s="690">
        <v>175200</v>
      </c>
      <c r="BX107" s="690" t="s">
        <v>5387</v>
      </c>
      <c r="BY107" s="690" t="s">
        <v>6943</v>
      </c>
      <c r="BZ107" s="690" t="s">
        <v>6943</v>
      </c>
      <c r="CA107" s="690"/>
      <c r="CB107" s="690" t="s">
        <v>6943</v>
      </c>
      <c r="CC107" s="690" t="s">
        <v>6943</v>
      </c>
      <c r="CD107" s="690"/>
      <c r="CE107" s="690" t="s">
        <v>6943</v>
      </c>
      <c r="CF107" s="690" t="s">
        <v>6943</v>
      </c>
      <c r="CG107" s="690"/>
      <c r="CH107" s="690" t="s">
        <v>6943</v>
      </c>
      <c r="CI107" s="690" t="s">
        <v>6943</v>
      </c>
      <c r="CJ107" s="690"/>
      <c r="CK107" s="690" t="s">
        <v>6944</v>
      </c>
      <c r="CL107" s="690" t="s">
        <v>5387</v>
      </c>
      <c r="CM107" s="690" t="s">
        <v>88</v>
      </c>
      <c r="CN107" s="690" t="s">
        <v>5387</v>
      </c>
      <c r="CO107" s="690" t="s">
        <v>88</v>
      </c>
      <c r="CP107" s="690" t="s">
        <v>5387</v>
      </c>
      <c r="CQ107" s="690" t="s">
        <v>735</v>
      </c>
      <c r="CR107" s="690" t="s">
        <v>5387</v>
      </c>
      <c r="CS107" s="690" t="s">
        <v>88</v>
      </c>
      <c r="CT107" s="690" t="s">
        <v>5387</v>
      </c>
      <c r="CU107" s="691">
        <v>38.596037000000003</v>
      </c>
      <c r="CV107" s="691" t="s">
        <v>5387</v>
      </c>
      <c r="CW107" s="691">
        <v>-82.833517999999998</v>
      </c>
      <c r="CX107" s="691" t="s">
        <v>5387</v>
      </c>
      <c r="CY107" s="690">
        <v>90</v>
      </c>
      <c r="CZ107" s="690" t="s">
        <v>5387</v>
      </c>
      <c r="DA107" s="690">
        <v>9</v>
      </c>
      <c r="DB107" s="690" t="s">
        <v>5387</v>
      </c>
      <c r="DC107" s="690">
        <v>225000</v>
      </c>
      <c r="DD107" s="690" t="s">
        <v>5387</v>
      </c>
      <c r="DE107" s="690">
        <v>1600</v>
      </c>
      <c r="DF107" s="690" t="s">
        <v>6946</v>
      </c>
      <c r="DG107" s="690" t="s">
        <v>88</v>
      </c>
      <c r="DH107" s="690" t="s">
        <v>5387</v>
      </c>
      <c r="DI107" s="690" t="s">
        <v>88</v>
      </c>
      <c r="DJ107" s="690" t="s">
        <v>5387</v>
      </c>
      <c r="DK107" s="690" t="s">
        <v>88</v>
      </c>
      <c r="DL107" s="690" t="s">
        <v>5387</v>
      </c>
      <c r="DM107" s="690" t="s">
        <v>88</v>
      </c>
      <c r="DN107" s="690" t="s">
        <v>5387</v>
      </c>
      <c r="DO107" s="690" t="s">
        <v>88</v>
      </c>
      <c r="DP107" s="690" t="s">
        <v>5387</v>
      </c>
      <c r="DQ107" s="690" t="s">
        <v>88</v>
      </c>
      <c r="DR107" s="690" t="s">
        <v>5387</v>
      </c>
      <c r="DS107" s="690" t="s">
        <v>88</v>
      </c>
      <c r="DT107" s="690" t="s">
        <v>5387</v>
      </c>
      <c r="DU107" s="690" t="s">
        <v>88</v>
      </c>
      <c r="DV107" s="690" t="s">
        <v>5387</v>
      </c>
      <c r="DW107" s="690" t="s">
        <v>88</v>
      </c>
      <c r="DX107" s="690" t="s">
        <v>5387</v>
      </c>
      <c r="DY107" s="690" t="s">
        <v>88</v>
      </c>
      <c r="DZ107" s="690" t="s">
        <v>5387</v>
      </c>
      <c r="EA107" s="690" t="s">
        <v>88</v>
      </c>
      <c r="EB107" s="690" t="s">
        <v>5387</v>
      </c>
      <c r="EC107" s="690" t="s">
        <v>88</v>
      </c>
      <c r="ED107" s="690" t="s">
        <v>5387</v>
      </c>
      <c r="EE107" s="690" t="s">
        <v>88</v>
      </c>
      <c r="EF107" s="690" t="s">
        <v>5387</v>
      </c>
      <c r="EG107" s="690" t="s">
        <v>88</v>
      </c>
      <c r="EH107" s="690" t="s">
        <v>5387</v>
      </c>
      <c r="EI107" s="690" t="s">
        <v>88</v>
      </c>
      <c r="EJ107" s="690" t="s">
        <v>5387</v>
      </c>
      <c r="EK107" s="690" t="s">
        <v>88</v>
      </c>
      <c r="EL107" s="690" t="s">
        <v>5387</v>
      </c>
      <c r="EM107" s="690" t="s">
        <v>88</v>
      </c>
      <c r="EN107" s="690" t="s">
        <v>5387</v>
      </c>
      <c r="EO107" s="690" t="s">
        <v>88</v>
      </c>
      <c r="EP107" s="690" t="s">
        <v>5387</v>
      </c>
      <c r="EQ107" s="690" t="s">
        <v>88</v>
      </c>
      <c r="ER107" s="690" t="s">
        <v>5387</v>
      </c>
      <c r="ES107" s="690" t="s">
        <v>88</v>
      </c>
      <c r="ET107" s="690" t="s">
        <v>5387</v>
      </c>
      <c r="EU107" s="690" t="s">
        <v>88</v>
      </c>
      <c r="EV107" s="690" t="s">
        <v>5387</v>
      </c>
      <c r="EW107" s="693"/>
      <c r="EX107" s="693"/>
      <c r="EY107" s="693"/>
      <c r="EZ107" s="693"/>
      <c r="FA107" s="693"/>
      <c r="FB107" s="693"/>
      <c r="FC107" s="693"/>
      <c r="FD107" s="693"/>
      <c r="FE107" s="693"/>
      <c r="FF107" s="693"/>
      <c r="FG107" s="693"/>
      <c r="FH107" s="693"/>
      <c r="FI107" s="694"/>
      <c r="FJ107" s="694"/>
      <c r="FK107" s="694"/>
      <c r="FL107" s="694"/>
      <c r="FM107" s="694"/>
      <c r="FN107" s="694"/>
      <c r="FO107" s="694"/>
      <c r="FP107" s="694"/>
      <c r="FQ107" s="694"/>
      <c r="FR107" s="694"/>
      <c r="FS107" s="694"/>
      <c r="FT107" s="694"/>
      <c r="FU107" s="695"/>
      <c r="FV107" s="695"/>
      <c r="FW107" s="690"/>
      <c r="FX107" s="690"/>
      <c r="FY107" s="695"/>
      <c r="FZ107" s="695"/>
      <c r="GA107" s="695"/>
      <c r="GB107" s="695"/>
      <c r="GC107" s="690"/>
      <c r="GD107" s="690"/>
    </row>
    <row r="108" spans="1:186" ht="24.95" customHeight="1" x14ac:dyDescent="0.2">
      <c r="A108" s="690" t="s">
        <v>3083</v>
      </c>
      <c r="B108" s="640" t="s">
        <v>3083</v>
      </c>
      <c r="C108" s="690" t="s">
        <v>5388</v>
      </c>
      <c r="D108" s="690" t="s">
        <v>6953</v>
      </c>
      <c r="E108" s="690" t="s">
        <v>5387</v>
      </c>
      <c r="F108" s="690" t="s">
        <v>6979</v>
      </c>
      <c r="G108" s="690" t="s">
        <v>5387</v>
      </c>
      <c r="H108" s="690" t="s">
        <v>88</v>
      </c>
      <c r="I108" s="690" t="s">
        <v>5387</v>
      </c>
      <c r="J108" s="690" t="s">
        <v>88</v>
      </c>
      <c r="K108" s="690" t="s">
        <v>5387</v>
      </c>
      <c r="L108" s="690" t="s">
        <v>88</v>
      </c>
      <c r="M108" s="690" t="s">
        <v>5387</v>
      </c>
      <c r="N108" s="690" t="s">
        <v>88</v>
      </c>
      <c r="O108" s="690" t="s">
        <v>5387</v>
      </c>
      <c r="P108" s="690" t="s">
        <v>88</v>
      </c>
      <c r="Q108" s="690" t="s">
        <v>5387</v>
      </c>
      <c r="R108" s="690" t="s">
        <v>3162</v>
      </c>
      <c r="S108" s="690" t="s">
        <v>5387</v>
      </c>
      <c r="T108" s="690" t="s">
        <v>6941</v>
      </c>
      <c r="U108" s="690" t="s">
        <v>5387</v>
      </c>
      <c r="V108" s="690" t="s">
        <v>88</v>
      </c>
      <c r="W108" s="690" t="s">
        <v>5387</v>
      </c>
      <c r="X108" s="690" t="s">
        <v>88</v>
      </c>
      <c r="Y108" s="690" t="s">
        <v>5387</v>
      </c>
      <c r="Z108" s="690" t="s">
        <v>88</v>
      </c>
      <c r="AA108" s="690" t="s">
        <v>5387</v>
      </c>
      <c r="AB108" s="691">
        <v>38.598697000000001</v>
      </c>
      <c r="AC108" s="691" t="s">
        <v>5387</v>
      </c>
      <c r="AD108" s="691">
        <v>-82.823430000000002</v>
      </c>
      <c r="AE108" s="691" t="s">
        <v>5387</v>
      </c>
      <c r="AF108" s="690" t="s">
        <v>6980</v>
      </c>
      <c r="AG108" s="690" t="s">
        <v>5387</v>
      </c>
      <c r="AH108" s="690">
        <v>4512</v>
      </c>
      <c r="AI108" s="690">
        <v>4512</v>
      </c>
      <c r="AJ108" s="690" t="s">
        <v>5387</v>
      </c>
      <c r="AK108" s="690">
        <v>876000</v>
      </c>
      <c r="AL108" s="690">
        <v>876000</v>
      </c>
      <c r="AM108" s="690" t="s">
        <v>5387</v>
      </c>
      <c r="AN108" s="690">
        <v>42.5</v>
      </c>
      <c r="AO108" s="690">
        <v>42.5</v>
      </c>
      <c r="AP108" s="690" t="s">
        <v>5387</v>
      </c>
      <c r="AQ108" s="690">
        <v>4250</v>
      </c>
      <c r="AR108" s="690">
        <v>4250</v>
      </c>
      <c r="AS108" s="690" t="s">
        <v>5387</v>
      </c>
      <c r="AT108" s="690">
        <v>48</v>
      </c>
      <c r="AU108" s="690">
        <v>48</v>
      </c>
      <c r="AV108" s="690" t="s">
        <v>5387</v>
      </c>
      <c r="AW108" s="690">
        <v>4800</v>
      </c>
      <c r="AX108" s="690">
        <v>4800</v>
      </c>
      <c r="AY108" s="690" t="s">
        <v>5387</v>
      </c>
      <c r="AZ108" s="690">
        <v>626305</v>
      </c>
      <c r="BA108" s="690">
        <v>626305</v>
      </c>
      <c r="BB108" s="690" t="s">
        <v>5387</v>
      </c>
      <c r="BC108" s="690" t="s">
        <v>601</v>
      </c>
      <c r="BD108" s="690" t="s">
        <v>5387</v>
      </c>
      <c r="BE108" s="692">
        <v>38412</v>
      </c>
      <c r="BF108" s="692" t="s">
        <v>5387</v>
      </c>
      <c r="BG108" s="690" t="s">
        <v>88</v>
      </c>
      <c r="BH108" s="690" t="s">
        <v>5387</v>
      </c>
      <c r="BI108" s="690">
        <v>30300376</v>
      </c>
      <c r="BJ108" s="690" t="s">
        <v>5387</v>
      </c>
      <c r="BK108" s="690" t="s">
        <v>6981</v>
      </c>
      <c r="BL108" s="690" t="s">
        <v>5387</v>
      </c>
      <c r="BM108" s="690">
        <v>876000</v>
      </c>
      <c r="BN108" s="690">
        <v>876000</v>
      </c>
      <c r="BO108" s="690" t="s">
        <v>5387</v>
      </c>
      <c r="BP108" s="690">
        <v>876000</v>
      </c>
      <c r="BQ108" s="690">
        <v>876000</v>
      </c>
      <c r="BR108" s="690" t="s">
        <v>5387</v>
      </c>
      <c r="BS108" s="690">
        <v>876000</v>
      </c>
      <c r="BT108" s="690">
        <v>876000</v>
      </c>
      <c r="BU108" s="690" t="s">
        <v>5387</v>
      </c>
      <c r="BV108" s="690">
        <v>876000</v>
      </c>
      <c r="BW108" s="690">
        <v>876000</v>
      </c>
      <c r="BX108" s="690" t="s">
        <v>5387</v>
      </c>
      <c r="BY108" s="690" t="s">
        <v>6943</v>
      </c>
      <c r="BZ108" s="690" t="s">
        <v>6943</v>
      </c>
      <c r="CA108" s="690"/>
      <c r="CB108" s="690" t="s">
        <v>6943</v>
      </c>
      <c r="CC108" s="690" t="s">
        <v>6943</v>
      </c>
      <c r="CD108" s="690"/>
      <c r="CE108" s="690" t="s">
        <v>6943</v>
      </c>
      <c r="CF108" s="690" t="s">
        <v>6943</v>
      </c>
      <c r="CG108" s="690"/>
      <c r="CH108" s="690" t="s">
        <v>6943</v>
      </c>
      <c r="CI108" s="690" t="s">
        <v>6943</v>
      </c>
      <c r="CJ108" s="690"/>
      <c r="CK108" s="690" t="s">
        <v>6944</v>
      </c>
      <c r="CL108" s="690" t="s">
        <v>5387</v>
      </c>
      <c r="CM108" s="690" t="s">
        <v>88</v>
      </c>
      <c r="CN108" s="690" t="s">
        <v>5387</v>
      </c>
      <c r="CO108" s="690" t="s">
        <v>88</v>
      </c>
      <c r="CP108" s="690" t="s">
        <v>5387</v>
      </c>
      <c r="CQ108" s="690" t="s">
        <v>735</v>
      </c>
      <c r="CR108" s="690" t="s">
        <v>5387</v>
      </c>
      <c r="CS108" s="690" t="s">
        <v>6982</v>
      </c>
      <c r="CT108" s="690" t="s">
        <v>6983</v>
      </c>
      <c r="CU108" s="691">
        <v>38.598697000000001</v>
      </c>
      <c r="CV108" s="691" t="s">
        <v>5387</v>
      </c>
      <c r="CW108" s="691">
        <v>-82.823430000000002</v>
      </c>
      <c r="CX108" s="691" t="s">
        <v>5387</v>
      </c>
      <c r="CY108" s="690">
        <v>213</v>
      </c>
      <c r="CZ108" s="690" t="s">
        <v>5387</v>
      </c>
      <c r="DA108" s="690">
        <v>13</v>
      </c>
      <c r="DB108" s="690" t="s">
        <v>5387</v>
      </c>
      <c r="DC108" s="690">
        <v>420000</v>
      </c>
      <c r="DD108" s="690" t="s">
        <v>6946</v>
      </c>
      <c r="DE108" s="690">
        <v>260</v>
      </c>
      <c r="DF108" s="690" t="s">
        <v>5387</v>
      </c>
      <c r="DG108" s="690" t="s">
        <v>6966</v>
      </c>
      <c r="DH108" s="690" t="s">
        <v>5387</v>
      </c>
      <c r="DI108" s="690" t="s">
        <v>88</v>
      </c>
      <c r="DJ108" s="690" t="s">
        <v>5387</v>
      </c>
      <c r="DK108" s="690" t="s">
        <v>88</v>
      </c>
      <c r="DL108" s="690" t="s">
        <v>5387</v>
      </c>
      <c r="DM108" s="690" t="s">
        <v>88</v>
      </c>
      <c r="DN108" s="690" t="s">
        <v>5387</v>
      </c>
      <c r="DO108" s="690" t="s">
        <v>88</v>
      </c>
      <c r="DP108" s="690" t="s">
        <v>5387</v>
      </c>
      <c r="DQ108" s="690" t="s">
        <v>88</v>
      </c>
      <c r="DR108" s="690" t="s">
        <v>5387</v>
      </c>
      <c r="DS108" s="690" t="s">
        <v>88</v>
      </c>
      <c r="DT108" s="690" t="s">
        <v>5387</v>
      </c>
      <c r="DU108" s="690" t="s">
        <v>88</v>
      </c>
      <c r="DV108" s="690" t="s">
        <v>5387</v>
      </c>
      <c r="DW108" s="690" t="s">
        <v>88</v>
      </c>
      <c r="DX108" s="690" t="s">
        <v>5387</v>
      </c>
      <c r="DY108" s="690" t="s">
        <v>88</v>
      </c>
      <c r="DZ108" s="690" t="s">
        <v>5387</v>
      </c>
      <c r="EA108" s="690" t="s">
        <v>88</v>
      </c>
      <c r="EB108" s="690" t="s">
        <v>5387</v>
      </c>
      <c r="EC108" s="690" t="s">
        <v>88</v>
      </c>
      <c r="ED108" s="690" t="s">
        <v>5387</v>
      </c>
      <c r="EE108" s="690" t="s">
        <v>88</v>
      </c>
      <c r="EF108" s="690" t="s">
        <v>5387</v>
      </c>
      <c r="EG108" s="690" t="s">
        <v>88</v>
      </c>
      <c r="EH108" s="690" t="s">
        <v>5387</v>
      </c>
      <c r="EI108" s="690" t="s">
        <v>88</v>
      </c>
      <c r="EJ108" s="690" t="s">
        <v>5387</v>
      </c>
      <c r="EK108" s="690" t="s">
        <v>88</v>
      </c>
      <c r="EL108" s="690" t="s">
        <v>5387</v>
      </c>
      <c r="EM108" s="690" t="s">
        <v>88</v>
      </c>
      <c r="EN108" s="690" t="s">
        <v>5387</v>
      </c>
      <c r="EO108" s="690" t="s">
        <v>88</v>
      </c>
      <c r="EP108" s="690" t="s">
        <v>5387</v>
      </c>
      <c r="EQ108" s="690" t="s">
        <v>88</v>
      </c>
      <c r="ER108" s="690" t="s">
        <v>5387</v>
      </c>
      <c r="ES108" s="690" t="s">
        <v>88</v>
      </c>
      <c r="ET108" s="690" t="s">
        <v>5387</v>
      </c>
      <c r="EU108" s="690" t="s">
        <v>88</v>
      </c>
      <c r="EV108" s="690" t="s">
        <v>5387</v>
      </c>
      <c r="EW108" s="693"/>
      <c r="EX108" s="693"/>
      <c r="EY108" s="693"/>
      <c r="EZ108" s="693"/>
      <c r="FA108" s="693"/>
      <c r="FB108" s="693"/>
      <c r="FC108" s="693"/>
      <c r="FD108" s="693"/>
      <c r="FE108" s="693"/>
      <c r="FF108" s="693"/>
      <c r="FG108" s="693"/>
      <c r="FH108" s="693"/>
      <c r="FI108" s="694"/>
      <c r="FJ108" s="694"/>
      <c r="FK108" s="694"/>
      <c r="FL108" s="694"/>
      <c r="FM108" s="694"/>
      <c r="FN108" s="694"/>
      <c r="FO108" s="694"/>
      <c r="FP108" s="694"/>
      <c r="FQ108" s="694"/>
      <c r="FR108" s="694"/>
      <c r="FS108" s="694"/>
      <c r="FT108" s="694"/>
      <c r="FU108" s="695"/>
      <c r="FV108" s="695"/>
      <c r="FW108" s="690"/>
      <c r="FX108" s="690"/>
      <c r="FY108" s="695"/>
      <c r="FZ108" s="695"/>
      <c r="GA108" s="695"/>
      <c r="GB108" s="695"/>
      <c r="GC108" s="690"/>
      <c r="GD108" s="690"/>
    </row>
    <row r="109" spans="1:186" ht="24.95" customHeight="1" x14ac:dyDescent="0.2">
      <c r="A109" s="690" t="s">
        <v>3083</v>
      </c>
      <c r="B109" s="640" t="s">
        <v>3083</v>
      </c>
      <c r="C109" s="690" t="s">
        <v>5388</v>
      </c>
      <c r="D109" s="690" t="s">
        <v>6953</v>
      </c>
      <c r="E109" s="690" t="s">
        <v>5387</v>
      </c>
      <c r="F109" s="690" t="s">
        <v>6984</v>
      </c>
      <c r="G109" s="690" t="s">
        <v>5387</v>
      </c>
      <c r="H109" s="690" t="s">
        <v>88</v>
      </c>
      <c r="I109" s="690" t="s">
        <v>5387</v>
      </c>
      <c r="J109" s="690" t="s">
        <v>88</v>
      </c>
      <c r="K109" s="690" t="s">
        <v>5387</v>
      </c>
      <c r="L109" s="690" t="s">
        <v>88</v>
      </c>
      <c r="M109" s="690" t="s">
        <v>5387</v>
      </c>
      <c r="N109" s="690" t="s">
        <v>88</v>
      </c>
      <c r="O109" s="690" t="s">
        <v>5387</v>
      </c>
      <c r="P109" s="690" t="s">
        <v>88</v>
      </c>
      <c r="Q109" s="690" t="s">
        <v>5387</v>
      </c>
      <c r="R109" s="690" t="s">
        <v>3162</v>
      </c>
      <c r="S109" s="690" t="s">
        <v>5387</v>
      </c>
      <c r="T109" s="690" t="s">
        <v>6941</v>
      </c>
      <c r="U109" s="690" t="s">
        <v>5387</v>
      </c>
      <c r="V109" s="690" t="s">
        <v>88</v>
      </c>
      <c r="W109" s="690" t="s">
        <v>5387</v>
      </c>
      <c r="X109" s="690" t="s">
        <v>88</v>
      </c>
      <c r="Y109" s="690" t="s">
        <v>5387</v>
      </c>
      <c r="Z109" s="690" t="s">
        <v>88</v>
      </c>
      <c r="AA109" s="690" t="s">
        <v>5387</v>
      </c>
      <c r="AB109" s="691">
        <v>38.596409000000001</v>
      </c>
      <c r="AC109" s="691" t="s">
        <v>5387</v>
      </c>
      <c r="AD109" s="691">
        <v>-82.82987</v>
      </c>
      <c r="AE109" s="691" t="s">
        <v>5387</v>
      </c>
      <c r="AF109" s="690" t="s">
        <v>6985</v>
      </c>
      <c r="AG109" s="690" t="s">
        <v>5387</v>
      </c>
      <c r="AH109" s="690">
        <v>4512</v>
      </c>
      <c r="AI109" s="690">
        <v>4512</v>
      </c>
      <c r="AJ109" s="690" t="s">
        <v>5387</v>
      </c>
      <c r="AK109" s="690">
        <v>876000</v>
      </c>
      <c r="AL109" s="690">
        <v>876000</v>
      </c>
      <c r="AM109" s="690" t="s">
        <v>5387</v>
      </c>
      <c r="AN109" s="690">
        <v>42.5</v>
      </c>
      <c r="AO109" s="690">
        <v>42.5</v>
      </c>
      <c r="AP109" s="690" t="s">
        <v>5387</v>
      </c>
      <c r="AQ109" s="690">
        <v>4250</v>
      </c>
      <c r="AR109" s="690">
        <v>4250</v>
      </c>
      <c r="AS109" s="690" t="s">
        <v>5387</v>
      </c>
      <c r="AT109" s="690">
        <v>48</v>
      </c>
      <c r="AU109" s="690">
        <v>48</v>
      </c>
      <c r="AV109" s="690" t="s">
        <v>5387</v>
      </c>
      <c r="AW109" s="690">
        <v>4800</v>
      </c>
      <c r="AX109" s="690">
        <v>4800</v>
      </c>
      <c r="AY109" s="690" t="s">
        <v>5387</v>
      </c>
      <c r="AZ109" s="690">
        <v>626305</v>
      </c>
      <c r="BA109" s="690">
        <v>626305</v>
      </c>
      <c r="BB109" s="690" t="s">
        <v>5387</v>
      </c>
      <c r="BC109" s="690" t="s">
        <v>601</v>
      </c>
      <c r="BD109" s="690" t="s">
        <v>5387</v>
      </c>
      <c r="BE109" s="692">
        <v>39637</v>
      </c>
      <c r="BF109" s="692" t="s">
        <v>5387</v>
      </c>
      <c r="BG109" s="690" t="s">
        <v>88</v>
      </c>
      <c r="BH109" s="690" t="s">
        <v>5387</v>
      </c>
      <c r="BI109" s="690">
        <v>30300376</v>
      </c>
      <c r="BJ109" s="690" t="s">
        <v>5387</v>
      </c>
      <c r="BK109" s="690" t="s">
        <v>6986</v>
      </c>
      <c r="BL109" s="690" t="s">
        <v>5387</v>
      </c>
      <c r="BM109" s="690">
        <v>876000</v>
      </c>
      <c r="BN109" s="690">
        <v>876000</v>
      </c>
      <c r="BO109" s="690" t="s">
        <v>5387</v>
      </c>
      <c r="BP109" s="690">
        <v>876000</v>
      </c>
      <c r="BQ109" s="690">
        <v>876000</v>
      </c>
      <c r="BR109" s="690" t="s">
        <v>5387</v>
      </c>
      <c r="BS109" s="690">
        <v>876000</v>
      </c>
      <c r="BT109" s="690">
        <v>876000</v>
      </c>
      <c r="BU109" s="690" t="s">
        <v>5387</v>
      </c>
      <c r="BV109" s="690">
        <v>876000</v>
      </c>
      <c r="BW109" s="690">
        <v>876000</v>
      </c>
      <c r="BX109" s="690" t="s">
        <v>5387</v>
      </c>
      <c r="BY109" s="690" t="s">
        <v>6943</v>
      </c>
      <c r="BZ109" s="690" t="s">
        <v>6943</v>
      </c>
      <c r="CA109" s="690"/>
      <c r="CB109" s="690" t="s">
        <v>6943</v>
      </c>
      <c r="CC109" s="690" t="s">
        <v>6943</v>
      </c>
      <c r="CD109" s="690"/>
      <c r="CE109" s="690" t="s">
        <v>6943</v>
      </c>
      <c r="CF109" s="690" t="s">
        <v>6943</v>
      </c>
      <c r="CG109" s="690"/>
      <c r="CH109" s="690" t="s">
        <v>6943</v>
      </c>
      <c r="CI109" s="690" t="s">
        <v>6943</v>
      </c>
      <c r="CJ109" s="690"/>
      <c r="CK109" s="690" t="s">
        <v>6944</v>
      </c>
      <c r="CL109" s="690" t="s">
        <v>5387</v>
      </c>
      <c r="CM109" s="690" t="s">
        <v>88</v>
      </c>
      <c r="CN109" s="690" t="s">
        <v>5387</v>
      </c>
      <c r="CO109" s="690" t="s">
        <v>88</v>
      </c>
      <c r="CP109" s="690" t="s">
        <v>5387</v>
      </c>
      <c r="CQ109" s="690" t="s">
        <v>735</v>
      </c>
      <c r="CR109" s="690" t="s">
        <v>5387</v>
      </c>
      <c r="CS109" s="690" t="s">
        <v>6987</v>
      </c>
      <c r="CT109" s="690" t="s">
        <v>5387</v>
      </c>
      <c r="CU109" s="691">
        <v>38.596409000000001</v>
      </c>
      <c r="CV109" s="691" t="s">
        <v>5387</v>
      </c>
      <c r="CW109" s="691">
        <v>-82.82987</v>
      </c>
      <c r="CX109" s="691" t="s">
        <v>5387</v>
      </c>
      <c r="CY109" s="690">
        <v>213</v>
      </c>
      <c r="CZ109" s="690" t="s">
        <v>5387</v>
      </c>
      <c r="DA109" s="690">
        <v>13</v>
      </c>
      <c r="DB109" s="690" t="s">
        <v>5387</v>
      </c>
      <c r="DC109" s="690">
        <v>420000</v>
      </c>
      <c r="DD109" s="690" t="s">
        <v>6946</v>
      </c>
      <c r="DE109" s="690">
        <v>260</v>
      </c>
      <c r="DF109" s="690" t="s">
        <v>5387</v>
      </c>
      <c r="DG109" s="690" t="s">
        <v>6966</v>
      </c>
      <c r="DH109" s="690" t="s">
        <v>5387</v>
      </c>
      <c r="DI109" s="690" t="s">
        <v>88</v>
      </c>
      <c r="DJ109" s="690" t="s">
        <v>5387</v>
      </c>
      <c r="DK109" s="690" t="s">
        <v>88</v>
      </c>
      <c r="DL109" s="690" t="s">
        <v>5387</v>
      </c>
      <c r="DM109" s="690" t="s">
        <v>88</v>
      </c>
      <c r="DN109" s="690" t="s">
        <v>5387</v>
      </c>
      <c r="DO109" s="690" t="s">
        <v>88</v>
      </c>
      <c r="DP109" s="690" t="s">
        <v>5387</v>
      </c>
      <c r="DQ109" s="690" t="s">
        <v>88</v>
      </c>
      <c r="DR109" s="690" t="s">
        <v>5387</v>
      </c>
      <c r="DS109" s="690" t="s">
        <v>88</v>
      </c>
      <c r="DT109" s="690" t="s">
        <v>5387</v>
      </c>
      <c r="DU109" s="690" t="s">
        <v>88</v>
      </c>
      <c r="DV109" s="690" t="s">
        <v>5387</v>
      </c>
      <c r="DW109" s="690" t="s">
        <v>88</v>
      </c>
      <c r="DX109" s="690" t="s">
        <v>5387</v>
      </c>
      <c r="DY109" s="690" t="s">
        <v>88</v>
      </c>
      <c r="DZ109" s="690" t="s">
        <v>5387</v>
      </c>
      <c r="EA109" s="690" t="s">
        <v>88</v>
      </c>
      <c r="EB109" s="690" t="s">
        <v>5387</v>
      </c>
      <c r="EC109" s="690" t="s">
        <v>88</v>
      </c>
      <c r="ED109" s="690" t="s">
        <v>5387</v>
      </c>
      <c r="EE109" s="690" t="s">
        <v>88</v>
      </c>
      <c r="EF109" s="690" t="s">
        <v>5387</v>
      </c>
      <c r="EG109" s="690" t="s">
        <v>88</v>
      </c>
      <c r="EH109" s="690" t="s">
        <v>5387</v>
      </c>
      <c r="EI109" s="690" t="s">
        <v>88</v>
      </c>
      <c r="EJ109" s="690" t="s">
        <v>5387</v>
      </c>
      <c r="EK109" s="690" t="s">
        <v>88</v>
      </c>
      <c r="EL109" s="690" t="s">
        <v>5387</v>
      </c>
      <c r="EM109" s="690" t="s">
        <v>88</v>
      </c>
      <c r="EN109" s="690" t="s">
        <v>5387</v>
      </c>
      <c r="EO109" s="690" t="s">
        <v>88</v>
      </c>
      <c r="EP109" s="690" t="s">
        <v>5387</v>
      </c>
      <c r="EQ109" s="690" t="s">
        <v>88</v>
      </c>
      <c r="ER109" s="690" t="s">
        <v>5387</v>
      </c>
      <c r="ES109" s="690" t="s">
        <v>88</v>
      </c>
      <c r="ET109" s="690" t="s">
        <v>5387</v>
      </c>
      <c r="EU109" s="690" t="s">
        <v>88</v>
      </c>
      <c r="EV109" s="690" t="s">
        <v>5387</v>
      </c>
      <c r="EW109" s="693"/>
      <c r="EX109" s="693"/>
      <c r="EY109" s="693"/>
      <c r="EZ109" s="693"/>
      <c r="FA109" s="693"/>
      <c r="FB109" s="693"/>
      <c r="FC109" s="693"/>
      <c r="FD109" s="693"/>
      <c r="FE109" s="693"/>
      <c r="FF109" s="693"/>
      <c r="FG109" s="693"/>
      <c r="FH109" s="693"/>
      <c r="FI109" s="694"/>
      <c r="FJ109" s="694"/>
      <c r="FK109" s="694"/>
      <c r="FL109" s="694"/>
      <c r="FM109" s="694"/>
      <c r="FN109" s="694"/>
      <c r="FO109" s="694"/>
      <c r="FP109" s="694"/>
      <c r="FQ109" s="694"/>
      <c r="FR109" s="694"/>
      <c r="FS109" s="694"/>
      <c r="FT109" s="694"/>
      <c r="FU109" s="695"/>
      <c r="FV109" s="695"/>
      <c r="FW109" s="690"/>
      <c r="FX109" s="690"/>
      <c r="FY109" s="695"/>
      <c r="FZ109" s="695"/>
      <c r="GA109" s="695"/>
      <c r="GB109" s="695"/>
      <c r="GC109" s="690"/>
      <c r="GD109" s="690"/>
    </row>
    <row r="110" spans="1:186" ht="24.95" customHeight="1" x14ac:dyDescent="0.2">
      <c r="A110" s="690" t="s">
        <v>3083</v>
      </c>
      <c r="B110" s="640" t="s">
        <v>3083</v>
      </c>
      <c r="C110" s="690" t="s">
        <v>5388</v>
      </c>
      <c r="D110" s="690" t="s">
        <v>6988</v>
      </c>
      <c r="E110" s="690" t="s">
        <v>5387</v>
      </c>
      <c r="F110" s="690" t="s">
        <v>6989</v>
      </c>
      <c r="G110" s="690" t="s">
        <v>5387</v>
      </c>
      <c r="H110" s="690" t="s">
        <v>88</v>
      </c>
      <c r="I110" s="690" t="s">
        <v>5387</v>
      </c>
      <c r="J110" s="690" t="s">
        <v>88</v>
      </c>
      <c r="K110" s="690" t="s">
        <v>5387</v>
      </c>
      <c r="L110" s="690" t="s">
        <v>88</v>
      </c>
      <c r="M110" s="690" t="s">
        <v>5387</v>
      </c>
      <c r="N110" s="690" t="s">
        <v>88</v>
      </c>
      <c r="O110" s="690" t="s">
        <v>5387</v>
      </c>
      <c r="P110" s="690" t="s">
        <v>88</v>
      </c>
      <c r="Q110" s="690" t="s">
        <v>5387</v>
      </c>
      <c r="R110" s="690" t="s">
        <v>88</v>
      </c>
      <c r="S110" s="690" t="s">
        <v>5387</v>
      </c>
      <c r="T110" s="690" t="s">
        <v>6941</v>
      </c>
      <c r="U110" s="690" t="s">
        <v>5387</v>
      </c>
      <c r="V110" s="690" t="s">
        <v>88</v>
      </c>
      <c r="W110" s="690" t="s">
        <v>5387</v>
      </c>
      <c r="X110" s="690" t="s">
        <v>88</v>
      </c>
      <c r="Y110" s="690" t="s">
        <v>5387</v>
      </c>
      <c r="Z110" s="690" t="s">
        <v>88</v>
      </c>
      <c r="AA110" s="690" t="s">
        <v>5387</v>
      </c>
      <c r="AB110" s="691">
        <v>38.599012000000002</v>
      </c>
      <c r="AC110" s="691" t="s">
        <v>5387</v>
      </c>
      <c r="AD110" s="691">
        <v>-82.824807000000007</v>
      </c>
      <c r="AE110" s="691" t="s">
        <v>5387</v>
      </c>
      <c r="AF110" s="690" t="s">
        <v>88</v>
      </c>
      <c r="AG110" s="690" t="s">
        <v>5387</v>
      </c>
      <c r="AH110" s="690" t="s">
        <v>88</v>
      </c>
      <c r="AI110" s="690" t="s">
        <v>88</v>
      </c>
      <c r="AJ110" s="690" t="s">
        <v>5387</v>
      </c>
      <c r="AK110" s="690" t="s">
        <v>88</v>
      </c>
      <c r="AL110" s="690" t="s">
        <v>88</v>
      </c>
      <c r="AM110" s="690" t="s">
        <v>5387</v>
      </c>
      <c r="AN110" s="690" t="s">
        <v>88</v>
      </c>
      <c r="AO110" s="690" t="s">
        <v>88</v>
      </c>
      <c r="AP110" s="690" t="s">
        <v>5387</v>
      </c>
      <c r="AQ110" s="690" t="s">
        <v>88</v>
      </c>
      <c r="AR110" s="690" t="s">
        <v>88</v>
      </c>
      <c r="AS110" s="690" t="s">
        <v>5387</v>
      </c>
      <c r="AT110" s="690" t="s">
        <v>88</v>
      </c>
      <c r="AU110" s="690" t="s">
        <v>88</v>
      </c>
      <c r="AV110" s="690" t="s">
        <v>5387</v>
      </c>
      <c r="AW110" s="690" t="s">
        <v>88</v>
      </c>
      <c r="AX110" s="690" t="s">
        <v>88</v>
      </c>
      <c r="AY110" s="690" t="s">
        <v>5387</v>
      </c>
      <c r="AZ110" s="690" t="s">
        <v>88</v>
      </c>
      <c r="BA110" s="690" t="s">
        <v>88</v>
      </c>
      <c r="BB110" s="690" t="s">
        <v>5387</v>
      </c>
      <c r="BC110" s="690" t="s">
        <v>601</v>
      </c>
      <c r="BD110" s="690" t="s">
        <v>5387</v>
      </c>
      <c r="BE110" s="692">
        <v>38412</v>
      </c>
      <c r="BF110" s="692" t="s">
        <v>5387</v>
      </c>
      <c r="BG110" s="690" t="s">
        <v>88</v>
      </c>
      <c r="BH110" s="690" t="s">
        <v>5387</v>
      </c>
      <c r="BI110" s="690">
        <v>30300381</v>
      </c>
      <c r="BJ110" s="690" t="s">
        <v>5387</v>
      </c>
      <c r="BK110" s="690" t="s">
        <v>6990</v>
      </c>
      <c r="BL110" s="690" t="s">
        <v>5387</v>
      </c>
      <c r="BM110" s="690">
        <v>876000</v>
      </c>
      <c r="BN110" s="690">
        <v>876000</v>
      </c>
      <c r="BO110" s="690" t="s">
        <v>5387</v>
      </c>
      <c r="BP110" s="690">
        <v>876000</v>
      </c>
      <c r="BQ110" s="690">
        <v>876000</v>
      </c>
      <c r="BR110" s="690" t="s">
        <v>5387</v>
      </c>
      <c r="BS110" s="690">
        <v>876000</v>
      </c>
      <c r="BT110" s="690">
        <v>876000</v>
      </c>
      <c r="BU110" s="690" t="s">
        <v>5387</v>
      </c>
      <c r="BV110" s="690">
        <v>876000</v>
      </c>
      <c r="BW110" s="690">
        <v>876000</v>
      </c>
      <c r="BX110" s="690" t="s">
        <v>5387</v>
      </c>
      <c r="BY110" s="690" t="s">
        <v>6943</v>
      </c>
      <c r="BZ110" s="690" t="s">
        <v>6943</v>
      </c>
      <c r="CA110" s="690"/>
      <c r="CB110" s="690" t="s">
        <v>6943</v>
      </c>
      <c r="CC110" s="690" t="s">
        <v>6943</v>
      </c>
      <c r="CD110" s="690"/>
      <c r="CE110" s="690" t="s">
        <v>6943</v>
      </c>
      <c r="CF110" s="690" t="s">
        <v>6943</v>
      </c>
      <c r="CG110" s="690"/>
      <c r="CH110" s="690" t="s">
        <v>6943</v>
      </c>
      <c r="CI110" s="690" t="s">
        <v>6943</v>
      </c>
      <c r="CJ110" s="690"/>
      <c r="CK110" s="690" t="s">
        <v>6944</v>
      </c>
      <c r="CL110" s="690" t="s">
        <v>5387</v>
      </c>
      <c r="CM110" s="690" t="s">
        <v>88</v>
      </c>
      <c r="CN110" s="690" t="s">
        <v>5387</v>
      </c>
      <c r="CO110" s="690" t="s">
        <v>88</v>
      </c>
      <c r="CP110" s="690" t="s">
        <v>5387</v>
      </c>
      <c r="CQ110" s="690" t="s">
        <v>735</v>
      </c>
      <c r="CR110" s="690" t="s">
        <v>5387</v>
      </c>
      <c r="CS110" s="690" t="s">
        <v>6991</v>
      </c>
      <c r="CT110" s="690" t="s">
        <v>5387</v>
      </c>
      <c r="CU110" s="691">
        <v>38.599012000000002</v>
      </c>
      <c r="CV110" s="691" t="s">
        <v>5387</v>
      </c>
      <c r="CW110" s="691">
        <v>-82.824807000000007</v>
      </c>
      <c r="CX110" s="691" t="s">
        <v>5387</v>
      </c>
      <c r="CY110" s="690">
        <v>20</v>
      </c>
      <c r="CZ110" s="690" t="s">
        <v>5387</v>
      </c>
      <c r="DA110" s="690">
        <v>3.92</v>
      </c>
      <c r="DB110" s="690" t="s">
        <v>5387</v>
      </c>
      <c r="DC110" s="690">
        <v>40000</v>
      </c>
      <c r="DD110" s="690" t="s">
        <v>6946</v>
      </c>
      <c r="DE110" s="690">
        <v>300</v>
      </c>
      <c r="DF110" s="690" t="s">
        <v>6946</v>
      </c>
      <c r="DG110" s="690" t="s">
        <v>88</v>
      </c>
      <c r="DH110" s="690" t="s">
        <v>5387</v>
      </c>
      <c r="DI110" s="690" t="s">
        <v>88</v>
      </c>
      <c r="DJ110" s="690" t="s">
        <v>5387</v>
      </c>
      <c r="DK110" s="690" t="s">
        <v>88</v>
      </c>
      <c r="DL110" s="690" t="s">
        <v>5387</v>
      </c>
      <c r="DM110" s="690" t="s">
        <v>88</v>
      </c>
      <c r="DN110" s="690" t="s">
        <v>5387</v>
      </c>
      <c r="DO110" s="690" t="s">
        <v>88</v>
      </c>
      <c r="DP110" s="690" t="s">
        <v>5387</v>
      </c>
      <c r="DQ110" s="690" t="s">
        <v>88</v>
      </c>
      <c r="DR110" s="690" t="s">
        <v>5387</v>
      </c>
      <c r="DS110" s="690" t="s">
        <v>88</v>
      </c>
      <c r="DT110" s="690" t="s">
        <v>5387</v>
      </c>
      <c r="DU110" s="690" t="s">
        <v>88</v>
      </c>
      <c r="DV110" s="690" t="s">
        <v>5387</v>
      </c>
      <c r="DW110" s="690" t="s">
        <v>88</v>
      </c>
      <c r="DX110" s="690" t="s">
        <v>5387</v>
      </c>
      <c r="DY110" s="690" t="s">
        <v>88</v>
      </c>
      <c r="DZ110" s="690" t="s">
        <v>5387</v>
      </c>
      <c r="EA110" s="690" t="s">
        <v>88</v>
      </c>
      <c r="EB110" s="690" t="s">
        <v>5387</v>
      </c>
      <c r="EC110" s="690" t="s">
        <v>88</v>
      </c>
      <c r="ED110" s="690" t="s">
        <v>5387</v>
      </c>
      <c r="EE110" s="690" t="s">
        <v>88</v>
      </c>
      <c r="EF110" s="690" t="s">
        <v>5387</v>
      </c>
      <c r="EG110" s="690" t="s">
        <v>88</v>
      </c>
      <c r="EH110" s="690" t="s">
        <v>5387</v>
      </c>
      <c r="EI110" s="690" t="s">
        <v>88</v>
      </c>
      <c r="EJ110" s="690" t="s">
        <v>5387</v>
      </c>
      <c r="EK110" s="690" t="s">
        <v>88</v>
      </c>
      <c r="EL110" s="690" t="s">
        <v>5387</v>
      </c>
      <c r="EM110" s="690" t="s">
        <v>88</v>
      </c>
      <c r="EN110" s="690" t="s">
        <v>5387</v>
      </c>
      <c r="EO110" s="690" t="s">
        <v>88</v>
      </c>
      <c r="EP110" s="690" t="s">
        <v>5387</v>
      </c>
      <c r="EQ110" s="690" t="s">
        <v>88</v>
      </c>
      <c r="ER110" s="690" t="s">
        <v>5387</v>
      </c>
      <c r="ES110" s="690" t="s">
        <v>88</v>
      </c>
      <c r="ET110" s="690" t="s">
        <v>5387</v>
      </c>
      <c r="EU110" s="690" t="s">
        <v>88</v>
      </c>
      <c r="EV110" s="690" t="s">
        <v>5387</v>
      </c>
      <c r="EW110" s="693"/>
      <c r="EX110" s="693"/>
      <c r="EY110" s="693"/>
      <c r="EZ110" s="693"/>
      <c r="FA110" s="693"/>
      <c r="FB110" s="693"/>
      <c r="FC110" s="693"/>
      <c r="FD110" s="693"/>
      <c r="FE110" s="693"/>
      <c r="FF110" s="693"/>
      <c r="FG110" s="693"/>
      <c r="FH110" s="693"/>
      <c r="FI110" s="694"/>
      <c r="FJ110" s="694"/>
      <c r="FK110" s="694"/>
      <c r="FL110" s="694"/>
      <c r="FM110" s="694"/>
      <c r="FN110" s="694"/>
      <c r="FO110" s="694"/>
      <c r="FP110" s="694"/>
      <c r="FQ110" s="694"/>
      <c r="FR110" s="694"/>
      <c r="FS110" s="694"/>
      <c r="FT110" s="694"/>
      <c r="FU110" s="695"/>
      <c r="FV110" s="695"/>
      <c r="FW110" s="690"/>
      <c r="FX110" s="690"/>
      <c r="FY110" s="695"/>
      <c r="FZ110" s="695"/>
      <c r="GA110" s="695"/>
      <c r="GB110" s="695"/>
      <c r="GC110" s="690"/>
      <c r="GD110" s="690"/>
    </row>
    <row r="111" spans="1:186" ht="24.95" customHeight="1" x14ac:dyDescent="0.2">
      <c r="A111" s="690" t="s">
        <v>3083</v>
      </c>
      <c r="B111" s="640" t="s">
        <v>3083</v>
      </c>
      <c r="C111" s="690" t="s">
        <v>5388</v>
      </c>
      <c r="D111" s="690" t="s">
        <v>6988</v>
      </c>
      <c r="E111" s="690" t="s">
        <v>5387</v>
      </c>
      <c r="F111" s="690" t="s">
        <v>6992</v>
      </c>
      <c r="G111" s="690" t="s">
        <v>5387</v>
      </c>
      <c r="H111" s="690" t="s">
        <v>88</v>
      </c>
      <c r="I111" s="690" t="s">
        <v>5387</v>
      </c>
      <c r="J111" s="690" t="s">
        <v>88</v>
      </c>
      <c r="K111" s="690" t="s">
        <v>5387</v>
      </c>
      <c r="L111" s="690" t="s">
        <v>88</v>
      </c>
      <c r="M111" s="690" t="s">
        <v>5387</v>
      </c>
      <c r="N111" s="690" t="s">
        <v>88</v>
      </c>
      <c r="O111" s="690" t="s">
        <v>5387</v>
      </c>
      <c r="P111" s="690" t="s">
        <v>88</v>
      </c>
      <c r="Q111" s="690" t="s">
        <v>5387</v>
      </c>
      <c r="R111" s="690" t="s">
        <v>88</v>
      </c>
      <c r="S111" s="690" t="s">
        <v>5387</v>
      </c>
      <c r="T111" s="690" t="s">
        <v>6941</v>
      </c>
      <c r="U111" s="690" t="s">
        <v>5387</v>
      </c>
      <c r="V111" s="690" t="s">
        <v>88</v>
      </c>
      <c r="W111" s="690" t="s">
        <v>5387</v>
      </c>
      <c r="X111" s="690" t="s">
        <v>88</v>
      </c>
      <c r="Y111" s="690" t="s">
        <v>5387</v>
      </c>
      <c r="Z111" s="690" t="s">
        <v>88</v>
      </c>
      <c r="AA111" s="690" t="s">
        <v>5387</v>
      </c>
      <c r="AB111" s="691">
        <v>38.599012000000002</v>
      </c>
      <c r="AC111" s="691" t="s">
        <v>5387</v>
      </c>
      <c r="AD111" s="691">
        <v>-82.824807000000007</v>
      </c>
      <c r="AE111" s="691" t="s">
        <v>5387</v>
      </c>
      <c r="AF111" s="690" t="s">
        <v>88</v>
      </c>
      <c r="AG111" s="690" t="s">
        <v>5387</v>
      </c>
      <c r="AH111" s="690" t="s">
        <v>88</v>
      </c>
      <c r="AI111" s="690" t="s">
        <v>88</v>
      </c>
      <c r="AJ111" s="690" t="s">
        <v>5387</v>
      </c>
      <c r="AK111" s="690" t="s">
        <v>88</v>
      </c>
      <c r="AL111" s="690" t="s">
        <v>88</v>
      </c>
      <c r="AM111" s="690" t="s">
        <v>5387</v>
      </c>
      <c r="AN111" s="690" t="s">
        <v>88</v>
      </c>
      <c r="AO111" s="690" t="s">
        <v>88</v>
      </c>
      <c r="AP111" s="690" t="s">
        <v>5387</v>
      </c>
      <c r="AQ111" s="690" t="s">
        <v>88</v>
      </c>
      <c r="AR111" s="690" t="s">
        <v>88</v>
      </c>
      <c r="AS111" s="690" t="s">
        <v>5387</v>
      </c>
      <c r="AT111" s="690" t="s">
        <v>88</v>
      </c>
      <c r="AU111" s="690" t="s">
        <v>88</v>
      </c>
      <c r="AV111" s="690" t="s">
        <v>5387</v>
      </c>
      <c r="AW111" s="690" t="s">
        <v>88</v>
      </c>
      <c r="AX111" s="690" t="s">
        <v>88</v>
      </c>
      <c r="AY111" s="690" t="s">
        <v>5387</v>
      </c>
      <c r="AZ111" s="690" t="s">
        <v>88</v>
      </c>
      <c r="BA111" s="690" t="s">
        <v>88</v>
      </c>
      <c r="BB111" s="690" t="s">
        <v>5387</v>
      </c>
      <c r="BC111" s="690" t="s">
        <v>601</v>
      </c>
      <c r="BD111" s="690" t="s">
        <v>5387</v>
      </c>
      <c r="BE111" s="692">
        <v>38412</v>
      </c>
      <c r="BF111" s="692" t="s">
        <v>5387</v>
      </c>
      <c r="BG111" s="690" t="s">
        <v>88</v>
      </c>
      <c r="BH111" s="690" t="s">
        <v>5387</v>
      </c>
      <c r="BI111" s="690">
        <v>30300381</v>
      </c>
      <c r="BJ111" s="690" t="s">
        <v>5387</v>
      </c>
      <c r="BK111" s="690" t="s">
        <v>6993</v>
      </c>
      <c r="BL111" s="690" t="s">
        <v>5387</v>
      </c>
      <c r="BM111" s="690">
        <v>876000</v>
      </c>
      <c r="BN111" s="690">
        <v>876000</v>
      </c>
      <c r="BO111" s="690" t="s">
        <v>5387</v>
      </c>
      <c r="BP111" s="690">
        <v>876000</v>
      </c>
      <c r="BQ111" s="690">
        <v>876000</v>
      </c>
      <c r="BR111" s="690" t="s">
        <v>5387</v>
      </c>
      <c r="BS111" s="690">
        <v>876000</v>
      </c>
      <c r="BT111" s="690">
        <v>876000</v>
      </c>
      <c r="BU111" s="690" t="s">
        <v>5387</v>
      </c>
      <c r="BV111" s="690">
        <v>876000</v>
      </c>
      <c r="BW111" s="690">
        <v>876000</v>
      </c>
      <c r="BX111" s="690" t="s">
        <v>5387</v>
      </c>
      <c r="BY111" s="690" t="s">
        <v>6943</v>
      </c>
      <c r="BZ111" s="690" t="s">
        <v>6943</v>
      </c>
      <c r="CA111" s="690"/>
      <c r="CB111" s="690" t="s">
        <v>6943</v>
      </c>
      <c r="CC111" s="690" t="s">
        <v>6943</v>
      </c>
      <c r="CD111" s="690"/>
      <c r="CE111" s="690" t="s">
        <v>6943</v>
      </c>
      <c r="CF111" s="690" t="s">
        <v>6943</v>
      </c>
      <c r="CG111" s="690"/>
      <c r="CH111" s="690" t="s">
        <v>6943</v>
      </c>
      <c r="CI111" s="690" t="s">
        <v>6943</v>
      </c>
      <c r="CJ111" s="690"/>
      <c r="CK111" s="690" t="s">
        <v>6944</v>
      </c>
      <c r="CL111" s="690" t="s">
        <v>5387</v>
      </c>
      <c r="CM111" s="690" t="s">
        <v>88</v>
      </c>
      <c r="CN111" s="690" t="s">
        <v>5387</v>
      </c>
      <c r="CO111" s="690" t="s">
        <v>88</v>
      </c>
      <c r="CP111" s="690" t="s">
        <v>5387</v>
      </c>
      <c r="CQ111" s="690" t="s">
        <v>4483</v>
      </c>
      <c r="CR111" s="690" t="s">
        <v>5387</v>
      </c>
      <c r="CS111" s="690" t="s">
        <v>88</v>
      </c>
      <c r="CT111" s="690" t="s">
        <v>5387</v>
      </c>
      <c r="CU111" s="691" t="s">
        <v>4483</v>
      </c>
      <c r="CV111" s="691" t="s">
        <v>5387</v>
      </c>
      <c r="CW111" s="691" t="s">
        <v>4483</v>
      </c>
      <c r="CX111" s="691" t="s">
        <v>5387</v>
      </c>
      <c r="CY111" s="690" t="s">
        <v>4483</v>
      </c>
      <c r="CZ111" s="690" t="s">
        <v>5387</v>
      </c>
      <c r="DA111" s="690" t="s">
        <v>4483</v>
      </c>
      <c r="DB111" s="690" t="s">
        <v>5387</v>
      </c>
      <c r="DC111" s="690" t="s">
        <v>4483</v>
      </c>
      <c r="DD111" s="690" t="s">
        <v>5387</v>
      </c>
      <c r="DE111" s="690" t="s">
        <v>4483</v>
      </c>
      <c r="DF111" s="690" t="s">
        <v>5387</v>
      </c>
      <c r="DG111" s="690" t="s">
        <v>88</v>
      </c>
      <c r="DH111" s="690" t="s">
        <v>5387</v>
      </c>
      <c r="DI111" s="690">
        <v>38.598140000000001</v>
      </c>
      <c r="DJ111" s="690" t="s">
        <v>5387</v>
      </c>
      <c r="DK111" s="690">
        <v>-82.827560000000005</v>
      </c>
      <c r="DL111" s="690" t="s">
        <v>5387</v>
      </c>
      <c r="DM111" s="690">
        <v>50</v>
      </c>
      <c r="DN111" s="690" t="s">
        <v>5387</v>
      </c>
      <c r="DO111" s="690">
        <v>1700</v>
      </c>
      <c r="DP111" s="690" t="s">
        <v>5387</v>
      </c>
      <c r="DQ111" s="690">
        <v>65</v>
      </c>
      <c r="DR111" s="690" t="s">
        <v>5387</v>
      </c>
      <c r="DS111" s="690">
        <v>15</v>
      </c>
      <c r="DT111" s="690" t="s">
        <v>5387</v>
      </c>
      <c r="DU111" s="690">
        <v>360</v>
      </c>
      <c r="DV111" s="690" t="s">
        <v>5387</v>
      </c>
      <c r="DW111" s="690" t="s">
        <v>88</v>
      </c>
      <c r="DX111" s="690" t="s">
        <v>5387</v>
      </c>
      <c r="DY111" s="690" t="s">
        <v>88</v>
      </c>
      <c r="DZ111" s="690" t="s">
        <v>5387</v>
      </c>
      <c r="EA111" s="690" t="s">
        <v>88</v>
      </c>
      <c r="EB111" s="690" t="s">
        <v>5387</v>
      </c>
      <c r="EC111" s="690" t="s">
        <v>88</v>
      </c>
      <c r="ED111" s="690" t="s">
        <v>5387</v>
      </c>
      <c r="EE111" s="690" t="s">
        <v>88</v>
      </c>
      <c r="EF111" s="690" t="s">
        <v>5387</v>
      </c>
      <c r="EG111" s="690" t="s">
        <v>88</v>
      </c>
      <c r="EH111" s="690" t="s">
        <v>5387</v>
      </c>
      <c r="EI111" s="690" t="s">
        <v>88</v>
      </c>
      <c r="EJ111" s="690" t="s">
        <v>5387</v>
      </c>
      <c r="EK111" s="690" t="s">
        <v>88</v>
      </c>
      <c r="EL111" s="690" t="s">
        <v>5387</v>
      </c>
      <c r="EM111" s="690" t="s">
        <v>88</v>
      </c>
      <c r="EN111" s="690" t="s">
        <v>5387</v>
      </c>
      <c r="EO111" s="690" t="s">
        <v>88</v>
      </c>
      <c r="EP111" s="690" t="s">
        <v>5387</v>
      </c>
      <c r="EQ111" s="690" t="s">
        <v>88</v>
      </c>
      <c r="ER111" s="690" t="s">
        <v>5387</v>
      </c>
      <c r="ES111" s="690" t="s">
        <v>88</v>
      </c>
      <c r="ET111" s="690" t="s">
        <v>5387</v>
      </c>
      <c r="EU111" s="690" t="s">
        <v>88</v>
      </c>
      <c r="EV111" s="690" t="s">
        <v>5387</v>
      </c>
      <c r="EW111" s="695"/>
      <c r="EX111" s="695"/>
      <c r="EY111" s="695"/>
      <c r="EZ111" s="695"/>
      <c r="FA111" s="695"/>
      <c r="FB111" s="695"/>
      <c r="FC111" s="695"/>
      <c r="FD111" s="695"/>
      <c r="FE111" s="695"/>
      <c r="FF111" s="695"/>
      <c r="FG111" s="695"/>
      <c r="FH111" s="695"/>
      <c r="FI111" s="695"/>
      <c r="FJ111" s="695"/>
      <c r="FK111" s="695"/>
      <c r="FL111" s="695"/>
      <c r="FM111" s="695"/>
      <c r="FN111" s="695"/>
      <c r="FO111" s="695"/>
      <c r="FP111" s="695"/>
      <c r="FQ111" s="695"/>
      <c r="FR111" s="695"/>
      <c r="FS111" s="695"/>
      <c r="FT111" s="695"/>
      <c r="FU111" s="695"/>
      <c r="FV111" s="695"/>
      <c r="FW111" s="690"/>
      <c r="FX111" s="690"/>
      <c r="FY111" s="695"/>
      <c r="FZ111" s="695"/>
      <c r="GA111" s="695"/>
      <c r="GB111" s="695"/>
      <c r="GC111" s="690"/>
      <c r="GD111" s="690"/>
    </row>
    <row r="112" spans="1:186" ht="24.95" customHeight="1" x14ac:dyDescent="0.2">
      <c r="A112" s="690" t="s">
        <v>3083</v>
      </c>
      <c r="B112" s="640" t="s">
        <v>3083</v>
      </c>
      <c r="C112" s="690" t="s">
        <v>5388</v>
      </c>
      <c r="D112" s="690" t="s">
        <v>6988</v>
      </c>
      <c r="E112" s="690" t="s">
        <v>5387</v>
      </c>
      <c r="F112" s="690" t="s">
        <v>6994</v>
      </c>
      <c r="G112" s="690" t="s">
        <v>5387</v>
      </c>
      <c r="H112" s="690" t="s">
        <v>88</v>
      </c>
      <c r="I112" s="690" t="s">
        <v>5387</v>
      </c>
      <c r="J112" s="690" t="s">
        <v>88</v>
      </c>
      <c r="K112" s="690" t="s">
        <v>5387</v>
      </c>
      <c r="L112" s="690" t="s">
        <v>88</v>
      </c>
      <c r="M112" s="690" t="s">
        <v>5387</v>
      </c>
      <c r="N112" s="690" t="s">
        <v>88</v>
      </c>
      <c r="O112" s="690" t="s">
        <v>5387</v>
      </c>
      <c r="P112" s="690" t="s">
        <v>88</v>
      </c>
      <c r="Q112" s="690" t="s">
        <v>5387</v>
      </c>
      <c r="R112" s="690" t="s">
        <v>88</v>
      </c>
      <c r="S112" s="690" t="s">
        <v>5387</v>
      </c>
      <c r="T112" s="690" t="s">
        <v>6941</v>
      </c>
      <c r="U112" s="690" t="s">
        <v>5387</v>
      </c>
      <c r="V112" s="690" t="s">
        <v>88</v>
      </c>
      <c r="W112" s="690" t="s">
        <v>5387</v>
      </c>
      <c r="X112" s="690" t="s">
        <v>88</v>
      </c>
      <c r="Y112" s="690" t="s">
        <v>5387</v>
      </c>
      <c r="Z112" s="690" t="s">
        <v>88</v>
      </c>
      <c r="AA112" s="690" t="s">
        <v>5387</v>
      </c>
      <c r="AB112" s="691">
        <v>38.596967999999997</v>
      </c>
      <c r="AC112" s="691" t="s">
        <v>5387</v>
      </c>
      <c r="AD112" s="691">
        <v>-82.830618000000001</v>
      </c>
      <c r="AE112" s="691" t="s">
        <v>5387</v>
      </c>
      <c r="AF112" s="690" t="s">
        <v>88</v>
      </c>
      <c r="AG112" s="690" t="s">
        <v>5387</v>
      </c>
      <c r="AH112" s="690" t="s">
        <v>88</v>
      </c>
      <c r="AI112" s="690" t="s">
        <v>88</v>
      </c>
      <c r="AJ112" s="690" t="s">
        <v>5387</v>
      </c>
      <c r="AK112" s="690" t="s">
        <v>88</v>
      </c>
      <c r="AL112" s="690" t="s">
        <v>88</v>
      </c>
      <c r="AM112" s="690" t="s">
        <v>5387</v>
      </c>
      <c r="AN112" s="690" t="s">
        <v>88</v>
      </c>
      <c r="AO112" s="690" t="s">
        <v>88</v>
      </c>
      <c r="AP112" s="690" t="s">
        <v>5387</v>
      </c>
      <c r="AQ112" s="690" t="s">
        <v>88</v>
      </c>
      <c r="AR112" s="690" t="s">
        <v>88</v>
      </c>
      <c r="AS112" s="690" t="s">
        <v>5387</v>
      </c>
      <c r="AT112" s="690" t="s">
        <v>88</v>
      </c>
      <c r="AU112" s="690" t="s">
        <v>88</v>
      </c>
      <c r="AV112" s="690" t="s">
        <v>5387</v>
      </c>
      <c r="AW112" s="690" t="s">
        <v>88</v>
      </c>
      <c r="AX112" s="690" t="s">
        <v>88</v>
      </c>
      <c r="AY112" s="690" t="s">
        <v>5387</v>
      </c>
      <c r="AZ112" s="690" t="s">
        <v>88</v>
      </c>
      <c r="BA112" s="690" t="s">
        <v>88</v>
      </c>
      <c r="BB112" s="690" t="s">
        <v>5387</v>
      </c>
      <c r="BC112" s="690" t="s">
        <v>601</v>
      </c>
      <c r="BD112" s="690" t="s">
        <v>5387</v>
      </c>
      <c r="BE112" s="692">
        <v>39637</v>
      </c>
      <c r="BF112" s="692" t="s">
        <v>5387</v>
      </c>
      <c r="BG112" s="690" t="s">
        <v>88</v>
      </c>
      <c r="BH112" s="690" t="s">
        <v>5387</v>
      </c>
      <c r="BI112" s="690">
        <v>30300381</v>
      </c>
      <c r="BJ112" s="690" t="s">
        <v>5387</v>
      </c>
      <c r="BK112" s="690" t="s">
        <v>6995</v>
      </c>
      <c r="BL112" s="690" t="s">
        <v>5387</v>
      </c>
      <c r="BM112" s="690">
        <v>876000</v>
      </c>
      <c r="BN112" s="690">
        <v>876000</v>
      </c>
      <c r="BO112" s="690" t="s">
        <v>5387</v>
      </c>
      <c r="BP112" s="690">
        <v>876000</v>
      </c>
      <c r="BQ112" s="690">
        <v>876000</v>
      </c>
      <c r="BR112" s="690" t="s">
        <v>5387</v>
      </c>
      <c r="BS112" s="690">
        <v>876000</v>
      </c>
      <c r="BT112" s="690">
        <v>876000</v>
      </c>
      <c r="BU112" s="690" t="s">
        <v>5387</v>
      </c>
      <c r="BV112" s="690">
        <v>876000</v>
      </c>
      <c r="BW112" s="690">
        <v>876000</v>
      </c>
      <c r="BX112" s="690" t="s">
        <v>5387</v>
      </c>
      <c r="BY112" s="690" t="s">
        <v>6943</v>
      </c>
      <c r="BZ112" s="690" t="s">
        <v>6943</v>
      </c>
      <c r="CA112" s="690"/>
      <c r="CB112" s="690" t="s">
        <v>6943</v>
      </c>
      <c r="CC112" s="690" t="s">
        <v>6943</v>
      </c>
      <c r="CD112" s="690"/>
      <c r="CE112" s="690" t="s">
        <v>6943</v>
      </c>
      <c r="CF112" s="690" t="s">
        <v>6943</v>
      </c>
      <c r="CG112" s="690"/>
      <c r="CH112" s="690" t="s">
        <v>6943</v>
      </c>
      <c r="CI112" s="690" t="s">
        <v>6943</v>
      </c>
      <c r="CJ112" s="690"/>
      <c r="CK112" s="690" t="s">
        <v>6944</v>
      </c>
      <c r="CL112" s="690" t="s">
        <v>5387</v>
      </c>
      <c r="CM112" s="690" t="s">
        <v>88</v>
      </c>
      <c r="CN112" s="690" t="s">
        <v>5387</v>
      </c>
      <c r="CO112" s="690" t="s">
        <v>88</v>
      </c>
      <c r="CP112" s="690" t="s">
        <v>5387</v>
      </c>
      <c r="CQ112" s="690" t="s">
        <v>735</v>
      </c>
      <c r="CR112" s="690" t="s">
        <v>5387</v>
      </c>
      <c r="CS112" s="690" t="s">
        <v>6991</v>
      </c>
      <c r="CT112" s="690" t="s">
        <v>5387</v>
      </c>
      <c r="CU112" s="691">
        <v>38.596967999999997</v>
      </c>
      <c r="CV112" s="691" t="s">
        <v>5387</v>
      </c>
      <c r="CW112" s="691">
        <v>-82.830618000000001</v>
      </c>
      <c r="CX112" s="691" t="s">
        <v>5387</v>
      </c>
      <c r="CY112" s="690">
        <v>20</v>
      </c>
      <c r="CZ112" s="690" t="s">
        <v>5387</v>
      </c>
      <c r="DA112" s="690">
        <v>3.92</v>
      </c>
      <c r="DB112" s="690" t="s">
        <v>5387</v>
      </c>
      <c r="DC112" s="690">
        <v>40000</v>
      </c>
      <c r="DD112" s="690" t="s">
        <v>6946</v>
      </c>
      <c r="DE112" s="690">
        <v>300</v>
      </c>
      <c r="DF112" s="690" t="s">
        <v>6946</v>
      </c>
      <c r="DG112" s="690" t="s">
        <v>88</v>
      </c>
      <c r="DH112" s="690" t="s">
        <v>5387</v>
      </c>
      <c r="DI112" s="690" t="s">
        <v>88</v>
      </c>
      <c r="DJ112" s="690" t="s">
        <v>5387</v>
      </c>
      <c r="DK112" s="690" t="s">
        <v>88</v>
      </c>
      <c r="DL112" s="690" t="s">
        <v>5387</v>
      </c>
      <c r="DM112" s="690" t="s">
        <v>88</v>
      </c>
      <c r="DN112" s="690" t="s">
        <v>5387</v>
      </c>
      <c r="DO112" s="690" t="s">
        <v>88</v>
      </c>
      <c r="DP112" s="690" t="s">
        <v>5387</v>
      </c>
      <c r="DQ112" s="690" t="s">
        <v>88</v>
      </c>
      <c r="DR112" s="690" t="s">
        <v>5387</v>
      </c>
      <c r="DS112" s="690" t="s">
        <v>88</v>
      </c>
      <c r="DT112" s="690" t="s">
        <v>5387</v>
      </c>
      <c r="DU112" s="690" t="s">
        <v>88</v>
      </c>
      <c r="DV112" s="690" t="s">
        <v>5387</v>
      </c>
      <c r="DW112" s="690" t="s">
        <v>88</v>
      </c>
      <c r="DX112" s="690" t="s">
        <v>5387</v>
      </c>
      <c r="DY112" s="690" t="s">
        <v>88</v>
      </c>
      <c r="DZ112" s="690" t="s">
        <v>5387</v>
      </c>
      <c r="EA112" s="690" t="s">
        <v>88</v>
      </c>
      <c r="EB112" s="690" t="s">
        <v>5387</v>
      </c>
      <c r="EC112" s="690" t="s">
        <v>88</v>
      </c>
      <c r="ED112" s="690" t="s">
        <v>5387</v>
      </c>
      <c r="EE112" s="690" t="s">
        <v>88</v>
      </c>
      <c r="EF112" s="690" t="s">
        <v>5387</v>
      </c>
      <c r="EG112" s="690" t="s">
        <v>88</v>
      </c>
      <c r="EH112" s="690" t="s">
        <v>5387</v>
      </c>
      <c r="EI112" s="690" t="s">
        <v>88</v>
      </c>
      <c r="EJ112" s="690" t="s">
        <v>5387</v>
      </c>
      <c r="EK112" s="690" t="s">
        <v>88</v>
      </c>
      <c r="EL112" s="690" t="s">
        <v>5387</v>
      </c>
      <c r="EM112" s="690" t="s">
        <v>88</v>
      </c>
      <c r="EN112" s="690" t="s">
        <v>5387</v>
      </c>
      <c r="EO112" s="690" t="s">
        <v>88</v>
      </c>
      <c r="EP112" s="690" t="s">
        <v>5387</v>
      </c>
      <c r="EQ112" s="690" t="s">
        <v>88</v>
      </c>
      <c r="ER112" s="690" t="s">
        <v>5387</v>
      </c>
      <c r="ES112" s="690" t="s">
        <v>88</v>
      </c>
      <c r="ET112" s="690" t="s">
        <v>5387</v>
      </c>
      <c r="EU112" s="690" t="s">
        <v>88</v>
      </c>
      <c r="EV112" s="690" t="s">
        <v>5387</v>
      </c>
      <c r="EW112" s="693"/>
      <c r="EX112" s="693"/>
      <c r="EY112" s="693"/>
      <c r="EZ112" s="693"/>
      <c r="FA112" s="693"/>
      <c r="FB112" s="693"/>
      <c r="FC112" s="693"/>
      <c r="FD112" s="693"/>
      <c r="FE112" s="693"/>
      <c r="FF112" s="693"/>
      <c r="FG112" s="693"/>
      <c r="FH112" s="693"/>
      <c r="FI112" s="694"/>
      <c r="FJ112" s="694"/>
      <c r="FK112" s="694"/>
      <c r="FL112" s="694"/>
      <c r="FM112" s="694"/>
      <c r="FN112" s="694"/>
      <c r="FO112" s="694"/>
      <c r="FP112" s="694"/>
      <c r="FQ112" s="694"/>
      <c r="FR112" s="694"/>
      <c r="FS112" s="694"/>
      <c r="FT112" s="694"/>
      <c r="FU112" s="695"/>
      <c r="FV112" s="695"/>
      <c r="FW112" s="690"/>
      <c r="FX112" s="690"/>
      <c r="FY112" s="695"/>
      <c r="FZ112" s="695"/>
      <c r="GA112" s="695"/>
      <c r="GB112" s="695"/>
      <c r="GC112" s="690"/>
      <c r="GD112" s="690"/>
    </row>
    <row r="113" spans="1:186" ht="24.95" customHeight="1" x14ac:dyDescent="0.2">
      <c r="A113" s="690" t="s">
        <v>3083</v>
      </c>
      <c r="B113" s="640" t="s">
        <v>3083</v>
      </c>
      <c r="C113" s="690" t="s">
        <v>5388</v>
      </c>
      <c r="D113" s="690" t="s">
        <v>6988</v>
      </c>
      <c r="E113" s="690" t="s">
        <v>5387</v>
      </c>
      <c r="F113" s="690" t="s">
        <v>6996</v>
      </c>
      <c r="G113" s="690" t="s">
        <v>5387</v>
      </c>
      <c r="H113" s="690" t="s">
        <v>88</v>
      </c>
      <c r="I113" s="690" t="s">
        <v>5387</v>
      </c>
      <c r="J113" s="690" t="s">
        <v>88</v>
      </c>
      <c r="K113" s="690" t="s">
        <v>5387</v>
      </c>
      <c r="L113" s="690" t="s">
        <v>88</v>
      </c>
      <c r="M113" s="690" t="s">
        <v>5387</v>
      </c>
      <c r="N113" s="690" t="s">
        <v>88</v>
      </c>
      <c r="O113" s="690" t="s">
        <v>5387</v>
      </c>
      <c r="P113" s="690" t="s">
        <v>88</v>
      </c>
      <c r="Q113" s="690" t="s">
        <v>5387</v>
      </c>
      <c r="R113" s="690" t="s">
        <v>88</v>
      </c>
      <c r="S113" s="690" t="s">
        <v>5387</v>
      </c>
      <c r="T113" s="690" t="s">
        <v>6941</v>
      </c>
      <c r="U113" s="690" t="s">
        <v>5387</v>
      </c>
      <c r="V113" s="690" t="s">
        <v>88</v>
      </c>
      <c r="W113" s="690" t="s">
        <v>5387</v>
      </c>
      <c r="X113" s="690" t="s">
        <v>88</v>
      </c>
      <c r="Y113" s="690" t="s">
        <v>5387</v>
      </c>
      <c r="Z113" s="690" t="s">
        <v>88</v>
      </c>
      <c r="AA113" s="690" t="s">
        <v>5387</v>
      </c>
      <c r="AB113" s="691">
        <v>38.596967999999997</v>
      </c>
      <c r="AC113" s="691" t="s">
        <v>5387</v>
      </c>
      <c r="AD113" s="691">
        <v>-82.830618000000001</v>
      </c>
      <c r="AE113" s="691" t="s">
        <v>5387</v>
      </c>
      <c r="AF113" s="690" t="s">
        <v>88</v>
      </c>
      <c r="AG113" s="690" t="s">
        <v>5387</v>
      </c>
      <c r="AH113" s="690" t="s">
        <v>88</v>
      </c>
      <c r="AI113" s="690" t="s">
        <v>88</v>
      </c>
      <c r="AJ113" s="690" t="s">
        <v>5387</v>
      </c>
      <c r="AK113" s="690" t="s">
        <v>88</v>
      </c>
      <c r="AL113" s="690" t="s">
        <v>88</v>
      </c>
      <c r="AM113" s="690" t="s">
        <v>5387</v>
      </c>
      <c r="AN113" s="690" t="s">
        <v>88</v>
      </c>
      <c r="AO113" s="690" t="s">
        <v>88</v>
      </c>
      <c r="AP113" s="690" t="s">
        <v>5387</v>
      </c>
      <c r="AQ113" s="690" t="s">
        <v>88</v>
      </c>
      <c r="AR113" s="690" t="s">
        <v>88</v>
      </c>
      <c r="AS113" s="690" t="s">
        <v>5387</v>
      </c>
      <c r="AT113" s="690" t="s">
        <v>88</v>
      </c>
      <c r="AU113" s="690" t="s">
        <v>88</v>
      </c>
      <c r="AV113" s="690" t="s">
        <v>5387</v>
      </c>
      <c r="AW113" s="690" t="s">
        <v>88</v>
      </c>
      <c r="AX113" s="690" t="s">
        <v>88</v>
      </c>
      <c r="AY113" s="690" t="s">
        <v>5387</v>
      </c>
      <c r="AZ113" s="690" t="s">
        <v>88</v>
      </c>
      <c r="BA113" s="690" t="s">
        <v>88</v>
      </c>
      <c r="BB113" s="690" t="s">
        <v>5387</v>
      </c>
      <c r="BC113" s="690" t="s">
        <v>601</v>
      </c>
      <c r="BD113" s="690" t="s">
        <v>5387</v>
      </c>
      <c r="BE113" s="692">
        <v>39637</v>
      </c>
      <c r="BF113" s="692" t="s">
        <v>5387</v>
      </c>
      <c r="BG113" s="690" t="s">
        <v>88</v>
      </c>
      <c r="BH113" s="690" t="s">
        <v>5387</v>
      </c>
      <c r="BI113" s="690">
        <v>30300381</v>
      </c>
      <c r="BJ113" s="690" t="s">
        <v>5387</v>
      </c>
      <c r="BK113" s="690" t="s">
        <v>6997</v>
      </c>
      <c r="BL113" s="690" t="s">
        <v>5387</v>
      </c>
      <c r="BM113" s="690">
        <v>876000</v>
      </c>
      <c r="BN113" s="690">
        <v>876000</v>
      </c>
      <c r="BO113" s="690" t="s">
        <v>5387</v>
      </c>
      <c r="BP113" s="690">
        <v>876000</v>
      </c>
      <c r="BQ113" s="690">
        <v>876000</v>
      </c>
      <c r="BR113" s="690" t="s">
        <v>5387</v>
      </c>
      <c r="BS113" s="690">
        <v>876000</v>
      </c>
      <c r="BT113" s="690">
        <v>876000</v>
      </c>
      <c r="BU113" s="690" t="s">
        <v>5387</v>
      </c>
      <c r="BV113" s="690">
        <v>876000</v>
      </c>
      <c r="BW113" s="690">
        <v>876000</v>
      </c>
      <c r="BX113" s="690" t="s">
        <v>5387</v>
      </c>
      <c r="BY113" s="690" t="s">
        <v>6943</v>
      </c>
      <c r="BZ113" s="690" t="s">
        <v>6943</v>
      </c>
      <c r="CA113" s="690"/>
      <c r="CB113" s="690" t="s">
        <v>6943</v>
      </c>
      <c r="CC113" s="690" t="s">
        <v>6943</v>
      </c>
      <c r="CD113" s="690"/>
      <c r="CE113" s="690" t="s">
        <v>6943</v>
      </c>
      <c r="CF113" s="690" t="s">
        <v>6943</v>
      </c>
      <c r="CG113" s="690"/>
      <c r="CH113" s="690" t="s">
        <v>6943</v>
      </c>
      <c r="CI113" s="690" t="s">
        <v>6943</v>
      </c>
      <c r="CJ113" s="690"/>
      <c r="CK113" s="690" t="s">
        <v>6944</v>
      </c>
      <c r="CL113" s="690" t="s">
        <v>5387</v>
      </c>
      <c r="CM113" s="690" t="s">
        <v>88</v>
      </c>
      <c r="CN113" s="690" t="s">
        <v>5387</v>
      </c>
      <c r="CO113" s="690" t="s">
        <v>88</v>
      </c>
      <c r="CP113" s="690" t="s">
        <v>5387</v>
      </c>
      <c r="CQ113" s="690" t="s">
        <v>4483</v>
      </c>
      <c r="CR113" s="690" t="s">
        <v>5387</v>
      </c>
      <c r="CS113" s="690" t="s">
        <v>88</v>
      </c>
      <c r="CT113" s="690" t="s">
        <v>5387</v>
      </c>
      <c r="CU113" s="691" t="s">
        <v>4483</v>
      </c>
      <c r="CV113" s="691" t="s">
        <v>5387</v>
      </c>
      <c r="CW113" s="691" t="s">
        <v>4483</v>
      </c>
      <c r="CX113" s="691" t="s">
        <v>5387</v>
      </c>
      <c r="CY113" s="690" t="s">
        <v>4483</v>
      </c>
      <c r="CZ113" s="690" t="s">
        <v>5387</v>
      </c>
      <c r="DA113" s="690" t="s">
        <v>4483</v>
      </c>
      <c r="DB113" s="690" t="s">
        <v>5387</v>
      </c>
      <c r="DC113" s="690" t="s">
        <v>4483</v>
      </c>
      <c r="DD113" s="690" t="s">
        <v>5387</v>
      </c>
      <c r="DE113" s="690" t="s">
        <v>4483</v>
      </c>
      <c r="DF113" s="690" t="s">
        <v>5387</v>
      </c>
      <c r="DG113" s="690" t="s">
        <v>88</v>
      </c>
      <c r="DH113" s="690" t="s">
        <v>5387</v>
      </c>
      <c r="DI113" s="690">
        <v>38.595820000000003</v>
      </c>
      <c r="DJ113" s="690" t="s">
        <v>5387</v>
      </c>
      <c r="DK113" s="690">
        <v>-82.833920000000006</v>
      </c>
      <c r="DL113" s="690" t="s">
        <v>5387</v>
      </c>
      <c r="DM113" s="690">
        <v>50</v>
      </c>
      <c r="DN113" s="690" t="s">
        <v>5387</v>
      </c>
      <c r="DO113" s="690">
        <v>1700</v>
      </c>
      <c r="DP113" s="690" t="s">
        <v>5387</v>
      </c>
      <c r="DQ113" s="690">
        <v>65</v>
      </c>
      <c r="DR113" s="690" t="s">
        <v>5387</v>
      </c>
      <c r="DS113" s="690">
        <v>15</v>
      </c>
      <c r="DT113" s="690" t="s">
        <v>5387</v>
      </c>
      <c r="DU113" s="690">
        <v>360</v>
      </c>
      <c r="DV113" s="690" t="s">
        <v>5387</v>
      </c>
      <c r="DW113" s="690" t="s">
        <v>88</v>
      </c>
      <c r="DX113" s="690" t="s">
        <v>5387</v>
      </c>
      <c r="DY113" s="690" t="s">
        <v>88</v>
      </c>
      <c r="DZ113" s="690" t="s">
        <v>5387</v>
      </c>
      <c r="EA113" s="690" t="s">
        <v>88</v>
      </c>
      <c r="EB113" s="690" t="s">
        <v>5387</v>
      </c>
      <c r="EC113" s="690" t="s">
        <v>88</v>
      </c>
      <c r="ED113" s="690" t="s">
        <v>5387</v>
      </c>
      <c r="EE113" s="690" t="s">
        <v>88</v>
      </c>
      <c r="EF113" s="690" t="s">
        <v>5387</v>
      </c>
      <c r="EG113" s="690" t="s">
        <v>88</v>
      </c>
      <c r="EH113" s="690" t="s">
        <v>5387</v>
      </c>
      <c r="EI113" s="690" t="s">
        <v>88</v>
      </c>
      <c r="EJ113" s="690" t="s">
        <v>5387</v>
      </c>
      <c r="EK113" s="690" t="s">
        <v>88</v>
      </c>
      <c r="EL113" s="690" t="s">
        <v>5387</v>
      </c>
      <c r="EM113" s="690" t="s">
        <v>88</v>
      </c>
      <c r="EN113" s="690" t="s">
        <v>5387</v>
      </c>
      <c r="EO113" s="690" t="s">
        <v>88</v>
      </c>
      <c r="EP113" s="690" t="s">
        <v>5387</v>
      </c>
      <c r="EQ113" s="690" t="s">
        <v>88</v>
      </c>
      <c r="ER113" s="690" t="s">
        <v>5387</v>
      </c>
      <c r="ES113" s="690" t="s">
        <v>88</v>
      </c>
      <c r="ET113" s="690" t="s">
        <v>5387</v>
      </c>
      <c r="EU113" s="690" t="s">
        <v>88</v>
      </c>
      <c r="EV113" s="690" t="s">
        <v>5387</v>
      </c>
      <c r="EW113" s="695"/>
      <c r="EX113" s="695"/>
      <c r="EY113" s="695"/>
      <c r="EZ113" s="695"/>
      <c r="FA113" s="695"/>
      <c r="FB113" s="695"/>
      <c r="FC113" s="695"/>
      <c r="FD113" s="695"/>
      <c r="FE113" s="695"/>
      <c r="FF113" s="695"/>
      <c r="FG113" s="695"/>
      <c r="FH113" s="695"/>
      <c r="FI113" s="695"/>
      <c r="FJ113" s="695"/>
      <c r="FK113" s="695"/>
      <c r="FL113" s="695"/>
      <c r="FM113" s="695"/>
      <c r="FN113" s="695"/>
      <c r="FO113" s="695"/>
      <c r="FP113" s="695"/>
      <c r="FQ113" s="695"/>
      <c r="FR113" s="695"/>
      <c r="FS113" s="695"/>
      <c r="FT113" s="695"/>
      <c r="FU113" s="695"/>
      <c r="FV113" s="695"/>
      <c r="FW113" s="690"/>
      <c r="FX113" s="690"/>
      <c r="FY113" s="695"/>
      <c r="FZ113" s="695"/>
      <c r="GA113" s="695"/>
      <c r="GB113" s="695"/>
      <c r="GC113" s="690"/>
      <c r="GD113" s="690"/>
    </row>
    <row r="114" spans="1:186" ht="24.95" customHeight="1" x14ac:dyDescent="0.2">
      <c r="A114" s="690" t="s">
        <v>3083</v>
      </c>
      <c r="B114" s="640" t="s">
        <v>3083</v>
      </c>
      <c r="C114" s="690" t="s">
        <v>5388</v>
      </c>
      <c r="D114" s="690" t="s">
        <v>6998</v>
      </c>
      <c r="E114" s="690" t="s">
        <v>5387</v>
      </c>
      <c r="F114" s="690" t="s">
        <v>6999</v>
      </c>
      <c r="G114" s="690" t="s">
        <v>5387</v>
      </c>
      <c r="H114" s="690" t="s">
        <v>88</v>
      </c>
      <c r="I114" s="690" t="s">
        <v>5387</v>
      </c>
      <c r="J114" s="690" t="s">
        <v>88</v>
      </c>
      <c r="K114" s="690" t="s">
        <v>5387</v>
      </c>
      <c r="L114" s="690" t="s">
        <v>88</v>
      </c>
      <c r="M114" s="690" t="s">
        <v>5387</v>
      </c>
      <c r="N114" s="690" t="s">
        <v>88</v>
      </c>
      <c r="O114" s="690" t="s">
        <v>5387</v>
      </c>
      <c r="P114" s="690" t="s">
        <v>88</v>
      </c>
      <c r="Q114" s="690" t="s">
        <v>5387</v>
      </c>
      <c r="R114" s="690" t="s">
        <v>88</v>
      </c>
      <c r="S114" s="690" t="s">
        <v>5387</v>
      </c>
      <c r="T114" s="690" t="s">
        <v>6941</v>
      </c>
      <c r="U114" s="690" t="s">
        <v>5387</v>
      </c>
      <c r="V114" s="690" t="s">
        <v>88</v>
      </c>
      <c r="W114" s="690" t="s">
        <v>5387</v>
      </c>
      <c r="X114" s="690" t="s">
        <v>88</v>
      </c>
      <c r="Y114" s="690" t="s">
        <v>5387</v>
      </c>
      <c r="Z114" s="690" t="s">
        <v>88</v>
      </c>
      <c r="AA114" s="690" t="s">
        <v>5387</v>
      </c>
      <c r="AB114" s="691">
        <v>38.598695999999997</v>
      </c>
      <c r="AC114" s="691" t="s">
        <v>5387</v>
      </c>
      <c r="AD114" s="691">
        <v>-82.82517</v>
      </c>
      <c r="AE114" s="691" t="s">
        <v>5387</v>
      </c>
      <c r="AF114" s="690" t="s">
        <v>88</v>
      </c>
      <c r="AG114" s="690" t="s">
        <v>5387</v>
      </c>
      <c r="AH114" s="690" t="s">
        <v>88</v>
      </c>
      <c r="AI114" s="690" t="s">
        <v>88</v>
      </c>
      <c r="AJ114" s="690" t="s">
        <v>5387</v>
      </c>
      <c r="AK114" s="690" t="s">
        <v>88</v>
      </c>
      <c r="AL114" s="690" t="s">
        <v>88</v>
      </c>
      <c r="AM114" s="690" t="s">
        <v>5387</v>
      </c>
      <c r="AN114" s="690" t="s">
        <v>88</v>
      </c>
      <c r="AO114" s="690" t="s">
        <v>88</v>
      </c>
      <c r="AP114" s="690" t="s">
        <v>5387</v>
      </c>
      <c r="AQ114" s="690" t="s">
        <v>88</v>
      </c>
      <c r="AR114" s="690" t="s">
        <v>88</v>
      </c>
      <c r="AS114" s="690" t="s">
        <v>5387</v>
      </c>
      <c r="AT114" s="690" t="s">
        <v>88</v>
      </c>
      <c r="AU114" s="690" t="s">
        <v>88</v>
      </c>
      <c r="AV114" s="690" t="s">
        <v>5387</v>
      </c>
      <c r="AW114" s="690" t="s">
        <v>88</v>
      </c>
      <c r="AX114" s="690" t="s">
        <v>88</v>
      </c>
      <c r="AY114" s="690" t="s">
        <v>5387</v>
      </c>
      <c r="AZ114" s="690" t="s">
        <v>88</v>
      </c>
      <c r="BA114" s="690" t="s">
        <v>88</v>
      </c>
      <c r="BB114" s="690" t="s">
        <v>5387</v>
      </c>
      <c r="BC114" s="690" t="s">
        <v>601</v>
      </c>
      <c r="BD114" s="690" t="s">
        <v>5387</v>
      </c>
      <c r="BE114" s="692">
        <v>38412</v>
      </c>
      <c r="BF114" s="692" t="s">
        <v>5387</v>
      </c>
      <c r="BG114" s="690" t="s">
        <v>88</v>
      </c>
      <c r="BH114" s="690" t="s">
        <v>5387</v>
      </c>
      <c r="BI114" s="690">
        <v>30300382</v>
      </c>
      <c r="BJ114" s="690" t="s">
        <v>5387</v>
      </c>
      <c r="BK114" s="690" t="s">
        <v>7000</v>
      </c>
      <c r="BL114" s="690" t="s">
        <v>5387</v>
      </c>
      <c r="BM114" s="690">
        <v>876000</v>
      </c>
      <c r="BN114" s="690">
        <v>876000</v>
      </c>
      <c r="BO114" s="690" t="s">
        <v>5387</v>
      </c>
      <c r="BP114" s="690">
        <v>876000</v>
      </c>
      <c r="BQ114" s="690">
        <v>876000</v>
      </c>
      <c r="BR114" s="690" t="s">
        <v>5387</v>
      </c>
      <c r="BS114" s="690">
        <v>876000</v>
      </c>
      <c r="BT114" s="690">
        <v>876000</v>
      </c>
      <c r="BU114" s="690" t="s">
        <v>5387</v>
      </c>
      <c r="BV114" s="690">
        <v>876000</v>
      </c>
      <c r="BW114" s="690">
        <v>876000</v>
      </c>
      <c r="BX114" s="690" t="s">
        <v>5387</v>
      </c>
      <c r="BY114" s="690" t="s">
        <v>6943</v>
      </c>
      <c r="BZ114" s="690" t="s">
        <v>6943</v>
      </c>
      <c r="CA114" s="690"/>
      <c r="CB114" s="690" t="s">
        <v>6943</v>
      </c>
      <c r="CC114" s="690" t="s">
        <v>6943</v>
      </c>
      <c r="CD114" s="690"/>
      <c r="CE114" s="690" t="s">
        <v>6943</v>
      </c>
      <c r="CF114" s="690" t="s">
        <v>6943</v>
      </c>
      <c r="CG114" s="690"/>
      <c r="CH114" s="690" t="s">
        <v>6943</v>
      </c>
      <c r="CI114" s="690" t="s">
        <v>6943</v>
      </c>
      <c r="CJ114" s="690"/>
      <c r="CK114" s="690" t="s">
        <v>6944</v>
      </c>
      <c r="CL114" s="690" t="s">
        <v>5387</v>
      </c>
      <c r="CM114" s="690" t="s">
        <v>88</v>
      </c>
      <c r="CN114" s="690" t="s">
        <v>5387</v>
      </c>
      <c r="CO114" s="690" t="s">
        <v>88</v>
      </c>
      <c r="CP114" s="690" t="s">
        <v>5387</v>
      </c>
      <c r="CQ114" s="690" t="s">
        <v>735</v>
      </c>
      <c r="CR114" s="690" t="s">
        <v>5387</v>
      </c>
      <c r="CS114" s="690" t="s">
        <v>670</v>
      </c>
      <c r="CT114" s="690" t="s">
        <v>5387</v>
      </c>
      <c r="CU114" s="691">
        <v>38.598695999999997</v>
      </c>
      <c r="CV114" s="691" t="s">
        <v>5387</v>
      </c>
      <c r="CW114" s="691">
        <v>-82.82517</v>
      </c>
      <c r="CX114" s="691" t="s">
        <v>5387</v>
      </c>
      <c r="CY114" s="690">
        <v>60</v>
      </c>
      <c r="CZ114" s="690" t="s">
        <v>5387</v>
      </c>
      <c r="DA114" s="690">
        <v>39.1</v>
      </c>
      <c r="DB114" s="690" t="s">
        <v>5387</v>
      </c>
      <c r="DC114" s="690">
        <v>750000</v>
      </c>
      <c r="DD114" s="690" t="s">
        <v>5387</v>
      </c>
      <c r="DE114" s="690">
        <v>200</v>
      </c>
      <c r="DF114" s="690" t="s">
        <v>5387</v>
      </c>
      <c r="DG114" s="690" t="s">
        <v>88</v>
      </c>
      <c r="DH114" s="690" t="s">
        <v>5387</v>
      </c>
      <c r="DI114" s="690" t="s">
        <v>88</v>
      </c>
      <c r="DJ114" s="690" t="s">
        <v>5387</v>
      </c>
      <c r="DK114" s="690" t="s">
        <v>88</v>
      </c>
      <c r="DL114" s="690" t="s">
        <v>5387</v>
      </c>
      <c r="DM114" s="690" t="s">
        <v>88</v>
      </c>
      <c r="DN114" s="690" t="s">
        <v>5387</v>
      </c>
      <c r="DO114" s="690" t="s">
        <v>88</v>
      </c>
      <c r="DP114" s="690" t="s">
        <v>5387</v>
      </c>
      <c r="DQ114" s="690" t="s">
        <v>88</v>
      </c>
      <c r="DR114" s="690" t="s">
        <v>5387</v>
      </c>
      <c r="DS114" s="690" t="s">
        <v>88</v>
      </c>
      <c r="DT114" s="690" t="s">
        <v>5387</v>
      </c>
      <c r="DU114" s="690" t="s">
        <v>88</v>
      </c>
      <c r="DV114" s="690" t="s">
        <v>5387</v>
      </c>
      <c r="DW114" s="690" t="s">
        <v>88</v>
      </c>
      <c r="DX114" s="690" t="s">
        <v>5387</v>
      </c>
      <c r="DY114" s="690" t="s">
        <v>88</v>
      </c>
      <c r="DZ114" s="690" t="s">
        <v>5387</v>
      </c>
      <c r="EA114" s="690" t="s">
        <v>88</v>
      </c>
      <c r="EB114" s="690" t="s">
        <v>5387</v>
      </c>
      <c r="EC114" s="690" t="s">
        <v>88</v>
      </c>
      <c r="ED114" s="690" t="s">
        <v>5387</v>
      </c>
      <c r="EE114" s="690" t="s">
        <v>88</v>
      </c>
      <c r="EF114" s="690" t="s">
        <v>5387</v>
      </c>
      <c r="EG114" s="690" t="s">
        <v>88</v>
      </c>
      <c r="EH114" s="690" t="s">
        <v>5387</v>
      </c>
      <c r="EI114" s="690" t="s">
        <v>88</v>
      </c>
      <c r="EJ114" s="690" t="s">
        <v>5387</v>
      </c>
      <c r="EK114" s="690" t="s">
        <v>88</v>
      </c>
      <c r="EL114" s="690" t="s">
        <v>5387</v>
      </c>
      <c r="EM114" s="690" t="s">
        <v>88</v>
      </c>
      <c r="EN114" s="690" t="s">
        <v>5387</v>
      </c>
      <c r="EO114" s="690" t="s">
        <v>88</v>
      </c>
      <c r="EP114" s="690" t="s">
        <v>5387</v>
      </c>
      <c r="EQ114" s="690" t="s">
        <v>88</v>
      </c>
      <c r="ER114" s="690" t="s">
        <v>5387</v>
      </c>
      <c r="ES114" s="690" t="s">
        <v>88</v>
      </c>
      <c r="ET114" s="690" t="s">
        <v>5387</v>
      </c>
      <c r="EU114" s="690" t="s">
        <v>88</v>
      </c>
      <c r="EV114" s="690" t="s">
        <v>5387</v>
      </c>
      <c r="EW114" s="693"/>
      <c r="EX114" s="693"/>
      <c r="EY114" s="693"/>
      <c r="EZ114" s="693"/>
      <c r="FA114" s="693"/>
      <c r="FB114" s="693"/>
      <c r="FC114" s="693"/>
      <c r="FD114" s="693"/>
      <c r="FE114" s="693"/>
      <c r="FF114" s="693"/>
      <c r="FG114" s="693"/>
      <c r="FH114" s="693"/>
      <c r="FI114" s="694"/>
      <c r="FJ114" s="694"/>
      <c r="FK114" s="694"/>
      <c r="FL114" s="694"/>
      <c r="FM114" s="694"/>
      <c r="FN114" s="694"/>
      <c r="FO114" s="694"/>
      <c r="FP114" s="694"/>
      <c r="FQ114" s="694"/>
      <c r="FR114" s="694"/>
      <c r="FS114" s="694"/>
      <c r="FT114" s="694"/>
      <c r="FU114" s="695"/>
      <c r="FV114" s="695"/>
      <c r="FW114" s="690"/>
      <c r="FX114" s="690"/>
      <c r="FY114" s="695"/>
      <c r="FZ114" s="695"/>
      <c r="GA114" s="695"/>
      <c r="GB114" s="695"/>
      <c r="GC114" s="690"/>
      <c r="GD114" s="690"/>
    </row>
    <row r="115" spans="1:186" ht="24.95" customHeight="1" x14ac:dyDescent="0.2">
      <c r="A115" s="690" t="s">
        <v>3083</v>
      </c>
      <c r="B115" s="640" t="s">
        <v>3083</v>
      </c>
      <c r="C115" s="690" t="s">
        <v>5388</v>
      </c>
      <c r="D115" s="690" t="s">
        <v>6998</v>
      </c>
      <c r="E115" s="690" t="s">
        <v>5387</v>
      </c>
      <c r="F115" s="690" t="s">
        <v>7001</v>
      </c>
      <c r="G115" s="690" t="s">
        <v>5387</v>
      </c>
      <c r="H115" s="690" t="s">
        <v>88</v>
      </c>
      <c r="I115" s="690" t="s">
        <v>5387</v>
      </c>
      <c r="J115" s="690" t="s">
        <v>88</v>
      </c>
      <c r="K115" s="690" t="s">
        <v>5387</v>
      </c>
      <c r="L115" s="690" t="s">
        <v>88</v>
      </c>
      <c r="M115" s="690" t="s">
        <v>5387</v>
      </c>
      <c r="N115" s="690" t="s">
        <v>88</v>
      </c>
      <c r="O115" s="690" t="s">
        <v>5387</v>
      </c>
      <c r="P115" s="690" t="s">
        <v>88</v>
      </c>
      <c r="Q115" s="690" t="s">
        <v>5387</v>
      </c>
      <c r="R115" s="690" t="s">
        <v>88</v>
      </c>
      <c r="S115" s="690" t="s">
        <v>5387</v>
      </c>
      <c r="T115" s="690" t="s">
        <v>6941</v>
      </c>
      <c r="U115" s="690" t="s">
        <v>5387</v>
      </c>
      <c r="V115" s="690" t="s">
        <v>88</v>
      </c>
      <c r="W115" s="690" t="s">
        <v>5387</v>
      </c>
      <c r="X115" s="690" t="s">
        <v>88</v>
      </c>
      <c r="Y115" s="690" t="s">
        <v>5387</v>
      </c>
      <c r="Z115" s="690" t="s">
        <v>88</v>
      </c>
      <c r="AA115" s="690" t="s">
        <v>5387</v>
      </c>
      <c r="AB115" s="691">
        <v>38.598695999999997</v>
      </c>
      <c r="AC115" s="691" t="s">
        <v>5387</v>
      </c>
      <c r="AD115" s="691">
        <v>-82.82517</v>
      </c>
      <c r="AE115" s="691" t="s">
        <v>5387</v>
      </c>
      <c r="AF115" s="690" t="s">
        <v>88</v>
      </c>
      <c r="AG115" s="690" t="s">
        <v>5387</v>
      </c>
      <c r="AH115" s="690" t="s">
        <v>88</v>
      </c>
      <c r="AI115" s="690" t="s">
        <v>88</v>
      </c>
      <c r="AJ115" s="690" t="s">
        <v>5387</v>
      </c>
      <c r="AK115" s="690" t="s">
        <v>88</v>
      </c>
      <c r="AL115" s="690" t="s">
        <v>88</v>
      </c>
      <c r="AM115" s="690" t="s">
        <v>5387</v>
      </c>
      <c r="AN115" s="690" t="s">
        <v>88</v>
      </c>
      <c r="AO115" s="690" t="s">
        <v>88</v>
      </c>
      <c r="AP115" s="690" t="s">
        <v>5387</v>
      </c>
      <c r="AQ115" s="690" t="s">
        <v>88</v>
      </c>
      <c r="AR115" s="690" t="s">
        <v>88</v>
      </c>
      <c r="AS115" s="690" t="s">
        <v>5387</v>
      </c>
      <c r="AT115" s="690" t="s">
        <v>88</v>
      </c>
      <c r="AU115" s="690" t="s">
        <v>88</v>
      </c>
      <c r="AV115" s="690" t="s">
        <v>5387</v>
      </c>
      <c r="AW115" s="690" t="s">
        <v>88</v>
      </c>
      <c r="AX115" s="690" t="s">
        <v>88</v>
      </c>
      <c r="AY115" s="690" t="s">
        <v>5387</v>
      </c>
      <c r="AZ115" s="690" t="s">
        <v>88</v>
      </c>
      <c r="BA115" s="690" t="s">
        <v>88</v>
      </c>
      <c r="BB115" s="690" t="s">
        <v>5387</v>
      </c>
      <c r="BC115" s="690" t="s">
        <v>601</v>
      </c>
      <c r="BD115" s="690" t="s">
        <v>5387</v>
      </c>
      <c r="BE115" s="692">
        <v>38412</v>
      </c>
      <c r="BF115" s="692" t="s">
        <v>5387</v>
      </c>
      <c r="BG115" s="690" t="s">
        <v>88</v>
      </c>
      <c r="BH115" s="690" t="s">
        <v>5387</v>
      </c>
      <c r="BI115" s="690">
        <v>30300382</v>
      </c>
      <c r="BJ115" s="690" t="s">
        <v>5387</v>
      </c>
      <c r="BK115" s="690" t="s">
        <v>7002</v>
      </c>
      <c r="BL115" s="690" t="s">
        <v>5387</v>
      </c>
      <c r="BM115" s="690">
        <v>876000</v>
      </c>
      <c r="BN115" s="690">
        <v>876000</v>
      </c>
      <c r="BO115" s="690" t="s">
        <v>5387</v>
      </c>
      <c r="BP115" s="690">
        <v>876000</v>
      </c>
      <c r="BQ115" s="690">
        <v>876000</v>
      </c>
      <c r="BR115" s="690" t="s">
        <v>5387</v>
      </c>
      <c r="BS115" s="690">
        <v>876000</v>
      </c>
      <c r="BT115" s="690">
        <v>876000</v>
      </c>
      <c r="BU115" s="690" t="s">
        <v>5387</v>
      </c>
      <c r="BV115" s="690">
        <v>876000</v>
      </c>
      <c r="BW115" s="690">
        <v>876000</v>
      </c>
      <c r="BX115" s="690" t="s">
        <v>5387</v>
      </c>
      <c r="BY115" s="690" t="s">
        <v>6943</v>
      </c>
      <c r="BZ115" s="690" t="s">
        <v>6943</v>
      </c>
      <c r="CA115" s="690"/>
      <c r="CB115" s="690" t="s">
        <v>6943</v>
      </c>
      <c r="CC115" s="690" t="s">
        <v>6943</v>
      </c>
      <c r="CD115" s="690"/>
      <c r="CE115" s="690" t="s">
        <v>6943</v>
      </c>
      <c r="CF115" s="690" t="s">
        <v>6943</v>
      </c>
      <c r="CG115" s="690"/>
      <c r="CH115" s="690" t="s">
        <v>6943</v>
      </c>
      <c r="CI115" s="690" t="s">
        <v>6943</v>
      </c>
      <c r="CJ115" s="690"/>
      <c r="CK115" s="690" t="s">
        <v>6944</v>
      </c>
      <c r="CL115" s="690" t="s">
        <v>5387</v>
      </c>
      <c r="CM115" s="690" t="s">
        <v>88</v>
      </c>
      <c r="CN115" s="690" t="s">
        <v>5387</v>
      </c>
      <c r="CO115" s="690" t="s">
        <v>88</v>
      </c>
      <c r="CP115" s="690" t="s">
        <v>5387</v>
      </c>
      <c r="CQ115" s="690" t="s">
        <v>4483</v>
      </c>
      <c r="CR115" s="690" t="s">
        <v>5387</v>
      </c>
      <c r="CS115" s="690" t="s">
        <v>88</v>
      </c>
      <c r="CT115" s="690" t="s">
        <v>5387</v>
      </c>
      <c r="CU115" s="691" t="s">
        <v>4483</v>
      </c>
      <c r="CV115" s="691" t="s">
        <v>5387</v>
      </c>
      <c r="CW115" s="691" t="s">
        <v>4483</v>
      </c>
      <c r="CX115" s="691" t="s">
        <v>5387</v>
      </c>
      <c r="CY115" s="690" t="s">
        <v>4483</v>
      </c>
      <c r="CZ115" s="690" t="s">
        <v>5387</v>
      </c>
      <c r="DA115" s="690" t="s">
        <v>4483</v>
      </c>
      <c r="DB115" s="690" t="s">
        <v>5387</v>
      </c>
      <c r="DC115" s="690" t="s">
        <v>4483</v>
      </c>
      <c r="DD115" s="690" t="s">
        <v>5387</v>
      </c>
      <c r="DE115" s="690" t="s">
        <v>4483</v>
      </c>
      <c r="DF115" s="690" t="s">
        <v>5387</v>
      </c>
      <c r="DG115" s="690" t="s">
        <v>88</v>
      </c>
      <c r="DH115" s="690" t="s">
        <v>5387</v>
      </c>
      <c r="DI115" s="690">
        <v>38.598759999999999</v>
      </c>
      <c r="DJ115" s="690" t="s">
        <v>5387</v>
      </c>
      <c r="DK115" s="690">
        <v>-82.825270000000003</v>
      </c>
      <c r="DL115" s="690" t="s">
        <v>5387</v>
      </c>
      <c r="DM115" s="690">
        <v>115</v>
      </c>
      <c r="DN115" s="690" t="s">
        <v>5387</v>
      </c>
      <c r="DO115" s="690">
        <v>65</v>
      </c>
      <c r="DP115" s="690" t="s">
        <v>5387</v>
      </c>
      <c r="DQ115" s="690">
        <v>65</v>
      </c>
      <c r="DR115" s="690" t="s">
        <v>5387</v>
      </c>
      <c r="DS115" s="690">
        <v>0</v>
      </c>
      <c r="DT115" s="690" t="s">
        <v>5387</v>
      </c>
      <c r="DU115" s="690">
        <v>200</v>
      </c>
      <c r="DV115" s="690" t="s">
        <v>5387</v>
      </c>
      <c r="DW115" s="690" t="s">
        <v>88</v>
      </c>
      <c r="DX115" s="690" t="s">
        <v>5387</v>
      </c>
      <c r="DY115" s="690" t="s">
        <v>88</v>
      </c>
      <c r="DZ115" s="690" t="s">
        <v>5387</v>
      </c>
      <c r="EA115" s="690" t="s">
        <v>88</v>
      </c>
      <c r="EB115" s="690" t="s">
        <v>5387</v>
      </c>
      <c r="EC115" s="690" t="s">
        <v>88</v>
      </c>
      <c r="ED115" s="690" t="s">
        <v>5387</v>
      </c>
      <c r="EE115" s="690" t="s">
        <v>88</v>
      </c>
      <c r="EF115" s="690" t="s">
        <v>5387</v>
      </c>
      <c r="EG115" s="690" t="s">
        <v>88</v>
      </c>
      <c r="EH115" s="690" t="s">
        <v>5387</v>
      </c>
      <c r="EI115" s="690" t="s">
        <v>88</v>
      </c>
      <c r="EJ115" s="690" t="s">
        <v>5387</v>
      </c>
      <c r="EK115" s="690" t="s">
        <v>88</v>
      </c>
      <c r="EL115" s="690" t="s">
        <v>5387</v>
      </c>
      <c r="EM115" s="690" t="s">
        <v>88</v>
      </c>
      <c r="EN115" s="690" t="s">
        <v>5387</v>
      </c>
      <c r="EO115" s="690" t="s">
        <v>88</v>
      </c>
      <c r="EP115" s="690" t="s">
        <v>5387</v>
      </c>
      <c r="EQ115" s="690" t="s">
        <v>88</v>
      </c>
      <c r="ER115" s="690" t="s">
        <v>5387</v>
      </c>
      <c r="ES115" s="690" t="s">
        <v>88</v>
      </c>
      <c r="ET115" s="690" t="s">
        <v>5387</v>
      </c>
      <c r="EU115" s="690" t="s">
        <v>88</v>
      </c>
      <c r="EV115" s="690" t="s">
        <v>5387</v>
      </c>
      <c r="EW115" s="695"/>
      <c r="EX115" s="695"/>
      <c r="EY115" s="695"/>
      <c r="EZ115" s="695"/>
      <c r="FA115" s="695"/>
      <c r="FB115" s="695"/>
      <c r="FC115" s="695"/>
      <c r="FD115" s="695"/>
      <c r="FE115" s="695"/>
      <c r="FF115" s="695"/>
      <c r="FG115" s="695"/>
      <c r="FH115" s="695"/>
      <c r="FI115" s="695"/>
      <c r="FJ115" s="695"/>
      <c r="FK115" s="695"/>
      <c r="FL115" s="695"/>
      <c r="FM115" s="695"/>
      <c r="FN115" s="695"/>
      <c r="FO115" s="695"/>
      <c r="FP115" s="695"/>
      <c r="FQ115" s="695"/>
      <c r="FR115" s="695"/>
      <c r="FS115" s="695"/>
      <c r="FT115" s="695"/>
      <c r="FU115" s="695"/>
      <c r="FV115" s="695"/>
      <c r="FW115" s="690"/>
      <c r="FX115" s="690"/>
      <c r="FY115" s="695"/>
      <c r="FZ115" s="695"/>
      <c r="GA115" s="695"/>
      <c r="GB115" s="695"/>
      <c r="GC115" s="690"/>
      <c r="GD115" s="690"/>
    </row>
    <row r="116" spans="1:186" ht="24.95" customHeight="1" x14ac:dyDescent="0.2">
      <c r="A116" s="690" t="s">
        <v>3083</v>
      </c>
      <c r="B116" s="640" t="s">
        <v>3083</v>
      </c>
      <c r="C116" s="690" t="s">
        <v>5388</v>
      </c>
      <c r="D116" s="690" t="s">
        <v>6998</v>
      </c>
      <c r="E116" s="690" t="s">
        <v>5387</v>
      </c>
      <c r="F116" s="690" t="s">
        <v>7003</v>
      </c>
      <c r="G116" s="690" t="s">
        <v>5387</v>
      </c>
      <c r="H116" s="690" t="s">
        <v>88</v>
      </c>
      <c r="I116" s="690" t="s">
        <v>5387</v>
      </c>
      <c r="J116" s="690" t="s">
        <v>88</v>
      </c>
      <c r="K116" s="690" t="s">
        <v>5387</v>
      </c>
      <c r="L116" s="690" t="s">
        <v>88</v>
      </c>
      <c r="M116" s="690" t="s">
        <v>5387</v>
      </c>
      <c r="N116" s="690" t="s">
        <v>88</v>
      </c>
      <c r="O116" s="690" t="s">
        <v>5387</v>
      </c>
      <c r="P116" s="690" t="s">
        <v>88</v>
      </c>
      <c r="Q116" s="690" t="s">
        <v>5387</v>
      </c>
      <c r="R116" s="690" t="s">
        <v>88</v>
      </c>
      <c r="S116" s="690" t="s">
        <v>5387</v>
      </c>
      <c r="T116" s="690" t="s">
        <v>6941</v>
      </c>
      <c r="U116" s="690" t="s">
        <v>5387</v>
      </c>
      <c r="V116" s="690" t="s">
        <v>88</v>
      </c>
      <c r="W116" s="690" t="s">
        <v>5387</v>
      </c>
      <c r="X116" s="690" t="s">
        <v>88</v>
      </c>
      <c r="Y116" s="690" t="s">
        <v>5387</v>
      </c>
      <c r="Z116" s="690" t="s">
        <v>88</v>
      </c>
      <c r="AA116" s="690" t="s">
        <v>5387</v>
      </c>
      <c r="AB116" s="691">
        <v>38.596367000000001</v>
      </c>
      <c r="AC116" s="691" t="s">
        <v>5387</v>
      </c>
      <c r="AD116" s="691">
        <v>-82.831608000000003</v>
      </c>
      <c r="AE116" s="691" t="s">
        <v>5387</v>
      </c>
      <c r="AF116" s="690" t="s">
        <v>88</v>
      </c>
      <c r="AG116" s="690" t="s">
        <v>5387</v>
      </c>
      <c r="AH116" s="690" t="s">
        <v>88</v>
      </c>
      <c r="AI116" s="690" t="s">
        <v>88</v>
      </c>
      <c r="AJ116" s="690" t="s">
        <v>5387</v>
      </c>
      <c r="AK116" s="690" t="s">
        <v>88</v>
      </c>
      <c r="AL116" s="690" t="s">
        <v>88</v>
      </c>
      <c r="AM116" s="690" t="s">
        <v>5387</v>
      </c>
      <c r="AN116" s="690" t="s">
        <v>88</v>
      </c>
      <c r="AO116" s="690" t="s">
        <v>88</v>
      </c>
      <c r="AP116" s="690" t="s">
        <v>5387</v>
      </c>
      <c r="AQ116" s="690" t="s">
        <v>88</v>
      </c>
      <c r="AR116" s="690" t="s">
        <v>88</v>
      </c>
      <c r="AS116" s="690" t="s">
        <v>5387</v>
      </c>
      <c r="AT116" s="690" t="s">
        <v>88</v>
      </c>
      <c r="AU116" s="690" t="s">
        <v>88</v>
      </c>
      <c r="AV116" s="690" t="s">
        <v>5387</v>
      </c>
      <c r="AW116" s="690" t="s">
        <v>88</v>
      </c>
      <c r="AX116" s="690" t="s">
        <v>88</v>
      </c>
      <c r="AY116" s="690" t="s">
        <v>5387</v>
      </c>
      <c r="AZ116" s="690" t="s">
        <v>88</v>
      </c>
      <c r="BA116" s="690" t="s">
        <v>88</v>
      </c>
      <c r="BB116" s="690" t="s">
        <v>5387</v>
      </c>
      <c r="BC116" s="690" t="s">
        <v>601</v>
      </c>
      <c r="BD116" s="690" t="s">
        <v>5387</v>
      </c>
      <c r="BE116" s="692">
        <v>39948</v>
      </c>
      <c r="BF116" s="692" t="s">
        <v>5387</v>
      </c>
      <c r="BG116" s="690" t="s">
        <v>88</v>
      </c>
      <c r="BH116" s="690" t="s">
        <v>5387</v>
      </c>
      <c r="BI116" s="690">
        <v>30300382</v>
      </c>
      <c r="BJ116" s="690" t="s">
        <v>5387</v>
      </c>
      <c r="BK116" s="690" t="s">
        <v>7004</v>
      </c>
      <c r="BL116" s="690" t="s">
        <v>5387</v>
      </c>
      <c r="BM116" s="690">
        <v>876000</v>
      </c>
      <c r="BN116" s="690">
        <v>876000</v>
      </c>
      <c r="BO116" s="690" t="s">
        <v>5387</v>
      </c>
      <c r="BP116" s="690">
        <v>876000</v>
      </c>
      <c r="BQ116" s="690">
        <v>876000</v>
      </c>
      <c r="BR116" s="690" t="s">
        <v>5387</v>
      </c>
      <c r="BS116" s="690">
        <v>876000</v>
      </c>
      <c r="BT116" s="690">
        <v>876000</v>
      </c>
      <c r="BU116" s="690" t="s">
        <v>5387</v>
      </c>
      <c r="BV116" s="690">
        <v>876000</v>
      </c>
      <c r="BW116" s="690">
        <v>876000</v>
      </c>
      <c r="BX116" s="690" t="s">
        <v>5387</v>
      </c>
      <c r="BY116" s="690" t="s">
        <v>6943</v>
      </c>
      <c r="BZ116" s="690" t="s">
        <v>6943</v>
      </c>
      <c r="CA116" s="690"/>
      <c r="CB116" s="690" t="s">
        <v>6943</v>
      </c>
      <c r="CC116" s="690" t="s">
        <v>6943</v>
      </c>
      <c r="CD116" s="690"/>
      <c r="CE116" s="690" t="s">
        <v>6943</v>
      </c>
      <c r="CF116" s="690" t="s">
        <v>6943</v>
      </c>
      <c r="CG116" s="690"/>
      <c r="CH116" s="690" t="s">
        <v>6943</v>
      </c>
      <c r="CI116" s="690" t="s">
        <v>6943</v>
      </c>
      <c r="CJ116" s="690"/>
      <c r="CK116" s="690" t="s">
        <v>6944</v>
      </c>
      <c r="CL116" s="690" t="s">
        <v>5387</v>
      </c>
      <c r="CM116" s="690" t="s">
        <v>88</v>
      </c>
      <c r="CN116" s="690" t="s">
        <v>5387</v>
      </c>
      <c r="CO116" s="690" t="s">
        <v>88</v>
      </c>
      <c r="CP116" s="690" t="s">
        <v>5387</v>
      </c>
      <c r="CQ116" s="690" t="s">
        <v>735</v>
      </c>
      <c r="CR116" s="690" t="s">
        <v>5387</v>
      </c>
      <c r="CS116" s="690" t="s">
        <v>670</v>
      </c>
      <c r="CT116" s="690" t="s">
        <v>5387</v>
      </c>
      <c r="CU116" s="691">
        <v>38.596367000000001</v>
      </c>
      <c r="CV116" s="691" t="s">
        <v>5387</v>
      </c>
      <c r="CW116" s="691">
        <v>-82.831608000000003</v>
      </c>
      <c r="CX116" s="691" t="s">
        <v>5387</v>
      </c>
      <c r="CY116" s="690">
        <v>60</v>
      </c>
      <c r="CZ116" s="690" t="s">
        <v>5387</v>
      </c>
      <c r="DA116" s="690">
        <v>39.1</v>
      </c>
      <c r="DB116" s="690" t="s">
        <v>5387</v>
      </c>
      <c r="DC116" s="690">
        <v>750000</v>
      </c>
      <c r="DD116" s="690" t="s">
        <v>5387</v>
      </c>
      <c r="DE116" s="690">
        <v>200</v>
      </c>
      <c r="DF116" s="690" t="s">
        <v>5387</v>
      </c>
      <c r="DG116" s="690" t="s">
        <v>88</v>
      </c>
      <c r="DH116" s="690" t="s">
        <v>5387</v>
      </c>
      <c r="DI116" s="690" t="s">
        <v>88</v>
      </c>
      <c r="DJ116" s="690" t="s">
        <v>5387</v>
      </c>
      <c r="DK116" s="690" t="s">
        <v>88</v>
      </c>
      <c r="DL116" s="690" t="s">
        <v>5387</v>
      </c>
      <c r="DM116" s="690" t="s">
        <v>88</v>
      </c>
      <c r="DN116" s="690" t="s">
        <v>5387</v>
      </c>
      <c r="DO116" s="690" t="s">
        <v>88</v>
      </c>
      <c r="DP116" s="690" t="s">
        <v>5387</v>
      </c>
      <c r="DQ116" s="690" t="s">
        <v>88</v>
      </c>
      <c r="DR116" s="690" t="s">
        <v>5387</v>
      </c>
      <c r="DS116" s="690" t="s">
        <v>88</v>
      </c>
      <c r="DT116" s="690" t="s">
        <v>5387</v>
      </c>
      <c r="DU116" s="690" t="s">
        <v>88</v>
      </c>
      <c r="DV116" s="690" t="s">
        <v>5387</v>
      </c>
      <c r="DW116" s="690" t="s">
        <v>88</v>
      </c>
      <c r="DX116" s="690" t="s">
        <v>5387</v>
      </c>
      <c r="DY116" s="690" t="s">
        <v>88</v>
      </c>
      <c r="DZ116" s="690" t="s">
        <v>5387</v>
      </c>
      <c r="EA116" s="690" t="s">
        <v>88</v>
      </c>
      <c r="EB116" s="690" t="s">
        <v>5387</v>
      </c>
      <c r="EC116" s="690" t="s">
        <v>88</v>
      </c>
      <c r="ED116" s="690" t="s">
        <v>5387</v>
      </c>
      <c r="EE116" s="690" t="s">
        <v>88</v>
      </c>
      <c r="EF116" s="690" t="s">
        <v>5387</v>
      </c>
      <c r="EG116" s="690" t="s">
        <v>88</v>
      </c>
      <c r="EH116" s="690" t="s">
        <v>5387</v>
      </c>
      <c r="EI116" s="690" t="s">
        <v>88</v>
      </c>
      <c r="EJ116" s="690" t="s">
        <v>5387</v>
      </c>
      <c r="EK116" s="690" t="s">
        <v>88</v>
      </c>
      <c r="EL116" s="690" t="s">
        <v>5387</v>
      </c>
      <c r="EM116" s="690" t="s">
        <v>88</v>
      </c>
      <c r="EN116" s="690" t="s">
        <v>5387</v>
      </c>
      <c r="EO116" s="690" t="s">
        <v>88</v>
      </c>
      <c r="EP116" s="690" t="s">
        <v>5387</v>
      </c>
      <c r="EQ116" s="690" t="s">
        <v>88</v>
      </c>
      <c r="ER116" s="690" t="s">
        <v>5387</v>
      </c>
      <c r="ES116" s="690" t="s">
        <v>88</v>
      </c>
      <c r="ET116" s="690" t="s">
        <v>5387</v>
      </c>
      <c r="EU116" s="690" t="s">
        <v>88</v>
      </c>
      <c r="EV116" s="690" t="s">
        <v>5387</v>
      </c>
      <c r="EW116" s="693"/>
      <c r="EX116" s="693"/>
      <c r="EY116" s="693"/>
      <c r="EZ116" s="693"/>
      <c r="FA116" s="693"/>
      <c r="FB116" s="693"/>
      <c r="FC116" s="693"/>
      <c r="FD116" s="693"/>
      <c r="FE116" s="693"/>
      <c r="FF116" s="693"/>
      <c r="FG116" s="693"/>
      <c r="FH116" s="693"/>
      <c r="FI116" s="694"/>
      <c r="FJ116" s="694"/>
      <c r="FK116" s="694"/>
      <c r="FL116" s="694"/>
      <c r="FM116" s="694"/>
      <c r="FN116" s="694"/>
      <c r="FO116" s="694"/>
      <c r="FP116" s="694"/>
      <c r="FQ116" s="694"/>
      <c r="FR116" s="694"/>
      <c r="FS116" s="694"/>
      <c r="FT116" s="694"/>
      <c r="FU116" s="695"/>
      <c r="FV116" s="695"/>
      <c r="FW116" s="690"/>
      <c r="FX116" s="690"/>
      <c r="FY116" s="695"/>
      <c r="FZ116" s="695"/>
      <c r="GA116" s="695"/>
      <c r="GB116" s="695"/>
      <c r="GC116" s="690"/>
      <c r="GD116" s="690"/>
    </row>
    <row r="117" spans="1:186" ht="24.95" customHeight="1" x14ac:dyDescent="0.2">
      <c r="A117" s="690" t="s">
        <v>3083</v>
      </c>
      <c r="B117" s="640" t="s">
        <v>3083</v>
      </c>
      <c r="C117" s="690" t="s">
        <v>5388</v>
      </c>
      <c r="D117" s="690" t="s">
        <v>6998</v>
      </c>
      <c r="E117" s="690" t="s">
        <v>5387</v>
      </c>
      <c r="F117" s="690" t="s">
        <v>7005</v>
      </c>
      <c r="G117" s="690" t="s">
        <v>5387</v>
      </c>
      <c r="H117" s="690" t="s">
        <v>88</v>
      </c>
      <c r="I117" s="690" t="s">
        <v>5387</v>
      </c>
      <c r="J117" s="690" t="s">
        <v>88</v>
      </c>
      <c r="K117" s="690" t="s">
        <v>5387</v>
      </c>
      <c r="L117" s="690" t="s">
        <v>88</v>
      </c>
      <c r="M117" s="690" t="s">
        <v>5387</v>
      </c>
      <c r="N117" s="690" t="s">
        <v>88</v>
      </c>
      <c r="O117" s="690" t="s">
        <v>5387</v>
      </c>
      <c r="P117" s="690" t="s">
        <v>88</v>
      </c>
      <c r="Q117" s="690" t="s">
        <v>5387</v>
      </c>
      <c r="R117" s="690" t="s">
        <v>88</v>
      </c>
      <c r="S117" s="690" t="s">
        <v>5387</v>
      </c>
      <c r="T117" s="690" t="s">
        <v>6941</v>
      </c>
      <c r="U117" s="690" t="s">
        <v>5387</v>
      </c>
      <c r="V117" s="690" t="s">
        <v>88</v>
      </c>
      <c r="W117" s="690" t="s">
        <v>5387</v>
      </c>
      <c r="X117" s="690" t="s">
        <v>88</v>
      </c>
      <c r="Y117" s="690" t="s">
        <v>5387</v>
      </c>
      <c r="Z117" s="690" t="s">
        <v>88</v>
      </c>
      <c r="AA117" s="690" t="s">
        <v>5387</v>
      </c>
      <c r="AB117" s="691">
        <v>38.596367000000001</v>
      </c>
      <c r="AC117" s="691" t="s">
        <v>5387</v>
      </c>
      <c r="AD117" s="691">
        <v>-82.831608000000003</v>
      </c>
      <c r="AE117" s="691" t="s">
        <v>5387</v>
      </c>
      <c r="AF117" s="690" t="s">
        <v>88</v>
      </c>
      <c r="AG117" s="690" t="s">
        <v>5387</v>
      </c>
      <c r="AH117" s="690" t="s">
        <v>88</v>
      </c>
      <c r="AI117" s="690" t="s">
        <v>88</v>
      </c>
      <c r="AJ117" s="690" t="s">
        <v>5387</v>
      </c>
      <c r="AK117" s="690" t="s">
        <v>88</v>
      </c>
      <c r="AL117" s="690" t="s">
        <v>88</v>
      </c>
      <c r="AM117" s="690" t="s">
        <v>5387</v>
      </c>
      <c r="AN117" s="690" t="s">
        <v>88</v>
      </c>
      <c r="AO117" s="690" t="s">
        <v>88</v>
      </c>
      <c r="AP117" s="690" t="s">
        <v>5387</v>
      </c>
      <c r="AQ117" s="690" t="s">
        <v>88</v>
      </c>
      <c r="AR117" s="690" t="s">
        <v>88</v>
      </c>
      <c r="AS117" s="690" t="s">
        <v>5387</v>
      </c>
      <c r="AT117" s="690" t="s">
        <v>88</v>
      </c>
      <c r="AU117" s="690" t="s">
        <v>88</v>
      </c>
      <c r="AV117" s="690" t="s">
        <v>5387</v>
      </c>
      <c r="AW117" s="690" t="s">
        <v>88</v>
      </c>
      <c r="AX117" s="690" t="s">
        <v>88</v>
      </c>
      <c r="AY117" s="690" t="s">
        <v>5387</v>
      </c>
      <c r="AZ117" s="690" t="s">
        <v>88</v>
      </c>
      <c r="BA117" s="690" t="s">
        <v>88</v>
      </c>
      <c r="BB117" s="690" t="s">
        <v>5387</v>
      </c>
      <c r="BC117" s="690" t="s">
        <v>601</v>
      </c>
      <c r="BD117" s="690" t="s">
        <v>5387</v>
      </c>
      <c r="BE117" s="692">
        <v>39948</v>
      </c>
      <c r="BF117" s="692" t="s">
        <v>5387</v>
      </c>
      <c r="BG117" s="690" t="s">
        <v>88</v>
      </c>
      <c r="BH117" s="690" t="s">
        <v>5387</v>
      </c>
      <c r="BI117" s="690">
        <v>30300382</v>
      </c>
      <c r="BJ117" s="690" t="s">
        <v>5387</v>
      </c>
      <c r="BK117" s="690" t="s">
        <v>7006</v>
      </c>
      <c r="BL117" s="690" t="s">
        <v>5387</v>
      </c>
      <c r="BM117" s="690">
        <v>876000</v>
      </c>
      <c r="BN117" s="690">
        <v>876000</v>
      </c>
      <c r="BO117" s="690" t="s">
        <v>5387</v>
      </c>
      <c r="BP117" s="690">
        <v>876000</v>
      </c>
      <c r="BQ117" s="690">
        <v>876000</v>
      </c>
      <c r="BR117" s="690" t="s">
        <v>5387</v>
      </c>
      <c r="BS117" s="690">
        <v>876000</v>
      </c>
      <c r="BT117" s="690">
        <v>876000</v>
      </c>
      <c r="BU117" s="690" t="s">
        <v>5387</v>
      </c>
      <c r="BV117" s="690">
        <v>876000</v>
      </c>
      <c r="BW117" s="690">
        <v>876000</v>
      </c>
      <c r="BX117" s="690" t="s">
        <v>5387</v>
      </c>
      <c r="BY117" s="690" t="s">
        <v>6943</v>
      </c>
      <c r="BZ117" s="690" t="s">
        <v>6943</v>
      </c>
      <c r="CA117" s="690"/>
      <c r="CB117" s="690" t="s">
        <v>6943</v>
      </c>
      <c r="CC117" s="690" t="s">
        <v>6943</v>
      </c>
      <c r="CD117" s="690"/>
      <c r="CE117" s="690" t="s">
        <v>6943</v>
      </c>
      <c r="CF117" s="690" t="s">
        <v>6943</v>
      </c>
      <c r="CG117" s="690"/>
      <c r="CH117" s="690" t="s">
        <v>6943</v>
      </c>
      <c r="CI117" s="690" t="s">
        <v>6943</v>
      </c>
      <c r="CJ117" s="690"/>
      <c r="CK117" s="690" t="s">
        <v>6944</v>
      </c>
      <c r="CL117" s="690" t="s">
        <v>5387</v>
      </c>
      <c r="CM117" s="690" t="s">
        <v>88</v>
      </c>
      <c r="CN117" s="690" t="s">
        <v>5387</v>
      </c>
      <c r="CO117" s="690" t="s">
        <v>88</v>
      </c>
      <c r="CP117" s="690" t="s">
        <v>5387</v>
      </c>
      <c r="CQ117" s="690" t="s">
        <v>4483</v>
      </c>
      <c r="CR117" s="690" t="s">
        <v>5387</v>
      </c>
      <c r="CS117" s="690" t="s">
        <v>88</v>
      </c>
      <c r="CT117" s="690" t="s">
        <v>5387</v>
      </c>
      <c r="CU117" s="691" t="s">
        <v>4483</v>
      </c>
      <c r="CV117" s="691" t="s">
        <v>5387</v>
      </c>
      <c r="CW117" s="691" t="s">
        <v>4483</v>
      </c>
      <c r="CX117" s="691" t="s">
        <v>5387</v>
      </c>
      <c r="CY117" s="690" t="s">
        <v>4483</v>
      </c>
      <c r="CZ117" s="690" t="s">
        <v>5387</v>
      </c>
      <c r="DA117" s="690" t="s">
        <v>4483</v>
      </c>
      <c r="DB117" s="690" t="s">
        <v>5387</v>
      </c>
      <c r="DC117" s="690" t="s">
        <v>4483</v>
      </c>
      <c r="DD117" s="690" t="s">
        <v>5387</v>
      </c>
      <c r="DE117" s="690" t="s">
        <v>4483</v>
      </c>
      <c r="DF117" s="690" t="s">
        <v>5387</v>
      </c>
      <c r="DG117" s="690" t="s">
        <v>88</v>
      </c>
      <c r="DH117" s="690" t="s">
        <v>5387</v>
      </c>
      <c r="DI117" s="690">
        <v>38.596420000000002</v>
      </c>
      <c r="DJ117" s="690" t="s">
        <v>5387</v>
      </c>
      <c r="DK117" s="690">
        <v>-82.831689999999995</v>
      </c>
      <c r="DL117" s="690" t="s">
        <v>5387</v>
      </c>
      <c r="DM117" s="690">
        <v>115</v>
      </c>
      <c r="DN117" s="690" t="s">
        <v>5387</v>
      </c>
      <c r="DO117" s="690">
        <v>65</v>
      </c>
      <c r="DP117" s="690" t="s">
        <v>5387</v>
      </c>
      <c r="DQ117" s="690">
        <v>65</v>
      </c>
      <c r="DR117" s="690" t="s">
        <v>5387</v>
      </c>
      <c r="DS117" s="690">
        <v>0</v>
      </c>
      <c r="DT117" s="690" t="s">
        <v>5387</v>
      </c>
      <c r="DU117" s="690">
        <v>200</v>
      </c>
      <c r="DV117" s="690" t="s">
        <v>5387</v>
      </c>
      <c r="DW117" s="690" t="s">
        <v>88</v>
      </c>
      <c r="DX117" s="690" t="s">
        <v>5387</v>
      </c>
      <c r="DY117" s="690" t="s">
        <v>88</v>
      </c>
      <c r="DZ117" s="690" t="s">
        <v>5387</v>
      </c>
      <c r="EA117" s="690" t="s">
        <v>88</v>
      </c>
      <c r="EB117" s="690" t="s">
        <v>5387</v>
      </c>
      <c r="EC117" s="690" t="s">
        <v>88</v>
      </c>
      <c r="ED117" s="690" t="s">
        <v>5387</v>
      </c>
      <c r="EE117" s="690" t="s">
        <v>88</v>
      </c>
      <c r="EF117" s="690" t="s">
        <v>5387</v>
      </c>
      <c r="EG117" s="690" t="s">
        <v>88</v>
      </c>
      <c r="EH117" s="690" t="s">
        <v>5387</v>
      </c>
      <c r="EI117" s="690" t="s">
        <v>88</v>
      </c>
      <c r="EJ117" s="690" t="s">
        <v>5387</v>
      </c>
      <c r="EK117" s="690" t="s">
        <v>88</v>
      </c>
      <c r="EL117" s="690" t="s">
        <v>5387</v>
      </c>
      <c r="EM117" s="690" t="s">
        <v>88</v>
      </c>
      <c r="EN117" s="690" t="s">
        <v>5387</v>
      </c>
      <c r="EO117" s="690" t="s">
        <v>88</v>
      </c>
      <c r="EP117" s="690" t="s">
        <v>5387</v>
      </c>
      <c r="EQ117" s="690" t="s">
        <v>88</v>
      </c>
      <c r="ER117" s="690" t="s">
        <v>5387</v>
      </c>
      <c r="ES117" s="690" t="s">
        <v>88</v>
      </c>
      <c r="ET117" s="690" t="s">
        <v>5387</v>
      </c>
      <c r="EU117" s="690" t="s">
        <v>88</v>
      </c>
      <c r="EV117" s="690" t="s">
        <v>5387</v>
      </c>
      <c r="EW117" s="695"/>
      <c r="EX117" s="695"/>
      <c r="EY117" s="695"/>
      <c r="EZ117" s="695"/>
      <c r="FA117" s="695"/>
      <c r="FB117" s="695"/>
      <c r="FC117" s="695"/>
      <c r="FD117" s="695"/>
      <c r="FE117" s="695"/>
      <c r="FF117" s="695"/>
      <c r="FG117" s="695"/>
      <c r="FH117" s="695"/>
      <c r="FI117" s="695"/>
      <c r="FJ117" s="695"/>
      <c r="FK117" s="695"/>
      <c r="FL117" s="695"/>
      <c r="FM117" s="695"/>
      <c r="FN117" s="695"/>
      <c r="FO117" s="695"/>
      <c r="FP117" s="695"/>
      <c r="FQ117" s="695"/>
      <c r="FR117" s="695"/>
      <c r="FS117" s="695"/>
      <c r="FT117" s="695"/>
      <c r="FU117" s="695"/>
      <c r="FV117" s="695"/>
      <c r="FW117" s="690"/>
      <c r="FX117" s="690"/>
      <c r="FY117" s="695"/>
      <c r="FZ117" s="695"/>
      <c r="GA117" s="695"/>
      <c r="GB117" s="695"/>
      <c r="GC117" s="690"/>
      <c r="GD117" s="690"/>
    </row>
    <row r="118" spans="1:186" ht="24.95" customHeight="1" x14ac:dyDescent="0.2">
      <c r="A118" s="690" t="s">
        <v>3083</v>
      </c>
      <c r="B118" s="640" t="s">
        <v>3083</v>
      </c>
      <c r="C118" s="690" t="s">
        <v>5388</v>
      </c>
      <c r="D118" s="690" t="s">
        <v>7007</v>
      </c>
      <c r="E118" s="690" t="s">
        <v>5387</v>
      </c>
      <c r="F118" s="690" t="s">
        <v>7008</v>
      </c>
      <c r="G118" s="690" t="s">
        <v>5387</v>
      </c>
      <c r="H118" s="690" t="s">
        <v>88</v>
      </c>
      <c r="I118" s="690" t="s">
        <v>5387</v>
      </c>
      <c r="J118" s="690" t="s">
        <v>88</v>
      </c>
      <c r="K118" s="690" t="s">
        <v>5387</v>
      </c>
      <c r="L118" s="690" t="s">
        <v>88</v>
      </c>
      <c r="M118" s="690" t="s">
        <v>5387</v>
      </c>
      <c r="N118" s="690" t="s">
        <v>88</v>
      </c>
      <c r="O118" s="690" t="s">
        <v>5387</v>
      </c>
      <c r="P118" s="690" t="s">
        <v>88</v>
      </c>
      <c r="Q118" s="690" t="s">
        <v>5387</v>
      </c>
      <c r="R118" s="690" t="s">
        <v>88</v>
      </c>
      <c r="S118" s="690" t="s">
        <v>5387</v>
      </c>
      <c r="T118" s="690" t="s">
        <v>6941</v>
      </c>
      <c r="U118" s="690" t="s">
        <v>5387</v>
      </c>
      <c r="V118" s="690" t="s">
        <v>88</v>
      </c>
      <c r="W118" s="690" t="s">
        <v>5387</v>
      </c>
      <c r="X118" s="690" t="s">
        <v>88</v>
      </c>
      <c r="Y118" s="690" t="s">
        <v>5387</v>
      </c>
      <c r="Z118" s="690" t="s">
        <v>88</v>
      </c>
      <c r="AA118" s="690" t="s">
        <v>5387</v>
      </c>
      <c r="AB118" s="691">
        <v>38.599623000000001</v>
      </c>
      <c r="AC118" s="691" t="s">
        <v>5387</v>
      </c>
      <c r="AD118" s="691">
        <v>-82.822470999999993</v>
      </c>
      <c r="AE118" s="691" t="s">
        <v>5387</v>
      </c>
      <c r="AF118" s="690" t="s">
        <v>88</v>
      </c>
      <c r="AG118" s="690" t="s">
        <v>5387</v>
      </c>
      <c r="AH118" s="690" t="s">
        <v>88</v>
      </c>
      <c r="AI118" s="690" t="s">
        <v>88</v>
      </c>
      <c r="AJ118" s="690" t="s">
        <v>5387</v>
      </c>
      <c r="AK118" s="690" t="s">
        <v>88</v>
      </c>
      <c r="AL118" s="690" t="s">
        <v>88</v>
      </c>
      <c r="AM118" s="690" t="s">
        <v>5387</v>
      </c>
      <c r="AN118" s="690" t="s">
        <v>88</v>
      </c>
      <c r="AO118" s="690" t="s">
        <v>88</v>
      </c>
      <c r="AP118" s="690" t="s">
        <v>5387</v>
      </c>
      <c r="AQ118" s="690" t="s">
        <v>88</v>
      </c>
      <c r="AR118" s="690" t="s">
        <v>88</v>
      </c>
      <c r="AS118" s="690" t="s">
        <v>5387</v>
      </c>
      <c r="AT118" s="690" t="s">
        <v>88</v>
      </c>
      <c r="AU118" s="690" t="s">
        <v>88</v>
      </c>
      <c r="AV118" s="690" t="s">
        <v>5387</v>
      </c>
      <c r="AW118" s="690" t="s">
        <v>88</v>
      </c>
      <c r="AX118" s="690" t="s">
        <v>88</v>
      </c>
      <c r="AY118" s="690" t="s">
        <v>5387</v>
      </c>
      <c r="AZ118" s="690" t="s">
        <v>88</v>
      </c>
      <c r="BA118" s="690" t="s">
        <v>88</v>
      </c>
      <c r="BB118" s="690" t="s">
        <v>5387</v>
      </c>
      <c r="BC118" s="690" t="s">
        <v>601</v>
      </c>
      <c r="BD118" s="690" t="s">
        <v>5387</v>
      </c>
      <c r="BE118" s="692">
        <v>38412</v>
      </c>
      <c r="BF118" s="692" t="s">
        <v>5387</v>
      </c>
      <c r="BG118" s="690" t="s">
        <v>88</v>
      </c>
      <c r="BH118" s="690" t="s">
        <v>5387</v>
      </c>
      <c r="BI118" s="690">
        <v>30300377</v>
      </c>
      <c r="BJ118" s="690" t="s">
        <v>5387</v>
      </c>
      <c r="BK118" s="690" t="s">
        <v>7009</v>
      </c>
      <c r="BL118" s="690" t="s">
        <v>5387</v>
      </c>
      <c r="BM118" s="690" t="s">
        <v>88</v>
      </c>
      <c r="BN118" s="690" t="s">
        <v>88</v>
      </c>
      <c r="BO118" s="690" t="s">
        <v>5387</v>
      </c>
      <c r="BP118" s="690" t="s">
        <v>88</v>
      </c>
      <c r="BQ118" s="690" t="s">
        <v>88</v>
      </c>
      <c r="BR118" s="690" t="s">
        <v>5387</v>
      </c>
      <c r="BS118" s="690" t="s">
        <v>88</v>
      </c>
      <c r="BT118" s="690" t="s">
        <v>88</v>
      </c>
      <c r="BU118" s="690" t="s">
        <v>5387</v>
      </c>
      <c r="BV118" s="690" t="s">
        <v>88</v>
      </c>
      <c r="BW118" s="690" t="s">
        <v>88</v>
      </c>
      <c r="BX118" s="690" t="s">
        <v>5387</v>
      </c>
      <c r="BY118" s="690" t="s">
        <v>88</v>
      </c>
      <c r="BZ118" s="690" t="s">
        <v>88</v>
      </c>
      <c r="CA118" s="690"/>
      <c r="CB118" s="690" t="s">
        <v>88</v>
      </c>
      <c r="CC118" s="690" t="s">
        <v>88</v>
      </c>
      <c r="CD118" s="690"/>
      <c r="CE118" s="690" t="s">
        <v>88</v>
      </c>
      <c r="CF118" s="690" t="s">
        <v>88</v>
      </c>
      <c r="CG118" s="690"/>
      <c r="CH118" s="690" t="s">
        <v>88</v>
      </c>
      <c r="CI118" s="690" t="s">
        <v>88</v>
      </c>
      <c r="CJ118" s="690"/>
      <c r="CK118" s="690" t="s">
        <v>6944</v>
      </c>
      <c r="CL118" s="690" t="s">
        <v>5387</v>
      </c>
      <c r="CM118" s="690" t="s">
        <v>88</v>
      </c>
      <c r="CN118" s="690" t="s">
        <v>5387</v>
      </c>
      <c r="CO118" s="690" t="s">
        <v>88</v>
      </c>
      <c r="CP118" s="690" t="s">
        <v>5387</v>
      </c>
      <c r="CQ118" s="690" t="s">
        <v>7010</v>
      </c>
      <c r="CR118" s="690" t="s">
        <v>5387</v>
      </c>
      <c r="CS118" s="690" t="s">
        <v>88</v>
      </c>
      <c r="CT118" s="690" t="s">
        <v>5387</v>
      </c>
      <c r="CU118" s="691" t="s">
        <v>88</v>
      </c>
      <c r="CV118" s="691" t="s">
        <v>5387</v>
      </c>
      <c r="CW118" s="691" t="s">
        <v>88</v>
      </c>
      <c r="CX118" s="691" t="s">
        <v>5387</v>
      </c>
      <c r="CY118" s="690" t="s">
        <v>88</v>
      </c>
      <c r="CZ118" s="690" t="s">
        <v>5387</v>
      </c>
      <c r="DA118" s="690" t="s">
        <v>88</v>
      </c>
      <c r="DB118" s="690" t="s">
        <v>5387</v>
      </c>
      <c r="DC118" s="690" t="s">
        <v>88</v>
      </c>
      <c r="DD118" s="690" t="s">
        <v>5387</v>
      </c>
      <c r="DE118" s="690" t="s">
        <v>88</v>
      </c>
      <c r="DF118" s="690" t="s">
        <v>5387</v>
      </c>
      <c r="DG118" s="690" t="s">
        <v>88</v>
      </c>
      <c r="DH118" s="690" t="s">
        <v>5387</v>
      </c>
      <c r="DI118" s="690" t="s">
        <v>88</v>
      </c>
      <c r="DJ118" s="690" t="s">
        <v>5387</v>
      </c>
      <c r="DK118" s="690" t="s">
        <v>88</v>
      </c>
      <c r="DL118" s="690" t="s">
        <v>5387</v>
      </c>
      <c r="DM118" s="690" t="s">
        <v>88</v>
      </c>
      <c r="DN118" s="690" t="s">
        <v>5387</v>
      </c>
      <c r="DO118" s="690" t="s">
        <v>88</v>
      </c>
      <c r="DP118" s="690" t="s">
        <v>5387</v>
      </c>
      <c r="DQ118" s="690" t="s">
        <v>88</v>
      </c>
      <c r="DR118" s="690" t="s">
        <v>5387</v>
      </c>
      <c r="DS118" s="690" t="s">
        <v>88</v>
      </c>
      <c r="DT118" s="690" t="s">
        <v>5387</v>
      </c>
      <c r="DU118" s="690" t="s">
        <v>88</v>
      </c>
      <c r="DV118" s="690" t="s">
        <v>5387</v>
      </c>
      <c r="DW118" s="690" t="s">
        <v>88</v>
      </c>
      <c r="DX118" s="690" t="s">
        <v>5387</v>
      </c>
      <c r="DY118" s="690" t="s">
        <v>88</v>
      </c>
      <c r="DZ118" s="690" t="s">
        <v>5387</v>
      </c>
      <c r="EA118" s="690" t="s">
        <v>88</v>
      </c>
      <c r="EB118" s="690" t="s">
        <v>5387</v>
      </c>
      <c r="EC118" s="690" t="s">
        <v>88</v>
      </c>
      <c r="ED118" s="690" t="s">
        <v>5387</v>
      </c>
      <c r="EE118" s="690" t="s">
        <v>88</v>
      </c>
      <c r="EF118" s="690" t="s">
        <v>5387</v>
      </c>
      <c r="EG118" s="690" t="s">
        <v>88</v>
      </c>
      <c r="EH118" s="690" t="s">
        <v>5387</v>
      </c>
      <c r="EI118" s="690" t="s">
        <v>88</v>
      </c>
      <c r="EJ118" s="690" t="s">
        <v>5387</v>
      </c>
      <c r="EK118" s="690" t="s">
        <v>88</v>
      </c>
      <c r="EL118" s="690" t="s">
        <v>5387</v>
      </c>
      <c r="EM118" s="690" t="s">
        <v>88</v>
      </c>
      <c r="EN118" s="690" t="s">
        <v>5387</v>
      </c>
      <c r="EO118" s="690" t="s">
        <v>88</v>
      </c>
      <c r="EP118" s="690" t="s">
        <v>5387</v>
      </c>
      <c r="EQ118" s="690" t="s">
        <v>88</v>
      </c>
      <c r="ER118" s="690" t="s">
        <v>5387</v>
      </c>
      <c r="ES118" s="690" t="s">
        <v>88</v>
      </c>
      <c r="ET118" s="690" t="s">
        <v>5387</v>
      </c>
      <c r="EU118" s="690" t="s">
        <v>88</v>
      </c>
      <c r="EV118" s="690" t="s">
        <v>5387</v>
      </c>
      <c r="EW118" s="695"/>
      <c r="EX118" s="695"/>
      <c r="EY118" s="695"/>
      <c r="EZ118" s="695"/>
      <c r="FA118" s="695"/>
      <c r="FB118" s="695"/>
      <c r="FC118" s="695"/>
      <c r="FD118" s="695"/>
      <c r="FE118" s="695"/>
      <c r="FF118" s="695"/>
      <c r="FG118" s="695"/>
      <c r="FH118" s="695"/>
      <c r="FI118" s="694"/>
      <c r="FJ118" s="694"/>
      <c r="FK118" s="694"/>
      <c r="FL118" s="694"/>
      <c r="FM118" s="694"/>
      <c r="FN118" s="694"/>
      <c r="FO118" s="694"/>
      <c r="FP118" s="694"/>
      <c r="FQ118" s="694"/>
      <c r="FR118" s="694"/>
      <c r="FS118" s="694"/>
      <c r="FT118" s="694"/>
      <c r="FU118" s="695"/>
      <c r="FV118" s="695"/>
      <c r="FW118" s="690"/>
      <c r="FX118" s="690"/>
      <c r="FY118" s="695"/>
      <c r="FZ118" s="695"/>
      <c r="GA118" s="695"/>
      <c r="GB118" s="695"/>
      <c r="GC118" s="690"/>
      <c r="GD118" s="690"/>
    </row>
    <row r="119" spans="1:186" ht="24.95" customHeight="1" x14ac:dyDescent="0.2">
      <c r="A119" s="690" t="s">
        <v>3083</v>
      </c>
      <c r="B119" s="640" t="s">
        <v>3083</v>
      </c>
      <c r="C119" s="690" t="s">
        <v>5388</v>
      </c>
      <c r="D119" s="690" t="s">
        <v>7007</v>
      </c>
      <c r="E119" s="690" t="s">
        <v>5387</v>
      </c>
      <c r="F119" s="690" t="s">
        <v>7011</v>
      </c>
      <c r="G119" s="690" t="s">
        <v>5387</v>
      </c>
      <c r="H119" s="690" t="s">
        <v>88</v>
      </c>
      <c r="I119" s="690" t="s">
        <v>5387</v>
      </c>
      <c r="J119" s="690" t="s">
        <v>88</v>
      </c>
      <c r="K119" s="690" t="s">
        <v>5387</v>
      </c>
      <c r="L119" s="690" t="s">
        <v>88</v>
      </c>
      <c r="M119" s="690" t="s">
        <v>5387</v>
      </c>
      <c r="N119" s="690" t="s">
        <v>88</v>
      </c>
      <c r="O119" s="690" t="s">
        <v>5387</v>
      </c>
      <c r="P119" s="690" t="s">
        <v>88</v>
      </c>
      <c r="Q119" s="690" t="s">
        <v>5387</v>
      </c>
      <c r="R119" s="690" t="s">
        <v>88</v>
      </c>
      <c r="S119" s="690" t="s">
        <v>5387</v>
      </c>
      <c r="T119" s="690" t="s">
        <v>6941</v>
      </c>
      <c r="U119" s="690" t="s">
        <v>5387</v>
      </c>
      <c r="V119" s="690" t="s">
        <v>88</v>
      </c>
      <c r="W119" s="690" t="s">
        <v>5387</v>
      </c>
      <c r="X119" s="690" t="s">
        <v>88</v>
      </c>
      <c r="Y119" s="690" t="s">
        <v>5387</v>
      </c>
      <c r="Z119" s="690" t="s">
        <v>88</v>
      </c>
      <c r="AA119" s="690" t="s">
        <v>5387</v>
      </c>
      <c r="AB119" s="691">
        <v>38.599265000000003</v>
      </c>
      <c r="AC119" s="691" t="s">
        <v>5387</v>
      </c>
      <c r="AD119" s="691">
        <v>-82.823414</v>
      </c>
      <c r="AE119" s="691" t="s">
        <v>5387</v>
      </c>
      <c r="AF119" s="690" t="s">
        <v>88</v>
      </c>
      <c r="AG119" s="690" t="s">
        <v>5387</v>
      </c>
      <c r="AH119" s="690" t="s">
        <v>88</v>
      </c>
      <c r="AI119" s="690" t="s">
        <v>88</v>
      </c>
      <c r="AJ119" s="690" t="s">
        <v>5387</v>
      </c>
      <c r="AK119" s="690" t="s">
        <v>88</v>
      </c>
      <c r="AL119" s="690" t="s">
        <v>88</v>
      </c>
      <c r="AM119" s="690" t="s">
        <v>5387</v>
      </c>
      <c r="AN119" s="690" t="s">
        <v>88</v>
      </c>
      <c r="AO119" s="690" t="s">
        <v>88</v>
      </c>
      <c r="AP119" s="690" t="s">
        <v>5387</v>
      </c>
      <c r="AQ119" s="690" t="s">
        <v>88</v>
      </c>
      <c r="AR119" s="690" t="s">
        <v>88</v>
      </c>
      <c r="AS119" s="690" t="s">
        <v>5387</v>
      </c>
      <c r="AT119" s="690" t="s">
        <v>88</v>
      </c>
      <c r="AU119" s="690" t="s">
        <v>88</v>
      </c>
      <c r="AV119" s="690" t="s">
        <v>5387</v>
      </c>
      <c r="AW119" s="690" t="s">
        <v>88</v>
      </c>
      <c r="AX119" s="690" t="s">
        <v>88</v>
      </c>
      <c r="AY119" s="690" t="s">
        <v>5387</v>
      </c>
      <c r="AZ119" s="690" t="s">
        <v>88</v>
      </c>
      <c r="BA119" s="690" t="s">
        <v>88</v>
      </c>
      <c r="BB119" s="690" t="s">
        <v>5387</v>
      </c>
      <c r="BC119" s="690" t="s">
        <v>601</v>
      </c>
      <c r="BD119" s="690" t="s">
        <v>5387</v>
      </c>
      <c r="BE119" s="692">
        <v>38412</v>
      </c>
      <c r="BF119" s="692" t="s">
        <v>5387</v>
      </c>
      <c r="BG119" s="690" t="s">
        <v>88</v>
      </c>
      <c r="BH119" s="690" t="s">
        <v>5387</v>
      </c>
      <c r="BI119" s="690">
        <v>30300377</v>
      </c>
      <c r="BJ119" s="690" t="s">
        <v>5387</v>
      </c>
      <c r="BK119" s="690" t="s">
        <v>7009</v>
      </c>
      <c r="BL119" s="690" t="s">
        <v>5387</v>
      </c>
      <c r="BM119" s="690" t="s">
        <v>88</v>
      </c>
      <c r="BN119" s="690" t="s">
        <v>88</v>
      </c>
      <c r="BO119" s="690" t="s">
        <v>5387</v>
      </c>
      <c r="BP119" s="690" t="s">
        <v>88</v>
      </c>
      <c r="BQ119" s="690" t="s">
        <v>88</v>
      </c>
      <c r="BR119" s="690" t="s">
        <v>5387</v>
      </c>
      <c r="BS119" s="690" t="s">
        <v>88</v>
      </c>
      <c r="BT119" s="690" t="s">
        <v>88</v>
      </c>
      <c r="BU119" s="690" t="s">
        <v>5387</v>
      </c>
      <c r="BV119" s="690" t="s">
        <v>88</v>
      </c>
      <c r="BW119" s="690" t="s">
        <v>88</v>
      </c>
      <c r="BX119" s="690" t="s">
        <v>5387</v>
      </c>
      <c r="BY119" s="690" t="s">
        <v>88</v>
      </c>
      <c r="BZ119" s="690" t="s">
        <v>88</v>
      </c>
      <c r="CA119" s="690"/>
      <c r="CB119" s="690" t="s">
        <v>88</v>
      </c>
      <c r="CC119" s="690" t="s">
        <v>88</v>
      </c>
      <c r="CD119" s="690"/>
      <c r="CE119" s="690" t="s">
        <v>88</v>
      </c>
      <c r="CF119" s="690" t="s">
        <v>88</v>
      </c>
      <c r="CG119" s="690"/>
      <c r="CH119" s="690" t="s">
        <v>88</v>
      </c>
      <c r="CI119" s="690" t="s">
        <v>88</v>
      </c>
      <c r="CJ119" s="690"/>
      <c r="CK119" s="690" t="s">
        <v>6944</v>
      </c>
      <c r="CL119" s="690" t="s">
        <v>5387</v>
      </c>
      <c r="CM119" s="690" t="s">
        <v>88</v>
      </c>
      <c r="CN119" s="690" t="s">
        <v>5387</v>
      </c>
      <c r="CO119" s="690" t="s">
        <v>88</v>
      </c>
      <c r="CP119" s="690" t="s">
        <v>5387</v>
      </c>
      <c r="CQ119" s="690" t="s">
        <v>7010</v>
      </c>
      <c r="CR119" s="690" t="s">
        <v>5387</v>
      </c>
      <c r="CS119" s="690" t="s">
        <v>88</v>
      </c>
      <c r="CT119" s="690" t="s">
        <v>5387</v>
      </c>
      <c r="CU119" s="691" t="s">
        <v>88</v>
      </c>
      <c r="CV119" s="691" t="s">
        <v>5387</v>
      </c>
      <c r="CW119" s="691" t="s">
        <v>88</v>
      </c>
      <c r="CX119" s="691" t="s">
        <v>5387</v>
      </c>
      <c r="CY119" s="690" t="s">
        <v>88</v>
      </c>
      <c r="CZ119" s="690" t="s">
        <v>5387</v>
      </c>
      <c r="DA119" s="690" t="s">
        <v>88</v>
      </c>
      <c r="DB119" s="690" t="s">
        <v>5387</v>
      </c>
      <c r="DC119" s="690" t="s">
        <v>88</v>
      </c>
      <c r="DD119" s="690" t="s">
        <v>5387</v>
      </c>
      <c r="DE119" s="690" t="s">
        <v>88</v>
      </c>
      <c r="DF119" s="690" t="s">
        <v>5387</v>
      </c>
      <c r="DG119" s="690" t="s">
        <v>88</v>
      </c>
      <c r="DH119" s="690" t="s">
        <v>5387</v>
      </c>
      <c r="DI119" s="690" t="s">
        <v>88</v>
      </c>
      <c r="DJ119" s="690" t="s">
        <v>5387</v>
      </c>
      <c r="DK119" s="690" t="s">
        <v>88</v>
      </c>
      <c r="DL119" s="690" t="s">
        <v>5387</v>
      </c>
      <c r="DM119" s="690" t="s">
        <v>88</v>
      </c>
      <c r="DN119" s="690" t="s">
        <v>5387</v>
      </c>
      <c r="DO119" s="690" t="s">
        <v>88</v>
      </c>
      <c r="DP119" s="690" t="s">
        <v>5387</v>
      </c>
      <c r="DQ119" s="690" t="s">
        <v>88</v>
      </c>
      <c r="DR119" s="690" t="s">
        <v>5387</v>
      </c>
      <c r="DS119" s="690" t="s">
        <v>88</v>
      </c>
      <c r="DT119" s="690" t="s">
        <v>5387</v>
      </c>
      <c r="DU119" s="690" t="s">
        <v>88</v>
      </c>
      <c r="DV119" s="690" t="s">
        <v>5387</v>
      </c>
      <c r="DW119" s="690" t="s">
        <v>88</v>
      </c>
      <c r="DX119" s="690" t="s">
        <v>5387</v>
      </c>
      <c r="DY119" s="690" t="s">
        <v>88</v>
      </c>
      <c r="DZ119" s="690" t="s">
        <v>5387</v>
      </c>
      <c r="EA119" s="690" t="s">
        <v>88</v>
      </c>
      <c r="EB119" s="690" t="s">
        <v>5387</v>
      </c>
      <c r="EC119" s="690" t="s">
        <v>88</v>
      </c>
      <c r="ED119" s="690" t="s">
        <v>5387</v>
      </c>
      <c r="EE119" s="690" t="s">
        <v>88</v>
      </c>
      <c r="EF119" s="690" t="s">
        <v>5387</v>
      </c>
      <c r="EG119" s="690" t="s">
        <v>88</v>
      </c>
      <c r="EH119" s="690" t="s">
        <v>5387</v>
      </c>
      <c r="EI119" s="690" t="s">
        <v>88</v>
      </c>
      <c r="EJ119" s="690" t="s">
        <v>5387</v>
      </c>
      <c r="EK119" s="690" t="s">
        <v>88</v>
      </c>
      <c r="EL119" s="690" t="s">
        <v>5387</v>
      </c>
      <c r="EM119" s="690" t="s">
        <v>88</v>
      </c>
      <c r="EN119" s="690" t="s">
        <v>5387</v>
      </c>
      <c r="EO119" s="690" t="s">
        <v>88</v>
      </c>
      <c r="EP119" s="690" t="s">
        <v>5387</v>
      </c>
      <c r="EQ119" s="690" t="s">
        <v>88</v>
      </c>
      <c r="ER119" s="690" t="s">
        <v>5387</v>
      </c>
      <c r="ES119" s="690" t="s">
        <v>88</v>
      </c>
      <c r="ET119" s="690" t="s">
        <v>5387</v>
      </c>
      <c r="EU119" s="690" t="s">
        <v>88</v>
      </c>
      <c r="EV119" s="690" t="s">
        <v>5387</v>
      </c>
      <c r="EW119" s="695"/>
      <c r="EX119" s="695"/>
      <c r="EY119" s="695"/>
      <c r="EZ119" s="695"/>
      <c r="FA119" s="695"/>
      <c r="FB119" s="695"/>
      <c r="FC119" s="695"/>
      <c r="FD119" s="695"/>
      <c r="FE119" s="695"/>
      <c r="FF119" s="695"/>
      <c r="FG119" s="695"/>
      <c r="FH119" s="695"/>
      <c r="FI119" s="694"/>
      <c r="FJ119" s="694"/>
      <c r="FK119" s="694"/>
      <c r="FL119" s="694"/>
      <c r="FM119" s="694"/>
      <c r="FN119" s="694"/>
      <c r="FO119" s="694"/>
      <c r="FP119" s="694"/>
      <c r="FQ119" s="694"/>
      <c r="FR119" s="694"/>
      <c r="FS119" s="694"/>
      <c r="FT119" s="694"/>
      <c r="FU119" s="695"/>
      <c r="FV119" s="695"/>
      <c r="FW119" s="690"/>
      <c r="FX119" s="690"/>
      <c r="FY119" s="695"/>
      <c r="FZ119" s="695"/>
      <c r="GA119" s="695"/>
      <c r="GB119" s="695"/>
      <c r="GC119" s="690"/>
      <c r="GD119" s="690"/>
    </row>
    <row r="120" spans="1:186" ht="24.95" customHeight="1" x14ac:dyDescent="0.2">
      <c r="A120" s="690" t="s">
        <v>3083</v>
      </c>
      <c r="B120" s="640" t="s">
        <v>3083</v>
      </c>
      <c r="C120" s="690" t="s">
        <v>5388</v>
      </c>
      <c r="D120" s="690" t="s">
        <v>7007</v>
      </c>
      <c r="E120" s="690" t="s">
        <v>5387</v>
      </c>
      <c r="F120" s="690" t="s">
        <v>7012</v>
      </c>
      <c r="G120" s="690" t="s">
        <v>5387</v>
      </c>
      <c r="H120" s="690" t="s">
        <v>88</v>
      </c>
      <c r="I120" s="690" t="s">
        <v>5387</v>
      </c>
      <c r="J120" s="690" t="s">
        <v>88</v>
      </c>
      <c r="K120" s="690" t="s">
        <v>5387</v>
      </c>
      <c r="L120" s="690" t="s">
        <v>88</v>
      </c>
      <c r="M120" s="690" t="s">
        <v>5387</v>
      </c>
      <c r="N120" s="690" t="s">
        <v>88</v>
      </c>
      <c r="O120" s="690" t="s">
        <v>5387</v>
      </c>
      <c r="P120" s="690" t="s">
        <v>88</v>
      </c>
      <c r="Q120" s="690" t="s">
        <v>5387</v>
      </c>
      <c r="R120" s="690" t="s">
        <v>88</v>
      </c>
      <c r="S120" s="690" t="s">
        <v>5387</v>
      </c>
      <c r="T120" s="690" t="s">
        <v>6941</v>
      </c>
      <c r="U120" s="690" t="s">
        <v>5387</v>
      </c>
      <c r="V120" s="690" t="s">
        <v>88</v>
      </c>
      <c r="W120" s="690" t="s">
        <v>5387</v>
      </c>
      <c r="X120" s="690" t="s">
        <v>88</v>
      </c>
      <c r="Y120" s="690" t="s">
        <v>5387</v>
      </c>
      <c r="Z120" s="690" t="s">
        <v>88</v>
      </c>
      <c r="AA120" s="690" t="s">
        <v>5387</v>
      </c>
      <c r="AB120" s="691">
        <v>38.5989</v>
      </c>
      <c r="AC120" s="691" t="s">
        <v>5387</v>
      </c>
      <c r="AD120" s="691">
        <v>-82.824430000000007</v>
      </c>
      <c r="AE120" s="691" t="s">
        <v>5387</v>
      </c>
      <c r="AF120" s="690" t="s">
        <v>88</v>
      </c>
      <c r="AG120" s="690" t="s">
        <v>5387</v>
      </c>
      <c r="AH120" s="690" t="s">
        <v>88</v>
      </c>
      <c r="AI120" s="690" t="s">
        <v>88</v>
      </c>
      <c r="AJ120" s="690" t="s">
        <v>5387</v>
      </c>
      <c r="AK120" s="690" t="s">
        <v>88</v>
      </c>
      <c r="AL120" s="690" t="s">
        <v>88</v>
      </c>
      <c r="AM120" s="690" t="s">
        <v>5387</v>
      </c>
      <c r="AN120" s="690" t="s">
        <v>88</v>
      </c>
      <c r="AO120" s="690" t="s">
        <v>88</v>
      </c>
      <c r="AP120" s="690" t="s">
        <v>5387</v>
      </c>
      <c r="AQ120" s="690" t="s">
        <v>88</v>
      </c>
      <c r="AR120" s="690" t="s">
        <v>88</v>
      </c>
      <c r="AS120" s="690" t="s">
        <v>5387</v>
      </c>
      <c r="AT120" s="690" t="s">
        <v>88</v>
      </c>
      <c r="AU120" s="690" t="s">
        <v>88</v>
      </c>
      <c r="AV120" s="690" t="s">
        <v>5387</v>
      </c>
      <c r="AW120" s="690" t="s">
        <v>88</v>
      </c>
      <c r="AX120" s="690" t="s">
        <v>88</v>
      </c>
      <c r="AY120" s="690" t="s">
        <v>5387</v>
      </c>
      <c r="AZ120" s="690" t="s">
        <v>88</v>
      </c>
      <c r="BA120" s="690" t="s">
        <v>88</v>
      </c>
      <c r="BB120" s="690" t="s">
        <v>5387</v>
      </c>
      <c r="BC120" s="690" t="s">
        <v>601</v>
      </c>
      <c r="BD120" s="690" t="s">
        <v>5387</v>
      </c>
      <c r="BE120" s="692">
        <v>38412</v>
      </c>
      <c r="BF120" s="692" t="s">
        <v>5387</v>
      </c>
      <c r="BG120" s="690" t="s">
        <v>88</v>
      </c>
      <c r="BH120" s="690" t="s">
        <v>5387</v>
      </c>
      <c r="BI120" s="690">
        <v>30300377</v>
      </c>
      <c r="BJ120" s="690" t="s">
        <v>5387</v>
      </c>
      <c r="BK120" s="690" t="s">
        <v>7009</v>
      </c>
      <c r="BL120" s="690" t="s">
        <v>5387</v>
      </c>
      <c r="BM120" s="690" t="s">
        <v>88</v>
      </c>
      <c r="BN120" s="690" t="s">
        <v>88</v>
      </c>
      <c r="BO120" s="690" t="s">
        <v>5387</v>
      </c>
      <c r="BP120" s="690" t="s">
        <v>88</v>
      </c>
      <c r="BQ120" s="690" t="s">
        <v>88</v>
      </c>
      <c r="BR120" s="690" t="s">
        <v>5387</v>
      </c>
      <c r="BS120" s="690" t="s">
        <v>88</v>
      </c>
      <c r="BT120" s="690" t="s">
        <v>88</v>
      </c>
      <c r="BU120" s="690" t="s">
        <v>5387</v>
      </c>
      <c r="BV120" s="690" t="s">
        <v>88</v>
      </c>
      <c r="BW120" s="690" t="s">
        <v>88</v>
      </c>
      <c r="BX120" s="690" t="s">
        <v>5387</v>
      </c>
      <c r="BY120" s="690" t="s">
        <v>88</v>
      </c>
      <c r="BZ120" s="690" t="s">
        <v>88</v>
      </c>
      <c r="CA120" s="690"/>
      <c r="CB120" s="690" t="s">
        <v>88</v>
      </c>
      <c r="CC120" s="690" t="s">
        <v>88</v>
      </c>
      <c r="CD120" s="690"/>
      <c r="CE120" s="690" t="s">
        <v>88</v>
      </c>
      <c r="CF120" s="690" t="s">
        <v>88</v>
      </c>
      <c r="CG120" s="690"/>
      <c r="CH120" s="690" t="s">
        <v>88</v>
      </c>
      <c r="CI120" s="690" t="s">
        <v>88</v>
      </c>
      <c r="CJ120" s="690"/>
      <c r="CK120" s="690" t="s">
        <v>6944</v>
      </c>
      <c r="CL120" s="690" t="s">
        <v>5387</v>
      </c>
      <c r="CM120" s="690" t="s">
        <v>88</v>
      </c>
      <c r="CN120" s="690" t="s">
        <v>5387</v>
      </c>
      <c r="CO120" s="690" t="s">
        <v>88</v>
      </c>
      <c r="CP120" s="690" t="s">
        <v>5387</v>
      </c>
      <c r="CQ120" s="690" t="s">
        <v>7010</v>
      </c>
      <c r="CR120" s="690" t="s">
        <v>5387</v>
      </c>
      <c r="CS120" s="690" t="s">
        <v>88</v>
      </c>
      <c r="CT120" s="690" t="s">
        <v>5387</v>
      </c>
      <c r="CU120" s="691" t="s">
        <v>88</v>
      </c>
      <c r="CV120" s="691" t="s">
        <v>5387</v>
      </c>
      <c r="CW120" s="691" t="s">
        <v>88</v>
      </c>
      <c r="CX120" s="691" t="s">
        <v>5387</v>
      </c>
      <c r="CY120" s="690" t="s">
        <v>88</v>
      </c>
      <c r="CZ120" s="690" t="s">
        <v>5387</v>
      </c>
      <c r="DA120" s="690" t="s">
        <v>88</v>
      </c>
      <c r="DB120" s="690" t="s">
        <v>5387</v>
      </c>
      <c r="DC120" s="690" t="s">
        <v>88</v>
      </c>
      <c r="DD120" s="690" t="s">
        <v>5387</v>
      </c>
      <c r="DE120" s="690" t="s">
        <v>88</v>
      </c>
      <c r="DF120" s="690" t="s">
        <v>5387</v>
      </c>
      <c r="DG120" s="690" t="s">
        <v>88</v>
      </c>
      <c r="DH120" s="690" t="s">
        <v>5387</v>
      </c>
      <c r="DI120" s="690" t="s">
        <v>88</v>
      </c>
      <c r="DJ120" s="690" t="s">
        <v>5387</v>
      </c>
      <c r="DK120" s="690" t="s">
        <v>88</v>
      </c>
      <c r="DL120" s="690" t="s">
        <v>5387</v>
      </c>
      <c r="DM120" s="690" t="s">
        <v>88</v>
      </c>
      <c r="DN120" s="690" t="s">
        <v>5387</v>
      </c>
      <c r="DO120" s="690" t="s">
        <v>88</v>
      </c>
      <c r="DP120" s="690" t="s">
        <v>5387</v>
      </c>
      <c r="DQ120" s="690" t="s">
        <v>88</v>
      </c>
      <c r="DR120" s="690" t="s">
        <v>5387</v>
      </c>
      <c r="DS120" s="690" t="s">
        <v>88</v>
      </c>
      <c r="DT120" s="690" t="s">
        <v>5387</v>
      </c>
      <c r="DU120" s="690" t="s">
        <v>88</v>
      </c>
      <c r="DV120" s="690" t="s">
        <v>5387</v>
      </c>
      <c r="DW120" s="690" t="s">
        <v>88</v>
      </c>
      <c r="DX120" s="690" t="s">
        <v>5387</v>
      </c>
      <c r="DY120" s="690" t="s">
        <v>88</v>
      </c>
      <c r="DZ120" s="690" t="s">
        <v>5387</v>
      </c>
      <c r="EA120" s="690" t="s">
        <v>88</v>
      </c>
      <c r="EB120" s="690" t="s">
        <v>5387</v>
      </c>
      <c r="EC120" s="690" t="s">
        <v>88</v>
      </c>
      <c r="ED120" s="690" t="s">
        <v>5387</v>
      </c>
      <c r="EE120" s="690" t="s">
        <v>88</v>
      </c>
      <c r="EF120" s="690" t="s">
        <v>5387</v>
      </c>
      <c r="EG120" s="690" t="s">
        <v>88</v>
      </c>
      <c r="EH120" s="690" t="s">
        <v>5387</v>
      </c>
      <c r="EI120" s="690" t="s">
        <v>88</v>
      </c>
      <c r="EJ120" s="690" t="s">
        <v>5387</v>
      </c>
      <c r="EK120" s="690" t="s">
        <v>88</v>
      </c>
      <c r="EL120" s="690" t="s">
        <v>5387</v>
      </c>
      <c r="EM120" s="690" t="s">
        <v>88</v>
      </c>
      <c r="EN120" s="690" t="s">
        <v>5387</v>
      </c>
      <c r="EO120" s="690" t="s">
        <v>88</v>
      </c>
      <c r="EP120" s="690" t="s">
        <v>5387</v>
      </c>
      <c r="EQ120" s="690" t="s">
        <v>88</v>
      </c>
      <c r="ER120" s="690" t="s">
        <v>5387</v>
      </c>
      <c r="ES120" s="690" t="s">
        <v>88</v>
      </c>
      <c r="ET120" s="690" t="s">
        <v>5387</v>
      </c>
      <c r="EU120" s="690" t="s">
        <v>88</v>
      </c>
      <c r="EV120" s="690" t="s">
        <v>5387</v>
      </c>
      <c r="EW120" s="695"/>
      <c r="EX120" s="695"/>
      <c r="EY120" s="695"/>
      <c r="EZ120" s="695"/>
      <c r="FA120" s="695"/>
      <c r="FB120" s="695"/>
      <c r="FC120" s="695"/>
      <c r="FD120" s="695"/>
      <c r="FE120" s="695"/>
      <c r="FF120" s="695"/>
      <c r="FG120" s="695"/>
      <c r="FH120" s="695"/>
      <c r="FI120" s="694"/>
      <c r="FJ120" s="694"/>
      <c r="FK120" s="694"/>
      <c r="FL120" s="694"/>
      <c r="FM120" s="694"/>
      <c r="FN120" s="694"/>
      <c r="FO120" s="694"/>
      <c r="FP120" s="694"/>
      <c r="FQ120" s="694"/>
      <c r="FR120" s="694"/>
      <c r="FS120" s="694"/>
      <c r="FT120" s="694"/>
      <c r="FU120" s="695"/>
      <c r="FV120" s="695"/>
      <c r="FW120" s="690"/>
      <c r="FX120" s="690"/>
      <c r="FY120" s="695"/>
      <c r="FZ120" s="695"/>
      <c r="GA120" s="695"/>
      <c r="GB120" s="695"/>
      <c r="GC120" s="690"/>
      <c r="GD120" s="690"/>
    </row>
    <row r="121" spans="1:186" ht="24.95" customHeight="1" x14ac:dyDescent="0.2">
      <c r="A121" s="690" t="s">
        <v>3083</v>
      </c>
      <c r="B121" s="640" t="s">
        <v>3083</v>
      </c>
      <c r="C121" s="690" t="s">
        <v>5388</v>
      </c>
      <c r="D121" s="690" t="s">
        <v>7007</v>
      </c>
      <c r="E121" s="690" t="s">
        <v>5387</v>
      </c>
      <c r="F121" s="690" t="s">
        <v>7013</v>
      </c>
      <c r="G121" s="690" t="s">
        <v>5387</v>
      </c>
      <c r="H121" s="690" t="s">
        <v>88</v>
      </c>
      <c r="I121" s="690" t="s">
        <v>5387</v>
      </c>
      <c r="J121" s="690" t="s">
        <v>88</v>
      </c>
      <c r="K121" s="690" t="s">
        <v>5387</v>
      </c>
      <c r="L121" s="690" t="s">
        <v>88</v>
      </c>
      <c r="M121" s="690" t="s">
        <v>5387</v>
      </c>
      <c r="N121" s="690" t="s">
        <v>88</v>
      </c>
      <c r="O121" s="690" t="s">
        <v>5387</v>
      </c>
      <c r="P121" s="690" t="s">
        <v>88</v>
      </c>
      <c r="Q121" s="690" t="s">
        <v>5387</v>
      </c>
      <c r="R121" s="690" t="s">
        <v>88</v>
      </c>
      <c r="S121" s="690" t="s">
        <v>5387</v>
      </c>
      <c r="T121" s="690" t="s">
        <v>6941</v>
      </c>
      <c r="U121" s="690" t="s">
        <v>5387</v>
      </c>
      <c r="V121" s="690" t="s">
        <v>88</v>
      </c>
      <c r="W121" s="690" t="s">
        <v>5387</v>
      </c>
      <c r="X121" s="690" t="s">
        <v>88</v>
      </c>
      <c r="Y121" s="690" t="s">
        <v>5387</v>
      </c>
      <c r="Z121" s="690" t="s">
        <v>88</v>
      </c>
      <c r="AA121" s="690" t="s">
        <v>5387</v>
      </c>
      <c r="AB121" s="691">
        <v>38.598379999999999</v>
      </c>
      <c r="AC121" s="691" t="s">
        <v>5387</v>
      </c>
      <c r="AD121" s="691">
        <v>-82.825871000000006</v>
      </c>
      <c r="AE121" s="691" t="s">
        <v>5387</v>
      </c>
      <c r="AF121" s="690" t="s">
        <v>88</v>
      </c>
      <c r="AG121" s="690" t="s">
        <v>5387</v>
      </c>
      <c r="AH121" s="690" t="s">
        <v>88</v>
      </c>
      <c r="AI121" s="690" t="s">
        <v>88</v>
      </c>
      <c r="AJ121" s="690" t="s">
        <v>5387</v>
      </c>
      <c r="AK121" s="690" t="s">
        <v>88</v>
      </c>
      <c r="AL121" s="690" t="s">
        <v>88</v>
      </c>
      <c r="AM121" s="690" t="s">
        <v>5387</v>
      </c>
      <c r="AN121" s="690" t="s">
        <v>88</v>
      </c>
      <c r="AO121" s="690" t="s">
        <v>88</v>
      </c>
      <c r="AP121" s="690" t="s">
        <v>5387</v>
      </c>
      <c r="AQ121" s="690" t="s">
        <v>88</v>
      </c>
      <c r="AR121" s="690" t="s">
        <v>88</v>
      </c>
      <c r="AS121" s="690" t="s">
        <v>5387</v>
      </c>
      <c r="AT121" s="690" t="s">
        <v>88</v>
      </c>
      <c r="AU121" s="690" t="s">
        <v>88</v>
      </c>
      <c r="AV121" s="690" t="s">
        <v>5387</v>
      </c>
      <c r="AW121" s="690" t="s">
        <v>88</v>
      </c>
      <c r="AX121" s="690" t="s">
        <v>88</v>
      </c>
      <c r="AY121" s="690" t="s">
        <v>5387</v>
      </c>
      <c r="AZ121" s="690" t="s">
        <v>88</v>
      </c>
      <c r="BA121" s="690" t="s">
        <v>88</v>
      </c>
      <c r="BB121" s="690" t="s">
        <v>5387</v>
      </c>
      <c r="BC121" s="690" t="s">
        <v>601</v>
      </c>
      <c r="BD121" s="690" t="s">
        <v>5387</v>
      </c>
      <c r="BE121" s="692">
        <v>38412</v>
      </c>
      <c r="BF121" s="692" t="s">
        <v>5387</v>
      </c>
      <c r="BG121" s="690" t="s">
        <v>88</v>
      </c>
      <c r="BH121" s="690" t="s">
        <v>5387</v>
      </c>
      <c r="BI121" s="690">
        <v>30300377</v>
      </c>
      <c r="BJ121" s="690" t="s">
        <v>5387</v>
      </c>
      <c r="BK121" s="690" t="s">
        <v>7009</v>
      </c>
      <c r="BL121" s="690" t="s">
        <v>5387</v>
      </c>
      <c r="BM121" s="690" t="s">
        <v>88</v>
      </c>
      <c r="BN121" s="690" t="s">
        <v>88</v>
      </c>
      <c r="BO121" s="690" t="s">
        <v>5387</v>
      </c>
      <c r="BP121" s="690" t="s">
        <v>88</v>
      </c>
      <c r="BQ121" s="690" t="s">
        <v>88</v>
      </c>
      <c r="BR121" s="690" t="s">
        <v>5387</v>
      </c>
      <c r="BS121" s="690" t="s">
        <v>88</v>
      </c>
      <c r="BT121" s="690" t="s">
        <v>88</v>
      </c>
      <c r="BU121" s="690" t="s">
        <v>5387</v>
      </c>
      <c r="BV121" s="690" t="s">
        <v>88</v>
      </c>
      <c r="BW121" s="690" t="s">
        <v>88</v>
      </c>
      <c r="BX121" s="690" t="s">
        <v>5387</v>
      </c>
      <c r="BY121" s="690" t="s">
        <v>88</v>
      </c>
      <c r="BZ121" s="690" t="s">
        <v>88</v>
      </c>
      <c r="CA121" s="690"/>
      <c r="CB121" s="690" t="s">
        <v>88</v>
      </c>
      <c r="CC121" s="690" t="s">
        <v>88</v>
      </c>
      <c r="CD121" s="690"/>
      <c r="CE121" s="690" t="s">
        <v>88</v>
      </c>
      <c r="CF121" s="690" t="s">
        <v>88</v>
      </c>
      <c r="CG121" s="690"/>
      <c r="CH121" s="690" t="s">
        <v>88</v>
      </c>
      <c r="CI121" s="690" t="s">
        <v>88</v>
      </c>
      <c r="CJ121" s="690"/>
      <c r="CK121" s="690" t="s">
        <v>6944</v>
      </c>
      <c r="CL121" s="690" t="s">
        <v>5387</v>
      </c>
      <c r="CM121" s="690" t="s">
        <v>88</v>
      </c>
      <c r="CN121" s="690" t="s">
        <v>5387</v>
      </c>
      <c r="CO121" s="690" t="s">
        <v>88</v>
      </c>
      <c r="CP121" s="690" t="s">
        <v>5387</v>
      </c>
      <c r="CQ121" s="690" t="s">
        <v>7010</v>
      </c>
      <c r="CR121" s="690" t="s">
        <v>5387</v>
      </c>
      <c r="CS121" s="690" t="s">
        <v>88</v>
      </c>
      <c r="CT121" s="690" t="s">
        <v>5387</v>
      </c>
      <c r="CU121" s="691" t="s">
        <v>88</v>
      </c>
      <c r="CV121" s="691" t="s">
        <v>5387</v>
      </c>
      <c r="CW121" s="691" t="s">
        <v>88</v>
      </c>
      <c r="CX121" s="691" t="s">
        <v>5387</v>
      </c>
      <c r="CY121" s="690" t="s">
        <v>88</v>
      </c>
      <c r="CZ121" s="690" t="s">
        <v>5387</v>
      </c>
      <c r="DA121" s="690" t="s">
        <v>88</v>
      </c>
      <c r="DB121" s="690" t="s">
        <v>5387</v>
      </c>
      <c r="DC121" s="690" t="s">
        <v>88</v>
      </c>
      <c r="DD121" s="690" t="s">
        <v>5387</v>
      </c>
      <c r="DE121" s="690" t="s">
        <v>88</v>
      </c>
      <c r="DF121" s="690" t="s">
        <v>5387</v>
      </c>
      <c r="DG121" s="690" t="s">
        <v>88</v>
      </c>
      <c r="DH121" s="690" t="s">
        <v>5387</v>
      </c>
      <c r="DI121" s="690" t="s">
        <v>88</v>
      </c>
      <c r="DJ121" s="690" t="s">
        <v>5387</v>
      </c>
      <c r="DK121" s="690" t="s">
        <v>88</v>
      </c>
      <c r="DL121" s="690" t="s">
        <v>5387</v>
      </c>
      <c r="DM121" s="690" t="s">
        <v>88</v>
      </c>
      <c r="DN121" s="690" t="s">
        <v>5387</v>
      </c>
      <c r="DO121" s="690" t="s">
        <v>88</v>
      </c>
      <c r="DP121" s="690" t="s">
        <v>5387</v>
      </c>
      <c r="DQ121" s="690" t="s">
        <v>88</v>
      </c>
      <c r="DR121" s="690" t="s">
        <v>5387</v>
      </c>
      <c r="DS121" s="690" t="s">
        <v>88</v>
      </c>
      <c r="DT121" s="690" t="s">
        <v>5387</v>
      </c>
      <c r="DU121" s="690" t="s">
        <v>88</v>
      </c>
      <c r="DV121" s="690" t="s">
        <v>5387</v>
      </c>
      <c r="DW121" s="690" t="s">
        <v>88</v>
      </c>
      <c r="DX121" s="690" t="s">
        <v>5387</v>
      </c>
      <c r="DY121" s="690" t="s">
        <v>88</v>
      </c>
      <c r="DZ121" s="690" t="s">
        <v>5387</v>
      </c>
      <c r="EA121" s="690" t="s">
        <v>88</v>
      </c>
      <c r="EB121" s="690" t="s">
        <v>5387</v>
      </c>
      <c r="EC121" s="690" t="s">
        <v>88</v>
      </c>
      <c r="ED121" s="690" t="s">
        <v>5387</v>
      </c>
      <c r="EE121" s="690" t="s">
        <v>88</v>
      </c>
      <c r="EF121" s="690" t="s">
        <v>5387</v>
      </c>
      <c r="EG121" s="690" t="s">
        <v>88</v>
      </c>
      <c r="EH121" s="690" t="s">
        <v>5387</v>
      </c>
      <c r="EI121" s="690" t="s">
        <v>88</v>
      </c>
      <c r="EJ121" s="690" t="s">
        <v>5387</v>
      </c>
      <c r="EK121" s="690" t="s">
        <v>88</v>
      </c>
      <c r="EL121" s="690" t="s">
        <v>5387</v>
      </c>
      <c r="EM121" s="690" t="s">
        <v>88</v>
      </c>
      <c r="EN121" s="690" t="s">
        <v>5387</v>
      </c>
      <c r="EO121" s="690" t="s">
        <v>88</v>
      </c>
      <c r="EP121" s="690" t="s">
        <v>5387</v>
      </c>
      <c r="EQ121" s="690" t="s">
        <v>88</v>
      </c>
      <c r="ER121" s="690" t="s">
        <v>5387</v>
      </c>
      <c r="ES121" s="690" t="s">
        <v>88</v>
      </c>
      <c r="ET121" s="690" t="s">
        <v>5387</v>
      </c>
      <c r="EU121" s="690" t="s">
        <v>88</v>
      </c>
      <c r="EV121" s="690" t="s">
        <v>5387</v>
      </c>
      <c r="EW121" s="695"/>
      <c r="EX121" s="695"/>
      <c r="EY121" s="695"/>
      <c r="EZ121" s="695"/>
      <c r="FA121" s="695"/>
      <c r="FB121" s="695"/>
      <c r="FC121" s="695"/>
      <c r="FD121" s="695"/>
      <c r="FE121" s="695"/>
      <c r="FF121" s="695"/>
      <c r="FG121" s="695"/>
      <c r="FH121" s="695"/>
      <c r="FI121" s="694"/>
      <c r="FJ121" s="694"/>
      <c r="FK121" s="694"/>
      <c r="FL121" s="694"/>
      <c r="FM121" s="694"/>
      <c r="FN121" s="694"/>
      <c r="FO121" s="694"/>
      <c r="FP121" s="694"/>
      <c r="FQ121" s="694"/>
      <c r="FR121" s="694"/>
      <c r="FS121" s="694"/>
      <c r="FT121" s="694"/>
      <c r="FU121" s="695"/>
      <c r="FV121" s="695"/>
      <c r="FW121" s="690"/>
      <c r="FX121" s="690"/>
      <c r="FY121" s="695"/>
      <c r="FZ121" s="695"/>
      <c r="GA121" s="695"/>
      <c r="GB121" s="695"/>
      <c r="GC121" s="690"/>
      <c r="GD121" s="690"/>
    </row>
    <row r="122" spans="1:186" ht="24.95" customHeight="1" x14ac:dyDescent="0.2">
      <c r="A122" s="690" t="s">
        <v>3083</v>
      </c>
      <c r="B122" s="640" t="s">
        <v>3083</v>
      </c>
      <c r="C122" s="690" t="s">
        <v>5388</v>
      </c>
      <c r="D122" s="690" t="s">
        <v>7007</v>
      </c>
      <c r="E122" s="690" t="s">
        <v>5387</v>
      </c>
      <c r="F122" s="690" t="s">
        <v>7014</v>
      </c>
      <c r="G122" s="690" t="s">
        <v>5387</v>
      </c>
      <c r="H122" s="690" t="s">
        <v>88</v>
      </c>
      <c r="I122" s="690" t="s">
        <v>5387</v>
      </c>
      <c r="J122" s="690" t="s">
        <v>88</v>
      </c>
      <c r="K122" s="690" t="s">
        <v>5387</v>
      </c>
      <c r="L122" s="690" t="s">
        <v>88</v>
      </c>
      <c r="M122" s="690" t="s">
        <v>5387</v>
      </c>
      <c r="N122" s="690" t="s">
        <v>88</v>
      </c>
      <c r="O122" s="690" t="s">
        <v>5387</v>
      </c>
      <c r="P122" s="690" t="s">
        <v>88</v>
      </c>
      <c r="Q122" s="690" t="s">
        <v>5387</v>
      </c>
      <c r="R122" s="690" t="s">
        <v>88</v>
      </c>
      <c r="S122" s="690" t="s">
        <v>5387</v>
      </c>
      <c r="T122" s="690" t="s">
        <v>6941</v>
      </c>
      <c r="U122" s="690" t="s">
        <v>5387</v>
      </c>
      <c r="V122" s="690" t="s">
        <v>88</v>
      </c>
      <c r="W122" s="690" t="s">
        <v>5387</v>
      </c>
      <c r="X122" s="690" t="s">
        <v>88</v>
      </c>
      <c r="Y122" s="690" t="s">
        <v>5387</v>
      </c>
      <c r="Z122" s="690" t="s">
        <v>88</v>
      </c>
      <c r="AA122" s="690" t="s">
        <v>5387</v>
      </c>
      <c r="AB122" s="691">
        <v>38.598022</v>
      </c>
      <c r="AC122" s="691" t="s">
        <v>5387</v>
      </c>
      <c r="AD122" s="691">
        <v>-82.826834000000005</v>
      </c>
      <c r="AE122" s="691" t="s">
        <v>5387</v>
      </c>
      <c r="AF122" s="690" t="s">
        <v>88</v>
      </c>
      <c r="AG122" s="690" t="s">
        <v>5387</v>
      </c>
      <c r="AH122" s="690" t="s">
        <v>88</v>
      </c>
      <c r="AI122" s="690" t="s">
        <v>88</v>
      </c>
      <c r="AJ122" s="690" t="s">
        <v>5387</v>
      </c>
      <c r="AK122" s="690" t="s">
        <v>88</v>
      </c>
      <c r="AL122" s="690" t="s">
        <v>88</v>
      </c>
      <c r="AM122" s="690" t="s">
        <v>5387</v>
      </c>
      <c r="AN122" s="690" t="s">
        <v>88</v>
      </c>
      <c r="AO122" s="690" t="s">
        <v>88</v>
      </c>
      <c r="AP122" s="690" t="s">
        <v>5387</v>
      </c>
      <c r="AQ122" s="690" t="s">
        <v>88</v>
      </c>
      <c r="AR122" s="690" t="s">
        <v>88</v>
      </c>
      <c r="AS122" s="690" t="s">
        <v>5387</v>
      </c>
      <c r="AT122" s="690" t="s">
        <v>88</v>
      </c>
      <c r="AU122" s="690" t="s">
        <v>88</v>
      </c>
      <c r="AV122" s="690" t="s">
        <v>5387</v>
      </c>
      <c r="AW122" s="690" t="s">
        <v>88</v>
      </c>
      <c r="AX122" s="690" t="s">
        <v>88</v>
      </c>
      <c r="AY122" s="690" t="s">
        <v>5387</v>
      </c>
      <c r="AZ122" s="690" t="s">
        <v>88</v>
      </c>
      <c r="BA122" s="690" t="s">
        <v>88</v>
      </c>
      <c r="BB122" s="690" t="s">
        <v>5387</v>
      </c>
      <c r="BC122" s="690" t="s">
        <v>601</v>
      </c>
      <c r="BD122" s="690" t="s">
        <v>5387</v>
      </c>
      <c r="BE122" s="692">
        <v>38412</v>
      </c>
      <c r="BF122" s="692" t="s">
        <v>5387</v>
      </c>
      <c r="BG122" s="690" t="s">
        <v>88</v>
      </c>
      <c r="BH122" s="690" t="s">
        <v>5387</v>
      </c>
      <c r="BI122" s="690">
        <v>30300377</v>
      </c>
      <c r="BJ122" s="690" t="s">
        <v>5387</v>
      </c>
      <c r="BK122" s="690" t="s">
        <v>7009</v>
      </c>
      <c r="BL122" s="690" t="s">
        <v>5387</v>
      </c>
      <c r="BM122" s="690" t="s">
        <v>88</v>
      </c>
      <c r="BN122" s="690" t="s">
        <v>88</v>
      </c>
      <c r="BO122" s="690" t="s">
        <v>5387</v>
      </c>
      <c r="BP122" s="690" t="s">
        <v>88</v>
      </c>
      <c r="BQ122" s="690" t="s">
        <v>88</v>
      </c>
      <c r="BR122" s="690" t="s">
        <v>5387</v>
      </c>
      <c r="BS122" s="690" t="s">
        <v>88</v>
      </c>
      <c r="BT122" s="690" t="s">
        <v>88</v>
      </c>
      <c r="BU122" s="690" t="s">
        <v>5387</v>
      </c>
      <c r="BV122" s="690" t="s">
        <v>88</v>
      </c>
      <c r="BW122" s="690" t="s">
        <v>88</v>
      </c>
      <c r="BX122" s="690" t="s">
        <v>5387</v>
      </c>
      <c r="BY122" s="690" t="s">
        <v>88</v>
      </c>
      <c r="BZ122" s="690" t="s">
        <v>88</v>
      </c>
      <c r="CA122" s="690"/>
      <c r="CB122" s="690" t="s">
        <v>88</v>
      </c>
      <c r="CC122" s="690" t="s">
        <v>88</v>
      </c>
      <c r="CD122" s="690"/>
      <c r="CE122" s="690" t="s">
        <v>88</v>
      </c>
      <c r="CF122" s="690" t="s">
        <v>88</v>
      </c>
      <c r="CG122" s="690"/>
      <c r="CH122" s="690" t="s">
        <v>88</v>
      </c>
      <c r="CI122" s="690" t="s">
        <v>88</v>
      </c>
      <c r="CJ122" s="690"/>
      <c r="CK122" s="690" t="s">
        <v>6944</v>
      </c>
      <c r="CL122" s="690" t="s">
        <v>5387</v>
      </c>
      <c r="CM122" s="690" t="s">
        <v>88</v>
      </c>
      <c r="CN122" s="690" t="s">
        <v>5387</v>
      </c>
      <c r="CO122" s="690" t="s">
        <v>88</v>
      </c>
      <c r="CP122" s="690" t="s">
        <v>5387</v>
      </c>
      <c r="CQ122" s="690" t="s">
        <v>7010</v>
      </c>
      <c r="CR122" s="690" t="s">
        <v>5387</v>
      </c>
      <c r="CS122" s="690" t="s">
        <v>88</v>
      </c>
      <c r="CT122" s="690" t="s">
        <v>5387</v>
      </c>
      <c r="CU122" s="691" t="s">
        <v>88</v>
      </c>
      <c r="CV122" s="691" t="s">
        <v>5387</v>
      </c>
      <c r="CW122" s="691" t="s">
        <v>88</v>
      </c>
      <c r="CX122" s="691" t="s">
        <v>5387</v>
      </c>
      <c r="CY122" s="690" t="s">
        <v>88</v>
      </c>
      <c r="CZ122" s="690" t="s">
        <v>5387</v>
      </c>
      <c r="DA122" s="690" t="s">
        <v>88</v>
      </c>
      <c r="DB122" s="690" t="s">
        <v>5387</v>
      </c>
      <c r="DC122" s="690" t="s">
        <v>88</v>
      </c>
      <c r="DD122" s="690" t="s">
        <v>5387</v>
      </c>
      <c r="DE122" s="690" t="s">
        <v>88</v>
      </c>
      <c r="DF122" s="690" t="s">
        <v>5387</v>
      </c>
      <c r="DG122" s="690" t="s">
        <v>88</v>
      </c>
      <c r="DH122" s="690" t="s">
        <v>5387</v>
      </c>
      <c r="DI122" s="690" t="s">
        <v>88</v>
      </c>
      <c r="DJ122" s="690" t="s">
        <v>5387</v>
      </c>
      <c r="DK122" s="690" t="s">
        <v>88</v>
      </c>
      <c r="DL122" s="690" t="s">
        <v>5387</v>
      </c>
      <c r="DM122" s="690" t="s">
        <v>88</v>
      </c>
      <c r="DN122" s="690" t="s">
        <v>5387</v>
      </c>
      <c r="DO122" s="690" t="s">
        <v>88</v>
      </c>
      <c r="DP122" s="690" t="s">
        <v>5387</v>
      </c>
      <c r="DQ122" s="690" t="s">
        <v>88</v>
      </c>
      <c r="DR122" s="690" t="s">
        <v>5387</v>
      </c>
      <c r="DS122" s="690" t="s">
        <v>88</v>
      </c>
      <c r="DT122" s="690" t="s">
        <v>5387</v>
      </c>
      <c r="DU122" s="690" t="s">
        <v>88</v>
      </c>
      <c r="DV122" s="690" t="s">
        <v>5387</v>
      </c>
      <c r="DW122" s="690" t="s">
        <v>88</v>
      </c>
      <c r="DX122" s="690" t="s">
        <v>5387</v>
      </c>
      <c r="DY122" s="690" t="s">
        <v>88</v>
      </c>
      <c r="DZ122" s="690" t="s">
        <v>5387</v>
      </c>
      <c r="EA122" s="690" t="s">
        <v>88</v>
      </c>
      <c r="EB122" s="690" t="s">
        <v>5387</v>
      </c>
      <c r="EC122" s="690" t="s">
        <v>88</v>
      </c>
      <c r="ED122" s="690" t="s">
        <v>5387</v>
      </c>
      <c r="EE122" s="690" t="s">
        <v>88</v>
      </c>
      <c r="EF122" s="690" t="s">
        <v>5387</v>
      </c>
      <c r="EG122" s="690" t="s">
        <v>88</v>
      </c>
      <c r="EH122" s="690" t="s">
        <v>5387</v>
      </c>
      <c r="EI122" s="690" t="s">
        <v>88</v>
      </c>
      <c r="EJ122" s="690" t="s">
        <v>5387</v>
      </c>
      <c r="EK122" s="690" t="s">
        <v>88</v>
      </c>
      <c r="EL122" s="690" t="s">
        <v>5387</v>
      </c>
      <c r="EM122" s="690" t="s">
        <v>88</v>
      </c>
      <c r="EN122" s="690" t="s">
        <v>5387</v>
      </c>
      <c r="EO122" s="690" t="s">
        <v>88</v>
      </c>
      <c r="EP122" s="690" t="s">
        <v>5387</v>
      </c>
      <c r="EQ122" s="690" t="s">
        <v>88</v>
      </c>
      <c r="ER122" s="690" t="s">
        <v>5387</v>
      </c>
      <c r="ES122" s="690" t="s">
        <v>88</v>
      </c>
      <c r="ET122" s="690" t="s">
        <v>5387</v>
      </c>
      <c r="EU122" s="690" t="s">
        <v>88</v>
      </c>
      <c r="EV122" s="690" t="s">
        <v>5387</v>
      </c>
      <c r="EW122" s="695"/>
      <c r="EX122" s="695"/>
      <c r="EY122" s="695"/>
      <c r="EZ122" s="695"/>
      <c r="FA122" s="695"/>
      <c r="FB122" s="695"/>
      <c r="FC122" s="695"/>
      <c r="FD122" s="695"/>
      <c r="FE122" s="695"/>
      <c r="FF122" s="695"/>
      <c r="FG122" s="695"/>
      <c r="FH122" s="695"/>
      <c r="FI122" s="694"/>
      <c r="FJ122" s="694"/>
      <c r="FK122" s="694"/>
      <c r="FL122" s="694"/>
      <c r="FM122" s="694"/>
      <c r="FN122" s="694"/>
      <c r="FO122" s="694"/>
      <c r="FP122" s="694"/>
      <c r="FQ122" s="694"/>
      <c r="FR122" s="694"/>
      <c r="FS122" s="694"/>
      <c r="FT122" s="694"/>
      <c r="FU122" s="695"/>
      <c r="FV122" s="695"/>
      <c r="FW122" s="690"/>
      <c r="FX122" s="690"/>
      <c r="FY122" s="695"/>
      <c r="FZ122" s="695"/>
      <c r="GA122" s="695"/>
      <c r="GB122" s="695"/>
      <c r="GC122" s="690"/>
      <c r="GD122" s="690"/>
    </row>
    <row r="123" spans="1:186" ht="24.95" customHeight="1" x14ac:dyDescent="0.2">
      <c r="A123" s="690" t="s">
        <v>3083</v>
      </c>
      <c r="B123" s="640" t="s">
        <v>3083</v>
      </c>
      <c r="C123" s="690" t="s">
        <v>5388</v>
      </c>
      <c r="D123" s="690" t="s">
        <v>7007</v>
      </c>
      <c r="E123" s="690" t="s">
        <v>5387</v>
      </c>
      <c r="F123" s="690" t="s">
        <v>7015</v>
      </c>
      <c r="G123" s="690" t="s">
        <v>5387</v>
      </c>
      <c r="H123" s="690" t="s">
        <v>88</v>
      </c>
      <c r="I123" s="690" t="s">
        <v>5387</v>
      </c>
      <c r="J123" s="690" t="s">
        <v>88</v>
      </c>
      <c r="K123" s="690" t="s">
        <v>5387</v>
      </c>
      <c r="L123" s="690" t="s">
        <v>88</v>
      </c>
      <c r="M123" s="690" t="s">
        <v>5387</v>
      </c>
      <c r="N123" s="690" t="s">
        <v>88</v>
      </c>
      <c r="O123" s="690" t="s">
        <v>5387</v>
      </c>
      <c r="P123" s="690" t="s">
        <v>88</v>
      </c>
      <c r="Q123" s="690" t="s">
        <v>5387</v>
      </c>
      <c r="R123" s="690" t="s">
        <v>88</v>
      </c>
      <c r="S123" s="690" t="s">
        <v>5387</v>
      </c>
      <c r="T123" s="690" t="s">
        <v>6941</v>
      </c>
      <c r="U123" s="690" t="s">
        <v>5387</v>
      </c>
      <c r="V123" s="690" t="s">
        <v>88</v>
      </c>
      <c r="W123" s="690" t="s">
        <v>5387</v>
      </c>
      <c r="X123" s="690" t="s">
        <v>88</v>
      </c>
      <c r="Y123" s="690" t="s">
        <v>5387</v>
      </c>
      <c r="Z123" s="690" t="s">
        <v>88</v>
      </c>
      <c r="AA123" s="690" t="s">
        <v>5387</v>
      </c>
      <c r="AB123" s="691">
        <v>38.597275000000003</v>
      </c>
      <c r="AC123" s="691" t="s">
        <v>5387</v>
      </c>
      <c r="AD123" s="691">
        <v>-82.828863999999996</v>
      </c>
      <c r="AE123" s="691" t="s">
        <v>5387</v>
      </c>
      <c r="AF123" s="690" t="s">
        <v>88</v>
      </c>
      <c r="AG123" s="690" t="s">
        <v>5387</v>
      </c>
      <c r="AH123" s="690" t="s">
        <v>88</v>
      </c>
      <c r="AI123" s="690" t="s">
        <v>88</v>
      </c>
      <c r="AJ123" s="690" t="s">
        <v>5387</v>
      </c>
      <c r="AK123" s="690" t="s">
        <v>88</v>
      </c>
      <c r="AL123" s="690" t="s">
        <v>88</v>
      </c>
      <c r="AM123" s="690" t="s">
        <v>5387</v>
      </c>
      <c r="AN123" s="690" t="s">
        <v>88</v>
      </c>
      <c r="AO123" s="690" t="s">
        <v>88</v>
      </c>
      <c r="AP123" s="690" t="s">
        <v>5387</v>
      </c>
      <c r="AQ123" s="690" t="s">
        <v>88</v>
      </c>
      <c r="AR123" s="690" t="s">
        <v>88</v>
      </c>
      <c r="AS123" s="690" t="s">
        <v>5387</v>
      </c>
      <c r="AT123" s="690" t="s">
        <v>88</v>
      </c>
      <c r="AU123" s="690" t="s">
        <v>88</v>
      </c>
      <c r="AV123" s="690" t="s">
        <v>5387</v>
      </c>
      <c r="AW123" s="690" t="s">
        <v>88</v>
      </c>
      <c r="AX123" s="690" t="s">
        <v>88</v>
      </c>
      <c r="AY123" s="690" t="s">
        <v>5387</v>
      </c>
      <c r="AZ123" s="690" t="s">
        <v>88</v>
      </c>
      <c r="BA123" s="690" t="s">
        <v>88</v>
      </c>
      <c r="BB123" s="690" t="s">
        <v>5387</v>
      </c>
      <c r="BC123" s="690" t="s">
        <v>601</v>
      </c>
      <c r="BD123" s="690" t="s">
        <v>5387</v>
      </c>
      <c r="BE123" s="692">
        <v>39637</v>
      </c>
      <c r="BF123" s="692" t="s">
        <v>5387</v>
      </c>
      <c r="BG123" s="690" t="s">
        <v>88</v>
      </c>
      <c r="BH123" s="690" t="s">
        <v>5387</v>
      </c>
      <c r="BI123" s="690">
        <v>30300377</v>
      </c>
      <c r="BJ123" s="690" t="s">
        <v>5387</v>
      </c>
      <c r="BK123" s="690" t="s">
        <v>7009</v>
      </c>
      <c r="BL123" s="690" t="s">
        <v>5387</v>
      </c>
      <c r="BM123" s="690" t="s">
        <v>88</v>
      </c>
      <c r="BN123" s="690" t="s">
        <v>88</v>
      </c>
      <c r="BO123" s="690" t="s">
        <v>5387</v>
      </c>
      <c r="BP123" s="690" t="s">
        <v>88</v>
      </c>
      <c r="BQ123" s="690" t="s">
        <v>88</v>
      </c>
      <c r="BR123" s="690" t="s">
        <v>5387</v>
      </c>
      <c r="BS123" s="690" t="s">
        <v>88</v>
      </c>
      <c r="BT123" s="690" t="s">
        <v>88</v>
      </c>
      <c r="BU123" s="690" t="s">
        <v>5387</v>
      </c>
      <c r="BV123" s="690" t="s">
        <v>88</v>
      </c>
      <c r="BW123" s="690" t="s">
        <v>88</v>
      </c>
      <c r="BX123" s="690" t="s">
        <v>5387</v>
      </c>
      <c r="BY123" s="690" t="s">
        <v>88</v>
      </c>
      <c r="BZ123" s="690" t="s">
        <v>88</v>
      </c>
      <c r="CA123" s="690"/>
      <c r="CB123" s="690" t="s">
        <v>88</v>
      </c>
      <c r="CC123" s="690" t="s">
        <v>88</v>
      </c>
      <c r="CD123" s="690"/>
      <c r="CE123" s="690" t="s">
        <v>88</v>
      </c>
      <c r="CF123" s="690" t="s">
        <v>88</v>
      </c>
      <c r="CG123" s="690"/>
      <c r="CH123" s="690" t="s">
        <v>88</v>
      </c>
      <c r="CI123" s="690" t="s">
        <v>88</v>
      </c>
      <c r="CJ123" s="690"/>
      <c r="CK123" s="690" t="s">
        <v>6944</v>
      </c>
      <c r="CL123" s="690" t="s">
        <v>5387</v>
      </c>
      <c r="CM123" s="690" t="s">
        <v>88</v>
      </c>
      <c r="CN123" s="690" t="s">
        <v>5387</v>
      </c>
      <c r="CO123" s="690" t="s">
        <v>88</v>
      </c>
      <c r="CP123" s="690" t="s">
        <v>5387</v>
      </c>
      <c r="CQ123" s="690" t="s">
        <v>7010</v>
      </c>
      <c r="CR123" s="690" t="s">
        <v>5387</v>
      </c>
      <c r="CS123" s="690" t="s">
        <v>88</v>
      </c>
      <c r="CT123" s="690" t="s">
        <v>5387</v>
      </c>
      <c r="CU123" s="691" t="s">
        <v>88</v>
      </c>
      <c r="CV123" s="691" t="s">
        <v>5387</v>
      </c>
      <c r="CW123" s="691" t="s">
        <v>88</v>
      </c>
      <c r="CX123" s="691" t="s">
        <v>5387</v>
      </c>
      <c r="CY123" s="690" t="s">
        <v>88</v>
      </c>
      <c r="CZ123" s="690" t="s">
        <v>5387</v>
      </c>
      <c r="DA123" s="690" t="s">
        <v>88</v>
      </c>
      <c r="DB123" s="690" t="s">
        <v>5387</v>
      </c>
      <c r="DC123" s="690" t="s">
        <v>88</v>
      </c>
      <c r="DD123" s="690" t="s">
        <v>5387</v>
      </c>
      <c r="DE123" s="690" t="s">
        <v>88</v>
      </c>
      <c r="DF123" s="690" t="s">
        <v>5387</v>
      </c>
      <c r="DG123" s="690" t="s">
        <v>88</v>
      </c>
      <c r="DH123" s="690" t="s">
        <v>5387</v>
      </c>
      <c r="DI123" s="690" t="s">
        <v>88</v>
      </c>
      <c r="DJ123" s="690" t="s">
        <v>5387</v>
      </c>
      <c r="DK123" s="690" t="s">
        <v>88</v>
      </c>
      <c r="DL123" s="690" t="s">
        <v>5387</v>
      </c>
      <c r="DM123" s="690" t="s">
        <v>88</v>
      </c>
      <c r="DN123" s="690" t="s">
        <v>5387</v>
      </c>
      <c r="DO123" s="690" t="s">
        <v>88</v>
      </c>
      <c r="DP123" s="690" t="s">
        <v>5387</v>
      </c>
      <c r="DQ123" s="690" t="s">
        <v>88</v>
      </c>
      <c r="DR123" s="690" t="s">
        <v>5387</v>
      </c>
      <c r="DS123" s="690" t="s">
        <v>88</v>
      </c>
      <c r="DT123" s="690" t="s">
        <v>5387</v>
      </c>
      <c r="DU123" s="690" t="s">
        <v>88</v>
      </c>
      <c r="DV123" s="690" t="s">
        <v>5387</v>
      </c>
      <c r="DW123" s="690" t="s">
        <v>88</v>
      </c>
      <c r="DX123" s="690" t="s">
        <v>5387</v>
      </c>
      <c r="DY123" s="690" t="s">
        <v>88</v>
      </c>
      <c r="DZ123" s="690" t="s">
        <v>5387</v>
      </c>
      <c r="EA123" s="690" t="s">
        <v>88</v>
      </c>
      <c r="EB123" s="690" t="s">
        <v>5387</v>
      </c>
      <c r="EC123" s="690" t="s">
        <v>88</v>
      </c>
      <c r="ED123" s="690" t="s">
        <v>5387</v>
      </c>
      <c r="EE123" s="690" t="s">
        <v>88</v>
      </c>
      <c r="EF123" s="690" t="s">
        <v>5387</v>
      </c>
      <c r="EG123" s="690" t="s">
        <v>88</v>
      </c>
      <c r="EH123" s="690" t="s">
        <v>5387</v>
      </c>
      <c r="EI123" s="690" t="s">
        <v>88</v>
      </c>
      <c r="EJ123" s="690" t="s">
        <v>5387</v>
      </c>
      <c r="EK123" s="690" t="s">
        <v>88</v>
      </c>
      <c r="EL123" s="690" t="s">
        <v>5387</v>
      </c>
      <c r="EM123" s="690" t="s">
        <v>88</v>
      </c>
      <c r="EN123" s="690" t="s">
        <v>5387</v>
      </c>
      <c r="EO123" s="690" t="s">
        <v>88</v>
      </c>
      <c r="EP123" s="690" t="s">
        <v>5387</v>
      </c>
      <c r="EQ123" s="690" t="s">
        <v>88</v>
      </c>
      <c r="ER123" s="690" t="s">
        <v>5387</v>
      </c>
      <c r="ES123" s="690" t="s">
        <v>88</v>
      </c>
      <c r="ET123" s="690" t="s">
        <v>5387</v>
      </c>
      <c r="EU123" s="690" t="s">
        <v>88</v>
      </c>
      <c r="EV123" s="690" t="s">
        <v>5387</v>
      </c>
      <c r="EW123" s="695"/>
      <c r="EX123" s="695"/>
      <c r="EY123" s="695"/>
      <c r="EZ123" s="695"/>
      <c r="FA123" s="695"/>
      <c r="FB123" s="695"/>
      <c r="FC123" s="695"/>
      <c r="FD123" s="695"/>
      <c r="FE123" s="695"/>
      <c r="FF123" s="695"/>
      <c r="FG123" s="695"/>
      <c r="FH123" s="695"/>
      <c r="FI123" s="694"/>
      <c r="FJ123" s="694"/>
      <c r="FK123" s="694"/>
      <c r="FL123" s="694"/>
      <c r="FM123" s="694"/>
      <c r="FN123" s="694"/>
      <c r="FO123" s="694"/>
      <c r="FP123" s="694"/>
      <c r="FQ123" s="694"/>
      <c r="FR123" s="694"/>
      <c r="FS123" s="694"/>
      <c r="FT123" s="694"/>
      <c r="FU123" s="695"/>
      <c r="FV123" s="695"/>
      <c r="FW123" s="690"/>
      <c r="FX123" s="690"/>
      <c r="FY123" s="695"/>
      <c r="FZ123" s="695"/>
      <c r="GA123" s="695"/>
      <c r="GB123" s="695"/>
      <c r="GC123" s="690"/>
      <c r="GD123" s="690"/>
    </row>
    <row r="124" spans="1:186" ht="24.95" customHeight="1" x14ac:dyDescent="0.2">
      <c r="A124" s="690" t="s">
        <v>3083</v>
      </c>
      <c r="B124" s="640" t="s">
        <v>3083</v>
      </c>
      <c r="C124" s="690" t="s">
        <v>5388</v>
      </c>
      <c r="D124" s="690" t="s">
        <v>7007</v>
      </c>
      <c r="E124" s="690" t="s">
        <v>5387</v>
      </c>
      <c r="F124" s="690" t="s">
        <v>7016</v>
      </c>
      <c r="G124" s="690" t="s">
        <v>5387</v>
      </c>
      <c r="H124" s="690" t="s">
        <v>88</v>
      </c>
      <c r="I124" s="690" t="s">
        <v>5387</v>
      </c>
      <c r="J124" s="690" t="s">
        <v>88</v>
      </c>
      <c r="K124" s="690" t="s">
        <v>5387</v>
      </c>
      <c r="L124" s="690" t="s">
        <v>88</v>
      </c>
      <c r="M124" s="690" t="s">
        <v>5387</v>
      </c>
      <c r="N124" s="690" t="s">
        <v>88</v>
      </c>
      <c r="O124" s="690" t="s">
        <v>5387</v>
      </c>
      <c r="P124" s="690" t="s">
        <v>88</v>
      </c>
      <c r="Q124" s="690" t="s">
        <v>5387</v>
      </c>
      <c r="R124" s="690" t="s">
        <v>88</v>
      </c>
      <c r="S124" s="690" t="s">
        <v>5387</v>
      </c>
      <c r="T124" s="690" t="s">
        <v>6941</v>
      </c>
      <c r="U124" s="690" t="s">
        <v>5387</v>
      </c>
      <c r="V124" s="690" t="s">
        <v>88</v>
      </c>
      <c r="W124" s="690" t="s">
        <v>5387</v>
      </c>
      <c r="X124" s="690" t="s">
        <v>88</v>
      </c>
      <c r="Y124" s="690" t="s">
        <v>5387</v>
      </c>
      <c r="Z124" s="690" t="s">
        <v>88</v>
      </c>
      <c r="AA124" s="690" t="s">
        <v>5387</v>
      </c>
      <c r="AB124" s="691">
        <v>38.596927000000001</v>
      </c>
      <c r="AC124" s="691" t="s">
        <v>5387</v>
      </c>
      <c r="AD124" s="691">
        <v>-82.829828000000006</v>
      </c>
      <c r="AE124" s="691" t="s">
        <v>5387</v>
      </c>
      <c r="AF124" s="690" t="s">
        <v>88</v>
      </c>
      <c r="AG124" s="690" t="s">
        <v>5387</v>
      </c>
      <c r="AH124" s="690" t="s">
        <v>88</v>
      </c>
      <c r="AI124" s="690" t="s">
        <v>88</v>
      </c>
      <c r="AJ124" s="690" t="s">
        <v>5387</v>
      </c>
      <c r="AK124" s="690" t="s">
        <v>88</v>
      </c>
      <c r="AL124" s="690" t="s">
        <v>88</v>
      </c>
      <c r="AM124" s="690" t="s">
        <v>5387</v>
      </c>
      <c r="AN124" s="690" t="s">
        <v>88</v>
      </c>
      <c r="AO124" s="690" t="s">
        <v>88</v>
      </c>
      <c r="AP124" s="690" t="s">
        <v>5387</v>
      </c>
      <c r="AQ124" s="690" t="s">
        <v>88</v>
      </c>
      <c r="AR124" s="690" t="s">
        <v>88</v>
      </c>
      <c r="AS124" s="690" t="s">
        <v>5387</v>
      </c>
      <c r="AT124" s="690" t="s">
        <v>88</v>
      </c>
      <c r="AU124" s="690" t="s">
        <v>88</v>
      </c>
      <c r="AV124" s="690" t="s">
        <v>5387</v>
      </c>
      <c r="AW124" s="690" t="s">
        <v>88</v>
      </c>
      <c r="AX124" s="690" t="s">
        <v>88</v>
      </c>
      <c r="AY124" s="690" t="s">
        <v>5387</v>
      </c>
      <c r="AZ124" s="690" t="s">
        <v>88</v>
      </c>
      <c r="BA124" s="690" t="s">
        <v>88</v>
      </c>
      <c r="BB124" s="690" t="s">
        <v>5387</v>
      </c>
      <c r="BC124" s="690" t="s">
        <v>601</v>
      </c>
      <c r="BD124" s="690" t="s">
        <v>5387</v>
      </c>
      <c r="BE124" s="692">
        <v>39637</v>
      </c>
      <c r="BF124" s="692" t="s">
        <v>5387</v>
      </c>
      <c r="BG124" s="690" t="s">
        <v>88</v>
      </c>
      <c r="BH124" s="690" t="s">
        <v>5387</v>
      </c>
      <c r="BI124" s="690">
        <v>30300377</v>
      </c>
      <c r="BJ124" s="690" t="s">
        <v>5387</v>
      </c>
      <c r="BK124" s="690" t="s">
        <v>7009</v>
      </c>
      <c r="BL124" s="690" t="s">
        <v>5387</v>
      </c>
      <c r="BM124" s="690" t="s">
        <v>88</v>
      </c>
      <c r="BN124" s="690" t="s">
        <v>88</v>
      </c>
      <c r="BO124" s="690" t="s">
        <v>5387</v>
      </c>
      <c r="BP124" s="690" t="s">
        <v>88</v>
      </c>
      <c r="BQ124" s="690" t="s">
        <v>88</v>
      </c>
      <c r="BR124" s="690" t="s">
        <v>5387</v>
      </c>
      <c r="BS124" s="690" t="s">
        <v>88</v>
      </c>
      <c r="BT124" s="690" t="s">
        <v>88</v>
      </c>
      <c r="BU124" s="690" t="s">
        <v>5387</v>
      </c>
      <c r="BV124" s="690" t="s">
        <v>88</v>
      </c>
      <c r="BW124" s="690" t="s">
        <v>88</v>
      </c>
      <c r="BX124" s="690" t="s">
        <v>5387</v>
      </c>
      <c r="BY124" s="690" t="s">
        <v>88</v>
      </c>
      <c r="BZ124" s="690" t="s">
        <v>88</v>
      </c>
      <c r="CA124" s="690"/>
      <c r="CB124" s="690" t="s">
        <v>88</v>
      </c>
      <c r="CC124" s="690" t="s">
        <v>88</v>
      </c>
      <c r="CD124" s="690"/>
      <c r="CE124" s="690" t="s">
        <v>88</v>
      </c>
      <c r="CF124" s="690" t="s">
        <v>88</v>
      </c>
      <c r="CG124" s="690"/>
      <c r="CH124" s="690" t="s">
        <v>88</v>
      </c>
      <c r="CI124" s="690" t="s">
        <v>88</v>
      </c>
      <c r="CJ124" s="690"/>
      <c r="CK124" s="690" t="s">
        <v>6944</v>
      </c>
      <c r="CL124" s="690" t="s">
        <v>5387</v>
      </c>
      <c r="CM124" s="690" t="s">
        <v>88</v>
      </c>
      <c r="CN124" s="690" t="s">
        <v>5387</v>
      </c>
      <c r="CO124" s="690" t="s">
        <v>88</v>
      </c>
      <c r="CP124" s="690" t="s">
        <v>5387</v>
      </c>
      <c r="CQ124" s="690" t="s">
        <v>7010</v>
      </c>
      <c r="CR124" s="690" t="s">
        <v>5387</v>
      </c>
      <c r="CS124" s="690" t="s">
        <v>88</v>
      </c>
      <c r="CT124" s="690" t="s">
        <v>5387</v>
      </c>
      <c r="CU124" s="691" t="s">
        <v>88</v>
      </c>
      <c r="CV124" s="691" t="s">
        <v>5387</v>
      </c>
      <c r="CW124" s="691" t="s">
        <v>88</v>
      </c>
      <c r="CX124" s="691" t="s">
        <v>5387</v>
      </c>
      <c r="CY124" s="690" t="s">
        <v>88</v>
      </c>
      <c r="CZ124" s="690" t="s">
        <v>5387</v>
      </c>
      <c r="DA124" s="690" t="s">
        <v>88</v>
      </c>
      <c r="DB124" s="690" t="s">
        <v>5387</v>
      </c>
      <c r="DC124" s="690" t="s">
        <v>88</v>
      </c>
      <c r="DD124" s="690" t="s">
        <v>5387</v>
      </c>
      <c r="DE124" s="690" t="s">
        <v>88</v>
      </c>
      <c r="DF124" s="690" t="s">
        <v>5387</v>
      </c>
      <c r="DG124" s="690" t="s">
        <v>88</v>
      </c>
      <c r="DH124" s="690" t="s">
        <v>5387</v>
      </c>
      <c r="DI124" s="690" t="s">
        <v>88</v>
      </c>
      <c r="DJ124" s="690" t="s">
        <v>5387</v>
      </c>
      <c r="DK124" s="690" t="s">
        <v>88</v>
      </c>
      <c r="DL124" s="690" t="s">
        <v>5387</v>
      </c>
      <c r="DM124" s="690" t="s">
        <v>88</v>
      </c>
      <c r="DN124" s="690" t="s">
        <v>5387</v>
      </c>
      <c r="DO124" s="690" t="s">
        <v>88</v>
      </c>
      <c r="DP124" s="690" t="s">
        <v>5387</v>
      </c>
      <c r="DQ124" s="690" t="s">
        <v>88</v>
      </c>
      <c r="DR124" s="690" t="s">
        <v>5387</v>
      </c>
      <c r="DS124" s="690" t="s">
        <v>88</v>
      </c>
      <c r="DT124" s="690" t="s">
        <v>5387</v>
      </c>
      <c r="DU124" s="690" t="s">
        <v>88</v>
      </c>
      <c r="DV124" s="690" t="s">
        <v>5387</v>
      </c>
      <c r="DW124" s="690" t="s">
        <v>88</v>
      </c>
      <c r="DX124" s="690" t="s">
        <v>5387</v>
      </c>
      <c r="DY124" s="690" t="s">
        <v>88</v>
      </c>
      <c r="DZ124" s="690" t="s">
        <v>5387</v>
      </c>
      <c r="EA124" s="690" t="s">
        <v>88</v>
      </c>
      <c r="EB124" s="690" t="s">
        <v>5387</v>
      </c>
      <c r="EC124" s="690" t="s">
        <v>88</v>
      </c>
      <c r="ED124" s="690" t="s">
        <v>5387</v>
      </c>
      <c r="EE124" s="690" t="s">
        <v>88</v>
      </c>
      <c r="EF124" s="690" t="s">
        <v>5387</v>
      </c>
      <c r="EG124" s="690" t="s">
        <v>88</v>
      </c>
      <c r="EH124" s="690" t="s">
        <v>5387</v>
      </c>
      <c r="EI124" s="690" t="s">
        <v>88</v>
      </c>
      <c r="EJ124" s="690" t="s">
        <v>5387</v>
      </c>
      <c r="EK124" s="690" t="s">
        <v>88</v>
      </c>
      <c r="EL124" s="690" t="s">
        <v>5387</v>
      </c>
      <c r="EM124" s="690" t="s">
        <v>88</v>
      </c>
      <c r="EN124" s="690" t="s">
        <v>5387</v>
      </c>
      <c r="EO124" s="690" t="s">
        <v>88</v>
      </c>
      <c r="EP124" s="690" t="s">
        <v>5387</v>
      </c>
      <c r="EQ124" s="690" t="s">
        <v>88</v>
      </c>
      <c r="ER124" s="690" t="s">
        <v>5387</v>
      </c>
      <c r="ES124" s="690" t="s">
        <v>88</v>
      </c>
      <c r="ET124" s="690" t="s">
        <v>5387</v>
      </c>
      <c r="EU124" s="690" t="s">
        <v>88</v>
      </c>
      <c r="EV124" s="690" t="s">
        <v>5387</v>
      </c>
      <c r="EW124" s="695"/>
      <c r="EX124" s="695"/>
      <c r="EY124" s="695"/>
      <c r="EZ124" s="695"/>
      <c r="FA124" s="695"/>
      <c r="FB124" s="695"/>
      <c r="FC124" s="695"/>
      <c r="FD124" s="695"/>
      <c r="FE124" s="695"/>
      <c r="FF124" s="695"/>
      <c r="FG124" s="695"/>
      <c r="FH124" s="695"/>
      <c r="FI124" s="694"/>
      <c r="FJ124" s="694"/>
      <c r="FK124" s="694"/>
      <c r="FL124" s="694"/>
      <c r="FM124" s="694"/>
      <c r="FN124" s="694"/>
      <c r="FO124" s="694"/>
      <c r="FP124" s="694"/>
      <c r="FQ124" s="694"/>
      <c r="FR124" s="694"/>
      <c r="FS124" s="694"/>
      <c r="FT124" s="694"/>
      <c r="FU124" s="695"/>
      <c r="FV124" s="695"/>
      <c r="FW124" s="690"/>
      <c r="FX124" s="690"/>
      <c r="FY124" s="695"/>
      <c r="FZ124" s="695"/>
      <c r="GA124" s="695"/>
      <c r="GB124" s="695"/>
      <c r="GC124" s="690"/>
      <c r="GD124" s="690"/>
    </row>
    <row r="125" spans="1:186" ht="24.95" customHeight="1" x14ac:dyDescent="0.2">
      <c r="A125" s="690" t="s">
        <v>3083</v>
      </c>
      <c r="B125" s="640" t="s">
        <v>3083</v>
      </c>
      <c r="C125" s="690" t="s">
        <v>5388</v>
      </c>
      <c r="D125" s="690" t="s">
        <v>7007</v>
      </c>
      <c r="E125" s="690" t="s">
        <v>5387</v>
      </c>
      <c r="F125" s="690" t="s">
        <v>7017</v>
      </c>
      <c r="G125" s="690" t="s">
        <v>5387</v>
      </c>
      <c r="H125" s="690" t="s">
        <v>88</v>
      </c>
      <c r="I125" s="690" t="s">
        <v>5387</v>
      </c>
      <c r="J125" s="690" t="s">
        <v>88</v>
      </c>
      <c r="K125" s="690" t="s">
        <v>5387</v>
      </c>
      <c r="L125" s="690" t="s">
        <v>88</v>
      </c>
      <c r="M125" s="690" t="s">
        <v>5387</v>
      </c>
      <c r="N125" s="690" t="s">
        <v>88</v>
      </c>
      <c r="O125" s="690" t="s">
        <v>5387</v>
      </c>
      <c r="P125" s="690" t="s">
        <v>88</v>
      </c>
      <c r="Q125" s="690" t="s">
        <v>5387</v>
      </c>
      <c r="R125" s="690" t="s">
        <v>88</v>
      </c>
      <c r="S125" s="690" t="s">
        <v>5387</v>
      </c>
      <c r="T125" s="690" t="s">
        <v>6941</v>
      </c>
      <c r="U125" s="690" t="s">
        <v>5387</v>
      </c>
      <c r="V125" s="690" t="s">
        <v>88</v>
      </c>
      <c r="W125" s="690" t="s">
        <v>5387</v>
      </c>
      <c r="X125" s="690" t="s">
        <v>88</v>
      </c>
      <c r="Y125" s="690" t="s">
        <v>5387</v>
      </c>
      <c r="Z125" s="690" t="s">
        <v>88</v>
      </c>
      <c r="AA125" s="690" t="s">
        <v>5387</v>
      </c>
      <c r="AB125" s="691">
        <v>38.596553</v>
      </c>
      <c r="AC125" s="691" t="s">
        <v>5387</v>
      </c>
      <c r="AD125" s="691">
        <v>-82.830836000000005</v>
      </c>
      <c r="AE125" s="691" t="s">
        <v>5387</v>
      </c>
      <c r="AF125" s="690" t="s">
        <v>88</v>
      </c>
      <c r="AG125" s="690" t="s">
        <v>5387</v>
      </c>
      <c r="AH125" s="690" t="s">
        <v>88</v>
      </c>
      <c r="AI125" s="690" t="s">
        <v>88</v>
      </c>
      <c r="AJ125" s="690" t="s">
        <v>5387</v>
      </c>
      <c r="AK125" s="690" t="s">
        <v>88</v>
      </c>
      <c r="AL125" s="690" t="s">
        <v>88</v>
      </c>
      <c r="AM125" s="690" t="s">
        <v>5387</v>
      </c>
      <c r="AN125" s="690" t="s">
        <v>88</v>
      </c>
      <c r="AO125" s="690" t="s">
        <v>88</v>
      </c>
      <c r="AP125" s="690" t="s">
        <v>5387</v>
      </c>
      <c r="AQ125" s="690" t="s">
        <v>88</v>
      </c>
      <c r="AR125" s="690" t="s">
        <v>88</v>
      </c>
      <c r="AS125" s="690" t="s">
        <v>5387</v>
      </c>
      <c r="AT125" s="690" t="s">
        <v>88</v>
      </c>
      <c r="AU125" s="690" t="s">
        <v>88</v>
      </c>
      <c r="AV125" s="690" t="s">
        <v>5387</v>
      </c>
      <c r="AW125" s="690" t="s">
        <v>88</v>
      </c>
      <c r="AX125" s="690" t="s">
        <v>88</v>
      </c>
      <c r="AY125" s="690" t="s">
        <v>5387</v>
      </c>
      <c r="AZ125" s="690" t="s">
        <v>88</v>
      </c>
      <c r="BA125" s="690" t="s">
        <v>88</v>
      </c>
      <c r="BB125" s="690" t="s">
        <v>5387</v>
      </c>
      <c r="BC125" s="690" t="s">
        <v>601</v>
      </c>
      <c r="BD125" s="690" t="s">
        <v>5387</v>
      </c>
      <c r="BE125" s="692">
        <v>39637</v>
      </c>
      <c r="BF125" s="692" t="s">
        <v>5387</v>
      </c>
      <c r="BG125" s="690" t="s">
        <v>88</v>
      </c>
      <c r="BH125" s="690" t="s">
        <v>5387</v>
      </c>
      <c r="BI125" s="690">
        <v>30300377</v>
      </c>
      <c r="BJ125" s="690" t="s">
        <v>5387</v>
      </c>
      <c r="BK125" s="690" t="s">
        <v>7009</v>
      </c>
      <c r="BL125" s="690" t="s">
        <v>5387</v>
      </c>
      <c r="BM125" s="690" t="s">
        <v>88</v>
      </c>
      <c r="BN125" s="690" t="s">
        <v>88</v>
      </c>
      <c r="BO125" s="690" t="s">
        <v>5387</v>
      </c>
      <c r="BP125" s="690" t="s">
        <v>88</v>
      </c>
      <c r="BQ125" s="690" t="s">
        <v>88</v>
      </c>
      <c r="BR125" s="690" t="s">
        <v>5387</v>
      </c>
      <c r="BS125" s="690" t="s">
        <v>88</v>
      </c>
      <c r="BT125" s="690" t="s">
        <v>88</v>
      </c>
      <c r="BU125" s="690" t="s">
        <v>5387</v>
      </c>
      <c r="BV125" s="690" t="s">
        <v>88</v>
      </c>
      <c r="BW125" s="690" t="s">
        <v>88</v>
      </c>
      <c r="BX125" s="690" t="s">
        <v>5387</v>
      </c>
      <c r="BY125" s="690" t="s">
        <v>88</v>
      </c>
      <c r="BZ125" s="690" t="s">
        <v>88</v>
      </c>
      <c r="CA125" s="690"/>
      <c r="CB125" s="690" t="s">
        <v>88</v>
      </c>
      <c r="CC125" s="690" t="s">
        <v>88</v>
      </c>
      <c r="CD125" s="690"/>
      <c r="CE125" s="690" t="s">
        <v>88</v>
      </c>
      <c r="CF125" s="690" t="s">
        <v>88</v>
      </c>
      <c r="CG125" s="690"/>
      <c r="CH125" s="690" t="s">
        <v>88</v>
      </c>
      <c r="CI125" s="690" t="s">
        <v>88</v>
      </c>
      <c r="CJ125" s="690"/>
      <c r="CK125" s="690" t="s">
        <v>6944</v>
      </c>
      <c r="CL125" s="690" t="s">
        <v>5387</v>
      </c>
      <c r="CM125" s="690" t="s">
        <v>88</v>
      </c>
      <c r="CN125" s="690" t="s">
        <v>5387</v>
      </c>
      <c r="CO125" s="690" t="s">
        <v>88</v>
      </c>
      <c r="CP125" s="690" t="s">
        <v>5387</v>
      </c>
      <c r="CQ125" s="690" t="s">
        <v>7010</v>
      </c>
      <c r="CR125" s="690" t="s">
        <v>5387</v>
      </c>
      <c r="CS125" s="690" t="s">
        <v>88</v>
      </c>
      <c r="CT125" s="690" t="s">
        <v>5387</v>
      </c>
      <c r="CU125" s="691" t="s">
        <v>88</v>
      </c>
      <c r="CV125" s="691" t="s">
        <v>5387</v>
      </c>
      <c r="CW125" s="691" t="s">
        <v>88</v>
      </c>
      <c r="CX125" s="691" t="s">
        <v>5387</v>
      </c>
      <c r="CY125" s="690" t="s">
        <v>88</v>
      </c>
      <c r="CZ125" s="690" t="s">
        <v>5387</v>
      </c>
      <c r="DA125" s="690" t="s">
        <v>88</v>
      </c>
      <c r="DB125" s="690" t="s">
        <v>5387</v>
      </c>
      <c r="DC125" s="690" t="s">
        <v>88</v>
      </c>
      <c r="DD125" s="690" t="s">
        <v>5387</v>
      </c>
      <c r="DE125" s="690" t="s">
        <v>88</v>
      </c>
      <c r="DF125" s="690" t="s">
        <v>5387</v>
      </c>
      <c r="DG125" s="690" t="s">
        <v>88</v>
      </c>
      <c r="DH125" s="690" t="s">
        <v>5387</v>
      </c>
      <c r="DI125" s="690" t="s">
        <v>88</v>
      </c>
      <c r="DJ125" s="690" t="s">
        <v>5387</v>
      </c>
      <c r="DK125" s="690" t="s">
        <v>88</v>
      </c>
      <c r="DL125" s="690" t="s">
        <v>5387</v>
      </c>
      <c r="DM125" s="690" t="s">
        <v>88</v>
      </c>
      <c r="DN125" s="690" t="s">
        <v>5387</v>
      </c>
      <c r="DO125" s="690" t="s">
        <v>88</v>
      </c>
      <c r="DP125" s="690" t="s">
        <v>5387</v>
      </c>
      <c r="DQ125" s="690" t="s">
        <v>88</v>
      </c>
      <c r="DR125" s="690" t="s">
        <v>5387</v>
      </c>
      <c r="DS125" s="690" t="s">
        <v>88</v>
      </c>
      <c r="DT125" s="690" t="s">
        <v>5387</v>
      </c>
      <c r="DU125" s="690" t="s">
        <v>88</v>
      </c>
      <c r="DV125" s="690" t="s">
        <v>5387</v>
      </c>
      <c r="DW125" s="690" t="s">
        <v>88</v>
      </c>
      <c r="DX125" s="690" t="s">
        <v>5387</v>
      </c>
      <c r="DY125" s="690" t="s">
        <v>88</v>
      </c>
      <c r="DZ125" s="690" t="s">
        <v>5387</v>
      </c>
      <c r="EA125" s="690" t="s">
        <v>88</v>
      </c>
      <c r="EB125" s="690" t="s">
        <v>5387</v>
      </c>
      <c r="EC125" s="690" t="s">
        <v>88</v>
      </c>
      <c r="ED125" s="690" t="s">
        <v>5387</v>
      </c>
      <c r="EE125" s="690" t="s">
        <v>88</v>
      </c>
      <c r="EF125" s="690" t="s">
        <v>5387</v>
      </c>
      <c r="EG125" s="690" t="s">
        <v>88</v>
      </c>
      <c r="EH125" s="690" t="s">
        <v>5387</v>
      </c>
      <c r="EI125" s="690" t="s">
        <v>88</v>
      </c>
      <c r="EJ125" s="690" t="s">
        <v>5387</v>
      </c>
      <c r="EK125" s="690" t="s">
        <v>88</v>
      </c>
      <c r="EL125" s="690" t="s">
        <v>5387</v>
      </c>
      <c r="EM125" s="690" t="s">
        <v>88</v>
      </c>
      <c r="EN125" s="690" t="s">
        <v>5387</v>
      </c>
      <c r="EO125" s="690" t="s">
        <v>88</v>
      </c>
      <c r="EP125" s="690" t="s">
        <v>5387</v>
      </c>
      <c r="EQ125" s="690" t="s">
        <v>88</v>
      </c>
      <c r="ER125" s="690" t="s">
        <v>5387</v>
      </c>
      <c r="ES125" s="690" t="s">
        <v>88</v>
      </c>
      <c r="ET125" s="690" t="s">
        <v>5387</v>
      </c>
      <c r="EU125" s="690" t="s">
        <v>88</v>
      </c>
      <c r="EV125" s="690" t="s">
        <v>5387</v>
      </c>
      <c r="EW125" s="695"/>
      <c r="EX125" s="695"/>
      <c r="EY125" s="695"/>
      <c r="EZ125" s="695"/>
      <c r="FA125" s="695"/>
      <c r="FB125" s="695"/>
      <c r="FC125" s="695"/>
      <c r="FD125" s="695"/>
      <c r="FE125" s="695"/>
      <c r="FF125" s="695"/>
      <c r="FG125" s="695"/>
      <c r="FH125" s="695"/>
      <c r="FI125" s="694"/>
      <c r="FJ125" s="694"/>
      <c r="FK125" s="694"/>
      <c r="FL125" s="694"/>
      <c r="FM125" s="694"/>
      <c r="FN125" s="694"/>
      <c r="FO125" s="694"/>
      <c r="FP125" s="694"/>
      <c r="FQ125" s="694"/>
      <c r="FR125" s="694"/>
      <c r="FS125" s="694"/>
      <c r="FT125" s="694"/>
      <c r="FU125" s="695"/>
      <c r="FV125" s="695"/>
      <c r="FW125" s="690"/>
      <c r="FX125" s="690"/>
      <c r="FY125" s="695"/>
      <c r="FZ125" s="695"/>
      <c r="GA125" s="695"/>
      <c r="GB125" s="695"/>
      <c r="GC125" s="690"/>
      <c r="GD125" s="690"/>
    </row>
    <row r="126" spans="1:186" ht="24.95" customHeight="1" x14ac:dyDescent="0.2">
      <c r="A126" s="690" t="s">
        <v>3083</v>
      </c>
      <c r="B126" s="640" t="s">
        <v>3083</v>
      </c>
      <c r="C126" s="690" t="s">
        <v>5388</v>
      </c>
      <c r="D126" s="690" t="s">
        <v>7007</v>
      </c>
      <c r="E126" s="690" t="s">
        <v>5387</v>
      </c>
      <c r="F126" s="690" t="s">
        <v>7018</v>
      </c>
      <c r="G126" s="690" t="s">
        <v>5387</v>
      </c>
      <c r="H126" s="690" t="s">
        <v>88</v>
      </c>
      <c r="I126" s="690" t="s">
        <v>5387</v>
      </c>
      <c r="J126" s="690" t="s">
        <v>88</v>
      </c>
      <c r="K126" s="690" t="s">
        <v>5387</v>
      </c>
      <c r="L126" s="690" t="s">
        <v>88</v>
      </c>
      <c r="M126" s="690" t="s">
        <v>5387</v>
      </c>
      <c r="N126" s="690" t="s">
        <v>88</v>
      </c>
      <c r="O126" s="690" t="s">
        <v>5387</v>
      </c>
      <c r="P126" s="690" t="s">
        <v>88</v>
      </c>
      <c r="Q126" s="690" t="s">
        <v>5387</v>
      </c>
      <c r="R126" s="690" t="s">
        <v>88</v>
      </c>
      <c r="S126" s="690" t="s">
        <v>5387</v>
      </c>
      <c r="T126" s="690" t="s">
        <v>6941</v>
      </c>
      <c r="U126" s="690" t="s">
        <v>5387</v>
      </c>
      <c r="V126" s="690" t="s">
        <v>88</v>
      </c>
      <c r="W126" s="690" t="s">
        <v>5387</v>
      </c>
      <c r="X126" s="690" t="s">
        <v>88</v>
      </c>
      <c r="Y126" s="690" t="s">
        <v>5387</v>
      </c>
      <c r="Z126" s="690" t="s">
        <v>88</v>
      </c>
      <c r="AA126" s="690" t="s">
        <v>5387</v>
      </c>
      <c r="AB126" s="691">
        <v>38.596392999999999</v>
      </c>
      <c r="AC126" s="691" t="s">
        <v>5387</v>
      </c>
      <c r="AD126" s="691">
        <v>-82.832561999999996</v>
      </c>
      <c r="AE126" s="691" t="s">
        <v>5387</v>
      </c>
      <c r="AF126" s="690" t="s">
        <v>88</v>
      </c>
      <c r="AG126" s="690" t="s">
        <v>5387</v>
      </c>
      <c r="AH126" s="690" t="s">
        <v>88</v>
      </c>
      <c r="AI126" s="690" t="s">
        <v>88</v>
      </c>
      <c r="AJ126" s="690" t="s">
        <v>5387</v>
      </c>
      <c r="AK126" s="690" t="s">
        <v>88</v>
      </c>
      <c r="AL126" s="690" t="s">
        <v>88</v>
      </c>
      <c r="AM126" s="690" t="s">
        <v>5387</v>
      </c>
      <c r="AN126" s="690" t="s">
        <v>88</v>
      </c>
      <c r="AO126" s="690" t="s">
        <v>88</v>
      </c>
      <c r="AP126" s="690" t="s">
        <v>5387</v>
      </c>
      <c r="AQ126" s="690" t="s">
        <v>88</v>
      </c>
      <c r="AR126" s="690" t="s">
        <v>88</v>
      </c>
      <c r="AS126" s="690" t="s">
        <v>5387</v>
      </c>
      <c r="AT126" s="690" t="s">
        <v>88</v>
      </c>
      <c r="AU126" s="690" t="s">
        <v>88</v>
      </c>
      <c r="AV126" s="690" t="s">
        <v>5387</v>
      </c>
      <c r="AW126" s="690" t="s">
        <v>88</v>
      </c>
      <c r="AX126" s="690" t="s">
        <v>88</v>
      </c>
      <c r="AY126" s="690" t="s">
        <v>5387</v>
      </c>
      <c r="AZ126" s="690" t="s">
        <v>88</v>
      </c>
      <c r="BA126" s="690" t="s">
        <v>88</v>
      </c>
      <c r="BB126" s="690" t="s">
        <v>5387</v>
      </c>
      <c r="BC126" s="690" t="s">
        <v>601</v>
      </c>
      <c r="BD126" s="690" t="s">
        <v>5387</v>
      </c>
      <c r="BE126" s="692">
        <v>39637</v>
      </c>
      <c r="BF126" s="692" t="s">
        <v>5387</v>
      </c>
      <c r="BG126" s="690" t="s">
        <v>88</v>
      </c>
      <c r="BH126" s="690" t="s">
        <v>5387</v>
      </c>
      <c r="BI126" s="690">
        <v>30300377</v>
      </c>
      <c r="BJ126" s="690" t="s">
        <v>5387</v>
      </c>
      <c r="BK126" s="690" t="s">
        <v>7009</v>
      </c>
      <c r="BL126" s="690" t="s">
        <v>5387</v>
      </c>
      <c r="BM126" s="690" t="s">
        <v>88</v>
      </c>
      <c r="BN126" s="690" t="s">
        <v>88</v>
      </c>
      <c r="BO126" s="690" t="s">
        <v>5387</v>
      </c>
      <c r="BP126" s="690" t="s">
        <v>88</v>
      </c>
      <c r="BQ126" s="690" t="s">
        <v>88</v>
      </c>
      <c r="BR126" s="690" t="s">
        <v>5387</v>
      </c>
      <c r="BS126" s="690" t="s">
        <v>88</v>
      </c>
      <c r="BT126" s="690" t="s">
        <v>88</v>
      </c>
      <c r="BU126" s="690" t="s">
        <v>5387</v>
      </c>
      <c r="BV126" s="690" t="s">
        <v>88</v>
      </c>
      <c r="BW126" s="690" t="s">
        <v>88</v>
      </c>
      <c r="BX126" s="690" t="s">
        <v>5387</v>
      </c>
      <c r="BY126" s="690" t="s">
        <v>88</v>
      </c>
      <c r="BZ126" s="690" t="s">
        <v>88</v>
      </c>
      <c r="CA126" s="690"/>
      <c r="CB126" s="690" t="s">
        <v>88</v>
      </c>
      <c r="CC126" s="690" t="s">
        <v>88</v>
      </c>
      <c r="CD126" s="690"/>
      <c r="CE126" s="690" t="s">
        <v>88</v>
      </c>
      <c r="CF126" s="690" t="s">
        <v>88</v>
      </c>
      <c r="CG126" s="690"/>
      <c r="CH126" s="690" t="s">
        <v>88</v>
      </c>
      <c r="CI126" s="690" t="s">
        <v>88</v>
      </c>
      <c r="CJ126" s="690"/>
      <c r="CK126" s="690" t="s">
        <v>6944</v>
      </c>
      <c r="CL126" s="690" t="s">
        <v>5387</v>
      </c>
      <c r="CM126" s="690" t="s">
        <v>88</v>
      </c>
      <c r="CN126" s="690" t="s">
        <v>5387</v>
      </c>
      <c r="CO126" s="690" t="s">
        <v>88</v>
      </c>
      <c r="CP126" s="690" t="s">
        <v>5387</v>
      </c>
      <c r="CQ126" s="690" t="s">
        <v>7010</v>
      </c>
      <c r="CR126" s="690" t="s">
        <v>5387</v>
      </c>
      <c r="CS126" s="690" t="s">
        <v>88</v>
      </c>
      <c r="CT126" s="690" t="s">
        <v>5387</v>
      </c>
      <c r="CU126" s="691" t="s">
        <v>88</v>
      </c>
      <c r="CV126" s="691" t="s">
        <v>5387</v>
      </c>
      <c r="CW126" s="691" t="s">
        <v>88</v>
      </c>
      <c r="CX126" s="691" t="s">
        <v>5387</v>
      </c>
      <c r="CY126" s="690" t="s">
        <v>88</v>
      </c>
      <c r="CZ126" s="690" t="s">
        <v>5387</v>
      </c>
      <c r="DA126" s="690" t="s">
        <v>88</v>
      </c>
      <c r="DB126" s="690" t="s">
        <v>5387</v>
      </c>
      <c r="DC126" s="690" t="s">
        <v>88</v>
      </c>
      <c r="DD126" s="690" t="s">
        <v>5387</v>
      </c>
      <c r="DE126" s="690" t="s">
        <v>88</v>
      </c>
      <c r="DF126" s="690" t="s">
        <v>5387</v>
      </c>
      <c r="DG126" s="690" t="s">
        <v>88</v>
      </c>
      <c r="DH126" s="690" t="s">
        <v>5387</v>
      </c>
      <c r="DI126" s="690" t="s">
        <v>88</v>
      </c>
      <c r="DJ126" s="690" t="s">
        <v>5387</v>
      </c>
      <c r="DK126" s="690" t="s">
        <v>88</v>
      </c>
      <c r="DL126" s="690" t="s">
        <v>5387</v>
      </c>
      <c r="DM126" s="690" t="s">
        <v>88</v>
      </c>
      <c r="DN126" s="690" t="s">
        <v>5387</v>
      </c>
      <c r="DO126" s="690" t="s">
        <v>88</v>
      </c>
      <c r="DP126" s="690" t="s">
        <v>5387</v>
      </c>
      <c r="DQ126" s="690" t="s">
        <v>88</v>
      </c>
      <c r="DR126" s="690" t="s">
        <v>5387</v>
      </c>
      <c r="DS126" s="690" t="s">
        <v>88</v>
      </c>
      <c r="DT126" s="690" t="s">
        <v>5387</v>
      </c>
      <c r="DU126" s="690" t="s">
        <v>88</v>
      </c>
      <c r="DV126" s="690" t="s">
        <v>5387</v>
      </c>
      <c r="DW126" s="690" t="s">
        <v>88</v>
      </c>
      <c r="DX126" s="690" t="s">
        <v>5387</v>
      </c>
      <c r="DY126" s="690" t="s">
        <v>88</v>
      </c>
      <c r="DZ126" s="690" t="s">
        <v>5387</v>
      </c>
      <c r="EA126" s="690" t="s">
        <v>88</v>
      </c>
      <c r="EB126" s="690" t="s">
        <v>5387</v>
      </c>
      <c r="EC126" s="690" t="s">
        <v>88</v>
      </c>
      <c r="ED126" s="690" t="s">
        <v>5387</v>
      </c>
      <c r="EE126" s="690" t="s">
        <v>88</v>
      </c>
      <c r="EF126" s="690" t="s">
        <v>5387</v>
      </c>
      <c r="EG126" s="690" t="s">
        <v>88</v>
      </c>
      <c r="EH126" s="690" t="s">
        <v>5387</v>
      </c>
      <c r="EI126" s="690" t="s">
        <v>88</v>
      </c>
      <c r="EJ126" s="690" t="s">
        <v>5387</v>
      </c>
      <c r="EK126" s="690" t="s">
        <v>88</v>
      </c>
      <c r="EL126" s="690" t="s">
        <v>5387</v>
      </c>
      <c r="EM126" s="690" t="s">
        <v>88</v>
      </c>
      <c r="EN126" s="690" t="s">
        <v>5387</v>
      </c>
      <c r="EO126" s="690" t="s">
        <v>88</v>
      </c>
      <c r="EP126" s="690" t="s">
        <v>5387</v>
      </c>
      <c r="EQ126" s="690" t="s">
        <v>88</v>
      </c>
      <c r="ER126" s="690" t="s">
        <v>5387</v>
      </c>
      <c r="ES126" s="690" t="s">
        <v>88</v>
      </c>
      <c r="ET126" s="690" t="s">
        <v>5387</v>
      </c>
      <c r="EU126" s="690" t="s">
        <v>88</v>
      </c>
      <c r="EV126" s="690" t="s">
        <v>5387</v>
      </c>
      <c r="EW126" s="695"/>
      <c r="EX126" s="695"/>
      <c r="EY126" s="695"/>
      <c r="EZ126" s="695"/>
      <c r="FA126" s="695"/>
      <c r="FB126" s="695"/>
      <c r="FC126" s="695"/>
      <c r="FD126" s="695"/>
      <c r="FE126" s="695"/>
      <c r="FF126" s="695"/>
      <c r="FG126" s="695"/>
      <c r="FH126" s="695"/>
      <c r="FI126" s="694"/>
      <c r="FJ126" s="694"/>
      <c r="FK126" s="694"/>
      <c r="FL126" s="694"/>
      <c r="FM126" s="694"/>
      <c r="FN126" s="694"/>
      <c r="FO126" s="694"/>
      <c r="FP126" s="694"/>
      <c r="FQ126" s="694"/>
      <c r="FR126" s="694"/>
      <c r="FS126" s="694"/>
      <c r="FT126" s="694"/>
      <c r="FU126" s="695"/>
      <c r="FV126" s="695"/>
      <c r="FW126" s="690"/>
      <c r="FX126" s="690"/>
      <c r="FY126" s="695"/>
      <c r="FZ126" s="695"/>
      <c r="GA126" s="695"/>
      <c r="GB126" s="695"/>
      <c r="GC126" s="690"/>
      <c r="GD126" s="690"/>
    </row>
    <row r="127" spans="1:186" ht="24.95" customHeight="1" x14ac:dyDescent="0.2">
      <c r="A127" s="690" t="s">
        <v>3083</v>
      </c>
      <c r="B127" s="640" t="s">
        <v>3083</v>
      </c>
      <c r="C127" s="690" t="s">
        <v>5388</v>
      </c>
      <c r="D127" s="690" t="s">
        <v>7007</v>
      </c>
      <c r="E127" s="690" t="s">
        <v>5387</v>
      </c>
      <c r="F127" s="690" t="s">
        <v>7019</v>
      </c>
      <c r="G127" s="690" t="s">
        <v>5387</v>
      </c>
      <c r="H127" s="690" t="s">
        <v>88</v>
      </c>
      <c r="I127" s="690" t="s">
        <v>5387</v>
      </c>
      <c r="J127" s="690" t="s">
        <v>88</v>
      </c>
      <c r="K127" s="690" t="s">
        <v>5387</v>
      </c>
      <c r="L127" s="690" t="s">
        <v>88</v>
      </c>
      <c r="M127" s="690" t="s">
        <v>5387</v>
      </c>
      <c r="N127" s="690" t="s">
        <v>88</v>
      </c>
      <c r="O127" s="690" t="s">
        <v>5387</v>
      </c>
      <c r="P127" s="690" t="s">
        <v>88</v>
      </c>
      <c r="Q127" s="690" t="s">
        <v>5387</v>
      </c>
      <c r="R127" s="690" t="s">
        <v>88</v>
      </c>
      <c r="S127" s="690" t="s">
        <v>5387</v>
      </c>
      <c r="T127" s="690" t="s">
        <v>6941</v>
      </c>
      <c r="U127" s="690" t="s">
        <v>5387</v>
      </c>
      <c r="V127" s="690" t="s">
        <v>88</v>
      </c>
      <c r="W127" s="690" t="s">
        <v>5387</v>
      </c>
      <c r="X127" s="690" t="s">
        <v>88</v>
      </c>
      <c r="Y127" s="690" t="s">
        <v>5387</v>
      </c>
      <c r="Z127" s="690" t="s">
        <v>88</v>
      </c>
      <c r="AA127" s="690" t="s">
        <v>5387</v>
      </c>
      <c r="AB127" s="691">
        <v>38.595671000000003</v>
      </c>
      <c r="AC127" s="691" t="s">
        <v>5387</v>
      </c>
      <c r="AD127" s="691">
        <v>-82.833240000000004</v>
      </c>
      <c r="AE127" s="691" t="s">
        <v>5387</v>
      </c>
      <c r="AF127" s="690" t="s">
        <v>88</v>
      </c>
      <c r="AG127" s="690" t="s">
        <v>5387</v>
      </c>
      <c r="AH127" s="690" t="s">
        <v>88</v>
      </c>
      <c r="AI127" s="690" t="s">
        <v>88</v>
      </c>
      <c r="AJ127" s="690" t="s">
        <v>5387</v>
      </c>
      <c r="AK127" s="690" t="s">
        <v>88</v>
      </c>
      <c r="AL127" s="690" t="s">
        <v>88</v>
      </c>
      <c r="AM127" s="690" t="s">
        <v>5387</v>
      </c>
      <c r="AN127" s="690" t="s">
        <v>88</v>
      </c>
      <c r="AO127" s="690" t="s">
        <v>88</v>
      </c>
      <c r="AP127" s="690" t="s">
        <v>5387</v>
      </c>
      <c r="AQ127" s="690" t="s">
        <v>88</v>
      </c>
      <c r="AR127" s="690" t="s">
        <v>88</v>
      </c>
      <c r="AS127" s="690" t="s">
        <v>5387</v>
      </c>
      <c r="AT127" s="690" t="s">
        <v>88</v>
      </c>
      <c r="AU127" s="690" t="s">
        <v>88</v>
      </c>
      <c r="AV127" s="690" t="s">
        <v>5387</v>
      </c>
      <c r="AW127" s="690" t="s">
        <v>88</v>
      </c>
      <c r="AX127" s="690" t="s">
        <v>88</v>
      </c>
      <c r="AY127" s="690" t="s">
        <v>5387</v>
      </c>
      <c r="AZ127" s="690" t="s">
        <v>88</v>
      </c>
      <c r="BA127" s="690" t="s">
        <v>88</v>
      </c>
      <c r="BB127" s="690" t="s">
        <v>5387</v>
      </c>
      <c r="BC127" s="690" t="s">
        <v>601</v>
      </c>
      <c r="BD127" s="690" t="s">
        <v>5387</v>
      </c>
      <c r="BE127" s="692">
        <v>39637</v>
      </c>
      <c r="BF127" s="692" t="s">
        <v>5387</v>
      </c>
      <c r="BG127" s="690" t="s">
        <v>88</v>
      </c>
      <c r="BH127" s="690" t="s">
        <v>5387</v>
      </c>
      <c r="BI127" s="690">
        <v>30300377</v>
      </c>
      <c r="BJ127" s="690" t="s">
        <v>5387</v>
      </c>
      <c r="BK127" s="690" t="s">
        <v>7009</v>
      </c>
      <c r="BL127" s="690" t="s">
        <v>5387</v>
      </c>
      <c r="BM127" s="690" t="s">
        <v>88</v>
      </c>
      <c r="BN127" s="690" t="s">
        <v>88</v>
      </c>
      <c r="BO127" s="690" t="s">
        <v>5387</v>
      </c>
      <c r="BP127" s="690" t="s">
        <v>88</v>
      </c>
      <c r="BQ127" s="690" t="s">
        <v>88</v>
      </c>
      <c r="BR127" s="690" t="s">
        <v>5387</v>
      </c>
      <c r="BS127" s="690" t="s">
        <v>88</v>
      </c>
      <c r="BT127" s="690" t="s">
        <v>88</v>
      </c>
      <c r="BU127" s="690" t="s">
        <v>5387</v>
      </c>
      <c r="BV127" s="690" t="s">
        <v>88</v>
      </c>
      <c r="BW127" s="690" t="s">
        <v>88</v>
      </c>
      <c r="BX127" s="690" t="s">
        <v>5387</v>
      </c>
      <c r="BY127" s="690" t="s">
        <v>88</v>
      </c>
      <c r="BZ127" s="690" t="s">
        <v>88</v>
      </c>
      <c r="CA127" s="690"/>
      <c r="CB127" s="690" t="s">
        <v>88</v>
      </c>
      <c r="CC127" s="690" t="s">
        <v>88</v>
      </c>
      <c r="CD127" s="690"/>
      <c r="CE127" s="690" t="s">
        <v>88</v>
      </c>
      <c r="CF127" s="690" t="s">
        <v>88</v>
      </c>
      <c r="CG127" s="690"/>
      <c r="CH127" s="690" t="s">
        <v>88</v>
      </c>
      <c r="CI127" s="690" t="s">
        <v>88</v>
      </c>
      <c r="CJ127" s="690"/>
      <c r="CK127" s="690" t="s">
        <v>6944</v>
      </c>
      <c r="CL127" s="690" t="s">
        <v>5387</v>
      </c>
      <c r="CM127" s="690" t="s">
        <v>88</v>
      </c>
      <c r="CN127" s="690" t="s">
        <v>5387</v>
      </c>
      <c r="CO127" s="690" t="s">
        <v>88</v>
      </c>
      <c r="CP127" s="690" t="s">
        <v>5387</v>
      </c>
      <c r="CQ127" s="690" t="s">
        <v>7010</v>
      </c>
      <c r="CR127" s="690" t="s">
        <v>5387</v>
      </c>
      <c r="CS127" s="690" t="s">
        <v>88</v>
      </c>
      <c r="CT127" s="690" t="s">
        <v>5387</v>
      </c>
      <c r="CU127" s="691" t="s">
        <v>88</v>
      </c>
      <c r="CV127" s="691" t="s">
        <v>5387</v>
      </c>
      <c r="CW127" s="691" t="s">
        <v>88</v>
      </c>
      <c r="CX127" s="691" t="s">
        <v>5387</v>
      </c>
      <c r="CY127" s="690" t="s">
        <v>88</v>
      </c>
      <c r="CZ127" s="690" t="s">
        <v>5387</v>
      </c>
      <c r="DA127" s="690" t="s">
        <v>88</v>
      </c>
      <c r="DB127" s="690" t="s">
        <v>5387</v>
      </c>
      <c r="DC127" s="690" t="s">
        <v>88</v>
      </c>
      <c r="DD127" s="690" t="s">
        <v>5387</v>
      </c>
      <c r="DE127" s="690" t="s">
        <v>88</v>
      </c>
      <c r="DF127" s="690" t="s">
        <v>5387</v>
      </c>
      <c r="DG127" s="690" t="s">
        <v>88</v>
      </c>
      <c r="DH127" s="690" t="s">
        <v>5387</v>
      </c>
      <c r="DI127" s="690" t="s">
        <v>88</v>
      </c>
      <c r="DJ127" s="690" t="s">
        <v>5387</v>
      </c>
      <c r="DK127" s="690" t="s">
        <v>88</v>
      </c>
      <c r="DL127" s="690" t="s">
        <v>5387</v>
      </c>
      <c r="DM127" s="690" t="s">
        <v>88</v>
      </c>
      <c r="DN127" s="690" t="s">
        <v>5387</v>
      </c>
      <c r="DO127" s="690" t="s">
        <v>88</v>
      </c>
      <c r="DP127" s="690" t="s">
        <v>5387</v>
      </c>
      <c r="DQ127" s="690" t="s">
        <v>88</v>
      </c>
      <c r="DR127" s="690" t="s">
        <v>5387</v>
      </c>
      <c r="DS127" s="690" t="s">
        <v>88</v>
      </c>
      <c r="DT127" s="690" t="s">
        <v>5387</v>
      </c>
      <c r="DU127" s="690" t="s">
        <v>88</v>
      </c>
      <c r="DV127" s="690" t="s">
        <v>5387</v>
      </c>
      <c r="DW127" s="690" t="s">
        <v>88</v>
      </c>
      <c r="DX127" s="690" t="s">
        <v>5387</v>
      </c>
      <c r="DY127" s="690" t="s">
        <v>88</v>
      </c>
      <c r="DZ127" s="690" t="s">
        <v>5387</v>
      </c>
      <c r="EA127" s="690" t="s">
        <v>88</v>
      </c>
      <c r="EB127" s="690" t="s">
        <v>5387</v>
      </c>
      <c r="EC127" s="690" t="s">
        <v>88</v>
      </c>
      <c r="ED127" s="690" t="s">
        <v>5387</v>
      </c>
      <c r="EE127" s="690" t="s">
        <v>88</v>
      </c>
      <c r="EF127" s="690" t="s">
        <v>5387</v>
      </c>
      <c r="EG127" s="690" t="s">
        <v>88</v>
      </c>
      <c r="EH127" s="690" t="s">
        <v>5387</v>
      </c>
      <c r="EI127" s="690" t="s">
        <v>88</v>
      </c>
      <c r="EJ127" s="690" t="s">
        <v>5387</v>
      </c>
      <c r="EK127" s="690" t="s">
        <v>88</v>
      </c>
      <c r="EL127" s="690" t="s">
        <v>5387</v>
      </c>
      <c r="EM127" s="690" t="s">
        <v>88</v>
      </c>
      <c r="EN127" s="690" t="s">
        <v>5387</v>
      </c>
      <c r="EO127" s="690" t="s">
        <v>88</v>
      </c>
      <c r="EP127" s="690" t="s">
        <v>5387</v>
      </c>
      <c r="EQ127" s="690" t="s">
        <v>88</v>
      </c>
      <c r="ER127" s="690" t="s">
        <v>5387</v>
      </c>
      <c r="ES127" s="690" t="s">
        <v>88</v>
      </c>
      <c r="ET127" s="690" t="s">
        <v>5387</v>
      </c>
      <c r="EU127" s="690" t="s">
        <v>88</v>
      </c>
      <c r="EV127" s="690" t="s">
        <v>5387</v>
      </c>
      <c r="EW127" s="695"/>
      <c r="EX127" s="695"/>
      <c r="EY127" s="695"/>
      <c r="EZ127" s="695"/>
      <c r="FA127" s="695"/>
      <c r="FB127" s="695"/>
      <c r="FC127" s="695"/>
      <c r="FD127" s="695"/>
      <c r="FE127" s="695"/>
      <c r="FF127" s="695"/>
      <c r="FG127" s="695"/>
      <c r="FH127" s="695"/>
      <c r="FI127" s="694"/>
      <c r="FJ127" s="694"/>
      <c r="FK127" s="694"/>
      <c r="FL127" s="694"/>
      <c r="FM127" s="694"/>
      <c r="FN127" s="694"/>
      <c r="FO127" s="694"/>
      <c r="FP127" s="694"/>
      <c r="FQ127" s="694"/>
      <c r="FR127" s="694"/>
      <c r="FS127" s="694"/>
      <c r="FT127" s="694"/>
      <c r="FU127" s="695"/>
      <c r="FV127" s="695"/>
      <c r="FW127" s="690"/>
      <c r="FX127" s="690"/>
      <c r="FY127" s="695"/>
      <c r="FZ127" s="695"/>
      <c r="GA127" s="695"/>
      <c r="GB127" s="695"/>
      <c r="GC127" s="690"/>
      <c r="GD127" s="690"/>
    </row>
    <row r="128" spans="1:186" ht="24.95" customHeight="1" x14ac:dyDescent="0.2">
      <c r="A128" s="690" t="s">
        <v>3083</v>
      </c>
      <c r="B128" s="640" t="s">
        <v>3083</v>
      </c>
      <c r="C128" s="690" t="s">
        <v>5388</v>
      </c>
      <c r="D128" s="690" t="s">
        <v>7007</v>
      </c>
      <c r="E128" s="690" t="s">
        <v>5387</v>
      </c>
      <c r="F128" s="690" t="s">
        <v>7020</v>
      </c>
      <c r="G128" s="690" t="s">
        <v>5387</v>
      </c>
      <c r="H128" s="690" t="s">
        <v>88</v>
      </c>
      <c r="I128" s="690" t="s">
        <v>5387</v>
      </c>
      <c r="J128" s="690" t="s">
        <v>88</v>
      </c>
      <c r="K128" s="690" t="s">
        <v>5387</v>
      </c>
      <c r="L128" s="690" t="s">
        <v>88</v>
      </c>
      <c r="M128" s="690" t="s">
        <v>5387</v>
      </c>
      <c r="N128" s="690" t="s">
        <v>88</v>
      </c>
      <c r="O128" s="690" t="s">
        <v>5387</v>
      </c>
      <c r="P128" s="690" t="s">
        <v>88</v>
      </c>
      <c r="Q128" s="690" t="s">
        <v>5387</v>
      </c>
      <c r="R128" s="690" t="s">
        <v>88</v>
      </c>
      <c r="S128" s="690" t="s">
        <v>5387</v>
      </c>
      <c r="T128" s="690" t="s">
        <v>6941</v>
      </c>
      <c r="U128" s="690" t="s">
        <v>5387</v>
      </c>
      <c r="V128" s="690" t="s">
        <v>88</v>
      </c>
      <c r="W128" s="690" t="s">
        <v>5387</v>
      </c>
      <c r="X128" s="690" t="s">
        <v>88</v>
      </c>
      <c r="Y128" s="690" t="s">
        <v>5387</v>
      </c>
      <c r="Z128" s="690" t="s">
        <v>88</v>
      </c>
      <c r="AA128" s="690" t="s">
        <v>5387</v>
      </c>
      <c r="AB128" s="691">
        <v>38.596673000000003</v>
      </c>
      <c r="AC128" s="691" t="s">
        <v>7021</v>
      </c>
      <c r="AD128" s="691">
        <v>-82.830622000000005</v>
      </c>
      <c r="AE128" s="691" t="s">
        <v>7021</v>
      </c>
      <c r="AF128" s="690" t="s">
        <v>88</v>
      </c>
      <c r="AG128" s="690" t="s">
        <v>5387</v>
      </c>
      <c r="AH128" s="690" t="s">
        <v>88</v>
      </c>
      <c r="AI128" s="690" t="s">
        <v>88</v>
      </c>
      <c r="AJ128" s="690" t="s">
        <v>5387</v>
      </c>
      <c r="AK128" s="690" t="s">
        <v>88</v>
      </c>
      <c r="AL128" s="690" t="s">
        <v>88</v>
      </c>
      <c r="AM128" s="690" t="s">
        <v>5387</v>
      </c>
      <c r="AN128" s="690" t="s">
        <v>88</v>
      </c>
      <c r="AO128" s="690" t="s">
        <v>88</v>
      </c>
      <c r="AP128" s="690" t="s">
        <v>5387</v>
      </c>
      <c r="AQ128" s="690" t="s">
        <v>88</v>
      </c>
      <c r="AR128" s="690" t="s">
        <v>88</v>
      </c>
      <c r="AS128" s="690" t="s">
        <v>5387</v>
      </c>
      <c r="AT128" s="690" t="s">
        <v>88</v>
      </c>
      <c r="AU128" s="690" t="s">
        <v>88</v>
      </c>
      <c r="AV128" s="690" t="s">
        <v>5387</v>
      </c>
      <c r="AW128" s="690" t="s">
        <v>88</v>
      </c>
      <c r="AX128" s="690" t="s">
        <v>88</v>
      </c>
      <c r="AY128" s="690" t="s">
        <v>5387</v>
      </c>
      <c r="AZ128" s="690" t="s">
        <v>88</v>
      </c>
      <c r="BA128" s="690" t="s">
        <v>88</v>
      </c>
      <c r="BB128" s="690" t="s">
        <v>5387</v>
      </c>
      <c r="BC128" s="690" t="s">
        <v>601</v>
      </c>
      <c r="BD128" s="690" t="s">
        <v>5387</v>
      </c>
      <c r="BE128" s="692">
        <v>42772</v>
      </c>
      <c r="BF128" s="692" t="s">
        <v>5387</v>
      </c>
      <c r="BG128" s="690" t="s">
        <v>88</v>
      </c>
      <c r="BH128" s="690" t="s">
        <v>5387</v>
      </c>
      <c r="BI128" s="690">
        <v>30300377</v>
      </c>
      <c r="BJ128" s="690" t="s">
        <v>5387</v>
      </c>
      <c r="BK128" s="690" t="s">
        <v>7009</v>
      </c>
      <c r="BL128" s="690" t="s">
        <v>5387</v>
      </c>
      <c r="BM128" s="690" t="s">
        <v>88</v>
      </c>
      <c r="BN128" s="690" t="s">
        <v>88</v>
      </c>
      <c r="BO128" s="690" t="s">
        <v>5387</v>
      </c>
      <c r="BP128" s="690" t="s">
        <v>88</v>
      </c>
      <c r="BQ128" s="690" t="s">
        <v>88</v>
      </c>
      <c r="BR128" s="690" t="s">
        <v>5387</v>
      </c>
      <c r="BS128" s="690" t="s">
        <v>88</v>
      </c>
      <c r="BT128" s="690" t="s">
        <v>88</v>
      </c>
      <c r="BU128" s="690" t="s">
        <v>5387</v>
      </c>
      <c r="BV128" s="690" t="s">
        <v>88</v>
      </c>
      <c r="BW128" s="690" t="s">
        <v>88</v>
      </c>
      <c r="BX128" s="690" t="s">
        <v>5387</v>
      </c>
      <c r="BY128" s="690" t="s">
        <v>88</v>
      </c>
      <c r="BZ128" s="690" t="s">
        <v>88</v>
      </c>
      <c r="CA128" s="690"/>
      <c r="CB128" s="690" t="s">
        <v>88</v>
      </c>
      <c r="CC128" s="690" t="s">
        <v>88</v>
      </c>
      <c r="CD128" s="690"/>
      <c r="CE128" s="690" t="s">
        <v>88</v>
      </c>
      <c r="CF128" s="690" t="s">
        <v>88</v>
      </c>
      <c r="CG128" s="690"/>
      <c r="CH128" s="690" t="s">
        <v>88</v>
      </c>
      <c r="CI128" s="690" t="s">
        <v>88</v>
      </c>
      <c r="CJ128" s="690"/>
      <c r="CK128" s="690" t="s">
        <v>6944</v>
      </c>
      <c r="CL128" s="690" t="s">
        <v>5387</v>
      </c>
      <c r="CM128" s="690" t="s">
        <v>88</v>
      </c>
      <c r="CN128" s="690" t="s">
        <v>5387</v>
      </c>
      <c r="CO128" s="690" t="s">
        <v>88</v>
      </c>
      <c r="CP128" s="690" t="s">
        <v>5387</v>
      </c>
      <c r="CQ128" s="690" t="s">
        <v>7010</v>
      </c>
      <c r="CR128" s="690" t="s">
        <v>5387</v>
      </c>
      <c r="CS128" s="690" t="s">
        <v>88</v>
      </c>
      <c r="CT128" s="690" t="s">
        <v>5387</v>
      </c>
      <c r="CU128" s="691" t="s">
        <v>88</v>
      </c>
      <c r="CV128" s="691" t="s">
        <v>5387</v>
      </c>
      <c r="CW128" s="691" t="s">
        <v>88</v>
      </c>
      <c r="CX128" s="691" t="s">
        <v>5387</v>
      </c>
      <c r="CY128" s="690" t="s">
        <v>88</v>
      </c>
      <c r="CZ128" s="690" t="s">
        <v>5387</v>
      </c>
      <c r="DA128" s="690" t="s">
        <v>88</v>
      </c>
      <c r="DB128" s="690" t="s">
        <v>5387</v>
      </c>
      <c r="DC128" s="690" t="s">
        <v>88</v>
      </c>
      <c r="DD128" s="690" t="s">
        <v>5387</v>
      </c>
      <c r="DE128" s="690" t="s">
        <v>88</v>
      </c>
      <c r="DF128" s="690" t="s">
        <v>5387</v>
      </c>
      <c r="DG128" s="690" t="s">
        <v>88</v>
      </c>
      <c r="DH128" s="690" t="s">
        <v>5387</v>
      </c>
      <c r="DI128" s="690" t="s">
        <v>88</v>
      </c>
      <c r="DJ128" s="690" t="s">
        <v>5387</v>
      </c>
      <c r="DK128" s="690" t="s">
        <v>88</v>
      </c>
      <c r="DL128" s="690" t="s">
        <v>5387</v>
      </c>
      <c r="DM128" s="690" t="s">
        <v>88</v>
      </c>
      <c r="DN128" s="690" t="s">
        <v>5387</v>
      </c>
      <c r="DO128" s="690" t="s">
        <v>88</v>
      </c>
      <c r="DP128" s="690" t="s">
        <v>5387</v>
      </c>
      <c r="DQ128" s="690" t="s">
        <v>88</v>
      </c>
      <c r="DR128" s="690" t="s">
        <v>5387</v>
      </c>
      <c r="DS128" s="690" t="s">
        <v>88</v>
      </c>
      <c r="DT128" s="690" t="s">
        <v>5387</v>
      </c>
      <c r="DU128" s="690" t="s">
        <v>88</v>
      </c>
      <c r="DV128" s="690" t="s">
        <v>5387</v>
      </c>
      <c r="DW128" s="690" t="s">
        <v>88</v>
      </c>
      <c r="DX128" s="690" t="s">
        <v>5387</v>
      </c>
      <c r="DY128" s="690" t="s">
        <v>88</v>
      </c>
      <c r="DZ128" s="690" t="s">
        <v>5387</v>
      </c>
      <c r="EA128" s="690" t="s">
        <v>88</v>
      </c>
      <c r="EB128" s="690" t="s">
        <v>5387</v>
      </c>
      <c r="EC128" s="690" t="s">
        <v>88</v>
      </c>
      <c r="ED128" s="690" t="s">
        <v>5387</v>
      </c>
      <c r="EE128" s="690" t="s">
        <v>88</v>
      </c>
      <c r="EF128" s="690" t="s">
        <v>5387</v>
      </c>
      <c r="EG128" s="690" t="s">
        <v>88</v>
      </c>
      <c r="EH128" s="690" t="s">
        <v>5387</v>
      </c>
      <c r="EI128" s="690" t="s">
        <v>88</v>
      </c>
      <c r="EJ128" s="690" t="s">
        <v>5387</v>
      </c>
      <c r="EK128" s="690" t="s">
        <v>88</v>
      </c>
      <c r="EL128" s="690" t="s">
        <v>5387</v>
      </c>
      <c r="EM128" s="690" t="s">
        <v>88</v>
      </c>
      <c r="EN128" s="690" t="s">
        <v>5387</v>
      </c>
      <c r="EO128" s="690" t="s">
        <v>88</v>
      </c>
      <c r="EP128" s="690" t="s">
        <v>5387</v>
      </c>
      <c r="EQ128" s="690" t="s">
        <v>88</v>
      </c>
      <c r="ER128" s="690" t="s">
        <v>5387</v>
      </c>
      <c r="ES128" s="690" t="s">
        <v>88</v>
      </c>
      <c r="ET128" s="690" t="s">
        <v>5387</v>
      </c>
      <c r="EU128" s="690" t="s">
        <v>88</v>
      </c>
      <c r="EV128" s="690" t="s">
        <v>5387</v>
      </c>
      <c r="EW128" s="690"/>
      <c r="EX128" s="690"/>
      <c r="EY128" s="690"/>
      <c r="EZ128" s="690"/>
      <c r="FA128" s="690"/>
      <c r="FB128" s="690"/>
      <c r="FC128" s="690"/>
      <c r="FD128" s="690"/>
      <c r="FE128" s="690"/>
      <c r="FF128" s="690"/>
      <c r="FG128" s="690"/>
      <c r="FH128" s="690"/>
      <c r="FI128" s="690"/>
      <c r="FJ128" s="690"/>
      <c r="FK128" s="690"/>
      <c r="FL128" s="690"/>
      <c r="FM128" s="690"/>
      <c r="FN128" s="690"/>
      <c r="FO128" s="690"/>
      <c r="FP128" s="690"/>
      <c r="FQ128" s="690"/>
      <c r="FR128" s="690"/>
      <c r="FS128" s="690"/>
      <c r="FT128" s="690"/>
      <c r="FU128" s="690"/>
      <c r="FV128" s="690"/>
      <c r="FW128" s="690"/>
      <c r="FX128" s="690"/>
      <c r="FY128" s="690"/>
      <c r="FZ128" s="690"/>
      <c r="GA128" s="690"/>
      <c r="GB128" s="690"/>
      <c r="GC128" s="690"/>
      <c r="GD128" s="690"/>
    </row>
    <row r="129" spans="1:186" ht="24.95" customHeight="1" x14ac:dyDescent="0.2">
      <c r="A129" s="690" t="s">
        <v>3083</v>
      </c>
      <c r="B129" s="640" t="s">
        <v>3083</v>
      </c>
      <c r="C129" s="690" t="s">
        <v>5388</v>
      </c>
      <c r="D129" s="690" t="s">
        <v>7007</v>
      </c>
      <c r="E129" s="690" t="s">
        <v>5387</v>
      </c>
      <c r="F129" s="690" t="s">
        <v>7022</v>
      </c>
      <c r="G129" s="690" t="s">
        <v>5387</v>
      </c>
      <c r="H129" s="690" t="s">
        <v>88</v>
      </c>
      <c r="I129" s="690" t="s">
        <v>5387</v>
      </c>
      <c r="J129" s="690" t="s">
        <v>88</v>
      </c>
      <c r="K129" s="690" t="s">
        <v>5387</v>
      </c>
      <c r="L129" s="690" t="s">
        <v>88</v>
      </c>
      <c r="M129" s="690" t="s">
        <v>5387</v>
      </c>
      <c r="N129" s="690" t="s">
        <v>88</v>
      </c>
      <c r="O129" s="690" t="s">
        <v>5387</v>
      </c>
      <c r="P129" s="690" t="s">
        <v>88</v>
      </c>
      <c r="Q129" s="690" t="s">
        <v>5387</v>
      </c>
      <c r="R129" s="690" t="s">
        <v>88</v>
      </c>
      <c r="S129" s="690" t="s">
        <v>5387</v>
      </c>
      <c r="T129" s="690" t="s">
        <v>6941</v>
      </c>
      <c r="U129" s="690" t="s">
        <v>5387</v>
      </c>
      <c r="V129" s="690" t="s">
        <v>88</v>
      </c>
      <c r="W129" s="690" t="s">
        <v>5387</v>
      </c>
      <c r="X129" s="690" t="s">
        <v>88</v>
      </c>
      <c r="Y129" s="690" t="s">
        <v>5387</v>
      </c>
      <c r="Z129" s="690" t="s">
        <v>88</v>
      </c>
      <c r="AA129" s="690" t="s">
        <v>5387</v>
      </c>
      <c r="AB129" s="691">
        <v>38.599074999999999</v>
      </c>
      <c r="AC129" s="691" t="s">
        <v>7021</v>
      </c>
      <c r="AD129" s="691">
        <v>-82.823955999999995</v>
      </c>
      <c r="AE129" s="691" t="s">
        <v>7021</v>
      </c>
      <c r="AF129" s="690" t="s">
        <v>88</v>
      </c>
      <c r="AG129" s="690" t="s">
        <v>5387</v>
      </c>
      <c r="AH129" s="690" t="s">
        <v>88</v>
      </c>
      <c r="AI129" s="690" t="s">
        <v>88</v>
      </c>
      <c r="AJ129" s="690" t="s">
        <v>5387</v>
      </c>
      <c r="AK129" s="690" t="s">
        <v>88</v>
      </c>
      <c r="AL129" s="690" t="s">
        <v>88</v>
      </c>
      <c r="AM129" s="690" t="s">
        <v>5387</v>
      </c>
      <c r="AN129" s="690" t="s">
        <v>88</v>
      </c>
      <c r="AO129" s="690" t="s">
        <v>88</v>
      </c>
      <c r="AP129" s="690" t="s">
        <v>5387</v>
      </c>
      <c r="AQ129" s="690" t="s">
        <v>88</v>
      </c>
      <c r="AR129" s="690" t="s">
        <v>88</v>
      </c>
      <c r="AS129" s="690" t="s">
        <v>5387</v>
      </c>
      <c r="AT129" s="690" t="s">
        <v>88</v>
      </c>
      <c r="AU129" s="690" t="s">
        <v>88</v>
      </c>
      <c r="AV129" s="690" t="s">
        <v>5387</v>
      </c>
      <c r="AW129" s="690" t="s">
        <v>88</v>
      </c>
      <c r="AX129" s="690" t="s">
        <v>88</v>
      </c>
      <c r="AY129" s="690" t="s">
        <v>5387</v>
      </c>
      <c r="AZ129" s="690" t="s">
        <v>88</v>
      </c>
      <c r="BA129" s="690" t="s">
        <v>88</v>
      </c>
      <c r="BB129" s="690" t="s">
        <v>5387</v>
      </c>
      <c r="BC129" s="690" t="s">
        <v>601</v>
      </c>
      <c r="BD129" s="690" t="s">
        <v>5387</v>
      </c>
      <c r="BE129" s="692">
        <v>43502</v>
      </c>
      <c r="BF129" s="692" t="s">
        <v>5387</v>
      </c>
      <c r="BG129" s="690" t="s">
        <v>88</v>
      </c>
      <c r="BH129" s="690" t="s">
        <v>5387</v>
      </c>
      <c r="BI129" s="690">
        <v>30300377</v>
      </c>
      <c r="BJ129" s="690" t="s">
        <v>5387</v>
      </c>
      <c r="BK129" s="690" t="s">
        <v>7009</v>
      </c>
      <c r="BL129" s="690" t="s">
        <v>5387</v>
      </c>
      <c r="BM129" s="690" t="s">
        <v>88</v>
      </c>
      <c r="BN129" s="690" t="s">
        <v>88</v>
      </c>
      <c r="BO129" s="690" t="s">
        <v>5387</v>
      </c>
      <c r="BP129" s="690" t="s">
        <v>88</v>
      </c>
      <c r="BQ129" s="690" t="s">
        <v>88</v>
      </c>
      <c r="BR129" s="690" t="s">
        <v>5387</v>
      </c>
      <c r="BS129" s="690" t="s">
        <v>88</v>
      </c>
      <c r="BT129" s="690" t="s">
        <v>88</v>
      </c>
      <c r="BU129" s="690" t="s">
        <v>5387</v>
      </c>
      <c r="BV129" s="690" t="s">
        <v>88</v>
      </c>
      <c r="BW129" s="690" t="s">
        <v>88</v>
      </c>
      <c r="BX129" s="690" t="s">
        <v>5387</v>
      </c>
      <c r="BY129" s="690" t="s">
        <v>88</v>
      </c>
      <c r="BZ129" s="690" t="s">
        <v>88</v>
      </c>
      <c r="CA129" s="690"/>
      <c r="CB129" s="690" t="s">
        <v>88</v>
      </c>
      <c r="CC129" s="690" t="s">
        <v>88</v>
      </c>
      <c r="CD129" s="690"/>
      <c r="CE129" s="690" t="s">
        <v>88</v>
      </c>
      <c r="CF129" s="690" t="s">
        <v>88</v>
      </c>
      <c r="CG129" s="690"/>
      <c r="CH129" s="690" t="s">
        <v>88</v>
      </c>
      <c r="CI129" s="690" t="s">
        <v>88</v>
      </c>
      <c r="CJ129" s="690"/>
      <c r="CK129" s="690" t="s">
        <v>6944</v>
      </c>
      <c r="CL129" s="690" t="s">
        <v>5387</v>
      </c>
      <c r="CM129" s="690" t="s">
        <v>88</v>
      </c>
      <c r="CN129" s="690" t="s">
        <v>5387</v>
      </c>
      <c r="CO129" s="690" t="s">
        <v>88</v>
      </c>
      <c r="CP129" s="690" t="s">
        <v>5387</v>
      </c>
      <c r="CQ129" s="690" t="s">
        <v>7010</v>
      </c>
      <c r="CR129" s="690" t="s">
        <v>5387</v>
      </c>
      <c r="CS129" s="690" t="s">
        <v>88</v>
      </c>
      <c r="CT129" s="690" t="s">
        <v>5387</v>
      </c>
      <c r="CU129" s="691" t="s">
        <v>88</v>
      </c>
      <c r="CV129" s="691" t="s">
        <v>5387</v>
      </c>
      <c r="CW129" s="691" t="s">
        <v>88</v>
      </c>
      <c r="CX129" s="691" t="s">
        <v>5387</v>
      </c>
      <c r="CY129" s="690" t="s">
        <v>88</v>
      </c>
      <c r="CZ129" s="690" t="s">
        <v>5387</v>
      </c>
      <c r="DA129" s="690" t="s">
        <v>88</v>
      </c>
      <c r="DB129" s="690" t="s">
        <v>5387</v>
      </c>
      <c r="DC129" s="690" t="s">
        <v>88</v>
      </c>
      <c r="DD129" s="690" t="s">
        <v>5387</v>
      </c>
      <c r="DE129" s="690" t="s">
        <v>88</v>
      </c>
      <c r="DF129" s="690" t="s">
        <v>5387</v>
      </c>
      <c r="DG129" s="690" t="s">
        <v>88</v>
      </c>
      <c r="DH129" s="690" t="s">
        <v>5387</v>
      </c>
      <c r="DI129" s="690" t="s">
        <v>88</v>
      </c>
      <c r="DJ129" s="690" t="s">
        <v>5387</v>
      </c>
      <c r="DK129" s="690" t="s">
        <v>88</v>
      </c>
      <c r="DL129" s="690" t="s">
        <v>5387</v>
      </c>
      <c r="DM129" s="690" t="s">
        <v>88</v>
      </c>
      <c r="DN129" s="690" t="s">
        <v>5387</v>
      </c>
      <c r="DO129" s="690" t="s">
        <v>88</v>
      </c>
      <c r="DP129" s="690" t="s">
        <v>5387</v>
      </c>
      <c r="DQ129" s="690" t="s">
        <v>88</v>
      </c>
      <c r="DR129" s="690" t="s">
        <v>5387</v>
      </c>
      <c r="DS129" s="690" t="s">
        <v>88</v>
      </c>
      <c r="DT129" s="690" t="s">
        <v>5387</v>
      </c>
      <c r="DU129" s="690" t="s">
        <v>88</v>
      </c>
      <c r="DV129" s="690" t="s">
        <v>5387</v>
      </c>
      <c r="DW129" s="690" t="s">
        <v>88</v>
      </c>
      <c r="DX129" s="690" t="s">
        <v>5387</v>
      </c>
      <c r="DY129" s="690" t="s">
        <v>88</v>
      </c>
      <c r="DZ129" s="690" t="s">
        <v>5387</v>
      </c>
      <c r="EA129" s="690" t="s">
        <v>88</v>
      </c>
      <c r="EB129" s="690" t="s">
        <v>5387</v>
      </c>
      <c r="EC129" s="690" t="s">
        <v>88</v>
      </c>
      <c r="ED129" s="690" t="s">
        <v>5387</v>
      </c>
      <c r="EE129" s="690" t="s">
        <v>88</v>
      </c>
      <c r="EF129" s="690" t="s">
        <v>5387</v>
      </c>
      <c r="EG129" s="690" t="s">
        <v>88</v>
      </c>
      <c r="EH129" s="690" t="s">
        <v>5387</v>
      </c>
      <c r="EI129" s="690" t="s">
        <v>88</v>
      </c>
      <c r="EJ129" s="690" t="s">
        <v>5387</v>
      </c>
      <c r="EK129" s="690" t="s">
        <v>88</v>
      </c>
      <c r="EL129" s="690" t="s">
        <v>5387</v>
      </c>
      <c r="EM129" s="690" t="s">
        <v>88</v>
      </c>
      <c r="EN129" s="690" t="s">
        <v>5387</v>
      </c>
      <c r="EO129" s="690" t="s">
        <v>88</v>
      </c>
      <c r="EP129" s="690" t="s">
        <v>5387</v>
      </c>
      <c r="EQ129" s="690" t="s">
        <v>88</v>
      </c>
      <c r="ER129" s="690" t="s">
        <v>5387</v>
      </c>
      <c r="ES129" s="690" t="s">
        <v>88</v>
      </c>
      <c r="ET129" s="690" t="s">
        <v>5387</v>
      </c>
      <c r="EU129" s="690" t="s">
        <v>88</v>
      </c>
      <c r="EV129" s="690" t="s">
        <v>5387</v>
      </c>
      <c r="EW129" s="690"/>
      <c r="EX129" s="690"/>
      <c r="EY129" s="690"/>
      <c r="EZ129" s="690"/>
      <c r="FA129" s="690"/>
      <c r="FB129" s="690"/>
      <c r="FC129" s="690"/>
      <c r="FD129" s="690"/>
      <c r="FE129" s="690"/>
      <c r="FF129" s="690"/>
      <c r="FG129" s="690"/>
      <c r="FH129" s="690"/>
      <c r="FI129" s="690"/>
      <c r="FJ129" s="690"/>
      <c r="FK129" s="690"/>
      <c r="FL129" s="690"/>
      <c r="FM129" s="690"/>
      <c r="FN129" s="690"/>
      <c r="FO129" s="690"/>
      <c r="FP129" s="690"/>
      <c r="FQ129" s="690"/>
      <c r="FR129" s="690"/>
      <c r="FS129" s="690"/>
      <c r="FT129" s="690"/>
      <c r="FU129" s="690"/>
      <c r="FV129" s="690"/>
      <c r="FW129" s="690"/>
      <c r="FX129" s="690"/>
      <c r="FY129" s="690"/>
      <c r="FZ129" s="690"/>
      <c r="GA129" s="690"/>
      <c r="GB129" s="690"/>
      <c r="GC129" s="690"/>
      <c r="GD129" s="690"/>
    </row>
    <row r="130" spans="1:186" ht="24.95" customHeight="1" x14ac:dyDescent="0.2">
      <c r="A130" s="690" t="s">
        <v>3083</v>
      </c>
      <c r="B130" s="640" t="s">
        <v>3083</v>
      </c>
      <c r="C130" s="690" t="s">
        <v>5388</v>
      </c>
      <c r="D130" s="690" t="s">
        <v>7023</v>
      </c>
      <c r="E130" s="690" t="s">
        <v>5387</v>
      </c>
      <c r="F130" s="690" t="s">
        <v>7024</v>
      </c>
      <c r="G130" s="690" t="s">
        <v>5387</v>
      </c>
      <c r="H130" s="690" t="s">
        <v>88</v>
      </c>
      <c r="I130" s="690" t="s">
        <v>5387</v>
      </c>
      <c r="J130" s="690" t="s">
        <v>88</v>
      </c>
      <c r="K130" s="690" t="s">
        <v>5387</v>
      </c>
      <c r="L130" s="690" t="s">
        <v>88</v>
      </c>
      <c r="M130" s="690" t="s">
        <v>5387</v>
      </c>
      <c r="N130" s="690" t="s">
        <v>88</v>
      </c>
      <c r="O130" s="690" t="s">
        <v>5387</v>
      </c>
      <c r="P130" s="690" t="s">
        <v>88</v>
      </c>
      <c r="Q130" s="690" t="s">
        <v>5387</v>
      </c>
      <c r="R130" s="690" t="s">
        <v>88</v>
      </c>
      <c r="S130" s="690" t="s">
        <v>5387</v>
      </c>
      <c r="T130" s="690" t="s">
        <v>6941</v>
      </c>
      <c r="U130" s="690" t="s">
        <v>5387</v>
      </c>
      <c r="V130" s="690" t="s">
        <v>88</v>
      </c>
      <c r="W130" s="690" t="s">
        <v>5387</v>
      </c>
      <c r="X130" s="690" t="s">
        <v>88</v>
      </c>
      <c r="Y130" s="690" t="s">
        <v>5387</v>
      </c>
      <c r="Z130" s="690" t="s">
        <v>88</v>
      </c>
      <c r="AA130" s="690" t="s">
        <v>5387</v>
      </c>
      <c r="AB130" s="691">
        <v>38.600192999999997</v>
      </c>
      <c r="AC130" s="691" t="s">
        <v>5387</v>
      </c>
      <c r="AD130" s="691">
        <v>-82.818640000000002</v>
      </c>
      <c r="AE130" s="691" t="s">
        <v>5387</v>
      </c>
      <c r="AF130" s="690" t="s">
        <v>88</v>
      </c>
      <c r="AG130" s="690" t="s">
        <v>5387</v>
      </c>
      <c r="AH130" s="690" t="s">
        <v>88</v>
      </c>
      <c r="AI130" s="690" t="s">
        <v>88</v>
      </c>
      <c r="AJ130" s="690" t="s">
        <v>5387</v>
      </c>
      <c r="AK130" s="690" t="s">
        <v>88</v>
      </c>
      <c r="AL130" s="690" t="s">
        <v>88</v>
      </c>
      <c r="AM130" s="690" t="s">
        <v>5387</v>
      </c>
      <c r="AN130" s="690" t="s">
        <v>88</v>
      </c>
      <c r="AO130" s="690" t="s">
        <v>88</v>
      </c>
      <c r="AP130" s="690" t="s">
        <v>5387</v>
      </c>
      <c r="AQ130" s="690" t="s">
        <v>88</v>
      </c>
      <c r="AR130" s="690" t="s">
        <v>88</v>
      </c>
      <c r="AS130" s="690" t="s">
        <v>5387</v>
      </c>
      <c r="AT130" s="690" t="s">
        <v>88</v>
      </c>
      <c r="AU130" s="690" t="s">
        <v>88</v>
      </c>
      <c r="AV130" s="690" t="s">
        <v>5387</v>
      </c>
      <c r="AW130" s="690" t="s">
        <v>88</v>
      </c>
      <c r="AX130" s="690" t="s">
        <v>88</v>
      </c>
      <c r="AY130" s="690" t="s">
        <v>5387</v>
      </c>
      <c r="AZ130" s="690" t="s">
        <v>88</v>
      </c>
      <c r="BA130" s="690" t="s">
        <v>88</v>
      </c>
      <c r="BB130" s="690" t="s">
        <v>5387</v>
      </c>
      <c r="BC130" s="690" t="s">
        <v>601</v>
      </c>
      <c r="BD130" s="690" t="s">
        <v>5387</v>
      </c>
      <c r="BE130" s="692">
        <v>38412</v>
      </c>
      <c r="BF130" s="692" t="s">
        <v>5387</v>
      </c>
      <c r="BG130" s="690" t="s">
        <v>88</v>
      </c>
      <c r="BH130" s="690" t="s">
        <v>5387</v>
      </c>
      <c r="BI130" s="690">
        <v>30300312</v>
      </c>
      <c r="BJ130" s="690" t="s">
        <v>5387</v>
      </c>
      <c r="BK130" s="690" t="s">
        <v>7025</v>
      </c>
      <c r="BL130" s="690" t="s">
        <v>5387</v>
      </c>
      <c r="BM130" s="690">
        <v>1252610</v>
      </c>
      <c r="BN130" s="690">
        <v>1252610</v>
      </c>
      <c r="BO130" s="690" t="s">
        <v>5387</v>
      </c>
      <c r="BP130" s="690">
        <v>1252610</v>
      </c>
      <c r="BQ130" s="690">
        <v>1252610</v>
      </c>
      <c r="BR130" s="690" t="s">
        <v>5387</v>
      </c>
      <c r="BS130" s="690">
        <v>1252610</v>
      </c>
      <c r="BT130" s="690">
        <v>1252610</v>
      </c>
      <c r="BU130" s="690" t="s">
        <v>5387</v>
      </c>
      <c r="BV130" s="690">
        <v>1252610</v>
      </c>
      <c r="BW130" s="690">
        <v>1252610</v>
      </c>
      <c r="BX130" s="690" t="s">
        <v>5387</v>
      </c>
      <c r="BY130" s="690" t="s">
        <v>6943</v>
      </c>
      <c r="BZ130" s="690" t="s">
        <v>6943</v>
      </c>
      <c r="CA130" s="690"/>
      <c r="CB130" s="690" t="s">
        <v>6943</v>
      </c>
      <c r="CC130" s="690" t="s">
        <v>6943</v>
      </c>
      <c r="CD130" s="690"/>
      <c r="CE130" s="690" t="s">
        <v>6943</v>
      </c>
      <c r="CF130" s="690" t="s">
        <v>6943</v>
      </c>
      <c r="CG130" s="690"/>
      <c r="CH130" s="690" t="s">
        <v>6943</v>
      </c>
      <c r="CI130" s="690" t="s">
        <v>6943</v>
      </c>
      <c r="CJ130" s="690"/>
      <c r="CK130" s="690" t="s">
        <v>6944</v>
      </c>
      <c r="CL130" s="690" t="s">
        <v>5387</v>
      </c>
      <c r="CM130" s="690" t="s">
        <v>88</v>
      </c>
      <c r="CN130" s="690" t="s">
        <v>5387</v>
      </c>
      <c r="CO130" s="690" t="s">
        <v>88</v>
      </c>
      <c r="CP130" s="690" t="s">
        <v>5387</v>
      </c>
      <c r="CQ130" s="690" t="s">
        <v>735</v>
      </c>
      <c r="CR130" s="690" t="s">
        <v>5387</v>
      </c>
      <c r="CS130" s="690" t="s">
        <v>579</v>
      </c>
      <c r="CT130" s="690" t="s">
        <v>5387</v>
      </c>
      <c r="CU130" s="691">
        <v>38.600192999999997</v>
      </c>
      <c r="CV130" s="691" t="s">
        <v>5387</v>
      </c>
      <c r="CW130" s="691">
        <v>-82.818640000000002</v>
      </c>
      <c r="CX130" s="691" t="s">
        <v>5387</v>
      </c>
      <c r="CY130" s="690">
        <v>26.7</v>
      </c>
      <c r="CZ130" s="690" t="s">
        <v>5387</v>
      </c>
      <c r="DA130" s="690">
        <v>3.17</v>
      </c>
      <c r="DB130" s="690" t="s">
        <v>5387</v>
      </c>
      <c r="DC130" s="690">
        <v>36000</v>
      </c>
      <c r="DD130" s="690" t="s">
        <v>5387</v>
      </c>
      <c r="DE130" s="690">
        <v>60</v>
      </c>
      <c r="DF130" s="690" t="s">
        <v>5387</v>
      </c>
      <c r="DG130" s="690" t="s">
        <v>88</v>
      </c>
      <c r="DH130" s="690" t="s">
        <v>5387</v>
      </c>
      <c r="DI130" s="690" t="s">
        <v>88</v>
      </c>
      <c r="DJ130" s="690" t="s">
        <v>5387</v>
      </c>
      <c r="DK130" s="690" t="s">
        <v>88</v>
      </c>
      <c r="DL130" s="690" t="s">
        <v>5387</v>
      </c>
      <c r="DM130" s="690" t="s">
        <v>88</v>
      </c>
      <c r="DN130" s="690" t="s">
        <v>5387</v>
      </c>
      <c r="DO130" s="690" t="s">
        <v>88</v>
      </c>
      <c r="DP130" s="690" t="s">
        <v>5387</v>
      </c>
      <c r="DQ130" s="690" t="s">
        <v>88</v>
      </c>
      <c r="DR130" s="690" t="s">
        <v>5387</v>
      </c>
      <c r="DS130" s="690" t="s">
        <v>88</v>
      </c>
      <c r="DT130" s="690" t="s">
        <v>5387</v>
      </c>
      <c r="DU130" s="690" t="s">
        <v>88</v>
      </c>
      <c r="DV130" s="690" t="s">
        <v>5387</v>
      </c>
      <c r="DW130" s="690" t="s">
        <v>88</v>
      </c>
      <c r="DX130" s="690" t="s">
        <v>5387</v>
      </c>
      <c r="DY130" s="690" t="s">
        <v>88</v>
      </c>
      <c r="DZ130" s="690" t="s">
        <v>5387</v>
      </c>
      <c r="EA130" s="690" t="s">
        <v>88</v>
      </c>
      <c r="EB130" s="690" t="s">
        <v>5387</v>
      </c>
      <c r="EC130" s="690" t="s">
        <v>88</v>
      </c>
      <c r="ED130" s="690" t="s">
        <v>5387</v>
      </c>
      <c r="EE130" s="690" t="s">
        <v>88</v>
      </c>
      <c r="EF130" s="690" t="s">
        <v>5387</v>
      </c>
      <c r="EG130" s="690" t="s">
        <v>88</v>
      </c>
      <c r="EH130" s="690" t="s">
        <v>5387</v>
      </c>
      <c r="EI130" s="690" t="s">
        <v>88</v>
      </c>
      <c r="EJ130" s="690" t="s">
        <v>5387</v>
      </c>
      <c r="EK130" s="690" t="s">
        <v>88</v>
      </c>
      <c r="EL130" s="690" t="s">
        <v>5387</v>
      </c>
      <c r="EM130" s="690" t="s">
        <v>88</v>
      </c>
      <c r="EN130" s="690" t="s">
        <v>5387</v>
      </c>
      <c r="EO130" s="690" t="s">
        <v>88</v>
      </c>
      <c r="EP130" s="690" t="s">
        <v>5387</v>
      </c>
      <c r="EQ130" s="690" t="s">
        <v>88</v>
      </c>
      <c r="ER130" s="690" t="s">
        <v>5387</v>
      </c>
      <c r="ES130" s="690" t="s">
        <v>88</v>
      </c>
      <c r="ET130" s="690" t="s">
        <v>5387</v>
      </c>
      <c r="EU130" s="690" t="s">
        <v>88</v>
      </c>
      <c r="EV130" s="690" t="s">
        <v>5387</v>
      </c>
      <c r="EW130" s="695"/>
      <c r="EX130" s="695"/>
      <c r="EY130" s="695"/>
      <c r="EZ130" s="695"/>
      <c r="FA130" s="695"/>
      <c r="FB130" s="695"/>
      <c r="FC130" s="695"/>
      <c r="FD130" s="695"/>
      <c r="FE130" s="695"/>
      <c r="FF130" s="695"/>
      <c r="FG130" s="695"/>
      <c r="FH130" s="695"/>
      <c r="FI130" s="695"/>
      <c r="FJ130" s="695"/>
      <c r="FK130" s="695"/>
      <c r="FL130" s="695"/>
      <c r="FM130" s="695"/>
      <c r="FN130" s="695"/>
      <c r="FO130" s="695"/>
      <c r="FP130" s="695"/>
      <c r="FQ130" s="695"/>
      <c r="FR130" s="695"/>
      <c r="FS130" s="695"/>
      <c r="FT130" s="695"/>
      <c r="FU130" s="695"/>
      <c r="FV130" s="695"/>
      <c r="FW130" s="690"/>
      <c r="FX130" s="690"/>
      <c r="FY130" s="695"/>
      <c r="FZ130" s="695"/>
      <c r="GA130" s="695"/>
      <c r="GB130" s="695"/>
      <c r="GC130" s="690"/>
      <c r="GD130" s="690"/>
    </row>
    <row r="131" spans="1:186" ht="24.95" customHeight="1" x14ac:dyDescent="0.2">
      <c r="A131" s="690" t="s">
        <v>3083</v>
      </c>
      <c r="B131" s="640" t="s">
        <v>3083</v>
      </c>
      <c r="C131" s="690" t="s">
        <v>5388</v>
      </c>
      <c r="D131" s="690" t="s">
        <v>7023</v>
      </c>
      <c r="E131" s="690" t="s">
        <v>5387</v>
      </c>
      <c r="F131" s="690" t="s">
        <v>7026</v>
      </c>
      <c r="G131" s="690" t="s">
        <v>5387</v>
      </c>
      <c r="H131" s="690" t="s">
        <v>88</v>
      </c>
      <c r="I131" s="690" t="s">
        <v>5387</v>
      </c>
      <c r="J131" s="690" t="s">
        <v>88</v>
      </c>
      <c r="K131" s="690" t="s">
        <v>5387</v>
      </c>
      <c r="L131" s="690" t="s">
        <v>88</v>
      </c>
      <c r="M131" s="690" t="s">
        <v>5387</v>
      </c>
      <c r="N131" s="690" t="s">
        <v>88</v>
      </c>
      <c r="O131" s="690" t="s">
        <v>5387</v>
      </c>
      <c r="P131" s="690" t="s">
        <v>88</v>
      </c>
      <c r="Q131" s="690" t="s">
        <v>5387</v>
      </c>
      <c r="R131" s="690" t="s">
        <v>88</v>
      </c>
      <c r="S131" s="690" t="s">
        <v>5387</v>
      </c>
      <c r="T131" s="690" t="s">
        <v>6941</v>
      </c>
      <c r="U131" s="690" t="s">
        <v>5387</v>
      </c>
      <c r="V131" s="690" t="s">
        <v>88</v>
      </c>
      <c r="W131" s="690" t="s">
        <v>5387</v>
      </c>
      <c r="X131" s="690" t="s">
        <v>88</v>
      </c>
      <c r="Y131" s="690" t="s">
        <v>5387</v>
      </c>
      <c r="Z131" s="690" t="s">
        <v>88</v>
      </c>
      <c r="AA131" s="690" t="s">
        <v>5387</v>
      </c>
      <c r="AB131" s="691">
        <v>38.599936</v>
      </c>
      <c r="AC131" s="691" t="s">
        <v>5387</v>
      </c>
      <c r="AD131" s="691">
        <v>-82.819894000000005</v>
      </c>
      <c r="AE131" s="691" t="s">
        <v>5387</v>
      </c>
      <c r="AF131" s="690" t="s">
        <v>88</v>
      </c>
      <c r="AG131" s="690" t="s">
        <v>5387</v>
      </c>
      <c r="AH131" s="690" t="s">
        <v>88</v>
      </c>
      <c r="AI131" s="690" t="s">
        <v>88</v>
      </c>
      <c r="AJ131" s="690" t="s">
        <v>5387</v>
      </c>
      <c r="AK131" s="690" t="s">
        <v>88</v>
      </c>
      <c r="AL131" s="690" t="s">
        <v>88</v>
      </c>
      <c r="AM131" s="690" t="s">
        <v>5387</v>
      </c>
      <c r="AN131" s="690" t="s">
        <v>88</v>
      </c>
      <c r="AO131" s="690" t="s">
        <v>88</v>
      </c>
      <c r="AP131" s="690" t="s">
        <v>5387</v>
      </c>
      <c r="AQ131" s="690" t="s">
        <v>88</v>
      </c>
      <c r="AR131" s="690" t="s">
        <v>88</v>
      </c>
      <c r="AS131" s="690" t="s">
        <v>5387</v>
      </c>
      <c r="AT131" s="690" t="s">
        <v>88</v>
      </c>
      <c r="AU131" s="690" t="s">
        <v>88</v>
      </c>
      <c r="AV131" s="690" t="s">
        <v>5387</v>
      </c>
      <c r="AW131" s="690" t="s">
        <v>88</v>
      </c>
      <c r="AX131" s="690" t="s">
        <v>88</v>
      </c>
      <c r="AY131" s="690" t="s">
        <v>5387</v>
      </c>
      <c r="AZ131" s="690" t="s">
        <v>88</v>
      </c>
      <c r="BA131" s="690" t="s">
        <v>88</v>
      </c>
      <c r="BB131" s="690" t="s">
        <v>5387</v>
      </c>
      <c r="BC131" s="690" t="s">
        <v>601</v>
      </c>
      <c r="BD131" s="690" t="s">
        <v>5387</v>
      </c>
      <c r="BE131" s="692">
        <v>38412</v>
      </c>
      <c r="BF131" s="692" t="s">
        <v>5387</v>
      </c>
      <c r="BG131" s="690" t="s">
        <v>88</v>
      </c>
      <c r="BH131" s="690" t="s">
        <v>5387</v>
      </c>
      <c r="BI131" s="690">
        <v>30300312</v>
      </c>
      <c r="BJ131" s="690" t="s">
        <v>5387</v>
      </c>
      <c r="BK131" s="690" t="s">
        <v>88</v>
      </c>
      <c r="BL131" s="690" t="s">
        <v>5387</v>
      </c>
      <c r="BM131" s="690">
        <v>1252610</v>
      </c>
      <c r="BN131" s="690">
        <v>1252610</v>
      </c>
      <c r="BO131" s="690" t="s">
        <v>5387</v>
      </c>
      <c r="BP131" s="690">
        <v>1252610</v>
      </c>
      <c r="BQ131" s="690">
        <v>1252610</v>
      </c>
      <c r="BR131" s="690" t="s">
        <v>5387</v>
      </c>
      <c r="BS131" s="690">
        <v>1252610</v>
      </c>
      <c r="BT131" s="690">
        <v>1252610</v>
      </c>
      <c r="BU131" s="690" t="s">
        <v>5387</v>
      </c>
      <c r="BV131" s="690">
        <v>1252610</v>
      </c>
      <c r="BW131" s="690">
        <v>1252610</v>
      </c>
      <c r="BX131" s="690" t="s">
        <v>5387</v>
      </c>
      <c r="BY131" s="690" t="s">
        <v>6943</v>
      </c>
      <c r="BZ131" s="690" t="s">
        <v>6943</v>
      </c>
      <c r="CA131" s="690"/>
      <c r="CB131" s="690" t="s">
        <v>6943</v>
      </c>
      <c r="CC131" s="690" t="s">
        <v>6943</v>
      </c>
      <c r="CD131" s="690"/>
      <c r="CE131" s="690" t="s">
        <v>6943</v>
      </c>
      <c r="CF131" s="690" t="s">
        <v>6943</v>
      </c>
      <c r="CG131" s="690"/>
      <c r="CH131" s="690" t="s">
        <v>6943</v>
      </c>
      <c r="CI131" s="690" t="s">
        <v>6943</v>
      </c>
      <c r="CJ131" s="690"/>
      <c r="CK131" s="690" t="s">
        <v>6944</v>
      </c>
      <c r="CL131" s="690" t="s">
        <v>5387</v>
      </c>
      <c r="CM131" s="690" t="s">
        <v>88</v>
      </c>
      <c r="CN131" s="690" t="s">
        <v>5387</v>
      </c>
      <c r="CO131" s="690" t="s">
        <v>88</v>
      </c>
      <c r="CP131" s="690" t="s">
        <v>5387</v>
      </c>
      <c r="CQ131" s="690" t="s">
        <v>4483</v>
      </c>
      <c r="CR131" s="690" t="s">
        <v>5387</v>
      </c>
      <c r="CS131" s="690" t="s">
        <v>88</v>
      </c>
      <c r="CT131" s="690" t="s">
        <v>5387</v>
      </c>
      <c r="CU131" s="691" t="s">
        <v>4483</v>
      </c>
      <c r="CV131" s="691" t="s">
        <v>5387</v>
      </c>
      <c r="CW131" s="691" t="s">
        <v>4483</v>
      </c>
      <c r="CX131" s="691" t="s">
        <v>5387</v>
      </c>
      <c r="CY131" s="690" t="s">
        <v>4483</v>
      </c>
      <c r="CZ131" s="690" t="s">
        <v>5387</v>
      </c>
      <c r="DA131" s="690" t="s">
        <v>4483</v>
      </c>
      <c r="DB131" s="690" t="s">
        <v>5387</v>
      </c>
      <c r="DC131" s="690" t="s">
        <v>4483</v>
      </c>
      <c r="DD131" s="690" t="s">
        <v>5387</v>
      </c>
      <c r="DE131" s="690" t="s">
        <v>4483</v>
      </c>
      <c r="DF131" s="690" t="s">
        <v>5387</v>
      </c>
      <c r="DG131" s="690" t="s">
        <v>88</v>
      </c>
      <c r="DH131" s="690" t="s">
        <v>5387</v>
      </c>
      <c r="DI131" s="690">
        <v>38.599600000000002</v>
      </c>
      <c r="DJ131" s="690" t="s">
        <v>5387</v>
      </c>
      <c r="DK131" s="690">
        <v>-82.819249999999997</v>
      </c>
      <c r="DL131" s="690" t="s">
        <v>5387</v>
      </c>
      <c r="DM131" s="690">
        <v>110</v>
      </c>
      <c r="DN131" s="690" t="s">
        <v>5387</v>
      </c>
      <c r="DO131" s="690">
        <v>290</v>
      </c>
      <c r="DP131" s="690" t="s">
        <v>5387</v>
      </c>
      <c r="DQ131" s="690">
        <v>50</v>
      </c>
      <c r="DR131" s="690" t="s">
        <v>5387</v>
      </c>
      <c r="DS131" s="690">
        <v>6</v>
      </c>
      <c r="DT131" s="690" t="s">
        <v>5387</v>
      </c>
      <c r="DU131" s="690" t="s">
        <v>5762</v>
      </c>
      <c r="DV131" s="690" t="s">
        <v>5387</v>
      </c>
      <c r="DW131" s="690" t="s">
        <v>88</v>
      </c>
      <c r="DX131" s="690" t="s">
        <v>5387</v>
      </c>
      <c r="DY131" s="690" t="s">
        <v>88</v>
      </c>
      <c r="DZ131" s="690" t="s">
        <v>5387</v>
      </c>
      <c r="EA131" s="690" t="s">
        <v>88</v>
      </c>
      <c r="EB131" s="690" t="s">
        <v>5387</v>
      </c>
      <c r="EC131" s="690" t="s">
        <v>88</v>
      </c>
      <c r="ED131" s="690" t="s">
        <v>5387</v>
      </c>
      <c r="EE131" s="690" t="s">
        <v>88</v>
      </c>
      <c r="EF131" s="690" t="s">
        <v>5387</v>
      </c>
      <c r="EG131" s="690" t="s">
        <v>88</v>
      </c>
      <c r="EH131" s="690" t="s">
        <v>5387</v>
      </c>
      <c r="EI131" s="690" t="s">
        <v>88</v>
      </c>
      <c r="EJ131" s="690" t="s">
        <v>5387</v>
      </c>
      <c r="EK131" s="690" t="s">
        <v>88</v>
      </c>
      <c r="EL131" s="690" t="s">
        <v>5387</v>
      </c>
      <c r="EM131" s="690" t="s">
        <v>88</v>
      </c>
      <c r="EN131" s="690" t="s">
        <v>5387</v>
      </c>
      <c r="EO131" s="690" t="s">
        <v>88</v>
      </c>
      <c r="EP131" s="690" t="s">
        <v>5387</v>
      </c>
      <c r="EQ131" s="690" t="s">
        <v>88</v>
      </c>
      <c r="ER131" s="690" t="s">
        <v>5387</v>
      </c>
      <c r="ES131" s="690" t="s">
        <v>88</v>
      </c>
      <c r="ET131" s="690" t="s">
        <v>5387</v>
      </c>
      <c r="EU131" s="690" t="s">
        <v>88</v>
      </c>
      <c r="EV131" s="690" t="s">
        <v>5387</v>
      </c>
      <c r="EW131" s="695"/>
      <c r="EX131" s="695"/>
      <c r="EY131" s="695"/>
      <c r="EZ131" s="695"/>
      <c r="FA131" s="695"/>
      <c r="FB131" s="695"/>
      <c r="FC131" s="695"/>
      <c r="FD131" s="695"/>
      <c r="FE131" s="695"/>
      <c r="FF131" s="695"/>
      <c r="FG131" s="695"/>
      <c r="FH131" s="695"/>
      <c r="FI131" s="695"/>
      <c r="FJ131" s="695"/>
      <c r="FK131" s="695"/>
      <c r="FL131" s="695"/>
      <c r="FM131" s="695"/>
      <c r="FN131" s="695"/>
      <c r="FO131" s="695"/>
      <c r="FP131" s="695"/>
      <c r="FQ131" s="695"/>
      <c r="FR131" s="695"/>
      <c r="FS131" s="695"/>
      <c r="FT131" s="695"/>
      <c r="FU131" s="695"/>
      <c r="FV131" s="695"/>
      <c r="FW131" s="690"/>
      <c r="FX131" s="690"/>
      <c r="FY131" s="695"/>
      <c r="FZ131" s="695"/>
      <c r="GA131" s="695"/>
      <c r="GB131" s="695"/>
      <c r="GC131" s="690"/>
      <c r="GD131" s="690"/>
    </row>
    <row r="132" spans="1:186" ht="24.95" customHeight="1" x14ac:dyDescent="0.2">
      <c r="A132" s="690" t="s">
        <v>3083</v>
      </c>
      <c r="B132" s="640" t="s">
        <v>3083</v>
      </c>
      <c r="C132" s="690" t="s">
        <v>5388</v>
      </c>
      <c r="D132" s="690" t="s">
        <v>7027</v>
      </c>
      <c r="E132" s="690" t="s">
        <v>5387</v>
      </c>
      <c r="F132" s="690" t="s">
        <v>7028</v>
      </c>
      <c r="G132" s="690" t="s">
        <v>5387</v>
      </c>
      <c r="H132" s="690" t="s">
        <v>88</v>
      </c>
      <c r="I132" s="690" t="s">
        <v>5387</v>
      </c>
      <c r="J132" s="690" t="s">
        <v>88</v>
      </c>
      <c r="K132" s="690" t="s">
        <v>5387</v>
      </c>
      <c r="L132" s="690" t="s">
        <v>88</v>
      </c>
      <c r="M132" s="690" t="s">
        <v>5387</v>
      </c>
      <c r="N132" s="690" t="s">
        <v>88</v>
      </c>
      <c r="O132" s="690" t="s">
        <v>5387</v>
      </c>
      <c r="P132" s="690" t="s">
        <v>88</v>
      </c>
      <c r="Q132" s="690" t="s">
        <v>5387</v>
      </c>
      <c r="R132" s="690" t="s">
        <v>88</v>
      </c>
      <c r="S132" s="690" t="s">
        <v>5387</v>
      </c>
      <c r="T132" s="690" t="s">
        <v>6941</v>
      </c>
      <c r="U132" s="690" t="s">
        <v>5387</v>
      </c>
      <c r="V132" s="690" t="s">
        <v>88</v>
      </c>
      <c r="W132" s="690" t="s">
        <v>5387</v>
      </c>
      <c r="X132" s="690" t="s">
        <v>88</v>
      </c>
      <c r="Y132" s="690" t="s">
        <v>5387</v>
      </c>
      <c r="Z132" s="690" t="s">
        <v>88</v>
      </c>
      <c r="AA132" s="690" t="s">
        <v>5387</v>
      </c>
      <c r="AB132" s="691">
        <v>38.601260000000003</v>
      </c>
      <c r="AC132" s="691" t="s">
        <v>5387</v>
      </c>
      <c r="AD132" s="691">
        <v>-82.820592000000005</v>
      </c>
      <c r="AE132" s="691" t="s">
        <v>5387</v>
      </c>
      <c r="AF132" s="690" t="s">
        <v>88</v>
      </c>
      <c r="AG132" s="690" t="s">
        <v>5387</v>
      </c>
      <c r="AH132" s="690" t="s">
        <v>88</v>
      </c>
      <c r="AI132" s="690" t="s">
        <v>88</v>
      </c>
      <c r="AJ132" s="690" t="s">
        <v>5387</v>
      </c>
      <c r="AK132" s="690" t="s">
        <v>88</v>
      </c>
      <c r="AL132" s="690" t="s">
        <v>88</v>
      </c>
      <c r="AM132" s="690" t="s">
        <v>5387</v>
      </c>
      <c r="AN132" s="690" t="s">
        <v>88</v>
      </c>
      <c r="AO132" s="690" t="s">
        <v>88</v>
      </c>
      <c r="AP132" s="690" t="s">
        <v>5387</v>
      </c>
      <c r="AQ132" s="690" t="s">
        <v>88</v>
      </c>
      <c r="AR132" s="690" t="s">
        <v>88</v>
      </c>
      <c r="AS132" s="690" t="s">
        <v>5387</v>
      </c>
      <c r="AT132" s="690" t="s">
        <v>88</v>
      </c>
      <c r="AU132" s="690" t="s">
        <v>88</v>
      </c>
      <c r="AV132" s="690" t="s">
        <v>5387</v>
      </c>
      <c r="AW132" s="690" t="s">
        <v>88</v>
      </c>
      <c r="AX132" s="690" t="s">
        <v>88</v>
      </c>
      <c r="AY132" s="690" t="s">
        <v>5387</v>
      </c>
      <c r="AZ132" s="690" t="s">
        <v>88</v>
      </c>
      <c r="BA132" s="690" t="s">
        <v>88</v>
      </c>
      <c r="BB132" s="690" t="s">
        <v>5387</v>
      </c>
      <c r="BC132" s="690" t="s">
        <v>601</v>
      </c>
      <c r="BD132" s="690" t="s">
        <v>5387</v>
      </c>
      <c r="BE132" s="692">
        <v>38412</v>
      </c>
      <c r="BF132" s="692" t="s">
        <v>5387</v>
      </c>
      <c r="BG132" s="690" t="s">
        <v>88</v>
      </c>
      <c r="BH132" s="690" t="s">
        <v>5387</v>
      </c>
      <c r="BI132" s="690">
        <v>30300316</v>
      </c>
      <c r="BJ132" s="690" t="s">
        <v>5387</v>
      </c>
      <c r="BK132" s="690" t="s">
        <v>88</v>
      </c>
      <c r="BL132" s="690" t="s">
        <v>5387</v>
      </c>
      <c r="BM132" s="690">
        <v>3254600</v>
      </c>
      <c r="BN132" s="690">
        <v>3254600</v>
      </c>
      <c r="BO132" s="690" t="s">
        <v>5387</v>
      </c>
      <c r="BP132" s="690">
        <v>3254600</v>
      </c>
      <c r="BQ132" s="690">
        <v>3254600</v>
      </c>
      <c r="BR132" s="690" t="s">
        <v>5387</v>
      </c>
      <c r="BS132" s="690">
        <v>3254600</v>
      </c>
      <c r="BT132" s="690">
        <v>3254600</v>
      </c>
      <c r="BU132" s="690" t="s">
        <v>5387</v>
      </c>
      <c r="BV132" s="690">
        <v>3254600</v>
      </c>
      <c r="BW132" s="690">
        <v>3254600</v>
      </c>
      <c r="BX132" s="690" t="s">
        <v>5387</v>
      </c>
      <c r="BY132" s="690" t="s">
        <v>6943</v>
      </c>
      <c r="BZ132" s="690" t="s">
        <v>6943</v>
      </c>
      <c r="CA132" s="690"/>
      <c r="CB132" s="690" t="s">
        <v>6943</v>
      </c>
      <c r="CC132" s="690" t="s">
        <v>6943</v>
      </c>
      <c r="CD132" s="690"/>
      <c r="CE132" s="690" t="s">
        <v>6943</v>
      </c>
      <c r="CF132" s="690" t="s">
        <v>6943</v>
      </c>
      <c r="CG132" s="690"/>
      <c r="CH132" s="690" t="s">
        <v>6943</v>
      </c>
      <c r="CI132" s="690" t="s">
        <v>6943</v>
      </c>
      <c r="CJ132" s="690"/>
      <c r="CK132" s="690" t="s">
        <v>6944</v>
      </c>
      <c r="CL132" s="690" t="s">
        <v>5387</v>
      </c>
      <c r="CM132" s="690" t="s">
        <v>88</v>
      </c>
      <c r="CN132" s="690" t="s">
        <v>5387</v>
      </c>
      <c r="CO132" s="690" t="s">
        <v>88</v>
      </c>
      <c r="CP132" s="690" t="s">
        <v>5387</v>
      </c>
      <c r="CQ132" s="690" t="s">
        <v>4483</v>
      </c>
      <c r="CR132" s="690" t="s">
        <v>5387</v>
      </c>
      <c r="CS132" s="690" t="s">
        <v>88</v>
      </c>
      <c r="CT132" s="690" t="s">
        <v>5387</v>
      </c>
      <c r="CU132" s="691" t="s">
        <v>4483</v>
      </c>
      <c r="CV132" s="691" t="s">
        <v>5387</v>
      </c>
      <c r="CW132" s="691" t="s">
        <v>4483</v>
      </c>
      <c r="CX132" s="691" t="s">
        <v>5387</v>
      </c>
      <c r="CY132" s="690" t="s">
        <v>4483</v>
      </c>
      <c r="CZ132" s="690" t="s">
        <v>5387</v>
      </c>
      <c r="DA132" s="690" t="s">
        <v>4483</v>
      </c>
      <c r="DB132" s="690" t="s">
        <v>5387</v>
      </c>
      <c r="DC132" s="690" t="s">
        <v>4483</v>
      </c>
      <c r="DD132" s="690" t="s">
        <v>5387</v>
      </c>
      <c r="DE132" s="690" t="s">
        <v>4483</v>
      </c>
      <c r="DF132" s="690" t="s">
        <v>5387</v>
      </c>
      <c r="DG132" s="690" t="s">
        <v>88</v>
      </c>
      <c r="DH132" s="690" t="s">
        <v>5387</v>
      </c>
      <c r="DI132" s="690">
        <v>38.602730000000001</v>
      </c>
      <c r="DJ132" s="690" t="s">
        <v>5387</v>
      </c>
      <c r="DK132" s="690">
        <v>-82.822760000000002</v>
      </c>
      <c r="DL132" s="690" t="s">
        <v>5387</v>
      </c>
      <c r="DM132" s="690">
        <v>1350</v>
      </c>
      <c r="DN132" s="690" t="s">
        <v>5387</v>
      </c>
      <c r="DO132" s="690">
        <v>340</v>
      </c>
      <c r="DP132" s="690" t="s">
        <v>5387</v>
      </c>
      <c r="DQ132" s="690">
        <v>65</v>
      </c>
      <c r="DR132" s="690" t="s">
        <v>5387</v>
      </c>
      <c r="DS132" s="690">
        <v>25</v>
      </c>
      <c r="DT132" s="690" t="s">
        <v>5387</v>
      </c>
      <c r="DU132" s="690" t="s">
        <v>5762</v>
      </c>
      <c r="DV132" s="690" t="s">
        <v>5387</v>
      </c>
      <c r="DW132" s="690" t="s">
        <v>88</v>
      </c>
      <c r="DX132" s="690" t="s">
        <v>5387</v>
      </c>
      <c r="DY132" s="690" t="s">
        <v>88</v>
      </c>
      <c r="DZ132" s="690" t="s">
        <v>5387</v>
      </c>
      <c r="EA132" s="690" t="s">
        <v>88</v>
      </c>
      <c r="EB132" s="690" t="s">
        <v>5387</v>
      </c>
      <c r="EC132" s="690" t="s">
        <v>88</v>
      </c>
      <c r="ED132" s="690" t="s">
        <v>5387</v>
      </c>
      <c r="EE132" s="690" t="s">
        <v>88</v>
      </c>
      <c r="EF132" s="690" t="s">
        <v>5387</v>
      </c>
      <c r="EG132" s="690" t="s">
        <v>88</v>
      </c>
      <c r="EH132" s="690" t="s">
        <v>5387</v>
      </c>
      <c r="EI132" s="690" t="s">
        <v>88</v>
      </c>
      <c r="EJ132" s="690" t="s">
        <v>5387</v>
      </c>
      <c r="EK132" s="690" t="s">
        <v>88</v>
      </c>
      <c r="EL132" s="690" t="s">
        <v>5387</v>
      </c>
      <c r="EM132" s="690" t="s">
        <v>88</v>
      </c>
      <c r="EN132" s="690" t="s">
        <v>5387</v>
      </c>
      <c r="EO132" s="690" t="s">
        <v>88</v>
      </c>
      <c r="EP132" s="690" t="s">
        <v>5387</v>
      </c>
      <c r="EQ132" s="690" t="s">
        <v>88</v>
      </c>
      <c r="ER132" s="690" t="s">
        <v>5387</v>
      </c>
      <c r="ES132" s="690" t="s">
        <v>88</v>
      </c>
      <c r="ET132" s="690" t="s">
        <v>5387</v>
      </c>
      <c r="EU132" s="690" t="s">
        <v>88</v>
      </c>
      <c r="EV132" s="690" t="s">
        <v>5387</v>
      </c>
      <c r="EW132" s="695"/>
      <c r="EX132" s="695"/>
      <c r="EY132" s="695"/>
      <c r="EZ132" s="695"/>
      <c r="FA132" s="695"/>
      <c r="FB132" s="695"/>
      <c r="FC132" s="695"/>
      <c r="FD132" s="695"/>
      <c r="FE132" s="695"/>
      <c r="FF132" s="695"/>
      <c r="FG132" s="695"/>
      <c r="FH132" s="695"/>
      <c r="FI132" s="695"/>
      <c r="FJ132" s="695"/>
      <c r="FK132" s="695"/>
      <c r="FL132" s="695"/>
      <c r="FM132" s="695"/>
      <c r="FN132" s="695"/>
      <c r="FO132" s="695"/>
      <c r="FP132" s="695"/>
      <c r="FQ132" s="695"/>
      <c r="FR132" s="695"/>
      <c r="FS132" s="695"/>
      <c r="FT132" s="695"/>
      <c r="FU132" s="695"/>
      <c r="FV132" s="695"/>
      <c r="FW132" s="690"/>
      <c r="FX132" s="690"/>
      <c r="FY132" s="695"/>
      <c r="FZ132" s="695"/>
      <c r="GA132" s="695"/>
      <c r="GB132" s="695"/>
      <c r="GC132" s="690"/>
      <c r="GD132" s="690"/>
    </row>
    <row r="133" spans="1:186" ht="24.95" customHeight="1" x14ac:dyDescent="0.2">
      <c r="A133" s="690" t="s">
        <v>3083</v>
      </c>
      <c r="B133" s="640" t="s">
        <v>3083</v>
      </c>
      <c r="C133" s="690" t="s">
        <v>5388</v>
      </c>
      <c r="D133" s="690" t="s">
        <v>7029</v>
      </c>
      <c r="E133" s="690" t="s">
        <v>5387</v>
      </c>
      <c r="F133" s="690" t="s">
        <v>7030</v>
      </c>
      <c r="G133" s="690" t="s">
        <v>5387</v>
      </c>
      <c r="H133" s="690" t="s">
        <v>88</v>
      </c>
      <c r="I133" s="690" t="s">
        <v>5387</v>
      </c>
      <c r="J133" s="690" t="s">
        <v>88</v>
      </c>
      <c r="K133" s="690" t="s">
        <v>5387</v>
      </c>
      <c r="L133" s="690" t="s">
        <v>88</v>
      </c>
      <c r="M133" s="690" t="s">
        <v>5387</v>
      </c>
      <c r="N133" s="690" t="s">
        <v>88</v>
      </c>
      <c r="O133" s="690" t="s">
        <v>5387</v>
      </c>
      <c r="P133" s="690" t="s">
        <v>88</v>
      </c>
      <c r="Q133" s="690" t="s">
        <v>5387</v>
      </c>
      <c r="R133" s="690" t="s">
        <v>88</v>
      </c>
      <c r="S133" s="690" t="s">
        <v>5387</v>
      </c>
      <c r="T133" s="690" t="s">
        <v>6941</v>
      </c>
      <c r="U133" s="690" t="s">
        <v>5387</v>
      </c>
      <c r="V133" s="690" t="s">
        <v>88</v>
      </c>
      <c r="W133" s="690" t="s">
        <v>5387</v>
      </c>
      <c r="X133" s="690" t="s">
        <v>88</v>
      </c>
      <c r="Y133" s="690" t="s">
        <v>5387</v>
      </c>
      <c r="Z133" s="690" t="s">
        <v>88</v>
      </c>
      <c r="AA133" s="690" t="s">
        <v>5387</v>
      </c>
      <c r="AB133" s="691">
        <v>38.601559000000002</v>
      </c>
      <c r="AC133" s="691" t="s">
        <v>5387</v>
      </c>
      <c r="AD133" s="691">
        <v>-82.820988999999997</v>
      </c>
      <c r="AE133" s="691" t="s">
        <v>5387</v>
      </c>
      <c r="AF133" s="690" t="s">
        <v>88</v>
      </c>
      <c r="AG133" s="690" t="s">
        <v>5387</v>
      </c>
      <c r="AH133" s="690" t="s">
        <v>88</v>
      </c>
      <c r="AI133" s="690" t="s">
        <v>88</v>
      </c>
      <c r="AJ133" s="690" t="s">
        <v>5387</v>
      </c>
      <c r="AK133" s="690" t="s">
        <v>88</v>
      </c>
      <c r="AL133" s="690" t="s">
        <v>88</v>
      </c>
      <c r="AM133" s="690" t="s">
        <v>5387</v>
      </c>
      <c r="AN133" s="690" t="s">
        <v>88</v>
      </c>
      <c r="AO133" s="690" t="s">
        <v>88</v>
      </c>
      <c r="AP133" s="690" t="s">
        <v>5387</v>
      </c>
      <c r="AQ133" s="690" t="s">
        <v>88</v>
      </c>
      <c r="AR133" s="690" t="s">
        <v>88</v>
      </c>
      <c r="AS133" s="690" t="s">
        <v>5387</v>
      </c>
      <c r="AT133" s="690" t="s">
        <v>88</v>
      </c>
      <c r="AU133" s="690" t="s">
        <v>88</v>
      </c>
      <c r="AV133" s="690" t="s">
        <v>5387</v>
      </c>
      <c r="AW133" s="690" t="s">
        <v>88</v>
      </c>
      <c r="AX133" s="690" t="s">
        <v>88</v>
      </c>
      <c r="AY133" s="690" t="s">
        <v>5387</v>
      </c>
      <c r="AZ133" s="690" t="s">
        <v>88</v>
      </c>
      <c r="BA133" s="690" t="s">
        <v>88</v>
      </c>
      <c r="BB133" s="690" t="s">
        <v>5387</v>
      </c>
      <c r="BC133" s="690" t="s">
        <v>601</v>
      </c>
      <c r="BD133" s="690" t="s">
        <v>5387</v>
      </c>
      <c r="BE133" s="692">
        <v>38412</v>
      </c>
      <c r="BF133" s="692" t="s">
        <v>5387</v>
      </c>
      <c r="BG133" s="690" t="s">
        <v>88</v>
      </c>
      <c r="BH133" s="690" t="s">
        <v>5387</v>
      </c>
      <c r="BI133" s="690">
        <v>30300307</v>
      </c>
      <c r="BJ133" s="690" t="s">
        <v>5387</v>
      </c>
      <c r="BK133" s="690" t="s">
        <v>88</v>
      </c>
      <c r="BL133" s="690" t="s">
        <v>5387</v>
      </c>
      <c r="BM133" s="690">
        <v>1752000</v>
      </c>
      <c r="BN133" s="690">
        <v>1752000</v>
      </c>
      <c r="BO133" s="690" t="s">
        <v>5387</v>
      </c>
      <c r="BP133" s="690">
        <v>1752000</v>
      </c>
      <c r="BQ133" s="690">
        <v>1752000</v>
      </c>
      <c r="BR133" s="690" t="s">
        <v>5387</v>
      </c>
      <c r="BS133" s="690">
        <v>1752000</v>
      </c>
      <c r="BT133" s="690">
        <v>1752000</v>
      </c>
      <c r="BU133" s="690" t="s">
        <v>5387</v>
      </c>
      <c r="BV133" s="690">
        <v>1752000</v>
      </c>
      <c r="BW133" s="690">
        <v>1752000</v>
      </c>
      <c r="BX133" s="690" t="s">
        <v>5387</v>
      </c>
      <c r="BY133" s="690" t="s">
        <v>6943</v>
      </c>
      <c r="BZ133" s="690" t="s">
        <v>6943</v>
      </c>
      <c r="CA133" s="690"/>
      <c r="CB133" s="690" t="s">
        <v>6943</v>
      </c>
      <c r="CC133" s="690" t="s">
        <v>6943</v>
      </c>
      <c r="CD133" s="690"/>
      <c r="CE133" s="690" t="s">
        <v>6943</v>
      </c>
      <c r="CF133" s="690" t="s">
        <v>6943</v>
      </c>
      <c r="CG133" s="690"/>
      <c r="CH133" s="690" t="s">
        <v>6943</v>
      </c>
      <c r="CI133" s="690" t="s">
        <v>6943</v>
      </c>
      <c r="CJ133" s="690"/>
      <c r="CK133" s="690" t="s">
        <v>6944</v>
      </c>
      <c r="CL133" s="690" t="s">
        <v>5387</v>
      </c>
      <c r="CM133" s="690" t="s">
        <v>88</v>
      </c>
      <c r="CN133" s="690" t="s">
        <v>5387</v>
      </c>
      <c r="CO133" s="690" t="s">
        <v>88</v>
      </c>
      <c r="CP133" s="690" t="s">
        <v>5387</v>
      </c>
      <c r="CQ133" s="690" t="s">
        <v>4483</v>
      </c>
      <c r="CR133" s="690" t="s">
        <v>5387</v>
      </c>
      <c r="CS133" s="690" t="s">
        <v>88</v>
      </c>
      <c r="CT133" s="690" t="s">
        <v>5387</v>
      </c>
      <c r="CU133" s="691" t="s">
        <v>4483</v>
      </c>
      <c r="CV133" s="691" t="s">
        <v>5387</v>
      </c>
      <c r="CW133" s="691" t="s">
        <v>4483</v>
      </c>
      <c r="CX133" s="691" t="s">
        <v>5387</v>
      </c>
      <c r="CY133" s="690" t="s">
        <v>4483</v>
      </c>
      <c r="CZ133" s="690" t="s">
        <v>5387</v>
      </c>
      <c r="DA133" s="690" t="s">
        <v>4483</v>
      </c>
      <c r="DB133" s="690" t="s">
        <v>5387</v>
      </c>
      <c r="DC133" s="690" t="s">
        <v>4483</v>
      </c>
      <c r="DD133" s="690" t="s">
        <v>5387</v>
      </c>
      <c r="DE133" s="690" t="s">
        <v>4483</v>
      </c>
      <c r="DF133" s="690" t="s">
        <v>5387</v>
      </c>
      <c r="DG133" s="690" t="s">
        <v>88</v>
      </c>
      <c r="DH133" s="690" t="s">
        <v>5387</v>
      </c>
      <c r="DI133" s="690">
        <v>38.600740000000002</v>
      </c>
      <c r="DJ133" s="690" t="s">
        <v>5387</v>
      </c>
      <c r="DK133" s="690">
        <v>-82.82208</v>
      </c>
      <c r="DL133" s="690" t="s">
        <v>5387</v>
      </c>
      <c r="DM133" s="690">
        <v>360</v>
      </c>
      <c r="DN133" s="690" t="s">
        <v>5387</v>
      </c>
      <c r="DO133" s="690">
        <v>440</v>
      </c>
      <c r="DP133" s="690" t="s">
        <v>5387</v>
      </c>
      <c r="DQ133" s="690">
        <v>45</v>
      </c>
      <c r="DR133" s="690" t="s">
        <v>5387</v>
      </c>
      <c r="DS133" s="690">
        <v>6</v>
      </c>
      <c r="DT133" s="690" t="s">
        <v>5387</v>
      </c>
      <c r="DU133" s="690" t="s">
        <v>5762</v>
      </c>
      <c r="DV133" s="690" t="s">
        <v>5387</v>
      </c>
      <c r="DW133" s="690" t="s">
        <v>88</v>
      </c>
      <c r="DX133" s="690" t="s">
        <v>5387</v>
      </c>
      <c r="DY133" s="690" t="s">
        <v>88</v>
      </c>
      <c r="DZ133" s="690" t="s">
        <v>5387</v>
      </c>
      <c r="EA133" s="690" t="s">
        <v>88</v>
      </c>
      <c r="EB133" s="690" t="s">
        <v>5387</v>
      </c>
      <c r="EC133" s="690" t="s">
        <v>88</v>
      </c>
      <c r="ED133" s="690" t="s">
        <v>5387</v>
      </c>
      <c r="EE133" s="690" t="s">
        <v>88</v>
      </c>
      <c r="EF133" s="690" t="s">
        <v>5387</v>
      </c>
      <c r="EG133" s="690" t="s">
        <v>88</v>
      </c>
      <c r="EH133" s="690" t="s">
        <v>5387</v>
      </c>
      <c r="EI133" s="690" t="s">
        <v>88</v>
      </c>
      <c r="EJ133" s="690" t="s">
        <v>5387</v>
      </c>
      <c r="EK133" s="690" t="s">
        <v>88</v>
      </c>
      <c r="EL133" s="690" t="s">
        <v>5387</v>
      </c>
      <c r="EM133" s="690" t="s">
        <v>88</v>
      </c>
      <c r="EN133" s="690" t="s">
        <v>5387</v>
      </c>
      <c r="EO133" s="690" t="s">
        <v>88</v>
      </c>
      <c r="EP133" s="690" t="s">
        <v>5387</v>
      </c>
      <c r="EQ133" s="690" t="s">
        <v>88</v>
      </c>
      <c r="ER133" s="690" t="s">
        <v>5387</v>
      </c>
      <c r="ES133" s="690" t="s">
        <v>88</v>
      </c>
      <c r="ET133" s="690" t="s">
        <v>5387</v>
      </c>
      <c r="EU133" s="690" t="s">
        <v>88</v>
      </c>
      <c r="EV133" s="690" t="s">
        <v>5387</v>
      </c>
      <c r="EW133" s="695"/>
      <c r="EX133" s="695"/>
      <c r="EY133" s="695"/>
      <c r="EZ133" s="695"/>
      <c r="FA133" s="695"/>
      <c r="FB133" s="695"/>
      <c r="FC133" s="695"/>
      <c r="FD133" s="695"/>
      <c r="FE133" s="695"/>
      <c r="FF133" s="695"/>
      <c r="FG133" s="695"/>
      <c r="FH133" s="695"/>
      <c r="FI133" s="695"/>
      <c r="FJ133" s="695"/>
      <c r="FK133" s="695"/>
      <c r="FL133" s="695"/>
      <c r="FM133" s="695"/>
      <c r="FN133" s="695"/>
      <c r="FO133" s="695"/>
      <c r="FP133" s="695"/>
      <c r="FQ133" s="695"/>
      <c r="FR133" s="695"/>
      <c r="FS133" s="695"/>
      <c r="FT133" s="695"/>
      <c r="FU133" s="695"/>
      <c r="FV133" s="695"/>
      <c r="FW133" s="690"/>
      <c r="FX133" s="690"/>
      <c r="FY133" s="695"/>
      <c r="FZ133" s="695"/>
      <c r="GA133" s="695"/>
      <c r="GB133" s="695"/>
      <c r="GC133" s="690"/>
      <c r="GD133" s="690"/>
    </row>
    <row r="134" spans="1:186" ht="24.95" customHeight="1" x14ac:dyDescent="0.2">
      <c r="A134" s="690" t="s">
        <v>3083</v>
      </c>
      <c r="B134" s="640" t="s">
        <v>3083</v>
      </c>
      <c r="C134" s="690" t="s">
        <v>5388</v>
      </c>
      <c r="D134" s="690" t="s">
        <v>7031</v>
      </c>
      <c r="E134" s="690" t="s">
        <v>5387</v>
      </c>
      <c r="F134" s="690" t="s">
        <v>7032</v>
      </c>
      <c r="G134" s="690" t="s">
        <v>5387</v>
      </c>
      <c r="H134" s="690" t="s">
        <v>88</v>
      </c>
      <c r="I134" s="690" t="s">
        <v>5387</v>
      </c>
      <c r="J134" s="690" t="s">
        <v>88</v>
      </c>
      <c r="K134" s="690" t="s">
        <v>5387</v>
      </c>
      <c r="L134" s="690" t="s">
        <v>88</v>
      </c>
      <c r="M134" s="690" t="s">
        <v>5387</v>
      </c>
      <c r="N134" s="690" t="s">
        <v>88</v>
      </c>
      <c r="O134" s="690" t="s">
        <v>5387</v>
      </c>
      <c r="P134" s="690" t="s">
        <v>88</v>
      </c>
      <c r="Q134" s="690" t="s">
        <v>5387</v>
      </c>
      <c r="R134" s="690" t="s">
        <v>88</v>
      </c>
      <c r="S134" s="690" t="s">
        <v>5387</v>
      </c>
      <c r="T134" s="690" t="s">
        <v>6941</v>
      </c>
      <c r="U134" s="690" t="s">
        <v>5387</v>
      </c>
      <c r="V134" s="690" t="s">
        <v>88</v>
      </c>
      <c r="W134" s="690" t="s">
        <v>5387</v>
      </c>
      <c r="X134" s="690" t="s">
        <v>88</v>
      </c>
      <c r="Y134" s="690" t="s">
        <v>5387</v>
      </c>
      <c r="Z134" s="690" t="s">
        <v>88</v>
      </c>
      <c r="AA134" s="690" t="s">
        <v>5387</v>
      </c>
      <c r="AB134" s="691">
        <v>38.598329999999997</v>
      </c>
      <c r="AC134" s="691" t="s">
        <v>5387</v>
      </c>
      <c r="AD134" s="691">
        <v>-82.823965000000001</v>
      </c>
      <c r="AE134" s="691" t="s">
        <v>5387</v>
      </c>
      <c r="AF134" s="690" t="s">
        <v>88</v>
      </c>
      <c r="AG134" s="690" t="s">
        <v>5387</v>
      </c>
      <c r="AH134" s="690" t="s">
        <v>88</v>
      </c>
      <c r="AI134" s="690" t="s">
        <v>88</v>
      </c>
      <c r="AJ134" s="690" t="s">
        <v>5387</v>
      </c>
      <c r="AK134" s="690" t="s">
        <v>88</v>
      </c>
      <c r="AL134" s="690" t="s">
        <v>88</v>
      </c>
      <c r="AM134" s="690" t="s">
        <v>5387</v>
      </c>
      <c r="AN134" s="690" t="s">
        <v>88</v>
      </c>
      <c r="AO134" s="690" t="s">
        <v>88</v>
      </c>
      <c r="AP134" s="690" t="s">
        <v>5387</v>
      </c>
      <c r="AQ134" s="690" t="s">
        <v>88</v>
      </c>
      <c r="AR134" s="690" t="s">
        <v>88</v>
      </c>
      <c r="AS134" s="690" t="s">
        <v>5387</v>
      </c>
      <c r="AT134" s="690" t="s">
        <v>88</v>
      </c>
      <c r="AU134" s="690" t="s">
        <v>88</v>
      </c>
      <c r="AV134" s="690" t="s">
        <v>5387</v>
      </c>
      <c r="AW134" s="690" t="s">
        <v>88</v>
      </c>
      <c r="AX134" s="690" t="s">
        <v>88</v>
      </c>
      <c r="AY134" s="690" t="s">
        <v>5387</v>
      </c>
      <c r="AZ134" s="690" t="s">
        <v>88</v>
      </c>
      <c r="BA134" s="690" t="s">
        <v>88</v>
      </c>
      <c r="BB134" s="690" t="s">
        <v>5387</v>
      </c>
      <c r="BC134" s="690" t="s">
        <v>601</v>
      </c>
      <c r="BD134" s="690" t="s">
        <v>5387</v>
      </c>
      <c r="BE134" s="692">
        <v>38412</v>
      </c>
      <c r="BF134" s="692" t="s">
        <v>5387</v>
      </c>
      <c r="BG134" s="690" t="s">
        <v>88</v>
      </c>
      <c r="BH134" s="690" t="s">
        <v>5387</v>
      </c>
      <c r="BI134" s="690">
        <v>30300377</v>
      </c>
      <c r="BJ134" s="690" t="s">
        <v>5387</v>
      </c>
      <c r="BK134" s="690" t="s">
        <v>7033</v>
      </c>
      <c r="BL134" s="690" t="s">
        <v>5387</v>
      </c>
      <c r="BM134" s="690" t="s">
        <v>88</v>
      </c>
      <c r="BN134" s="690" t="s">
        <v>88</v>
      </c>
      <c r="BO134" s="690" t="s">
        <v>5387</v>
      </c>
      <c r="BP134" s="690" t="s">
        <v>88</v>
      </c>
      <c r="BQ134" s="690" t="s">
        <v>88</v>
      </c>
      <c r="BR134" s="690" t="s">
        <v>5387</v>
      </c>
      <c r="BS134" s="690" t="s">
        <v>88</v>
      </c>
      <c r="BT134" s="690" t="s">
        <v>88</v>
      </c>
      <c r="BU134" s="690" t="s">
        <v>5387</v>
      </c>
      <c r="BV134" s="690" t="s">
        <v>88</v>
      </c>
      <c r="BW134" s="690" t="s">
        <v>88</v>
      </c>
      <c r="BX134" s="690" t="s">
        <v>5387</v>
      </c>
      <c r="BY134" s="690" t="s">
        <v>88</v>
      </c>
      <c r="BZ134" s="690" t="s">
        <v>88</v>
      </c>
      <c r="CA134" s="690"/>
      <c r="CB134" s="690" t="s">
        <v>88</v>
      </c>
      <c r="CC134" s="690" t="s">
        <v>88</v>
      </c>
      <c r="CD134" s="690"/>
      <c r="CE134" s="690" t="s">
        <v>88</v>
      </c>
      <c r="CF134" s="690" t="s">
        <v>88</v>
      </c>
      <c r="CG134" s="690"/>
      <c r="CH134" s="690" t="s">
        <v>88</v>
      </c>
      <c r="CI134" s="690" t="s">
        <v>88</v>
      </c>
      <c r="CJ134" s="690"/>
      <c r="CK134" s="690" t="s">
        <v>6944</v>
      </c>
      <c r="CL134" s="690" t="s">
        <v>5387</v>
      </c>
      <c r="CM134" s="690" t="s">
        <v>88</v>
      </c>
      <c r="CN134" s="690" t="s">
        <v>5387</v>
      </c>
      <c r="CO134" s="690" t="s">
        <v>88</v>
      </c>
      <c r="CP134" s="690" t="s">
        <v>5387</v>
      </c>
      <c r="CQ134" s="690" t="s">
        <v>7033</v>
      </c>
      <c r="CR134" s="690" t="s">
        <v>5387</v>
      </c>
      <c r="CS134" s="690" t="s">
        <v>88</v>
      </c>
      <c r="CT134" s="690" t="s">
        <v>5387</v>
      </c>
      <c r="CU134" s="691" t="s">
        <v>88</v>
      </c>
      <c r="CV134" s="691" t="s">
        <v>5387</v>
      </c>
      <c r="CW134" s="691" t="s">
        <v>88</v>
      </c>
      <c r="CX134" s="691" t="s">
        <v>5387</v>
      </c>
      <c r="CY134" s="690" t="s">
        <v>88</v>
      </c>
      <c r="CZ134" s="690" t="s">
        <v>5387</v>
      </c>
      <c r="DA134" s="690" t="s">
        <v>88</v>
      </c>
      <c r="DB134" s="690" t="s">
        <v>5387</v>
      </c>
      <c r="DC134" s="690" t="s">
        <v>88</v>
      </c>
      <c r="DD134" s="690" t="s">
        <v>5387</v>
      </c>
      <c r="DE134" s="690" t="s">
        <v>88</v>
      </c>
      <c r="DF134" s="690" t="s">
        <v>5387</v>
      </c>
      <c r="DG134" s="690" t="s">
        <v>88</v>
      </c>
      <c r="DH134" s="690" t="s">
        <v>5387</v>
      </c>
      <c r="DI134" s="690" t="s">
        <v>88</v>
      </c>
      <c r="DJ134" s="690" t="s">
        <v>5387</v>
      </c>
      <c r="DK134" s="690" t="s">
        <v>88</v>
      </c>
      <c r="DL134" s="690" t="s">
        <v>5387</v>
      </c>
      <c r="DM134" s="690" t="s">
        <v>88</v>
      </c>
      <c r="DN134" s="690" t="s">
        <v>5387</v>
      </c>
      <c r="DO134" s="690" t="s">
        <v>88</v>
      </c>
      <c r="DP134" s="690" t="s">
        <v>5387</v>
      </c>
      <c r="DQ134" s="690" t="s">
        <v>88</v>
      </c>
      <c r="DR134" s="690" t="s">
        <v>5387</v>
      </c>
      <c r="DS134" s="690" t="s">
        <v>88</v>
      </c>
      <c r="DT134" s="690" t="s">
        <v>5387</v>
      </c>
      <c r="DU134" s="690" t="s">
        <v>88</v>
      </c>
      <c r="DV134" s="690" t="s">
        <v>5387</v>
      </c>
      <c r="DW134" s="690" t="s">
        <v>88</v>
      </c>
      <c r="DX134" s="690" t="s">
        <v>5387</v>
      </c>
      <c r="DY134" s="690" t="s">
        <v>88</v>
      </c>
      <c r="DZ134" s="690" t="s">
        <v>5387</v>
      </c>
      <c r="EA134" s="690" t="s">
        <v>88</v>
      </c>
      <c r="EB134" s="690" t="s">
        <v>5387</v>
      </c>
      <c r="EC134" s="690" t="s">
        <v>88</v>
      </c>
      <c r="ED134" s="690" t="s">
        <v>5387</v>
      </c>
      <c r="EE134" s="690" t="s">
        <v>88</v>
      </c>
      <c r="EF134" s="690" t="s">
        <v>5387</v>
      </c>
      <c r="EG134" s="690" t="s">
        <v>88</v>
      </c>
      <c r="EH134" s="690" t="s">
        <v>5387</v>
      </c>
      <c r="EI134" s="690" t="s">
        <v>88</v>
      </c>
      <c r="EJ134" s="690" t="s">
        <v>5387</v>
      </c>
      <c r="EK134" s="690" t="s">
        <v>88</v>
      </c>
      <c r="EL134" s="690" t="s">
        <v>5387</v>
      </c>
      <c r="EM134" s="690" t="s">
        <v>88</v>
      </c>
      <c r="EN134" s="690" t="s">
        <v>5387</v>
      </c>
      <c r="EO134" s="690" t="s">
        <v>88</v>
      </c>
      <c r="EP134" s="690" t="s">
        <v>5387</v>
      </c>
      <c r="EQ134" s="690" t="s">
        <v>88</v>
      </c>
      <c r="ER134" s="690" t="s">
        <v>5387</v>
      </c>
      <c r="ES134" s="690" t="s">
        <v>88</v>
      </c>
      <c r="ET134" s="690" t="s">
        <v>5387</v>
      </c>
      <c r="EU134" s="690" t="s">
        <v>88</v>
      </c>
      <c r="EV134" s="690" t="s">
        <v>5387</v>
      </c>
      <c r="EW134" s="695"/>
      <c r="EX134" s="695"/>
      <c r="EY134" s="695"/>
      <c r="EZ134" s="695"/>
      <c r="FA134" s="695"/>
      <c r="FB134" s="695"/>
      <c r="FC134" s="695"/>
      <c r="FD134" s="695"/>
      <c r="FE134" s="695"/>
      <c r="FF134" s="695"/>
      <c r="FG134" s="695"/>
      <c r="FH134" s="695"/>
      <c r="FI134" s="695"/>
      <c r="FJ134" s="695"/>
      <c r="FK134" s="695"/>
      <c r="FL134" s="695"/>
      <c r="FM134" s="695"/>
      <c r="FN134" s="695"/>
      <c r="FO134" s="695"/>
      <c r="FP134" s="695"/>
      <c r="FQ134" s="695"/>
      <c r="FR134" s="695"/>
      <c r="FS134" s="695"/>
      <c r="FT134" s="695"/>
      <c r="FU134" s="695"/>
      <c r="FV134" s="695"/>
      <c r="FW134" s="690"/>
      <c r="FX134" s="690"/>
      <c r="FY134" s="695"/>
      <c r="FZ134" s="695"/>
      <c r="GA134" s="695"/>
      <c r="GB134" s="695"/>
      <c r="GC134" s="690"/>
      <c r="GD134" s="690"/>
    </row>
    <row r="135" spans="1:186" ht="24.95" customHeight="1" x14ac:dyDescent="0.2">
      <c r="A135" s="690" t="s">
        <v>3083</v>
      </c>
      <c r="B135" s="640" t="s">
        <v>3083</v>
      </c>
      <c r="C135" s="690" t="s">
        <v>5388</v>
      </c>
      <c r="D135" s="690" t="s">
        <v>7031</v>
      </c>
      <c r="E135" s="690" t="s">
        <v>5387</v>
      </c>
      <c r="F135" s="690" t="s">
        <v>7034</v>
      </c>
      <c r="G135" s="690" t="s">
        <v>5387</v>
      </c>
      <c r="H135" s="690" t="s">
        <v>88</v>
      </c>
      <c r="I135" s="690" t="s">
        <v>5387</v>
      </c>
      <c r="J135" s="690" t="s">
        <v>88</v>
      </c>
      <c r="K135" s="690" t="s">
        <v>5387</v>
      </c>
      <c r="L135" s="690" t="s">
        <v>88</v>
      </c>
      <c r="M135" s="690" t="s">
        <v>5387</v>
      </c>
      <c r="N135" s="690" t="s">
        <v>88</v>
      </c>
      <c r="O135" s="690" t="s">
        <v>5387</v>
      </c>
      <c r="P135" s="690" t="s">
        <v>88</v>
      </c>
      <c r="Q135" s="690" t="s">
        <v>5387</v>
      </c>
      <c r="R135" s="690" t="s">
        <v>88</v>
      </c>
      <c r="S135" s="690" t="s">
        <v>5387</v>
      </c>
      <c r="T135" s="690" t="s">
        <v>6941</v>
      </c>
      <c r="U135" s="690" t="s">
        <v>5387</v>
      </c>
      <c r="V135" s="690" t="s">
        <v>88</v>
      </c>
      <c r="W135" s="690" t="s">
        <v>5387</v>
      </c>
      <c r="X135" s="690" t="s">
        <v>88</v>
      </c>
      <c r="Y135" s="690" t="s">
        <v>5387</v>
      </c>
      <c r="Z135" s="690" t="s">
        <v>88</v>
      </c>
      <c r="AA135" s="690" t="s">
        <v>5387</v>
      </c>
      <c r="AB135" s="691">
        <v>38.596054000000002</v>
      </c>
      <c r="AC135" s="691" t="s">
        <v>5387</v>
      </c>
      <c r="AD135" s="691">
        <v>-82.830376000000001</v>
      </c>
      <c r="AE135" s="691" t="s">
        <v>5387</v>
      </c>
      <c r="AF135" s="690" t="s">
        <v>88</v>
      </c>
      <c r="AG135" s="690" t="s">
        <v>5387</v>
      </c>
      <c r="AH135" s="690" t="s">
        <v>88</v>
      </c>
      <c r="AI135" s="690" t="s">
        <v>88</v>
      </c>
      <c r="AJ135" s="690" t="s">
        <v>5387</v>
      </c>
      <c r="AK135" s="690" t="s">
        <v>88</v>
      </c>
      <c r="AL135" s="690" t="s">
        <v>88</v>
      </c>
      <c r="AM135" s="690" t="s">
        <v>5387</v>
      </c>
      <c r="AN135" s="690" t="s">
        <v>88</v>
      </c>
      <c r="AO135" s="690" t="s">
        <v>88</v>
      </c>
      <c r="AP135" s="690" t="s">
        <v>5387</v>
      </c>
      <c r="AQ135" s="690" t="s">
        <v>88</v>
      </c>
      <c r="AR135" s="690" t="s">
        <v>88</v>
      </c>
      <c r="AS135" s="690" t="s">
        <v>5387</v>
      </c>
      <c r="AT135" s="690" t="s">
        <v>88</v>
      </c>
      <c r="AU135" s="690" t="s">
        <v>88</v>
      </c>
      <c r="AV135" s="690" t="s">
        <v>5387</v>
      </c>
      <c r="AW135" s="690" t="s">
        <v>88</v>
      </c>
      <c r="AX135" s="690" t="s">
        <v>88</v>
      </c>
      <c r="AY135" s="690" t="s">
        <v>5387</v>
      </c>
      <c r="AZ135" s="690" t="s">
        <v>88</v>
      </c>
      <c r="BA135" s="690" t="s">
        <v>88</v>
      </c>
      <c r="BB135" s="690" t="s">
        <v>5387</v>
      </c>
      <c r="BC135" s="690" t="s">
        <v>601</v>
      </c>
      <c r="BD135" s="690" t="s">
        <v>5387</v>
      </c>
      <c r="BE135" s="692">
        <v>39637</v>
      </c>
      <c r="BF135" s="692" t="s">
        <v>5387</v>
      </c>
      <c r="BG135" s="690" t="s">
        <v>88</v>
      </c>
      <c r="BH135" s="690" t="s">
        <v>5387</v>
      </c>
      <c r="BI135" s="690">
        <v>30300377</v>
      </c>
      <c r="BJ135" s="690" t="s">
        <v>5387</v>
      </c>
      <c r="BK135" s="690" t="s">
        <v>7033</v>
      </c>
      <c r="BL135" s="690" t="s">
        <v>5387</v>
      </c>
      <c r="BM135" s="690" t="s">
        <v>88</v>
      </c>
      <c r="BN135" s="690" t="s">
        <v>88</v>
      </c>
      <c r="BO135" s="690" t="s">
        <v>5387</v>
      </c>
      <c r="BP135" s="690" t="s">
        <v>88</v>
      </c>
      <c r="BQ135" s="690" t="s">
        <v>88</v>
      </c>
      <c r="BR135" s="690" t="s">
        <v>5387</v>
      </c>
      <c r="BS135" s="690" t="s">
        <v>88</v>
      </c>
      <c r="BT135" s="690" t="s">
        <v>88</v>
      </c>
      <c r="BU135" s="690" t="s">
        <v>5387</v>
      </c>
      <c r="BV135" s="690" t="s">
        <v>88</v>
      </c>
      <c r="BW135" s="690" t="s">
        <v>88</v>
      </c>
      <c r="BX135" s="690" t="s">
        <v>5387</v>
      </c>
      <c r="BY135" s="690" t="s">
        <v>88</v>
      </c>
      <c r="BZ135" s="690" t="s">
        <v>88</v>
      </c>
      <c r="CA135" s="690"/>
      <c r="CB135" s="690" t="s">
        <v>88</v>
      </c>
      <c r="CC135" s="690" t="s">
        <v>88</v>
      </c>
      <c r="CD135" s="690"/>
      <c r="CE135" s="690" t="s">
        <v>88</v>
      </c>
      <c r="CF135" s="690" t="s">
        <v>88</v>
      </c>
      <c r="CG135" s="690"/>
      <c r="CH135" s="690" t="s">
        <v>88</v>
      </c>
      <c r="CI135" s="690" t="s">
        <v>88</v>
      </c>
      <c r="CJ135" s="690"/>
      <c r="CK135" s="690" t="s">
        <v>6944</v>
      </c>
      <c r="CL135" s="690" t="s">
        <v>5387</v>
      </c>
      <c r="CM135" s="690" t="s">
        <v>88</v>
      </c>
      <c r="CN135" s="690" t="s">
        <v>5387</v>
      </c>
      <c r="CO135" s="690" t="s">
        <v>88</v>
      </c>
      <c r="CP135" s="690" t="s">
        <v>5387</v>
      </c>
      <c r="CQ135" s="690" t="s">
        <v>7033</v>
      </c>
      <c r="CR135" s="690" t="s">
        <v>5387</v>
      </c>
      <c r="CS135" s="690" t="s">
        <v>88</v>
      </c>
      <c r="CT135" s="690" t="s">
        <v>5387</v>
      </c>
      <c r="CU135" s="691" t="s">
        <v>88</v>
      </c>
      <c r="CV135" s="691" t="s">
        <v>5387</v>
      </c>
      <c r="CW135" s="691" t="s">
        <v>88</v>
      </c>
      <c r="CX135" s="691" t="s">
        <v>5387</v>
      </c>
      <c r="CY135" s="690" t="s">
        <v>88</v>
      </c>
      <c r="CZ135" s="690" t="s">
        <v>5387</v>
      </c>
      <c r="DA135" s="690" t="s">
        <v>88</v>
      </c>
      <c r="DB135" s="690" t="s">
        <v>5387</v>
      </c>
      <c r="DC135" s="690" t="s">
        <v>88</v>
      </c>
      <c r="DD135" s="690" t="s">
        <v>5387</v>
      </c>
      <c r="DE135" s="690" t="s">
        <v>88</v>
      </c>
      <c r="DF135" s="690" t="s">
        <v>5387</v>
      </c>
      <c r="DG135" s="690" t="s">
        <v>88</v>
      </c>
      <c r="DH135" s="690" t="s">
        <v>5387</v>
      </c>
      <c r="DI135" s="690" t="s">
        <v>88</v>
      </c>
      <c r="DJ135" s="690" t="s">
        <v>5387</v>
      </c>
      <c r="DK135" s="690" t="s">
        <v>88</v>
      </c>
      <c r="DL135" s="690" t="s">
        <v>5387</v>
      </c>
      <c r="DM135" s="690" t="s">
        <v>88</v>
      </c>
      <c r="DN135" s="690" t="s">
        <v>5387</v>
      </c>
      <c r="DO135" s="690" t="s">
        <v>88</v>
      </c>
      <c r="DP135" s="690" t="s">
        <v>5387</v>
      </c>
      <c r="DQ135" s="690" t="s">
        <v>88</v>
      </c>
      <c r="DR135" s="690" t="s">
        <v>5387</v>
      </c>
      <c r="DS135" s="690" t="s">
        <v>88</v>
      </c>
      <c r="DT135" s="690" t="s">
        <v>5387</v>
      </c>
      <c r="DU135" s="690" t="s">
        <v>88</v>
      </c>
      <c r="DV135" s="690" t="s">
        <v>5387</v>
      </c>
      <c r="DW135" s="690" t="s">
        <v>88</v>
      </c>
      <c r="DX135" s="690" t="s">
        <v>5387</v>
      </c>
      <c r="DY135" s="690" t="s">
        <v>88</v>
      </c>
      <c r="DZ135" s="690" t="s">
        <v>5387</v>
      </c>
      <c r="EA135" s="690" t="s">
        <v>88</v>
      </c>
      <c r="EB135" s="690" t="s">
        <v>5387</v>
      </c>
      <c r="EC135" s="690" t="s">
        <v>88</v>
      </c>
      <c r="ED135" s="690" t="s">
        <v>5387</v>
      </c>
      <c r="EE135" s="690" t="s">
        <v>88</v>
      </c>
      <c r="EF135" s="690" t="s">
        <v>5387</v>
      </c>
      <c r="EG135" s="690" t="s">
        <v>88</v>
      </c>
      <c r="EH135" s="690" t="s">
        <v>5387</v>
      </c>
      <c r="EI135" s="690" t="s">
        <v>88</v>
      </c>
      <c r="EJ135" s="690" t="s">
        <v>5387</v>
      </c>
      <c r="EK135" s="690" t="s">
        <v>88</v>
      </c>
      <c r="EL135" s="690" t="s">
        <v>5387</v>
      </c>
      <c r="EM135" s="690" t="s">
        <v>88</v>
      </c>
      <c r="EN135" s="690" t="s">
        <v>5387</v>
      </c>
      <c r="EO135" s="690" t="s">
        <v>88</v>
      </c>
      <c r="EP135" s="690" t="s">
        <v>5387</v>
      </c>
      <c r="EQ135" s="690" t="s">
        <v>88</v>
      </c>
      <c r="ER135" s="690" t="s">
        <v>5387</v>
      </c>
      <c r="ES135" s="690" t="s">
        <v>88</v>
      </c>
      <c r="ET135" s="690" t="s">
        <v>5387</v>
      </c>
      <c r="EU135" s="690" t="s">
        <v>88</v>
      </c>
      <c r="EV135" s="690" t="s">
        <v>5387</v>
      </c>
      <c r="EW135" s="695"/>
      <c r="EX135" s="695"/>
      <c r="EY135" s="695"/>
      <c r="EZ135" s="695"/>
      <c r="FA135" s="695"/>
      <c r="FB135" s="695"/>
      <c r="FC135" s="695"/>
      <c r="FD135" s="695"/>
      <c r="FE135" s="695"/>
      <c r="FF135" s="695"/>
      <c r="FG135" s="695"/>
      <c r="FH135" s="695"/>
      <c r="FI135" s="695"/>
      <c r="FJ135" s="695"/>
      <c r="FK135" s="695"/>
      <c r="FL135" s="695"/>
      <c r="FM135" s="695"/>
      <c r="FN135" s="695"/>
      <c r="FO135" s="695"/>
      <c r="FP135" s="695"/>
      <c r="FQ135" s="695"/>
      <c r="FR135" s="695"/>
      <c r="FS135" s="695"/>
      <c r="FT135" s="695"/>
      <c r="FU135" s="695"/>
      <c r="FV135" s="695"/>
      <c r="FW135" s="690"/>
      <c r="FX135" s="690"/>
      <c r="FY135" s="695"/>
      <c r="FZ135" s="695"/>
      <c r="GA135" s="695"/>
      <c r="GB135" s="695"/>
      <c r="GC135" s="690"/>
      <c r="GD135" s="690"/>
    </row>
    <row r="136" spans="1:186" ht="24.95" customHeight="1" x14ac:dyDescent="0.2">
      <c r="A136" s="690" t="s">
        <v>3083</v>
      </c>
      <c r="B136" s="640" t="s">
        <v>3083</v>
      </c>
      <c r="C136" s="690" t="s">
        <v>5388</v>
      </c>
      <c r="D136" s="690" t="s">
        <v>7031</v>
      </c>
      <c r="E136" s="690" t="s">
        <v>5387</v>
      </c>
      <c r="F136" s="690" t="s">
        <v>7035</v>
      </c>
      <c r="G136" s="690" t="s">
        <v>5387</v>
      </c>
      <c r="H136" s="690" t="s">
        <v>88</v>
      </c>
      <c r="I136" s="690" t="s">
        <v>5387</v>
      </c>
      <c r="J136" s="690" t="s">
        <v>88</v>
      </c>
      <c r="K136" s="690" t="s">
        <v>5387</v>
      </c>
      <c r="L136" s="690" t="s">
        <v>88</v>
      </c>
      <c r="M136" s="690" t="s">
        <v>5387</v>
      </c>
      <c r="N136" s="690" t="s">
        <v>88</v>
      </c>
      <c r="O136" s="690" t="s">
        <v>5387</v>
      </c>
      <c r="P136" s="690" t="s">
        <v>88</v>
      </c>
      <c r="Q136" s="690" t="s">
        <v>5387</v>
      </c>
      <c r="R136" s="690" t="s">
        <v>88</v>
      </c>
      <c r="S136" s="690" t="s">
        <v>5387</v>
      </c>
      <c r="T136" s="690" t="s">
        <v>6941</v>
      </c>
      <c r="U136" s="690" t="s">
        <v>5387</v>
      </c>
      <c r="V136" s="690" t="s">
        <v>88</v>
      </c>
      <c r="W136" s="690" t="s">
        <v>5387</v>
      </c>
      <c r="X136" s="690" t="s">
        <v>88</v>
      </c>
      <c r="Y136" s="690" t="s">
        <v>5387</v>
      </c>
      <c r="Z136" s="690" t="s">
        <v>88</v>
      </c>
      <c r="AA136" s="690" t="s">
        <v>5387</v>
      </c>
      <c r="AB136" s="691">
        <v>38.598346999999997</v>
      </c>
      <c r="AC136" s="691" t="s">
        <v>5387</v>
      </c>
      <c r="AD136" s="691">
        <v>-82.824064000000007</v>
      </c>
      <c r="AE136" s="691" t="s">
        <v>5387</v>
      </c>
      <c r="AF136" s="690" t="s">
        <v>88</v>
      </c>
      <c r="AG136" s="690" t="s">
        <v>5387</v>
      </c>
      <c r="AH136" s="690" t="s">
        <v>88</v>
      </c>
      <c r="AI136" s="690" t="s">
        <v>88</v>
      </c>
      <c r="AJ136" s="690" t="s">
        <v>5387</v>
      </c>
      <c r="AK136" s="690" t="s">
        <v>88</v>
      </c>
      <c r="AL136" s="690" t="s">
        <v>88</v>
      </c>
      <c r="AM136" s="690" t="s">
        <v>5387</v>
      </c>
      <c r="AN136" s="690" t="s">
        <v>88</v>
      </c>
      <c r="AO136" s="690" t="s">
        <v>88</v>
      </c>
      <c r="AP136" s="690" t="s">
        <v>5387</v>
      </c>
      <c r="AQ136" s="690" t="s">
        <v>88</v>
      </c>
      <c r="AR136" s="690" t="s">
        <v>88</v>
      </c>
      <c r="AS136" s="690" t="s">
        <v>5387</v>
      </c>
      <c r="AT136" s="690" t="s">
        <v>88</v>
      </c>
      <c r="AU136" s="690" t="s">
        <v>88</v>
      </c>
      <c r="AV136" s="690" t="s">
        <v>5387</v>
      </c>
      <c r="AW136" s="690" t="s">
        <v>88</v>
      </c>
      <c r="AX136" s="690" t="s">
        <v>88</v>
      </c>
      <c r="AY136" s="690" t="s">
        <v>5387</v>
      </c>
      <c r="AZ136" s="690" t="s">
        <v>88</v>
      </c>
      <c r="BA136" s="690" t="s">
        <v>88</v>
      </c>
      <c r="BB136" s="690" t="s">
        <v>5387</v>
      </c>
      <c r="BC136" s="690" t="s">
        <v>601</v>
      </c>
      <c r="BD136" s="690" t="s">
        <v>5387</v>
      </c>
      <c r="BE136" s="692">
        <v>38412</v>
      </c>
      <c r="BF136" s="692" t="s">
        <v>5387</v>
      </c>
      <c r="BG136" s="690" t="s">
        <v>88</v>
      </c>
      <c r="BH136" s="690" t="s">
        <v>5387</v>
      </c>
      <c r="BI136" s="690">
        <v>30300377</v>
      </c>
      <c r="BJ136" s="690" t="s">
        <v>5387</v>
      </c>
      <c r="BK136" s="690" t="s">
        <v>7033</v>
      </c>
      <c r="BL136" s="690" t="s">
        <v>5387</v>
      </c>
      <c r="BM136" s="690" t="s">
        <v>88</v>
      </c>
      <c r="BN136" s="690" t="s">
        <v>88</v>
      </c>
      <c r="BO136" s="690" t="s">
        <v>5387</v>
      </c>
      <c r="BP136" s="690" t="s">
        <v>88</v>
      </c>
      <c r="BQ136" s="690" t="s">
        <v>88</v>
      </c>
      <c r="BR136" s="690" t="s">
        <v>5387</v>
      </c>
      <c r="BS136" s="690" t="s">
        <v>88</v>
      </c>
      <c r="BT136" s="690" t="s">
        <v>88</v>
      </c>
      <c r="BU136" s="690" t="s">
        <v>5387</v>
      </c>
      <c r="BV136" s="690" t="s">
        <v>88</v>
      </c>
      <c r="BW136" s="690" t="s">
        <v>88</v>
      </c>
      <c r="BX136" s="690" t="s">
        <v>5387</v>
      </c>
      <c r="BY136" s="690" t="s">
        <v>88</v>
      </c>
      <c r="BZ136" s="690" t="s">
        <v>88</v>
      </c>
      <c r="CA136" s="690"/>
      <c r="CB136" s="690" t="s">
        <v>88</v>
      </c>
      <c r="CC136" s="690" t="s">
        <v>88</v>
      </c>
      <c r="CD136" s="690"/>
      <c r="CE136" s="690" t="s">
        <v>88</v>
      </c>
      <c r="CF136" s="690" t="s">
        <v>88</v>
      </c>
      <c r="CG136" s="690"/>
      <c r="CH136" s="690" t="s">
        <v>88</v>
      </c>
      <c r="CI136" s="690" t="s">
        <v>88</v>
      </c>
      <c r="CJ136" s="690"/>
      <c r="CK136" s="690" t="s">
        <v>6944</v>
      </c>
      <c r="CL136" s="690" t="s">
        <v>5387</v>
      </c>
      <c r="CM136" s="690" t="s">
        <v>88</v>
      </c>
      <c r="CN136" s="690" t="s">
        <v>5387</v>
      </c>
      <c r="CO136" s="690" t="s">
        <v>88</v>
      </c>
      <c r="CP136" s="690" t="s">
        <v>5387</v>
      </c>
      <c r="CQ136" s="690" t="s">
        <v>7033</v>
      </c>
      <c r="CR136" s="690" t="s">
        <v>5387</v>
      </c>
      <c r="CS136" s="690" t="s">
        <v>88</v>
      </c>
      <c r="CT136" s="690" t="s">
        <v>5387</v>
      </c>
      <c r="CU136" s="691" t="s">
        <v>88</v>
      </c>
      <c r="CV136" s="691" t="s">
        <v>5387</v>
      </c>
      <c r="CW136" s="691" t="s">
        <v>88</v>
      </c>
      <c r="CX136" s="691" t="s">
        <v>5387</v>
      </c>
      <c r="CY136" s="690" t="s">
        <v>88</v>
      </c>
      <c r="CZ136" s="690" t="s">
        <v>5387</v>
      </c>
      <c r="DA136" s="690" t="s">
        <v>88</v>
      </c>
      <c r="DB136" s="690" t="s">
        <v>5387</v>
      </c>
      <c r="DC136" s="690" t="s">
        <v>88</v>
      </c>
      <c r="DD136" s="690" t="s">
        <v>5387</v>
      </c>
      <c r="DE136" s="690" t="s">
        <v>88</v>
      </c>
      <c r="DF136" s="690" t="s">
        <v>5387</v>
      </c>
      <c r="DG136" s="690" t="s">
        <v>88</v>
      </c>
      <c r="DH136" s="690" t="s">
        <v>5387</v>
      </c>
      <c r="DI136" s="690" t="s">
        <v>88</v>
      </c>
      <c r="DJ136" s="690" t="s">
        <v>5387</v>
      </c>
      <c r="DK136" s="690" t="s">
        <v>88</v>
      </c>
      <c r="DL136" s="690" t="s">
        <v>5387</v>
      </c>
      <c r="DM136" s="690" t="s">
        <v>88</v>
      </c>
      <c r="DN136" s="690" t="s">
        <v>5387</v>
      </c>
      <c r="DO136" s="690" t="s">
        <v>88</v>
      </c>
      <c r="DP136" s="690" t="s">
        <v>5387</v>
      </c>
      <c r="DQ136" s="690" t="s">
        <v>88</v>
      </c>
      <c r="DR136" s="690" t="s">
        <v>5387</v>
      </c>
      <c r="DS136" s="690" t="s">
        <v>88</v>
      </c>
      <c r="DT136" s="690" t="s">
        <v>5387</v>
      </c>
      <c r="DU136" s="690" t="s">
        <v>88</v>
      </c>
      <c r="DV136" s="690" t="s">
        <v>5387</v>
      </c>
      <c r="DW136" s="690" t="s">
        <v>88</v>
      </c>
      <c r="DX136" s="690" t="s">
        <v>5387</v>
      </c>
      <c r="DY136" s="690" t="s">
        <v>88</v>
      </c>
      <c r="DZ136" s="690" t="s">
        <v>5387</v>
      </c>
      <c r="EA136" s="690" t="s">
        <v>88</v>
      </c>
      <c r="EB136" s="690" t="s">
        <v>5387</v>
      </c>
      <c r="EC136" s="690" t="s">
        <v>88</v>
      </c>
      <c r="ED136" s="690" t="s">
        <v>5387</v>
      </c>
      <c r="EE136" s="690" t="s">
        <v>88</v>
      </c>
      <c r="EF136" s="690" t="s">
        <v>5387</v>
      </c>
      <c r="EG136" s="690" t="s">
        <v>88</v>
      </c>
      <c r="EH136" s="690" t="s">
        <v>5387</v>
      </c>
      <c r="EI136" s="690" t="s">
        <v>88</v>
      </c>
      <c r="EJ136" s="690" t="s">
        <v>5387</v>
      </c>
      <c r="EK136" s="690" t="s">
        <v>88</v>
      </c>
      <c r="EL136" s="690" t="s">
        <v>5387</v>
      </c>
      <c r="EM136" s="690" t="s">
        <v>88</v>
      </c>
      <c r="EN136" s="690" t="s">
        <v>5387</v>
      </c>
      <c r="EO136" s="690" t="s">
        <v>88</v>
      </c>
      <c r="EP136" s="690" t="s">
        <v>5387</v>
      </c>
      <c r="EQ136" s="690" t="s">
        <v>88</v>
      </c>
      <c r="ER136" s="690" t="s">
        <v>5387</v>
      </c>
      <c r="ES136" s="690" t="s">
        <v>88</v>
      </c>
      <c r="ET136" s="690" t="s">
        <v>5387</v>
      </c>
      <c r="EU136" s="690" t="s">
        <v>88</v>
      </c>
      <c r="EV136" s="690" t="s">
        <v>5387</v>
      </c>
      <c r="EW136" s="695"/>
      <c r="EX136" s="695"/>
      <c r="EY136" s="695"/>
      <c r="EZ136" s="695"/>
      <c r="FA136" s="695"/>
      <c r="FB136" s="695"/>
      <c r="FC136" s="695"/>
      <c r="FD136" s="695"/>
      <c r="FE136" s="695"/>
      <c r="FF136" s="695"/>
      <c r="FG136" s="695"/>
      <c r="FH136" s="695"/>
      <c r="FI136" s="695"/>
      <c r="FJ136" s="695"/>
      <c r="FK136" s="695"/>
      <c r="FL136" s="695"/>
      <c r="FM136" s="695"/>
      <c r="FN136" s="695"/>
      <c r="FO136" s="695"/>
      <c r="FP136" s="695"/>
      <c r="FQ136" s="695"/>
      <c r="FR136" s="695"/>
      <c r="FS136" s="695"/>
      <c r="FT136" s="695"/>
      <c r="FU136" s="695"/>
      <c r="FV136" s="695"/>
      <c r="FW136" s="690"/>
      <c r="FX136" s="690"/>
      <c r="FY136" s="695"/>
      <c r="FZ136" s="695"/>
      <c r="GA136" s="695"/>
      <c r="GB136" s="695"/>
      <c r="GC136" s="690"/>
      <c r="GD136" s="690"/>
    </row>
    <row r="137" spans="1:186" ht="24.95" customHeight="1" x14ac:dyDescent="0.2">
      <c r="A137" s="690" t="s">
        <v>3083</v>
      </c>
      <c r="B137" s="640" t="s">
        <v>3083</v>
      </c>
      <c r="C137" s="690" t="s">
        <v>5388</v>
      </c>
      <c r="D137" s="690" t="s">
        <v>7031</v>
      </c>
      <c r="E137" s="690" t="s">
        <v>5387</v>
      </c>
      <c r="F137" s="690" t="s">
        <v>7036</v>
      </c>
      <c r="G137" s="690" t="s">
        <v>5387</v>
      </c>
      <c r="H137" s="690" t="s">
        <v>88</v>
      </c>
      <c r="I137" s="690" t="s">
        <v>5387</v>
      </c>
      <c r="J137" s="690" t="s">
        <v>88</v>
      </c>
      <c r="K137" s="690" t="s">
        <v>5387</v>
      </c>
      <c r="L137" s="690" t="s">
        <v>88</v>
      </c>
      <c r="M137" s="690" t="s">
        <v>5387</v>
      </c>
      <c r="N137" s="690" t="s">
        <v>88</v>
      </c>
      <c r="O137" s="690" t="s">
        <v>5387</v>
      </c>
      <c r="P137" s="690" t="s">
        <v>88</v>
      </c>
      <c r="Q137" s="690" t="s">
        <v>5387</v>
      </c>
      <c r="R137" s="690" t="s">
        <v>88</v>
      </c>
      <c r="S137" s="690" t="s">
        <v>5387</v>
      </c>
      <c r="T137" s="690" t="s">
        <v>6941</v>
      </c>
      <c r="U137" s="690" t="s">
        <v>5387</v>
      </c>
      <c r="V137" s="690" t="s">
        <v>88</v>
      </c>
      <c r="W137" s="690" t="s">
        <v>5387</v>
      </c>
      <c r="X137" s="690" t="s">
        <v>88</v>
      </c>
      <c r="Y137" s="690" t="s">
        <v>5387</v>
      </c>
      <c r="Z137" s="690" t="s">
        <v>88</v>
      </c>
      <c r="AA137" s="690" t="s">
        <v>5387</v>
      </c>
      <c r="AB137" s="691">
        <v>38.596089999999997</v>
      </c>
      <c r="AC137" s="691" t="s">
        <v>5387</v>
      </c>
      <c r="AD137" s="691">
        <v>-82.830785000000006</v>
      </c>
      <c r="AE137" s="691" t="s">
        <v>5387</v>
      </c>
      <c r="AF137" s="690" t="s">
        <v>88</v>
      </c>
      <c r="AG137" s="690" t="s">
        <v>5387</v>
      </c>
      <c r="AH137" s="690" t="s">
        <v>88</v>
      </c>
      <c r="AI137" s="690" t="s">
        <v>88</v>
      </c>
      <c r="AJ137" s="690" t="s">
        <v>5387</v>
      </c>
      <c r="AK137" s="690" t="s">
        <v>88</v>
      </c>
      <c r="AL137" s="690" t="s">
        <v>88</v>
      </c>
      <c r="AM137" s="690" t="s">
        <v>5387</v>
      </c>
      <c r="AN137" s="690" t="s">
        <v>88</v>
      </c>
      <c r="AO137" s="690" t="s">
        <v>88</v>
      </c>
      <c r="AP137" s="690" t="s">
        <v>5387</v>
      </c>
      <c r="AQ137" s="690" t="s">
        <v>88</v>
      </c>
      <c r="AR137" s="690" t="s">
        <v>88</v>
      </c>
      <c r="AS137" s="690" t="s">
        <v>5387</v>
      </c>
      <c r="AT137" s="690" t="s">
        <v>88</v>
      </c>
      <c r="AU137" s="690" t="s">
        <v>88</v>
      </c>
      <c r="AV137" s="690" t="s">
        <v>5387</v>
      </c>
      <c r="AW137" s="690" t="s">
        <v>88</v>
      </c>
      <c r="AX137" s="690" t="s">
        <v>88</v>
      </c>
      <c r="AY137" s="690" t="s">
        <v>5387</v>
      </c>
      <c r="AZ137" s="690" t="s">
        <v>88</v>
      </c>
      <c r="BA137" s="690" t="s">
        <v>88</v>
      </c>
      <c r="BB137" s="690" t="s">
        <v>5387</v>
      </c>
      <c r="BC137" s="690" t="s">
        <v>601</v>
      </c>
      <c r="BD137" s="690" t="s">
        <v>5387</v>
      </c>
      <c r="BE137" s="692">
        <v>39637</v>
      </c>
      <c r="BF137" s="692" t="s">
        <v>5387</v>
      </c>
      <c r="BG137" s="690" t="s">
        <v>88</v>
      </c>
      <c r="BH137" s="690" t="s">
        <v>5387</v>
      </c>
      <c r="BI137" s="690">
        <v>30300377</v>
      </c>
      <c r="BJ137" s="690" t="s">
        <v>5387</v>
      </c>
      <c r="BK137" s="690" t="s">
        <v>7033</v>
      </c>
      <c r="BL137" s="690" t="s">
        <v>5387</v>
      </c>
      <c r="BM137" s="690" t="s">
        <v>88</v>
      </c>
      <c r="BN137" s="690" t="s">
        <v>88</v>
      </c>
      <c r="BO137" s="690" t="s">
        <v>5387</v>
      </c>
      <c r="BP137" s="690" t="s">
        <v>88</v>
      </c>
      <c r="BQ137" s="690" t="s">
        <v>88</v>
      </c>
      <c r="BR137" s="690" t="s">
        <v>5387</v>
      </c>
      <c r="BS137" s="690" t="s">
        <v>88</v>
      </c>
      <c r="BT137" s="690" t="s">
        <v>88</v>
      </c>
      <c r="BU137" s="690" t="s">
        <v>5387</v>
      </c>
      <c r="BV137" s="690" t="s">
        <v>88</v>
      </c>
      <c r="BW137" s="690" t="s">
        <v>88</v>
      </c>
      <c r="BX137" s="690" t="s">
        <v>5387</v>
      </c>
      <c r="BY137" s="690" t="s">
        <v>88</v>
      </c>
      <c r="BZ137" s="690" t="s">
        <v>88</v>
      </c>
      <c r="CA137" s="690"/>
      <c r="CB137" s="690" t="s">
        <v>88</v>
      </c>
      <c r="CC137" s="690" t="s">
        <v>88</v>
      </c>
      <c r="CD137" s="690"/>
      <c r="CE137" s="690" t="s">
        <v>88</v>
      </c>
      <c r="CF137" s="690" t="s">
        <v>88</v>
      </c>
      <c r="CG137" s="690"/>
      <c r="CH137" s="690" t="s">
        <v>88</v>
      </c>
      <c r="CI137" s="690" t="s">
        <v>88</v>
      </c>
      <c r="CJ137" s="690"/>
      <c r="CK137" s="690" t="s">
        <v>6944</v>
      </c>
      <c r="CL137" s="690" t="s">
        <v>5387</v>
      </c>
      <c r="CM137" s="690" t="s">
        <v>88</v>
      </c>
      <c r="CN137" s="690" t="s">
        <v>5387</v>
      </c>
      <c r="CO137" s="690" t="s">
        <v>88</v>
      </c>
      <c r="CP137" s="690" t="s">
        <v>5387</v>
      </c>
      <c r="CQ137" s="690" t="s">
        <v>7033</v>
      </c>
      <c r="CR137" s="690" t="s">
        <v>5387</v>
      </c>
      <c r="CS137" s="690" t="s">
        <v>88</v>
      </c>
      <c r="CT137" s="690" t="s">
        <v>5387</v>
      </c>
      <c r="CU137" s="691" t="s">
        <v>88</v>
      </c>
      <c r="CV137" s="691" t="s">
        <v>5387</v>
      </c>
      <c r="CW137" s="691" t="s">
        <v>88</v>
      </c>
      <c r="CX137" s="691" t="s">
        <v>5387</v>
      </c>
      <c r="CY137" s="690" t="s">
        <v>88</v>
      </c>
      <c r="CZ137" s="690" t="s">
        <v>5387</v>
      </c>
      <c r="DA137" s="690" t="s">
        <v>88</v>
      </c>
      <c r="DB137" s="690" t="s">
        <v>5387</v>
      </c>
      <c r="DC137" s="690" t="s">
        <v>88</v>
      </c>
      <c r="DD137" s="690" t="s">
        <v>5387</v>
      </c>
      <c r="DE137" s="690" t="s">
        <v>88</v>
      </c>
      <c r="DF137" s="690" t="s">
        <v>5387</v>
      </c>
      <c r="DG137" s="690" t="s">
        <v>88</v>
      </c>
      <c r="DH137" s="690" t="s">
        <v>5387</v>
      </c>
      <c r="DI137" s="690" t="s">
        <v>88</v>
      </c>
      <c r="DJ137" s="690" t="s">
        <v>5387</v>
      </c>
      <c r="DK137" s="690" t="s">
        <v>88</v>
      </c>
      <c r="DL137" s="690" t="s">
        <v>5387</v>
      </c>
      <c r="DM137" s="690" t="s">
        <v>88</v>
      </c>
      <c r="DN137" s="690" t="s">
        <v>5387</v>
      </c>
      <c r="DO137" s="690" t="s">
        <v>88</v>
      </c>
      <c r="DP137" s="690" t="s">
        <v>5387</v>
      </c>
      <c r="DQ137" s="690" t="s">
        <v>88</v>
      </c>
      <c r="DR137" s="690" t="s">
        <v>5387</v>
      </c>
      <c r="DS137" s="690" t="s">
        <v>88</v>
      </c>
      <c r="DT137" s="690" t="s">
        <v>5387</v>
      </c>
      <c r="DU137" s="690" t="s">
        <v>88</v>
      </c>
      <c r="DV137" s="690" t="s">
        <v>5387</v>
      </c>
      <c r="DW137" s="690" t="s">
        <v>88</v>
      </c>
      <c r="DX137" s="690" t="s">
        <v>5387</v>
      </c>
      <c r="DY137" s="690" t="s">
        <v>88</v>
      </c>
      <c r="DZ137" s="690" t="s">
        <v>5387</v>
      </c>
      <c r="EA137" s="690" t="s">
        <v>88</v>
      </c>
      <c r="EB137" s="690" t="s">
        <v>5387</v>
      </c>
      <c r="EC137" s="690" t="s">
        <v>88</v>
      </c>
      <c r="ED137" s="690" t="s">
        <v>5387</v>
      </c>
      <c r="EE137" s="690" t="s">
        <v>88</v>
      </c>
      <c r="EF137" s="690" t="s">
        <v>5387</v>
      </c>
      <c r="EG137" s="690" t="s">
        <v>88</v>
      </c>
      <c r="EH137" s="690" t="s">
        <v>5387</v>
      </c>
      <c r="EI137" s="690" t="s">
        <v>88</v>
      </c>
      <c r="EJ137" s="690" t="s">
        <v>5387</v>
      </c>
      <c r="EK137" s="690" t="s">
        <v>88</v>
      </c>
      <c r="EL137" s="690" t="s">
        <v>5387</v>
      </c>
      <c r="EM137" s="690" t="s">
        <v>88</v>
      </c>
      <c r="EN137" s="690" t="s">
        <v>5387</v>
      </c>
      <c r="EO137" s="690" t="s">
        <v>88</v>
      </c>
      <c r="EP137" s="690" t="s">
        <v>5387</v>
      </c>
      <c r="EQ137" s="690" t="s">
        <v>88</v>
      </c>
      <c r="ER137" s="690" t="s">
        <v>5387</v>
      </c>
      <c r="ES137" s="690" t="s">
        <v>88</v>
      </c>
      <c r="ET137" s="690" t="s">
        <v>5387</v>
      </c>
      <c r="EU137" s="690" t="s">
        <v>88</v>
      </c>
      <c r="EV137" s="690" t="s">
        <v>5387</v>
      </c>
      <c r="EW137" s="695"/>
      <c r="EX137" s="695"/>
      <c r="EY137" s="695"/>
      <c r="EZ137" s="695"/>
      <c r="FA137" s="695"/>
      <c r="FB137" s="695"/>
      <c r="FC137" s="695"/>
      <c r="FD137" s="695"/>
      <c r="FE137" s="695"/>
      <c r="FF137" s="695"/>
      <c r="FG137" s="695"/>
      <c r="FH137" s="695"/>
      <c r="FI137" s="695"/>
      <c r="FJ137" s="695"/>
      <c r="FK137" s="695"/>
      <c r="FL137" s="695"/>
      <c r="FM137" s="695"/>
      <c r="FN137" s="695"/>
      <c r="FO137" s="695"/>
      <c r="FP137" s="695"/>
      <c r="FQ137" s="695"/>
      <c r="FR137" s="695"/>
      <c r="FS137" s="695"/>
      <c r="FT137" s="695"/>
      <c r="FU137" s="695"/>
      <c r="FV137" s="695"/>
      <c r="FW137" s="690"/>
      <c r="FX137" s="690"/>
      <c r="FY137" s="695"/>
      <c r="FZ137" s="695"/>
      <c r="GA137" s="695"/>
      <c r="GB137" s="695"/>
      <c r="GC137" s="690"/>
      <c r="GD137" s="690"/>
    </row>
    <row r="138" spans="1:186" ht="24.95" customHeight="1" x14ac:dyDescent="0.2">
      <c r="A138" s="690" t="s">
        <v>3083</v>
      </c>
      <c r="B138" s="640" t="s">
        <v>3083</v>
      </c>
      <c r="C138" s="690" t="s">
        <v>5388</v>
      </c>
      <c r="D138" s="690" t="s">
        <v>7031</v>
      </c>
      <c r="E138" s="690" t="s">
        <v>5387</v>
      </c>
      <c r="F138" s="690" t="s">
        <v>7037</v>
      </c>
      <c r="G138" s="690" t="s">
        <v>5387</v>
      </c>
      <c r="H138" s="690" t="s">
        <v>88</v>
      </c>
      <c r="I138" s="690" t="s">
        <v>5387</v>
      </c>
      <c r="J138" s="690" t="s">
        <v>88</v>
      </c>
      <c r="K138" s="690" t="s">
        <v>5387</v>
      </c>
      <c r="L138" s="690" t="s">
        <v>88</v>
      </c>
      <c r="M138" s="690" t="s">
        <v>5387</v>
      </c>
      <c r="N138" s="690" t="s">
        <v>88</v>
      </c>
      <c r="O138" s="690" t="s">
        <v>5387</v>
      </c>
      <c r="P138" s="690" t="s">
        <v>88</v>
      </c>
      <c r="Q138" s="690" t="s">
        <v>5387</v>
      </c>
      <c r="R138" s="690" t="s">
        <v>88</v>
      </c>
      <c r="S138" s="690" t="s">
        <v>5387</v>
      </c>
      <c r="T138" s="690" t="s">
        <v>6941</v>
      </c>
      <c r="U138" s="690" t="s">
        <v>5387</v>
      </c>
      <c r="V138" s="690" t="s">
        <v>88</v>
      </c>
      <c r="W138" s="690" t="s">
        <v>5387</v>
      </c>
      <c r="X138" s="690" t="s">
        <v>88</v>
      </c>
      <c r="Y138" s="690" t="s">
        <v>5387</v>
      </c>
      <c r="Z138" s="690" t="s">
        <v>88</v>
      </c>
      <c r="AA138" s="690" t="s">
        <v>5387</v>
      </c>
      <c r="AB138" s="691">
        <v>38.598697000000001</v>
      </c>
      <c r="AC138" s="691" t="s">
        <v>5387</v>
      </c>
      <c r="AD138" s="691">
        <v>-82.823430000000002</v>
      </c>
      <c r="AE138" s="691" t="s">
        <v>5387</v>
      </c>
      <c r="AF138" s="690" t="s">
        <v>88</v>
      </c>
      <c r="AG138" s="690" t="s">
        <v>5387</v>
      </c>
      <c r="AH138" s="690" t="s">
        <v>88</v>
      </c>
      <c r="AI138" s="690" t="s">
        <v>88</v>
      </c>
      <c r="AJ138" s="690" t="s">
        <v>5387</v>
      </c>
      <c r="AK138" s="690" t="s">
        <v>88</v>
      </c>
      <c r="AL138" s="690" t="s">
        <v>88</v>
      </c>
      <c r="AM138" s="690" t="s">
        <v>5387</v>
      </c>
      <c r="AN138" s="690" t="s">
        <v>88</v>
      </c>
      <c r="AO138" s="690" t="s">
        <v>88</v>
      </c>
      <c r="AP138" s="690" t="s">
        <v>5387</v>
      </c>
      <c r="AQ138" s="690" t="s">
        <v>88</v>
      </c>
      <c r="AR138" s="690" t="s">
        <v>88</v>
      </c>
      <c r="AS138" s="690" t="s">
        <v>5387</v>
      </c>
      <c r="AT138" s="690" t="s">
        <v>88</v>
      </c>
      <c r="AU138" s="690" t="s">
        <v>88</v>
      </c>
      <c r="AV138" s="690" t="s">
        <v>5387</v>
      </c>
      <c r="AW138" s="690" t="s">
        <v>88</v>
      </c>
      <c r="AX138" s="690" t="s">
        <v>88</v>
      </c>
      <c r="AY138" s="690" t="s">
        <v>5387</v>
      </c>
      <c r="AZ138" s="690" t="s">
        <v>88</v>
      </c>
      <c r="BA138" s="690" t="s">
        <v>88</v>
      </c>
      <c r="BB138" s="690" t="s">
        <v>5387</v>
      </c>
      <c r="BC138" s="690" t="s">
        <v>601</v>
      </c>
      <c r="BD138" s="690" t="s">
        <v>5387</v>
      </c>
      <c r="BE138" s="692">
        <v>38412</v>
      </c>
      <c r="BF138" s="692" t="s">
        <v>5387</v>
      </c>
      <c r="BG138" s="690" t="s">
        <v>88</v>
      </c>
      <c r="BH138" s="690" t="s">
        <v>5387</v>
      </c>
      <c r="BI138" s="690">
        <v>30300377</v>
      </c>
      <c r="BJ138" s="690" t="s">
        <v>5387</v>
      </c>
      <c r="BK138" s="690" t="s">
        <v>7033</v>
      </c>
      <c r="BL138" s="690" t="s">
        <v>5387</v>
      </c>
      <c r="BM138" s="690" t="s">
        <v>88</v>
      </c>
      <c r="BN138" s="690" t="s">
        <v>88</v>
      </c>
      <c r="BO138" s="690" t="s">
        <v>5387</v>
      </c>
      <c r="BP138" s="690" t="s">
        <v>88</v>
      </c>
      <c r="BQ138" s="690" t="s">
        <v>88</v>
      </c>
      <c r="BR138" s="690" t="s">
        <v>5387</v>
      </c>
      <c r="BS138" s="690" t="s">
        <v>88</v>
      </c>
      <c r="BT138" s="690" t="s">
        <v>88</v>
      </c>
      <c r="BU138" s="690" t="s">
        <v>5387</v>
      </c>
      <c r="BV138" s="690" t="s">
        <v>88</v>
      </c>
      <c r="BW138" s="690" t="s">
        <v>88</v>
      </c>
      <c r="BX138" s="690" t="s">
        <v>5387</v>
      </c>
      <c r="BY138" s="690" t="s">
        <v>88</v>
      </c>
      <c r="BZ138" s="690" t="s">
        <v>88</v>
      </c>
      <c r="CA138" s="690"/>
      <c r="CB138" s="690" t="s">
        <v>88</v>
      </c>
      <c r="CC138" s="690" t="s">
        <v>88</v>
      </c>
      <c r="CD138" s="690"/>
      <c r="CE138" s="690" t="s">
        <v>88</v>
      </c>
      <c r="CF138" s="690" t="s">
        <v>88</v>
      </c>
      <c r="CG138" s="690"/>
      <c r="CH138" s="690" t="s">
        <v>88</v>
      </c>
      <c r="CI138" s="690" t="s">
        <v>88</v>
      </c>
      <c r="CJ138" s="690"/>
      <c r="CK138" s="690" t="s">
        <v>6944</v>
      </c>
      <c r="CL138" s="690" t="s">
        <v>5387</v>
      </c>
      <c r="CM138" s="690" t="s">
        <v>88</v>
      </c>
      <c r="CN138" s="690" t="s">
        <v>5387</v>
      </c>
      <c r="CO138" s="690" t="s">
        <v>88</v>
      </c>
      <c r="CP138" s="690" t="s">
        <v>5387</v>
      </c>
      <c r="CQ138" s="690" t="s">
        <v>7033</v>
      </c>
      <c r="CR138" s="690" t="s">
        <v>5387</v>
      </c>
      <c r="CS138" s="690" t="s">
        <v>88</v>
      </c>
      <c r="CT138" s="690" t="s">
        <v>5387</v>
      </c>
      <c r="CU138" s="691" t="s">
        <v>88</v>
      </c>
      <c r="CV138" s="691" t="s">
        <v>5387</v>
      </c>
      <c r="CW138" s="691" t="s">
        <v>88</v>
      </c>
      <c r="CX138" s="691" t="s">
        <v>5387</v>
      </c>
      <c r="CY138" s="690" t="s">
        <v>88</v>
      </c>
      <c r="CZ138" s="690" t="s">
        <v>5387</v>
      </c>
      <c r="DA138" s="690" t="s">
        <v>88</v>
      </c>
      <c r="DB138" s="690" t="s">
        <v>5387</v>
      </c>
      <c r="DC138" s="690" t="s">
        <v>88</v>
      </c>
      <c r="DD138" s="690" t="s">
        <v>5387</v>
      </c>
      <c r="DE138" s="690" t="s">
        <v>88</v>
      </c>
      <c r="DF138" s="690" t="s">
        <v>5387</v>
      </c>
      <c r="DG138" s="690" t="s">
        <v>88</v>
      </c>
      <c r="DH138" s="690" t="s">
        <v>5387</v>
      </c>
      <c r="DI138" s="690" t="s">
        <v>88</v>
      </c>
      <c r="DJ138" s="690" t="s">
        <v>5387</v>
      </c>
      <c r="DK138" s="690" t="s">
        <v>88</v>
      </c>
      <c r="DL138" s="690" t="s">
        <v>5387</v>
      </c>
      <c r="DM138" s="690" t="s">
        <v>88</v>
      </c>
      <c r="DN138" s="690" t="s">
        <v>5387</v>
      </c>
      <c r="DO138" s="690" t="s">
        <v>88</v>
      </c>
      <c r="DP138" s="690" t="s">
        <v>5387</v>
      </c>
      <c r="DQ138" s="690" t="s">
        <v>88</v>
      </c>
      <c r="DR138" s="690" t="s">
        <v>5387</v>
      </c>
      <c r="DS138" s="690" t="s">
        <v>88</v>
      </c>
      <c r="DT138" s="690" t="s">
        <v>5387</v>
      </c>
      <c r="DU138" s="690" t="s">
        <v>88</v>
      </c>
      <c r="DV138" s="690" t="s">
        <v>5387</v>
      </c>
      <c r="DW138" s="690" t="s">
        <v>88</v>
      </c>
      <c r="DX138" s="690" t="s">
        <v>5387</v>
      </c>
      <c r="DY138" s="690" t="s">
        <v>88</v>
      </c>
      <c r="DZ138" s="690" t="s">
        <v>5387</v>
      </c>
      <c r="EA138" s="690" t="s">
        <v>88</v>
      </c>
      <c r="EB138" s="690" t="s">
        <v>5387</v>
      </c>
      <c r="EC138" s="690" t="s">
        <v>88</v>
      </c>
      <c r="ED138" s="690" t="s">
        <v>5387</v>
      </c>
      <c r="EE138" s="690" t="s">
        <v>88</v>
      </c>
      <c r="EF138" s="690" t="s">
        <v>5387</v>
      </c>
      <c r="EG138" s="690" t="s">
        <v>88</v>
      </c>
      <c r="EH138" s="690" t="s">
        <v>5387</v>
      </c>
      <c r="EI138" s="690" t="s">
        <v>88</v>
      </c>
      <c r="EJ138" s="690" t="s">
        <v>5387</v>
      </c>
      <c r="EK138" s="690" t="s">
        <v>88</v>
      </c>
      <c r="EL138" s="690" t="s">
        <v>5387</v>
      </c>
      <c r="EM138" s="690" t="s">
        <v>88</v>
      </c>
      <c r="EN138" s="690" t="s">
        <v>5387</v>
      </c>
      <c r="EO138" s="690" t="s">
        <v>88</v>
      </c>
      <c r="EP138" s="690" t="s">
        <v>5387</v>
      </c>
      <c r="EQ138" s="690" t="s">
        <v>88</v>
      </c>
      <c r="ER138" s="690" t="s">
        <v>5387</v>
      </c>
      <c r="ES138" s="690" t="s">
        <v>88</v>
      </c>
      <c r="ET138" s="690" t="s">
        <v>5387</v>
      </c>
      <c r="EU138" s="690" t="s">
        <v>88</v>
      </c>
      <c r="EV138" s="690" t="s">
        <v>5387</v>
      </c>
      <c r="EW138" s="695"/>
      <c r="EX138" s="695"/>
      <c r="EY138" s="695"/>
      <c r="EZ138" s="695"/>
      <c r="FA138" s="695"/>
      <c r="FB138" s="695"/>
      <c r="FC138" s="695"/>
      <c r="FD138" s="695"/>
      <c r="FE138" s="695"/>
      <c r="FF138" s="695"/>
      <c r="FG138" s="695"/>
      <c r="FH138" s="695"/>
      <c r="FI138" s="695"/>
      <c r="FJ138" s="695"/>
      <c r="FK138" s="695"/>
      <c r="FL138" s="695"/>
      <c r="FM138" s="695"/>
      <c r="FN138" s="695"/>
      <c r="FO138" s="695"/>
      <c r="FP138" s="695"/>
      <c r="FQ138" s="695"/>
      <c r="FR138" s="695"/>
      <c r="FS138" s="695"/>
      <c r="FT138" s="695"/>
      <c r="FU138" s="695"/>
      <c r="FV138" s="695"/>
      <c r="FW138" s="690"/>
      <c r="FX138" s="690"/>
      <c r="FY138" s="695"/>
      <c r="FZ138" s="695"/>
      <c r="GA138" s="695"/>
      <c r="GB138" s="695"/>
      <c r="GC138" s="690"/>
      <c r="GD138" s="690"/>
    </row>
    <row r="139" spans="1:186" ht="24.95" customHeight="1" x14ac:dyDescent="0.2">
      <c r="A139" s="690" t="s">
        <v>3083</v>
      </c>
      <c r="B139" s="640" t="s">
        <v>3083</v>
      </c>
      <c r="C139" s="690" t="s">
        <v>5388</v>
      </c>
      <c r="D139" s="690" t="s">
        <v>7031</v>
      </c>
      <c r="E139" s="690" t="s">
        <v>5387</v>
      </c>
      <c r="F139" s="690" t="s">
        <v>7038</v>
      </c>
      <c r="G139" s="690" t="s">
        <v>5387</v>
      </c>
      <c r="H139" s="690" t="s">
        <v>88</v>
      </c>
      <c r="I139" s="690" t="s">
        <v>5387</v>
      </c>
      <c r="J139" s="690" t="s">
        <v>88</v>
      </c>
      <c r="K139" s="690" t="s">
        <v>5387</v>
      </c>
      <c r="L139" s="690" t="s">
        <v>88</v>
      </c>
      <c r="M139" s="690" t="s">
        <v>5387</v>
      </c>
      <c r="N139" s="690" t="s">
        <v>88</v>
      </c>
      <c r="O139" s="690" t="s">
        <v>5387</v>
      </c>
      <c r="P139" s="690" t="s">
        <v>88</v>
      </c>
      <c r="Q139" s="690" t="s">
        <v>5387</v>
      </c>
      <c r="R139" s="690" t="s">
        <v>88</v>
      </c>
      <c r="S139" s="690" t="s">
        <v>5387</v>
      </c>
      <c r="T139" s="690" t="s">
        <v>6941</v>
      </c>
      <c r="U139" s="690" t="s">
        <v>5387</v>
      </c>
      <c r="V139" s="690" t="s">
        <v>88</v>
      </c>
      <c r="W139" s="690" t="s">
        <v>5387</v>
      </c>
      <c r="X139" s="690" t="s">
        <v>88</v>
      </c>
      <c r="Y139" s="690" t="s">
        <v>5387</v>
      </c>
      <c r="Z139" s="690" t="s">
        <v>88</v>
      </c>
      <c r="AA139" s="690" t="s">
        <v>5387</v>
      </c>
      <c r="AB139" s="691">
        <v>38.596409000000001</v>
      </c>
      <c r="AC139" s="691" t="s">
        <v>5387</v>
      </c>
      <c r="AD139" s="691">
        <v>-82.82987</v>
      </c>
      <c r="AE139" s="691" t="s">
        <v>5387</v>
      </c>
      <c r="AF139" s="690" t="s">
        <v>88</v>
      </c>
      <c r="AG139" s="690" t="s">
        <v>5387</v>
      </c>
      <c r="AH139" s="690" t="s">
        <v>88</v>
      </c>
      <c r="AI139" s="690" t="s">
        <v>88</v>
      </c>
      <c r="AJ139" s="690" t="s">
        <v>5387</v>
      </c>
      <c r="AK139" s="690" t="s">
        <v>88</v>
      </c>
      <c r="AL139" s="690" t="s">
        <v>88</v>
      </c>
      <c r="AM139" s="690" t="s">
        <v>5387</v>
      </c>
      <c r="AN139" s="690" t="s">
        <v>88</v>
      </c>
      <c r="AO139" s="690" t="s">
        <v>88</v>
      </c>
      <c r="AP139" s="690" t="s">
        <v>5387</v>
      </c>
      <c r="AQ139" s="690" t="s">
        <v>88</v>
      </c>
      <c r="AR139" s="690" t="s">
        <v>88</v>
      </c>
      <c r="AS139" s="690" t="s">
        <v>5387</v>
      </c>
      <c r="AT139" s="690" t="s">
        <v>88</v>
      </c>
      <c r="AU139" s="690" t="s">
        <v>88</v>
      </c>
      <c r="AV139" s="690" t="s">
        <v>5387</v>
      </c>
      <c r="AW139" s="690" t="s">
        <v>88</v>
      </c>
      <c r="AX139" s="690" t="s">
        <v>88</v>
      </c>
      <c r="AY139" s="690" t="s">
        <v>5387</v>
      </c>
      <c r="AZ139" s="690" t="s">
        <v>88</v>
      </c>
      <c r="BA139" s="690" t="s">
        <v>88</v>
      </c>
      <c r="BB139" s="690" t="s">
        <v>5387</v>
      </c>
      <c r="BC139" s="690" t="s">
        <v>601</v>
      </c>
      <c r="BD139" s="690" t="s">
        <v>5387</v>
      </c>
      <c r="BE139" s="692">
        <v>39637</v>
      </c>
      <c r="BF139" s="692" t="s">
        <v>5387</v>
      </c>
      <c r="BG139" s="690" t="s">
        <v>88</v>
      </c>
      <c r="BH139" s="690" t="s">
        <v>5387</v>
      </c>
      <c r="BI139" s="690">
        <v>30300377</v>
      </c>
      <c r="BJ139" s="690" t="s">
        <v>5387</v>
      </c>
      <c r="BK139" s="690" t="s">
        <v>7033</v>
      </c>
      <c r="BL139" s="690" t="s">
        <v>5387</v>
      </c>
      <c r="BM139" s="690" t="s">
        <v>88</v>
      </c>
      <c r="BN139" s="690" t="s">
        <v>88</v>
      </c>
      <c r="BO139" s="690" t="s">
        <v>5387</v>
      </c>
      <c r="BP139" s="690" t="s">
        <v>88</v>
      </c>
      <c r="BQ139" s="690" t="s">
        <v>88</v>
      </c>
      <c r="BR139" s="690" t="s">
        <v>5387</v>
      </c>
      <c r="BS139" s="690" t="s">
        <v>88</v>
      </c>
      <c r="BT139" s="690" t="s">
        <v>88</v>
      </c>
      <c r="BU139" s="690" t="s">
        <v>5387</v>
      </c>
      <c r="BV139" s="690" t="s">
        <v>88</v>
      </c>
      <c r="BW139" s="690" t="s">
        <v>88</v>
      </c>
      <c r="BX139" s="690" t="s">
        <v>5387</v>
      </c>
      <c r="BY139" s="690" t="s">
        <v>88</v>
      </c>
      <c r="BZ139" s="690" t="s">
        <v>88</v>
      </c>
      <c r="CA139" s="690"/>
      <c r="CB139" s="690" t="s">
        <v>88</v>
      </c>
      <c r="CC139" s="690" t="s">
        <v>88</v>
      </c>
      <c r="CD139" s="690"/>
      <c r="CE139" s="690" t="s">
        <v>88</v>
      </c>
      <c r="CF139" s="690" t="s">
        <v>88</v>
      </c>
      <c r="CG139" s="690"/>
      <c r="CH139" s="690" t="s">
        <v>88</v>
      </c>
      <c r="CI139" s="690" t="s">
        <v>88</v>
      </c>
      <c r="CJ139" s="690"/>
      <c r="CK139" s="690" t="s">
        <v>6944</v>
      </c>
      <c r="CL139" s="690" t="s">
        <v>5387</v>
      </c>
      <c r="CM139" s="690" t="s">
        <v>88</v>
      </c>
      <c r="CN139" s="690" t="s">
        <v>5387</v>
      </c>
      <c r="CO139" s="690" t="s">
        <v>88</v>
      </c>
      <c r="CP139" s="690" t="s">
        <v>5387</v>
      </c>
      <c r="CQ139" s="690" t="s">
        <v>7033</v>
      </c>
      <c r="CR139" s="690" t="s">
        <v>5387</v>
      </c>
      <c r="CS139" s="690" t="s">
        <v>88</v>
      </c>
      <c r="CT139" s="690" t="s">
        <v>5387</v>
      </c>
      <c r="CU139" s="691" t="s">
        <v>88</v>
      </c>
      <c r="CV139" s="691" t="s">
        <v>5387</v>
      </c>
      <c r="CW139" s="691" t="s">
        <v>88</v>
      </c>
      <c r="CX139" s="691" t="s">
        <v>5387</v>
      </c>
      <c r="CY139" s="690" t="s">
        <v>88</v>
      </c>
      <c r="CZ139" s="690" t="s">
        <v>5387</v>
      </c>
      <c r="DA139" s="690" t="s">
        <v>88</v>
      </c>
      <c r="DB139" s="690" t="s">
        <v>5387</v>
      </c>
      <c r="DC139" s="690" t="s">
        <v>88</v>
      </c>
      <c r="DD139" s="690" t="s">
        <v>5387</v>
      </c>
      <c r="DE139" s="690" t="s">
        <v>88</v>
      </c>
      <c r="DF139" s="690" t="s">
        <v>5387</v>
      </c>
      <c r="DG139" s="690" t="s">
        <v>88</v>
      </c>
      <c r="DH139" s="690" t="s">
        <v>5387</v>
      </c>
      <c r="DI139" s="690" t="s">
        <v>88</v>
      </c>
      <c r="DJ139" s="690" t="s">
        <v>5387</v>
      </c>
      <c r="DK139" s="690" t="s">
        <v>88</v>
      </c>
      <c r="DL139" s="690" t="s">
        <v>5387</v>
      </c>
      <c r="DM139" s="690" t="s">
        <v>88</v>
      </c>
      <c r="DN139" s="690" t="s">
        <v>5387</v>
      </c>
      <c r="DO139" s="690" t="s">
        <v>88</v>
      </c>
      <c r="DP139" s="690" t="s">
        <v>5387</v>
      </c>
      <c r="DQ139" s="690" t="s">
        <v>88</v>
      </c>
      <c r="DR139" s="690" t="s">
        <v>5387</v>
      </c>
      <c r="DS139" s="690" t="s">
        <v>88</v>
      </c>
      <c r="DT139" s="690" t="s">
        <v>5387</v>
      </c>
      <c r="DU139" s="690" t="s">
        <v>88</v>
      </c>
      <c r="DV139" s="690" t="s">
        <v>5387</v>
      </c>
      <c r="DW139" s="690" t="s">
        <v>88</v>
      </c>
      <c r="DX139" s="690" t="s">
        <v>5387</v>
      </c>
      <c r="DY139" s="690" t="s">
        <v>88</v>
      </c>
      <c r="DZ139" s="690" t="s">
        <v>5387</v>
      </c>
      <c r="EA139" s="690" t="s">
        <v>88</v>
      </c>
      <c r="EB139" s="690" t="s">
        <v>5387</v>
      </c>
      <c r="EC139" s="690" t="s">
        <v>88</v>
      </c>
      <c r="ED139" s="690" t="s">
        <v>5387</v>
      </c>
      <c r="EE139" s="690" t="s">
        <v>88</v>
      </c>
      <c r="EF139" s="690" t="s">
        <v>5387</v>
      </c>
      <c r="EG139" s="690" t="s">
        <v>88</v>
      </c>
      <c r="EH139" s="690" t="s">
        <v>5387</v>
      </c>
      <c r="EI139" s="690" t="s">
        <v>88</v>
      </c>
      <c r="EJ139" s="690" t="s">
        <v>5387</v>
      </c>
      <c r="EK139" s="690" t="s">
        <v>88</v>
      </c>
      <c r="EL139" s="690" t="s">
        <v>5387</v>
      </c>
      <c r="EM139" s="690" t="s">
        <v>88</v>
      </c>
      <c r="EN139" s="690" t="s">
        <v>5387</v>
      </c>
      <c r="EO139" s="690" t="s">
        <v>88</v>
      </c>
      <c r="EP139" s="690" t="s">
        <v>5387</v>
      </c>
      <c r="EQ139" s="690" t="s">
        <v>88</v>
      </c>
      <c r="ER139" s="690" t="s">
        <v>5387</v>
      </c>
      <c r="ES139" s="690" t="s">
        <v>88</v>
      </c>
      <c r="ET139" s="690" t="s">
        <v>5387</v>
      </c>
      <c r="EU139" s="690" t="s">
        <v>88</v>
      </c>
      <c r="EV139" s="690" t="s">
        <v>5387</v>
      </c>
      <c r="EW139" s="695"/>
      <c r="EX139" s="695"/>
      <c r="EY139" s="695"/>
      <c r="EZ139" s="695"/>
      <c r="FA139" s="695"/>
      <c r="FB139" s="695"/>
      <c r="FC139" s="695"/>
      <c r="FD139" s="695"/>
      <c r="FE139" s="695"/>
      <c r="FF139" s="695"/>
      <c r="FG139" s="695"/>
      <c r="FH139" s="695"/>
      <c r="FI139" s="695"/>
      <c r="FJ139" s="695"/>
      <c r="FK139" s="695"/>
      <c r="FL139" s="695"/>
      <c r="FM139" s="695"/>
      <c r="FN139" s="695"/>
      <c r="FO139" s="695"/>
      <c r="FP139" s="695"/>
      <c r="FQ139" s="695"/>
      <c r="FR139" s="695"/>
      <c r="FS139" s="695"/>
      <c r="FT139" s="695"/>
      <c r="FU139" s="695"/>
      <c r="FV139" s="695"/>
      <c r="FW139" s="690"/>
      <c r="FX139" s="690"/>
      <c r="FY139" s="695"/>
      <c r="FZ139" s="695"/>
      <c r="GA139" s="695"/>
      <c r="GB139" s="695"/>
      <c r="GC139" s="690"/>
      <c r="GD139" s="690"/>
    </row>
    <row r="140" spans="1:186" ht="24.95" customHeight="1" x14ac:dyDescent="0.2">
      <c r="A140" s="690" t="s">
        <v>3083</v>
      </c>
      <c r="B140" s="640" t="s">
        <v>3083</v>
      </c>
      <c r="C140" s="690" t="s">
        <v>5388</v>
      </c>
      <c r="D140" s="690" t="s">
        <v>7023</v>
      </c>
      <c r="E140" s="690" t="s">
        <v>5387</v>
      </c>
      <c r="F140" s="690" t="s">
        <v>7039</v>
      </c>
      <c r="G140" s="690" t="s">
        <v>5387</v>
      </c>
      <c r="H140" s="690" t="s">
        <v>88</v>
      </c>
      <c r="I140" s="690" t="s">
        <v>5387</v>
      </c>
      <c r="J140" s="690" t="s">
        <v>88</v>
      </c>
      <c r="K140" s="690" t="s">
        <v>5387</v>
      </c>
      <c r="L140" s="690" t="s">
        <v>88</v>
      </c>
      <c r="M140" s="690" t="s">
        <v>5387</v>
      </c>
      <c r="N140" s="690" t="s">
        <v>88</v>
      </c>
      <c r="O140" s="690" t="s">
        <v>5387</v>
      </c>
      <c r="P140" s="690" t="s">
        <v>88</v>
      </c>
      <c r="Q140" s="690" t="s">
        <v>5387</v>
      </c>
      <c r="R140" s="690" t="s">
        <v>88</v>
      </c>
      <c r="S140" s="690" t="s">
        <v>5387</v>
      </c>
      <c r="T140" s="690" t="s">
        <v>6941</v>
      </c>
      <c r="U140" s="690" t="s">
        <v>5387</v>
      </c>
      <c r="V140" s="690" t="s">
        <v>7040</v>
      </c>
      <c r="W140" s="690" t="s">
        <v>5387</v>
      </c>
      <c r="X140" s="690" t="s">
        <v>88</v>
      </c>
      <c r="Y140" s="690" t="s">
        <v>5387</v>
      </c>
      <c r="Z140" s="690" t="s">
        <v>88</v>
      </c>
      <c r="AA140" s="690" t="s">
        <v>5387</v>
      </c>
      <c r="AB140" s="691">
        <v>38.601260000000003</v>
      </c>
      <c r="AC140" s="691" t="s">
        <v>5387</v>
      </c>
      <c r="AD140" s="691">
        <v>-82.820592000000005</v>
      </c>
      <c r="AE140" s="691" t="s">
        <v>5387</v>
      </c>
      <c r="AF140" s="690" t="s">
        <v>88</v>
      </c>
      <c r="AG140" s="690" t="s">
        <v>5387</v>
      </c>
      <c r="AH140" s="690" t="s">
        <v>88</v>
      </c>
      <c r="AI140" s="690" t="s">
        <v>88</v>
      </c>
      <c r="AJ140" s="690" t="s">
        <v>5387</v>
      </c>
      <c r="AK140" s="690" t="s">
        <v>88</v>
      </c>
      <c r="AL140" s="690" t="s">
        <v>88</v>
      </c>
      <c r="AM140" s="690" t="s">
        <v>5387</v>
      </c>
      <c r="AN140" s="690" t="s">
        <v>88</v>
      </c>
      <c r="AO140" s="690" t="s">
        <v>88</v>
      </c>
      <c r="AP140" s="690" t="s">
        <v>5387</v>
      </c>
      <c r="AQ140" s="690" t="s">
        <v>88</v>
      </c>
      <c r="AR140" s="690" t="s">
        <v>88</v>
      </c>
      <c r="AS140" s="690" t="s">
        <v>5387</v>
      </c>
      <c r="AT140" s="690" t="s">
        <v>88</v>
      </c>
      <c r="AU140" s="690" t="s">
        <v>88</v>
      </c>
      <c r="AV140" s="690" t="s">
        <v>5387</v>
      </c>
      <c r="AW140" s="690" t="s">
        <v>88</v>
      </c>
      <c r="AX140" s="690" t="s">
        <v>88</v>
      </c>
      <c r="AY140" s="690" t="s">
        <v>5387</v>
      </c>
      <c r="AZ140" s="690" t="s">
        <v>88</v>
      </c>
      <c r="BA140" s="690" t="s">
        <v>88</v>
      </c>
      <c r="BB140" s="690" t="s">
        <v>5387</v>
      </c>
      <c r="BC140" s="690" t="s">
        <v>601</v>
      </c>
      <c r="BD140" s="690" t="s">
        <v>5387</v>
      </c>
      <c r="BE140" s="692">
        <v>39637</v>
      </c>
      <c r="BF140" s="692" t="s">
        <v>5387</v>
      </c>
      <c r="BG140" s="690" t="s">
        <v>88</v>
      </c>
      <c r="BH140" s="690" t="s">
        <v>5387</v>
      </c>
      <c r="BI140" s="690">
        <v>30300377</v>
      </c>
      <c r="BJ140" s="690" t="s">
        <v>5387</v>
      </c>
      <c r="BK140" s="690" t="s">
        <v>7033</v>
      </c>
      <c r="BL140" s="690" t="s">
        <v>5387</v>
      </c>
      <c r="BM140" s="690" t="s">
        <v>88</v>
      </c>
      <c r="BN140" s="690" t="s">
        <v>88</v>
      </c>
      <c r="BO140" s="690" t="s">
        <v>5387</v>
      </c>
      <c r="BP140" s="690" t="s">
        <v>88</v>
      </c>
      <c r="BQ140" s="690" t="s">
        <v>88</v>
      </c>
      <c r="BR140" s="690" t="s">
        <v>5387</v>
      </c>
      <c r="BS140" s="690" t="s">
        <v>88</v>
      </c>
      <c r="BT140" s="690" t="s">
        <v>88</v>
      </c>
      <c r="BU140" s="690" t="s">
        <v>5387</v>
      </c>
      <c r="BV140" s="690" t="s">
        <v>88</v>
      </c>
      <c r="BW140" s="690" t="s">
        <v>88</v>
      </c>
      <c r="BX140" s="690" t="s">
        <v>5387</v>
      </c>
      <c r="BY140" s="690" t="s">
        <v>88</v>
      </c>
      <c r="BZ140" s="690" t="s">
        <v>88</v>
      </c>
      <c r="CA140" s="690"/>
      <c r="CB140" s="690" t="s">
        <v>88</v>
      </c>
      <c r="CC140" s="690" t="s">
        <v>88</v>
      </c>
      <c r="CD140" s="690"/>
      <c r="CE140" s="690" t="s">
        <v>88</v>
      </c>
      <c r="CF140" s="690" t="s">
        <v>88</v>
      </c>
      <c r="CG140" s="690"/>
      <c r="CH140" s="690" t="s">
        <v>88</v>
      </c>
      <c r="CI140" s="690" t="s">
        <v>88</v>
      </c>
      <c r="CJ140" s="690"/>
      <c r="CK140" s="690" t="s">
        <v>6944</v>
      </c>
      <c r="CL140" s="690" t="s">
        <v>5387</v>
      </c>
      <c r="CM140" s="690" t="s">
        <v>88</v>
      </c>
      <c r="CN140" s="690" t="s">
        <v>5387</v>
      </c>
      <c r="CO140" s="690" t="s">
        <v>88</v>
      </c>
      <c r="CP140" s="690" t="s">
        <v>5387</v>
      </c>
      <c r="CQ140" s="690" t="s">
        <v>7033</v>
      </c>
      <c r="CR140" s="690" t="s">
        <v>5387</v>
      </c>
      <c r="CS140" s="690" t="s">
        <v>88</v>
      </c>
      <c r="CT140" s="690" t="s">
        <v>5387</v>
      </c>
      <c r="CU140" s="691" t="s">
        <v>88</v>
      </c>
      <c r="CV140" s="691" t="s">
        <v>5387</v>
      </c>
      <c r="CW140" s="691" t="s">
        <v>88</v>
      </c>
      <c r="CX140" s="691" t="s">
        <v>5387</v>
      </c>
      <c r="CY140" s="690" t="s">
        <v>88</v>
      </c>
      <c r="CZ140" s="690" t="s">
        <v>5387</v>
      </c>
      <c r="DA140" s="690" t="s">
        <v>88</v>
      </c>
      <c r="DB140" s="690" t="s">
        <v>5387</v>
      </c>
      <c r="DC140" s="690" t="s">
        <v>88</v>
      </c>
      <c r="DD140" s="690" t="s">
        <v>5387</v>
      </c>
      <c r="DE140" s="690" t="s">
        <v>88</v>
      </c>
      <c r="DF140" s="690" t="s">
        <v>5387</v>
      </c>
      <c r="DG140" s="690" t="s">
        <v>88</v>
      </c>
      <c r="DH140" s="690" t="s">
        <v>5387</v>
      </c>
      <c r="DI140" s="690" t="s">
        <v>88</v>
      </c>
      <c r="DJ140" s="690" t="s">
        <v>5387</v>
      </c>
      <c r="DK140" s="690" t="s">
        <v>88</v>
      </c>
      <c r="DL140" s="690" t="s">
        <v>5387</v>
      </c>
      <c r="DM140" s="690" t="s">
        <v>88</v>
      </c>
      <c r="DN140" s="690" t="s">
        <v>5387</v>
      </c>
      <c r="DO140" s="690" t="s">
        <v>88</v>
      </c>
      <c r="DP140" s="690" t="s">
        <v>5387</v>
      </c>
      <c r="DQ140" s="690" t="s">
        <v>88</v>
      </c>
      <c r="DR140" s="690" t="s">
        <v>5387</v>
      </c>
      <c r="DS140" s="690" t="s">
        <v>88</v>
      </c>
      <c r="DT140" s="690" t="s">
        <v>5387</v>
      </c>
      <c r="DU140" s="690" t="s">
        <v>88</v>
      </c>
      <c r="DV140" s="690" t="s">
        <v>5387</v>
      </c>
      <c r="DW140" s="690" t="s">
        <v>88</v>
      </c>
      <c r="DX140" s="690" t="s">
        <v>5387</v>
      </c>
      <c r="DY140" s="690" t="s">
        <v>88</v>
      </c>
      <c r="DZ140" s="690" t="s">
        <v>5387</v>
      </c>
      <c r="EA140" s="690" t="s">
        <v>88</v>
      </c>
      <c r="EB140" s="690" t="s">
        <v>5387</v>
      </c>
      <c r="EC140" s="690" t="s">
        <v>88</v>
      </c>
      <c r="ED140" s="690" t="s">
        <v>5387</v>
      </c>
      <c r="EE140" s="690" t="s">
        <v>88</v>
      </c>
      <c r="EF140" s="690" t="s">
        <v>5387</v>
      </c>
      <c r="EG140" s="690" t="s">
        <v>88</v>
      </c>
      <c r="EH140" s="690" t="s">
        <v>5387</v>
      </c>
      <c r="EI140" s="690" t="s">
        <v>88</v>
      </c>
      <c r="EJ140" s="690" t="s">
        <v>5387</v>
      </c>
      <c r="EK140" s="690" t="s">
        <v>88</v>
      </c>
      <c r="EL140" s="690" t="s">
        <v>5387</v>
      </c>
      <c r="EM140" s="690" t="s">
        <v>88</v>
      </c>
      <c r="EN140" s="690" t="s">
        <v>5387</v>
      </c>
      <c r="EO140" s="690" t="s">
        <v>88</v>
      </c>
      <c r="EP140" s="690" t="s">
        <v>5387</v>
      </c>
      <c r="EQ140" s="690" t="s">
        <v>88</v>
      </c>
      <c r="ER140" s="690" t="s">
        <v>5387</v>
      </c>
      <c r="ES140" s="690" t="s">
        <v>88</v>
      </c>
      <c r="ET140" s="690" t="s">
        <v>5387</v>
      </c>
      <c r="EU140" s="690" t="s">
        <v>88</v>
      </c>
      <c r="EV140" s="690" t="s">
        <v>5387</v>
      </c>
      <c r="EW140" s="695"/>
      <c r="EX140" s="695"/>
      <c r="EY140" s="695"/>
      <c r="EZ140" s="695"/>
      <c r="FA140" s="695"/>
      <c r="FB140" s="695"/>
      <c r="FC140" s="695"/>
      <c r="FD140" s="695"/>
      <c r="FE140" s="695"/>
      <c r="FF140" s="695"/>
      <c r="FG140" s="695"/>
      <c r="FH140" s="695"/>
      <c r="FI140" s="695"/>
      <c r="FJ140" s="695"/>
      <c r="FK140" s="695"/>
      <c r="FL140" s="695"/>
      <c r="FM140" s="695"/>
      <c r="FN140" s="695"/>
      <c r="FO140" s="695"/>
      <c r="FP140" s="695"/>
      <c r="FQ140" s="695"/>
      <c r="FR140" s="695"/>
      <c r="FS140" s="695"/>
      <c r="FT140" s="695"/>
      <c r="FU140" s="695"/>
      <c r="FV140" s="695"/>
      <c r="FW140" s="690"/>
      <c r="FX140" s="690"/>
      <c r="FY140" s="695"/>
      <c r="FZ140" s="695"/>
      <c r="GA140" s="695"/>
      <c r="GB140" s="695"/>
      <c r="GC140" s="690"/>
      <c r="GD140" s="690"/>
    </row>
    <row r="141" spans="1:186" ht="24.95" customHeight="1" x14ac:dyDescent="0.2">
      <c r="A141" s="690" t="s">
        <v>3083</v>
      </c>
      <c r="B141" s="640" t="s">
        <v>3083</v>
      </c>
      <c r="C141" s="690" t="s">
        <v>5388</v>
      </c>
      <c r="D141" s="690" t="s">
        <v>7031</v>
      </c>
      <c r="E141" s="690" t="s">
        <v>5387</v>
      </c>
      <c r="F141" s="690" t="s">
        <v>7041</v>
      </c>
      <c r="G141" s="690" t="s">
        <v>5387</v>
      </c>
      <c r="H141" s="690" t="s">
        <v>88</v>
      </c>
      <c r="I141" s="690" t="s">
        <v>5387</v>
      </c>
      <c r="J141" s="690" t="s">
        <v>88</v>
      </c>
      <c r="K141" s="690" t="s">
        <v>5387</v>
      </c>
      <c r="L141" s="690" t="s">
        <v>88</v>
      </c>
      <c r="M141" s="690" t="s">
        <v>5387</v>
      </c>
      <c r="N141" s="690" t="s">
        <v>88</v>
      </c>
      <c r="O141" s="690" t="s">
        <v>5387</v>
      </c>
      <c r="P141" s="690" t="s">
        <v>6984</v>
      </c>
      <c r="Q141" s="690" t="s">
        <v>5387</v>
      </c>
      <c r="R141" s="690" t="s">
        <v>88</v>
      </c>
      <c r="S141" s="690" t="s">
        <v>5387</v>
      </c>
      <c r="T141" s="690" t="s">
        <v>6941</v>
      </c>
      <c r="U141" s="690" t="s">
        <v>5387</v>
      </c>
      <c r="V141" s="690" t="s">
        <v>88</v>
      </c>
      <c r="W141" s="690" t="s">
        <v>5387</v>
      </c>
      <c r="X141" s="690" t="s">
        <v>88</v>
      </c>
      <c r="Y141" s="690" t="s">
        <v>5387</v>
      </c>
      <c r="Z141" s="690" t="s">
        <v>88</v>
      </c>
      <c r="AA141" s="690" t="s">
        <v>5387</v>
      </c>
      <c r="AB141" s="691">
        <v>38.596198999999999</v>
      </c>
      <c r="AC141" s="691" t="s">
        <v>5387</v>
      </c>
      <c r="AD141" s="691">
        <v>-82.830804000000001</v>
      </c>
      <c r="AE141" s="691" t="s">
        <v>5387</v>
      </c>
      <c r="AF141" s="690" t="s">
        <v>88</v>
      </c>
      <c r="AG141" s="690" t="s">
        <v>5387</v>
      </c>
      <c r="AH141" s="690" t="s">
        <v>88</v>
      </c>
      <c r="AI141" s="690" t="s">
        <v>88</v>
      </c>
      <c r="AJ141" s="690" t="s">
        <v>5387</v>
      </c>
      <c r="AK141" s="690" t="s">
        <v>88</v>
      </c>
      <c r="AL141" s="690" t="s">
        <v>88</v>
      </c>
      <c r="AM141" s="690" t="s">
        <v>5387</v>
      </c>
      <c r="AN141" s="690" t="s">
        <v>88</v>
      </c>
      <c r="AO141" s="690" t="s">
        <v>88</v>
      </c>
      <c r="AP141" s="690" t="s">
        <v>5387</v>
      </c>
      <c r="AQ141" s="690" t="s">
        <v>88</v>
      </c>
      <c r="AR141" s="690" t="s">
        <v>88</v>
      </c>
      <c r="AS141" s="690" t="s">
        <v>5387</v>
      </c>
      <c r="AT141" s="690" t="s">
        <v>88</v>
      </c>
      <c r="AU141" s="690" t="s">
        <v>88</v>
      </c>
      <c r="AV141" s="690" t="s">
        <v>5387</v>
      </c>
      <c r="AW141" s="690" t="s">
        <v>88</v>
      </c>
      <c r="AX141" s="690" t="s">
        <v>88</v>
      </c>
      <c r="AY141" s="690" t="s">
        <v>5387</v>
      </c>
      <c r="AZ141" s="690" t="s">
        <v>88</v>
      </c>
      <c r="BA141" s="690" t="s">
        <v>88</v>
      </c>
      <c r="BB141" s="690" t="s">
        <v>5387</v>
      </c>
      <c r="BC141" s="690" t="s">
        <v>601</v>
      </c>
      <c r="BD141" s="690" t="s">
        <v>5387</v>
      </c>
      <c r="BE141" s="692">
        <v>39637</v>
      </c>
      <c r="BF141" s="692" t="s">
        <v>5387</v>
      </c>
      <c r="BG141" s="690" t="s">
        <v>88</v>
      </c>
      <c r="BH141" s="690" t="s">
        <v>5387</v>
      </c>
      <c r="BI141" s="690">
        <v>30300377</v>
      </c>
      <c r="BJ141" s="690" t="s">
        <v>5387</v>
      </c>
      <c r="BK141" s="690" t="s">
        <v>7033</v>
      </c>
      <c r="BL141" s="690" t="s">
        <v>5387</v>
      </c>
      <c r="BM141" s="690" t="s">
        <v>88</v>
      </c>
      <c r="BN141" s="690" t="s">
        <v>88</v>
      </c>
      <c r="BO141" s="690" t="s">
        <v>5387</v>
      </c>
      <c r="BP141" s="690" t="s">
        <v>88</v>
      </c>
      <c r="BQ141" s="690" t="s">
        <v>88</v>
      </c>
      <c r="BR141" s="690" t="s">
        <v>5387</v>
      </c>
      <c r="BS141" s="690" t="s">
        <v>88</v>
      </c>
      <c r="BT141" s="690" t="s">
        <v>88</v>
      </c>
      <c r="BU141" s="690" t="s">
        <v>5387</v>
      </c>
      <c r="BV141" s="690" t="s">
        <v>88</v>
      </c>
      <c r="BW141" s="690" t="s">
        <v>88</v>
      </c>
      <c r="BX141" s="690" t="s">
        <v>5387</v>
      </c>
      <c r="BY141" s="690" t="s">
        <v>88</v>
      </c>
      <c r="BZ141" s="690" t="s">
        <v>88</v>
      </c>
      <c r="CA141" s="690"/>
      <c r="CB141" s="690" t="s">
        <v>88</v>
      </c>
      <c r="CC141" s="690" t="s">
        <v>88</v>
      </c>
      <c r="CD141" s="690"/>
      <c r="CE141" s="690" t="s">
        <v>88</v>
      </c>
      <c r="CF141" s="690" t="s">
        <v>88</v>
      </c>
      <c r="CG141" s="690"/>
      <c r="CH141" s="690" t="s">
        <v>88</v>
      </c>
      <c r="CI141" s="690" t="s">
        <v>88</v>
      </c>
      <c r="CJ141" s="690"/>
      <c r="CK141" s="690" t="s">
        <v>6944</v>
      </c>
      <c r="CL141" s="690" t="s">
        <v>5387</v>
      </c>
      <c r="CM141" s="690" t="s">
        <v>88</v>
      </c>
      <c r="CN141" s="690" t="s">
        <v>5387</v>
      </c>
      <c r="CO141" s="690" t="s">
        <v>88</v>
      </c>
      <c r="CP141" s="690" t="s">
        <v>5387</v>
      </c>
      <c r="CQ141" s="690" t="s">
        <v>7033</v>
      </c>
      <c r="CR141" s="690" t="s">
        <v>5387</v>
      </c>
      <c r="CS141" s="690" t="s">
        <v>88</v>
      </c>
      <c r="CT141" s="690" t="s">
        <v>5387</v>
      </c>
      <c r="CU141" s="691" t="s">
        <v>88</v>
      </c>
      <c r="CV141" s="691" t="s">
        <v>5387</v>
      </c>
      <c r="CW141" s="691" t="s">
        <v>88</v>
      </c>
      <c r="CX141" s="691" t="s">
        <v>5387</v>
      </c>
      <c r="CY141" s="690" t="s">
        <v>88</v>
      </c>
      <c r="CZ141" s="690" t="s">
        <v>5387</v>
      </c>
      <c r="DA141" s="690" t="s">
        <v>88</v>
      </c>
      <c r="DB141" s="690" t="s">
        <v>5387</v>
      </c>
      <c r="DC141" s="690" t="s">
        <v>88</v>
      </c>
      <c r="DD141" s="690" t="s">
        <v>5387</v>
      </c>
      <c r="DE141" s="690" t="s">
        <v>88</v>
      </c>
      <c r="DF141" s="690" t="s">
        <v>5387</v>
      </c>
      <c r="DG141" s="690" t="s">
        <v>88</v>
      </c>
      <c r="DH141" s="690" t="s">
        <v>5387</v>
      </c>
      <c r="DI141" s="690" t="s">
        <v>88</v>
      </c>
      <c r="DJ141" s="690" t="s">
        <v>5387</v>
      </c>
      <c r="DK141" s="690" t="s">
        <v>88</v>
      </c>
      <c r="DL141" s="690" t="s">
        <v>5387</v>
      </c>
      <c r="DM141" s="690" t="s">
        <v>88</v>
      </c>
      <c r="DN141" s="690" t="s">
        <v>5387</v>
      </c>
      <c r="DO141" s="690" t="s">
        <v>88</v>
      </c>
      <c r="DP141" s="690" t="s">
        <v>5387</v>
      </c>
      <c r="DQ141" s="690" t="s">
        <v>88</v>
      </c>
      <c r="DR141" s="690" t="s">
        <v>5387</v>
      </c>
      <c r="DS141" s="690" t="s">
        <v>88</v>
      </c>
      <c r="DT141" s="690" t="s">
        <v>5387</v>
      </c>
      <c r="DU141" s="690" t="s">
        <v>88</v>
      </c>
      <c r="DV141" s="690" t="s">
        <v>5387</v>
      </c>
      <c r="DW141" s="690" t="s">
        <v>88</v>
      </c>
      <c r="DX141" s="690" t="s">
        <v>5387</v>
      </c>
      <c r="DY141" s="690" t="s">
        <v>88</v>
      </c>
      <c r="DZ141" s="690" t="s">
        <v>5387</v>
      </c>
      <c r="EA141" s="690" t="s">
        <v>88</v>
      </c>
      <c r="EB141" s="690" t="s">
        <v>5387</v>
      </c>
      <c r="EC141" s="690" t="s">
        <v>88</v>
      </c>
      <c r="ED141" s="690" t="s">
        <v>5387</v>
      </c>
      <c r="EE141" s="690" t="s">
        <v>88</v>
      </c>
      <c r="EF141" s="690" t="s">
        <v>5387</v>
      </c>
      <c r="EG141" s="690" t="s">
        <v>88</v>
      </c>
      <c r="EH141" s="690" t="s">
        <v>5387</v>
      </c>
      <c r="EI141" s="690" t="s">
        <v>88</v>
      </c>
      <c r="EJ141" s="690" t="s">
        <v>5387</v>
      </c>
      <c r="EK141" s="690" t="s">
        <v>88</v>
      </c>
      <c r="EL141" s="690" t="s">
        <v>5387</v>
      </c>
      <c r="EM141" s="690" t="s">
        <v>88</v>
      </c>
      <c r="EN141" s="690" t="s">
        <v>5387</v>
      </c>
      <c r="EO141" s="690" t="s">
        <v>88</v>
      </c>
      <c r="EP141" s="690" t="s">
        <v>5387</v>
      </c>
      <c r="EQ141" s="690" t="s">
        <v>88</v>
      </c>
      <c r="ER141" s="690" t="s">
        <v>5387</v>
      </c>
      <c r="ES141" s="690" t="s">
        <v>88</v>
      </c>
      <c r="ET141" s="690" t="s">
        <v>5387</v>
      </c>
      <c r="EU141" s="690" t="s">
        <v>88</v>
      </c>
      <c r="EV141" s="690" t="s">
        <v>5387</v>
      </c>
      <c r="EW141" s="695"/>
      <c r="EX141" s="695"/>
      <c r="EY141" s="695"/>
      <c r="EZ141" s="695"/>
      <c r="FA141" s="695"/>
      <c r="FB141" s="695"/>
      <c r="FC141" s="695"/>
      <c r="FD141" s="695"/>
      <c r="FE141" s="695"/>
      <c r="FF141" s="695"/>
      <c r="FG141" s="695"/>
      <c r="FH141" s="695"/>
      <c r="FI141" s="695"/>
      <c r="FJ141" s="695"/>
      <c r="FK141" s="695"/>
      <c r="FL141" s="695"/>
      <c r="FM141" s="695"/>
      <c r="FN141" s="695"/>
      <c r="FO141" s="695"/>
      <c r="FP141" s="695"/>
      <c r="FQ141" s="695"/>
      <c r="FR141" s="695"/>
      <c r="FS141" s="695"/>
      <c r="FT141" s="695"/>
      <c r="FU141" s="695"/>
      <c r="FV141" s="695"/>
      <c r="FW141" s="690"/>
      <c r="FX141" s="690"/>
      <c r="FY141" s="695"/>
      <c r="FZ141" s="695"/>
      <c r="GA141" s="695"/>
      <c r="GB141" s="695"/>
      <c r="GC141" s="690"/>
      <c r="GD141" s="690"/>
    </row>
    <row r="142" spans="1:186" ht="24.95" customHeight="1" x14ac:dyDescent="0.2">
      <c r="A142" s="640" t="s">
        <v>3083</v>
      </c>
      <c r="B142" s="640" t="s">
        <v>3083</v>
      </c>
      <c r="C142" s="640" t="s">
        <v>5388</v>
      </c>
      <c r="D142" s="640" t="s">
        <v>7007</v>
      </c>
      <c r="E142" s="640" t="s">
        <v>7021</v>
      </c>
      <c r="F142" s="640" t="s">
        <v>7042</v>
      </c>
      <c r="G142" s="640" t="s">
        <v>7043</v>
      </c>
      <c r="H142" s="640" t="s">
        <v>88</v>
      </c>
      <c r="I142" s="640" t="s">
        <v>7021</v>
      </c>
      <c r="J142" s="640" t="s">
        <v>88</v>
      </c>
      <c r="K142" s="640" t="s">
        <v>7021</v>
      </c>
      <c r="L142" s="640" t="s">
        <v>88</v>
      </c>
      <c r="M142" s="640" t="s">
        <v>7021</v>
      </c>
      <c r="N142" s="640" t="s">
        <v>88</v>
      </c>
      <c r="O142" s="640" t="s">
        <v>7021</v>
      </c>
      <c r="P142" s="640" t="s">
        <v>88</v>
      </c>
      <c r="Q142" s="640" t="s">
        <v>7021</v>
      </c>
      <c r="R142" s="640" t="s">
        <v>88</v>
      </c>
      <c r="S142" s="640" t="s">
        <v>7021</v>
      </c>
      <c r="T142" s="640" t="s">
        <v>6941</v>
      </c>
      <c r="U142" s="640" t="s">
        <v>7021</v>
      </c>
      <c r="V142" s="640" t="s">
        <v>7044</v>
      </c>
      <c r="W142" s="640" t="s">
        <v>7021</v>
      </c>
      <c r="X142" s="640" t="s">
        <v>88</v>
      </c>
      <c r="Y142" s="640" t="s">
        <v>7021</v>
      </c>
      <c r="Z142" s="640" t="s">
        <v>88</v>
      </c>
      <c r="AA142" s="640" t="s">
        <v>7021</v>
      </c>
      <c r="AB142" s="696">
        <v>38.597591999999999</v>
      </c>
      <c r="AC142" s="696" t="s">
        <v>7021</v>
      </c>
      <c r="AD142" s="696">
        <v>-82.827247</v>
      </c>
      <c r="AE142" s="696" t="s">
        <v>7021</v>
      </c>
      <c r="AF142" s="640" t="s">
        <v>88</v>
      </c>
      <c r="AG142" s="640" t="s">
        <v>7021</v>
      </c>
      <c r="AH142" s="697" t="s">
        <v>88</v>
      </c>
      <c r="AI142" s="640" t="s">
        <v>88</v>
      </c>
      <c r="AJ142" s="640" t="s">
        <v>7021</v>
      </c>
      <c r="AK142" s="697" t="s">
        <v>88</v>
      </c>
      <c r="AL142" s="640" t="s">
        <v>88</v>
      </c>
      <c r="AM142" s="640" t="s">
        <v>7021</v>
      </c>
      <c r="AN142" s="697" t="s">
        <v>88</v>
      </c>
      <c r="AO142" s="640" t="s">
        <v>88</v>
      </c>
      <c r="AP142" s="640" t="s">
        <v>7021</v>
      </c>
      <c r="AQ142" s="697" t="s">
        <v>88</v>
      </c>
      <c r="AR142" s="640" t="s">
        <v>88</v>
      </c>
      <c r="AS142" s="640" t="s">
        <v>7021</v>
      </c>
      <c r="AT142" s="697" t="s">
        <v>88</v>
      </c>
      <c r="AU142" s="640" t="s">
        <v>88</v>
      </c>
      <c r="AV142" s="640" t="s">
        <v>7021</v>
      </c>
      <c r="AW142" s="697" t="s">
        <v>88</v>
      </c>
      <c r="AX142" s="640" t="s">
        <v>88</v>
      </c>
      <c r="AY142" s="640" t="s">
        <v>7021</v>
      </c>
      <c r="AZ142" s="697" t="s">
        <v>88</v>
      </c>
      <c r="BA142" s="640" t="s">
        <v>88</v>
      </c>
      <c r="BB142" s="640" t="s">
        <v>7021</v>
      </c>
      <c r="BC142" s="640" t="s">
        <v>601</v>
      </c>
      <c r="BD142" s="640" t="s">
        <v>7021</v>
      </c>
      <c r="BE142" s="698">
        <v>42797</v>
      </c>
      <c r="BF142" s="640" t="s">
        <v>7021</v>
      </c>
      <c r="BG142" s="640" t="s">
        <v>88</v>
      </c>
      <c r="BH142" s="640" t="s">
        <v>7021</v>
      </c>
      <c r="BI142" s="640">
        <v>30300399</v>
      </c>
      <c r="BJ142" s="640" t="s">
        <v>7021</v>
      </c>
      <c r="BK142" s="640" t="s">
        <v>7045</v>
      </c>
      <c r="BL142" s="640" t="s">
        <v>7021</v>
      </c>
      <c r="BM142" s="697" t="s">
        <v>7046</v>
      </c>
      <c r="BN142" s="640" t="s">
        <v>88</v>
      </c>
      <c r="BO142" s="640" t="s">
        <v>7021</v>
      </c>
      <c r="BP142" s="697" t="str">
        <f>BM142</f>
        <v>450,000 lb/hr steam</v>
      </c>
      <c r="BQ142" s="640" t="s">
        <v>88</v>
      </c>
      <c r="BR142" s="640" t="s">
        <v>7021</v>
      </c>
      <c r="BS142" s="697" t="s">
        <v>88</v>
      </c>
      <c r="BT142" s="640" t="s">
        <v>88</v>
      </c>
      <c r="BU142" s="640" t="s">
        <v>7021</v>
      </c>
      <c r="BV142" s="697" t="s">
        <v>88</v>
      </c>
      <c r="BW142" s="640" t="s">
        <v>88</v>
      </c>
      <c r="BX142" s="640" t="s">
        <v>7021</v>
      </c>
      <c r="BY142" s="697" t="s">
        <v>88</v>
      </c>
      <c r="BZ142" s="640" t="s">
        <v>88</v>
      </c>
      <c r="CA142" s="640"/>
      <c r="CB142" s="697" t="s">
        <v>88</v>
      </c>
      <c r="CC142" s="640" t="s">
        <v>88</v>
      </c>
      <c r="CD142" s="640"/>
      <c r="CE142" s="697" t="s">
        <v>88</v>
      </c>
      <c r="CF142" s="640" t="s">
        <v>88</v>
      </c>
      <c r="CG142" s="640"/>
      <c r="CH142" s="697" t="s">
        <v>88</v>
      </c>
      <c r="CI142" s="640" t="s">
        <v>88</v>
      </c>
      <c r="CJ142" s="640"/>
      <c r="CK142" s="640" t="s">
        <v>6944</v>
      </c>
      <c r="CL142" s="640" t="s">
        <v>7021</v>
      </c>
      <c r="CM142" s="640" t="s">
        <v>88</v>
      </c>
      <c r="CN142" s="640" t="s">
        <v>7021</v>
      </c>
      <c r="CO142" s="640" t="s">
        <v>88</v>
      </c>
      <c r="CP142" s="640" t="s">
        <v>7021</v>
      </c>
      <c r="CQ142" s="640" t="s">
        <v>735</v>
      </c>
      <c r="CR142" s="640" t="s">
        <v>7021</v>
      </c>
      <c r="CS142" s="640" t="s">
        <v>88</v>
      </c>
      <c r="CT142" s="640" t="s">
        <v>7021</v>
      </c>
      <c r="CU142" s="696">
        <f>AB142</f>
        <v>38.597591999999999</v>
      </c>
      <c r="CV142" s="696" t="s">
        <v>7021</v>
      </c>
      <c r="CW142" s="696">
        <f>AD142</f>
        <v>-82.827247</v>
      </c>
      <c r="CX142" s="696" t="s">
        <v>7021</v>
      </c>
      <c r="CY142" s="640">
        <v>28.75</v>
      </c>
      <c r="CZ142" s="640" t="s">
        <v>7021</v>
      </c>
      <c r="DA142" s="640">
        <v>5.5</v>
      </c>
      <c r="DB142" s="640" t="s">
        <v>7021</v>
      </c>
      <c r="DC142" s="640" t="s">
        <v>88</v>
      </c>
      <c r="DD142" s="640" t="s">
        <v>7021</v>
      </c>
      <c r="DE142" s="640">
        <v>485</v>
      </c>
      <c r="DF142" s="640" t="s">
        <v>7021</v>
      </c>
      <c r="DG142" s="640" t="s">
        <v>88</v>
      </c>
      <c r="DH142" s="640" t="s">
        <v>7021</v>
      </c>
      <c r="DI142" s="640" t="s">
        <v>88</v>
      </c>
      <c r="DJ142" s="640" t="s">
        <v>7021</v>
      </c>
      <c r="DK142" s="640" t="s">
        <v>88</v>
      </c>
      <c r="DL142" s="640" t="s">
        <v>7021</v>
      </c>
      <c r="DM142" s="640" t="s">
        <v>88</v>
      </c>
      <c r="DN142" s="640" t="s">
        <v>7021</v>
      </c>
      <c r="DO142" s="640" t="s">
        <v>88</v>
      </c>
      <c r="DP142" s="640" t="s">
        <v>7021</v>
      </c>
      <c r="DQ142" s="640" t="s">
        <v>88</v>
      </c>
      <c r="DR142" s="640" t="s">
        <v>7021</v>
      </c>
      <c r="DS142" s="640" t="s">
        <v>88</v>
      </c>
      <c r="DT142" s="640" t="s">
        <v>7021</v>
      </c>
      <c r="DU142" s="640" t="s">
        <v>88</v>
      </c>
      <c r="DV142" s="640" t="s">
        <v>7021</v>
      </c>
      <c r="DW142" s="640" t="s">
        <v>88</v>
      </c>
      <c r="DX142" s="640" t="s">
        <v>7021</v>
      </c>
      <c r="DY142" s="640" t="s">
        <v>88</v>
      </c>
      <c r="DZ142" s="640" t="s">
        <v>7021</v>
      </c>
      <c r="EA142" s="640" t="s">
        <v>88</v>
      </c>
      <c r="EB142" s="640" t="s">
        <v>7021</v>
      </c>
      <c r="EC142" s="640" t="s">
        <v>88</v>
      </c>
      <c r="ED142" s="640" t="s">
        <v>7021</v>
      </c>
      <c r="EE142" s="640" t="s">
        <v>88</v>
      </c>
      <c r="EF142" s="640" t="s">
        <v>7021</v>
      </c>
      <c r="EG142" s="640" t="s">
        <v>88</v>
      </c>
      <c r="EH142" s="640" t="s">
        <v>7021</v>
      </c>
      <c r="EI142" s="640" t="s">
        <v>88</v>
      </c>
      <c r="EJ142" s="640" t="s">
        <v>7021</v>
      </c>
      <c r="EK142" s="640" t="s">
        <v>88</v>
      </c>
      <c r="EL142" s="640" t="s">
        <v>7021</v>
      </c>
      <c r="EM142" s="640" t="s">
        <v>88</v>
      </c>
      <c r="EN142" s="640" t="s">
        <v>7021</v>
      </c>
      <c r="EO142" s="640" t="s">
        <v>88</v>
      </c>
      <c r="EP142" s="640" t="s">
        <v>7021</v>
      </c>
      <c r="EQ142" s="640" t="s">
        <v>88</v>
      </c>
      <c r="ER142" s="640" t="s">
        <v>7021</v>
      </c>
      <c r="ES142" s="640" t="s">
        <v>88</v>
      </c>
      <c r="ET142" s="640" t="s">
        <v>7021</v>
      </c>
      <c r="EU142" s="640" t="s">
        <v>88</v>
      </c>
      <c r="EV142" s="640" t="s">
        <v>7021</v>
      </c>
      <c r="EW142" s="640"/>
      <c r="EX142" s="640"/>
      <c r="EY142" s="640"/>
      <c r="EZ142" s="640"/>
      <c r="FA142" s="640"/>
      <c r="FB142" s="640"/>
      <c r="FC142" s="640"/>
      <c r="FD142" s="640"/>
      <c r="FE142" s="640"/>
      <c r="FF142" s="640"/>
      <c r="FG142" s="640"/>
      <c r="FH142" s="640"/>
      <c r="FI142" s="640"/>
      <c r="FJ142" s="640"/>
      <c r="FK142" s="640"/>
      <c r="FL142" s="640"/>
      <c r="FM142" s="640"/>
      <c r="FN142" s="640"/>
      <c r="FO142" s="640"/>
      <c r="FP142" s="640"/>
      <c r="FQ142" s="640"/>
      <c r="FR142" s="640"/>
      <c r="FS142" s="640"/>
      <c r="FT142" s="640"/>
      <c r="FU142" s="640"/>
      <c r="FV142" s="640"/>
      <c r="FW142" s="640"/>
      <c r="FX142" s="640"/>
      <c r="FY142" s="640"/>
      <c r="FZ142" s="640"/>
      <c r="GA142" s="640"/>
      <c r="GB142" s="640"/>
      <c r="GC142" s="640"/>
      <c r="GD142" s="640"/>
    </row>
    <row r="143" spans="1:186" ht="24.95" customHeight="1" x14ac:dyDescent="0.2">
      <c r="A143" s="705"/>
      <c r="B143" s="708" t="s">
        <v>3086</v>
      </c>
      <c r="C143" s="707" t="s">
        <v>5423</v>
      </c>
      <c r="D143" s="707" t="s">
        <v>6953</v>
      </c>
      <c r="E143" s="707"/>
      <c r="F143" s="707" t="s">
        <v>7049</v>
      </c>
      <c r="G143" s="707"/>
      <c r="H143" s="704" t="s">
        <v>88</v>
      </c>
      <c r="I143" s="704"/>
      <c r="J143" s="704" t="s">
        <v>88</v>
      </c>
      <c r="K143" s="704" t="s">
        <v>88</v>
      </c>
      <c r="L143" s="704" t="s">
        <v>88</v>
      </c>
      <c r="M143" s="704" t="s">
        <v>88</v>
      </c>
      <c r="N143" s="704" t="s">
        <v>88</v>
      </c>
      <c r="O143" s="704" t="s">
        <v>88</v>
      </c>
      <c r="P143" s="707" t="s">
        <v>88</v>
      </c>
      <c r="Q143" s="707"/>
      <c r="R143" s="707" t="s">
        <v>3162</v>
      </c>
      <c r="S143" s="707"/>
      <c r="T143" s="707" t="s">
        <v>6941</v>
      </c>
      <c r="U143" s="707"/>
      <c r="V143" s="707" t="s">
        <v>88</v>
      </c>
      <c r="W143" s="707" t="s">
        <v>88</v>
      </c>
      <c r="X143" s="704" t="s">
        <v>88</v>
      </c>
      <c r="Y143" s="704" t="s">
        <v>88</v>
      </c>
      <c r="Z143" s="704" t="s">
        <v>88</v>
      </c>
      <c r="AA143" s="704"/>
      <c r="AB143" s="691">
        <v>37.234265000000001</v>
      </c>
      <c r="AC143" s="691"/>
      <c r="AD143" s="691">
        <v>-82.039648</v>
      </c>
      <c r="AE143" s="691"/>
      <c r="AF143" s="707" t="s">
        <v>7050</v>
      </c>
      <c r="AG143" s="707"/>
      <c r="AH143" s="703">
        <f>VALUE(MID(AF143,6,2))*48*(1-0.07)</f>
        <v>1205.28</v>
      </c>
      <c r="AI143" s="703" t="s">
        <v>88</v>
      </c>
      <c r="AJ143" s="703"/>
      <c r="AK143" s="703">
        <f>VALUE(MID(AF143,6,2))*48/48*8760</f>
        <v>236520</v>
      </c>
      <c r="AL143" s="703" t="s">
        <v>88</v>
      </c>
      <c r="AM143" s="703"/>
      <c r="AN143" s="707">
        <v>28</v>
      </c>
      <c r="AO143" s="707" t="s">
        <v>88</v>
      </c>
      <c r="AP143" s="707"/>
      <c r="AQ143" s="707">
        <f>VALUE(MID(AF143,6,2))*AN143</f>
        <v>756</v>
      </c>
      <c r="AR143" s="707" t="s">
        <v>88</v>
      </c>
      <c r="AS143" s="707"/>
      <c r="AT143" s="707">
        <v>48</v>
      </c>
      <c r="AU143" s="707" t="s">
        <v>88</v>
      </c>
      <c r="AV143" s="707"/>
      <c r="AW143" s="707">
        <f>VALUE(MID(AF143,6,2))*AT143</f>
        <v>1296</v>
      </c>
      <c r="AX143" s="707" t="s">
        <v>88</v>
      </c>
      <c r="AY143" s="707"/>
      <c r="AZ143" s="703">
        <f>0.77*AK143</f>
        <v>182120.4</v>
      </c>
      <c r="BA143" s="703" t="s">
        <v>88</v>
      </c>
      <c r="BB143" s="703"/>
      <c r="BC143" s="707" t="s">
        <v>601</v>
      </c>
      <c r="BD143" s="707"/>
      <c r="BE143" s="692">
        <v>35217</v>
      </c>
      <c r="BF143" s="707"/>
      <c r="BG143" s="707" t="s">
        <v>88</v>
      </c>
      <c r="BH143" s="707"/>
      <c r="BI143" s="706">
        <v>30300384</v>
      </c>
      <c r="BJ143" s="706"/>
      <c r="BK143" s="707" t="s">
        <v>7051</v>
      </c>
      <c r="BL143" s="707"/>
      <c r="BM143" s="703">
        <f>AK143/3</f>
        <v>78840</v>
      </c>
      <c r="BN143" s="707" t="s">
        <v>88</v>
      </c>
      <c r="BO143" s="707"/>
      <c r="BP143" s="703">
        <f>BM143</f>
        <v>78840</v>
      </c>
      <c r="BQ143" s="703" t="str">
        <f>BN143</f>
        <v>NA</v>
      </c>
      <c r="BR143" s="703"/>
      <c r="BS143" s="703">
        <f>BP143</f>
        <v>78840</v>
      </c>
      <c r="BT143" s="703" t="str">
        <f>BQ143</f>
        <v>NA</v>
      </c>
      <c r="BU143" s="703"/>
      <c r="BV143" s="703">
        <f>BS143</f>
        <v>78840</v>
      </c>
      <c r="BW143" s="703" t="str">
        <f>BT143</f>
        <v>NA</v>
      </c>
      <c r="BX143" s="703"/>
      <c r="BY143" s="703" t="s">
        <v>6943</v>
      </c>
      <c r="BZ143" s="703" t="s">
        <v>88</v>
      </c>
      <c r="CA143" s="703"/>
      <c r="CB143" s="703" t="s">
        <v>6943</v>
      </c>
      <c r="CC143" s="703" t="s">
        <v>88</v>
      </c>
      <c r="CD143" s="703"/>
      <c r="CE143" s="703" t="s">
        <v>6943</v>
      </c>
      <c r="CF143" s="703" t="s">
        <v>88</v>
      </c>
      <c r="CG143" s="703"/>
      <c r="CH143" s="703" t="s">
        <v>6943</v>
      </c>
      <c r="CI143" s="703" t="s">
        <v>88</v>
      </c>
      <c r="CJ143" s="703"/>
      <c r="CK143" s="702" t="s">
        <v>6944</v>
      </c>
      <c r="CL143" s="702"/>
      <c r="CM143" s="707" t="s">
        <v>88</v>
      </c>
      <c r="CN143" s="707"/>
      <c r="CO143" s="707" t="s">
        <v>88</v>
      </c>
      <c r="CP143" s="707"/>
      <c r="CQ143" s="707" t="s">
        <v>735</v>
      </c>
      <c r="CR143" s="707"/>
      <c r="CS143" s="691" t="s">
        <v>88</v>
      </c>
      <c r="CT143" s="691"/>
      <c r="CU143" s="691">
        <f>AB143</f>
        <v>37.234265000000001</v>
      </c>
      <c r="CV143" s="691"/>
      <c r="CW143" s="691">
        <f>AD143</f>
        <v>-82.039648</v>
      </c>
      <c r="CX143" s="707"/>
      <c r="CY143" s="701">
        <v>74</v>
      </c>
      <c r="CZ143" s="707"/>
      <c r="DA143" s="701">
        <f>96/12</f>
        <v>8</v>
      </c>
      <c r="DB143" s="707"/>
      <c r="DC143" s="703">
        <v>110000</v>
      </c>
      <c r="DD143" s="707"/>
      <c r="DE143" s="703">
        <v>1400</v>
      </c>
      <c r="DF143" s="700"/>
      <c r="DG143" s="707" t="s">
        <v>88</v>
      </c>
      <c r="DH143" s="707"/>
      <c r="DI143" s="707" t="s">
        <v>88</v>
      </c>
      <c r="DJ143" s="707"/>
      <c r="DK143" s="704" t="s">
        <v>88</v>
      </c>
      <c r="DL143" s="704"/>
      <c r="DM143" s="704" t="s">
        <v>88</v>
      </c>
      <c r="DN143" s="704"/>
      <c r="DO143" s="704" t="s">
        <v>88</v>
      </c>
      <c r="DP143" s="704"/>
      <c r="DQ143" s="704" t="s">
        <v>88</v>
      </c>
      <c r="DR143" s="704"/>
      <c r="DS143" s="704" t="s">
        <v>88</v>
      </c>
      <c r="DT143" s="704"/>
      <c r="DU143" s="704" t="s">
        <v>88</v>
      </c>
      <c r="DV143" s="704"/>
      <c r="DW143" s="704" t="s">
        <v>88</v>
      </c>
      <c r="DX143" s="704"/>
      <c r="DY143" s="707" t="s">
        <v>88</v>
      </c>
      <c r="DZ143" s="707"/>
      <c r="EA143" s="704" t="s">
        <v>88</v>
      </c>
      <c r="EB143" s="704"/>
      <c r="EC143" s="704" t="s">
        <v>88</v>
      </c>
      <c r="ED143" s="704"/>
      <c r="EE143" s="704" t="s">
        <v>88</v>
      </c>
      <c r="EF143" s="704"/>
      <c r="EG143" s="704" t="s">
        <v>88</v>
      </c>
      <c r="EH143" s="704"/>
      <c r="EI143" s="704" t="s">
        <v>88</v>
      </c>
      <c r="EJ143" s="704"/>
      <c r="EK143" s="704" t="s">
        <v>88</v>
      </c>
      <c r="EL143" s="704"/>
      <c r="EM143" s="704" t="s">
        <v>88</v>
      </c>
      <c r="EN143" s="704"/>
      <c r="EO143" s="704" t="s">
        <v>88</v>
      </c>
      <c r="EP143" s="704"/>
      <c r="EQ143" s="704" t="s">
        <v>88</v>
      </c>
      <c r="ER143" s="704"/>
      <c r="ES143" s="704" t="s">
        <v>88</v>
      </c>
      <c r="ET143" s="704"/>
      <c r="EU143" s="704" t="s">
        <v>88</v>
      </c>
      <c r="EV143" s="704"/>
      <c r="EW143" s="699"/>
      <c r="EX143" s="699"/>
      <c r="EY143" s="699"/>
      <c r="EZ143" s="707"/>
      <c r="FA143" s="707"/>
      <c r="FB143" s="707"/>
      <c r="FC143" s="699"/>
      <c r="FD143" s="699"/>
      <c r="FE143" s="699"/>
      <c r="FF143" s="699"/>
      <c r="FG143" s="699"/>
      <c r="FH143" s="699"/>
      <c r="FI143" s="693"/>
      <c r="FJ143" s="693"/>
      <c r="FK143" s="693"/>
      <c r="FL143" s="693"/>
      <c r="FM143" s="693"/>
      <c r="FN143" s="693"/>
      <c r="FO143" s="693"/>
      <c r="FP143" s="693"/>
      <c r="FQ143" s="693"/>
      <c r="FR143" s="693"/>
      <c r="FS143" s="693"/>
      <c r="FT143" s="693"/>
      <c r="FU143" s="695"/>
      <c r="FV143" s="695"/>
      <c r="FW143" s="695"/>
      <c r="FX143" s="695"/>
      <c r="FY143" s="695"/>
      <c r="FZ143" s="695"/>
      <c r="GA143" s="695"/>
      <c r="GB143" s="695"/>
      <c r="GC143" s="707" t="s">
        <v>7052</v>
      </c>
      <c r="GD143" s="707"/>
    </row>
    <row r="144" spans="1:186" ht="24.95" customHeight="1" x14ac:dyDescent="0.2">
      <c r="A144" s="705"/>
      <c r="B144" s="708" t="s">
        <v>3086</v>
      </c>
      <c r="C144" s="707" t="s">
        <v>5423</v>
      </c>
      <c r="D144" s="707" t="s">
        <v>6953</v>
      </c>
      <c r="E144" s="707"/>
      <c r="F144" s="707" t="s">
        <v>7053</v>
      </c>
      <c r="G144" s="707"/>
      <c r="H144" s="704" t="s">
        <v>88</v>
      </c>
      <c r="I144" s="704"/>
      <c r="J144" s="704" t="s">
        <v>88</v>
      </c>
      <c r="K144" s="704" t="s">
        <v>88</v>
      </c>
      <c r="L144" s="704" t="s">
        <v>88</v>
      </c>
      <c r="M144" s="704" t="s">
        <v>88</v>
      </c>
      <c r="N144" s="704" t="s">
        <v>88</v>
      </c>
      <c r="O144" s="704" t="s">
        <v>88</v>
      </c>
      <c r="P144" s="707" t="s">
        <v>88</v>
      </c>
      <c r="Q144" s="707"/>
      <c r="R144" s="707" t="s">
        <v>3162</v>
      </c>
      <c r="S144" s="707"/>
      <c r="T144" s="707" t="s">
        <v>6941</v>
      </c>
      <c r="U144" s="707"/>
      <c r="V144" s="707" t="s">
        <v>88</v>
      </c>
      <c r="W144" s="707" t="s">
        <v>88</v>
      </c>
      <c r="X144" s="704" t="s">
        <v>88</v>
      </c>
      <c r="Y144" s="704" t="s">
        <v>88</v>
      </c>
      <c r="Z144" s="704" t="s">
        <v>88</v>
      </c>
      <c r="AA144" s="704"/>
      <c r="AB144" s="691">
        <v>37.234172000000001</v>
      </c>
      <c r="AC144" s="691"/>
      <c r="AD144" s="691">
        <v>-82.040105999999994</v>
      </c>
      <c r="AE144" s="691"/>
      <c r="AF144" s="707" t="s">
        <v>7050</v>
      </c>
      <c r="AG144" s="707"/>
      <c r="AH144" s="703">
        <f t="shared" ref="AH144:AH158" si="0">VALUE(MID(AF144,6,2))*48*(1-0.07)</f>
        <v>1205.28</v>
      </c>
      <c r="AI144" s="703" t="s">
        <v>88</v>
      </c>
      <c r="AJ144" s="703"/>
      <c r="AK144" s="703">
        <f t="shared" ref="AK144:AK158" si="1">VALUE(MID(AF144,6,2))*48/48*8760</f>
        <v>236520</v>
      </c>
      <c r="AL144" s="703" t="s">
        <v>88</v>
      </c>
      <c r="AM144" s="703"/>
      <c r="AN144" s="707">
        <v>28</v>
      </c>
      <c r="AO144" s="707" t="s">
        <v>88</v>
      </c>
      <c r="AP144" s="707"/>
      <c r="AQ144" s="707">
        <f t="shared" ref="AQ144:AQ158" si="2">VALUE(MID(AF144,6,2))*AN144</f>
        <v>756</v>
      </c>
      <c r="AR144" s="707" t="s">
        <v>88</v>
      </c>
      <c r="AS144" s="707"/>
      <c r="AT144" s="707">
        <v>48</v>
      </c>
      <c r="AU144" s="707" t="s">
        <v>88</v>
      </c>
      <c r="AV144" s="707"/>
      <c r="AW144" s="707">
        <f t="shared" ref="AW144:AW158" si="3">VALUE(MID(AF144,6,2))*AT144</f>
        <v>1296</v>
      </c>
      <c r="AX144" s="707" t="s">
        <v>88</v>
      </c>
      <c r="AY144" s="707"/>
      <c r="AZ144" s="703">
        <f t="shared" ref="AZ144:AZ158" si="4">0.77*AK144</f>
        <v>182120.4</v>
      </c>
      <c r="BA144" s="703" t="s">
        <v>88</v>
      </c>
      <c r="BB144" s="703"/>
      <c r="BC144" s="707" t="s">
        <v>601</v>
      </c>
      <c r="BD144" s="707"/>
      <c r="BE144" s="692">
        <f>BE143</f>
        <v>35217</v>
      </c>
      <c r="BF144" s="707"/>
      <c r="BG144" s="707" t="s">
        <v>88</v>
      </c>
      <c r="BH144" s="707"/>
      <c r="BI144" s="706">
        <v>30300384</v>
      </c>
      <c r="BJ144" s="706"/>
      <c r="BK144" s="707" t="s">
        <v>7054</v>
      </c>
      <c r="BL144" s="707"/>
      <c r="BM144" s="703">
        <f t="shared" ref="BM144:BM150" si="5">AK144/3</f>
        <v>78840</v>
      </c>
      <c r="BN144" s="707" t="s">
        <v>88</v>
      </c>
      <c r="BO144" s="707"/>
      <c r="BP144" s="703">
        <f t="shared" ref="BP144:BQ176" si="6">BM144</f>
        <v>78840</v>
      </c>
      <c r="BQ144" s="703" t="str">
        <f t="shared" si="6"/>
        <v>NA</v>
      </c>
      <c r="BR144" s="703"/>
      <c r="BS144" s="703">
        <f t="shared" ref="BS144:BT179" si="7">BP144</f>
        <v>78840</v>
      </c>
      <c r="BT144" s="703" t="str">
        <f t="shared" si="7"/>
        <v>NA</v>
      </c>
      <c r="BU144" s="703"/>
      <c r="BV144" s="703">
        <f t="shared" ref="BV144:BW179" si="8">BS144</f>
        <v>78840</v>
      </c>
      <c r="BW144" s="703" t="str">
        <f t="shared" si="8"/>
        <v>NA</v>
      </c>
      <c r="BX144" s="703"/>
      <c r="BY144" s="703" t="s">
        <v>6943</v>
      </c>
      <c r="BZ144" s="703" t="s">
        <v>88</v>
      </c>
      <c r="CA144" s="703"/>
      <c r="CB144" s="703" t="s">
        <v>6943</v>
      </c>
      <c r="CC144" s="703" t="s">
        <v>88</v>
      </c>
      <c r="CD144" s="703"/>
      <c r="CE144" s="703" t="s">
        <v>6943</v>
      </c>
      <c r="CF144" s="703" t="s">
        <v>88</v>
      </c>
      <c r="CG144" s="703"/>
      <c r="CH144" s="703" t="s">
        <v>6943</v>
      </c>
      <c r="CI144" s="703" t="s">
        <v>88</v>
      </c>
      <c r="CJ144" s="703"/>
      <c r="CK144" s="702" t="s">
        <v>6944</v>
      </c>
      <c r="CL144" s="702"/>
      <c r="CM144" s="707" t="s">
        <v>88</v>
      </c>
      <c r="CN144" s="707"/>
      <c r="CO144" s="707" t="s">
        <v>88</v>
      </c>
      <c r="CP144" s="707"/>
      <c r="CQ144" s="707" t="s">
        <v>735</v>
      </c>
      <c r="CR144" s="707"/>
      <c r="CS144" s="691" t="s">
        <v>88</v>
      </c>
      <c r="CT144" s="691"/>
      <c r="CU144" s="691">
        <f t="shared" ref="CU144:CU179" si="9">AB144</f>
        <v>37.234172000000001</v>
      </c>
      <c r="CV144" s="691"/>
      <c r="CW144" s="691">
        <f t="shared" ref="CW144:CW179" si="10">AD144</f>
        <v>-82.040105999999994</v>
      </c>
      <c r="CX144" s="707"/>
      <c r="CY144" s="701">
        <v>74</v>
      </c>
      <c r="CZ144" s="707"/>
      <c r="DA144" s="701">
        <f t="shared" ref="DA144:DA158" si="11">96/12</f>
        <v>8</v>
      </c>
      <c r="DB144" s="707"/>
      <c r="DC144" s="703">
        <v>110000</v>
      </c>
      <c r="DD144" s="707"/>
      <c r="DE144" s="703">
        <v>1400</v>
      </c>
      <c r="DF144" s="700"/>
      <c r="DG144" s="707" t="s">
        <v>88</v>
      </c>
      <c r="DH144" s="707"/>
      <c r="DI144" s="707" t="s">
        <v>88</v>
      </c>
      <c r="DJ144" s="707"/>
      <c r="DK144" s="704" t="s">
        <v>88</v>
      </c>
      <c r="DL144" s="704"/>
      <c r="DM144" s="704" t="s">
        <v>88</v>
      </c>
      <c r="DN144" s="704"/>
      <c r="DO144" s="704" t="s">
        <v>88</v>
      </c>
      <c r="DP144" s="704"/>
      <c r="DQ144" s="704" t="s">
        <v>88</v>
      </c>
      <c r="DR144" s="704"/>
      <c r="DS144" s="704" t="s">
        <v>88</v>
      </c>
      <c r="DT144" s="704"/>
      <c r="DU144" s="704" t="s">
        <v>88</v>
      </c>
      <c r="DV144" s="704"/>
      <c r="DW144" s="704" t="s">
        <v>88</v>
      </c>
      <c r="DX144" s="704"/>
      <c r="DY144" s="707" t="s">
        <v>88</v>
      </c>
      <c r="DZ144" s="707"/>
      <c r="EA144" s="704" t="s">
        <v>88</v>
      </c>
      <c r="EB144" s="704"/>
      <c r="EC144" s="704" t="s">
        <v>88</v>
      </c>
      <c r="ED144" s="704"/>
      <c r="EE144" s="704" t="s">
        <v>88</v>
      </c>
      <c r="EF144" s="704"/>
      <c r="EG144" s="704" t="s">
        <v>88</v>
      </c>
      <c r="EH144" s="704"/>
      <c r="EI144" s="704" t="s">
        <v>88</v>
      </c>
      <c r="EJ144" s="704"/>
      <c r="EK144" s="704" t="s">
        <v>88</v>
      </c>
      <c r="EL144" s="704"/>
      <c r="EM144" s="704" t="s">
        <v>88</v>
      </c>
      <c r="EN144" s="704"/>
      <c r="EO144" s="704" t="s">
        <v>88</v>
      </c>
      <c r="EP144" s="704"/>
      <c r="EQ144" s="704" t="s">
        <v>88</v>
      </c>
      <c r="ER144" s="704"/>
      <c r="ES144" s="704" t="s">
        <v>88</v>
      </c>
      <c r="ET144" s="704"/>
      <c r="EU144" s="704" t="s">
        <v>88</v>
      </c>
      <c r="EV144" s="704"/>
      <c r="EW144" s="699"/>
      <c r="EX144" s="699"/>
      <c r="EY144" s="699"/>
      <c r="EZ144" s="707"/>
      <c r="FA144" s="707"/>
      <c r="FB144" s="707"/>
      <c r="FC144" s="699"/>
      <c r="FD144" s="699"/>
      <c r="FE144" s="699"/>
      <c r="FF144" s="699"/>
      <c r="FG144" s="699"/>
      <c r="FH144" s="699"/>
      <c r="FI144" s="693"/>
      <c r="FJ144" s="693"/>
      <c r="FK144" s="693"/>
      <c r="FL144" s="693"/>
      <c r="FM144" s="693"/>
      <c r="FN144" s="693"/>
      <c r="FO144" s="693"/>
      <c r="FP144" s="693"/>
      <c r="FQ144" s="693"/>
      <c r="FR144" s="693"/>
      <c r="FS144" s="693"/>
      <c r="FT144" s="693"/>
      <c r="FU144" s="695"/>
      <c r="FV144" s="695"/>
      <c r="FW144" s="695"/>
      <c r="FX144" s="695"/>
      <c r="FY144" s="695"/>
      <c r="FZ144" s="695"/>
      <c r="GA144" s="695"/>
      <c r="GB144" s="695"/>
      <c r="GC144" s="707" t="s">
        <v>7052</v>
      </c>
      <c r="GD144" s="707"/>
    </row>
    <row r="145" spans="1:186" ht="24.95" customHeight="1" x14ac:dyDescent="0.2">
      <c r="A145" s="705"/>
      <c r="B145" s="708" t="s">
        <v>3086</v>
      </c>
      <c r="C145" s="707" t="s">
        <v>5423</v>
      </c>
      <c r="D145" s="707" t="s">
        <v>6953</v>
      </c>
      <c r="E145" s="707"/>
      <c r="F145" s="707" t="s">
        <v>7055</v>
      </c>
      <c r="G145" s="707"/>
      <c r="H145" s="704" t="s">
        <v>88</v>
      </c>
      <c r="I145" s="704"/>
      <c r="J145" s="704" t="s">
        <v>88</v>
      </c>
      <c r="K145" s="704" t="s">
        <v>88</v>
      </c>
      <c r="L145" s="704" t="s">
        <v>88</v>
      </c>
      <c r="M145" s="704" t="s">
        <v>88</v>
      </c>
      <c r="N145" s="704" t="s">
        <v>88</v>
      </c>
      <c r="O145" s="704" t="s">
        <v>88</v>
      </c>
      <c r="P145" s="707" t="s">
        <v>88</v>
      </c>
      <c r="Q145" s="707"/>
      <c r="R145" s="707" t="s">
        <v>3162</v>
      </c>
      <c r="S145" s="707"/>
      <c r="T145" s="707" t="s">
        <v>6941</v>
      </c>
      <c r="U145" s="707"/>
      <c r="V145" s="707" t="s">
        <v>88</v>
      </c>
      <c r="W145" s="707" t="s">
        <v>88</v>
      </c>
      <c r="X145" s="704" t="s">
        <v>88</v>
      </c>
      <c r="Y145" s="704" t="s">
        <v>88</v>
      </c>
      <c r="Z145" s="704" t="s">
        <v>88</v>
      </c>
      <c r="AA145" s="704"/>
      <c r="AB145" s="691">
        <v>37.234082000000001</v>
      </c>
      <c r="AC145" s="691"/>
      <c r="AD145" s="691">
        <v>-82.040555999999995</v>
      </c>
      <c r="AE145" s="691"/>
      <c r="AF145" s="707" t="s">
        <v>7050</v>
      </c>
      <c r="AG145" s="707"/>
      <c r="AH145" s="703">
        <f t="shared" si="0"/>
        <v>1205.28</v>
      </c>
      <c r="AI145" s="703" t="s">
        <v>88</v>
      </c>
      <c r="AJ145" s="703"/>
      <c r="AK145" s="703">
        <f t="shared" si="1"/>
        <v>236520</v>
      </c>
      <c r="AL145" s="703" t="s">
        <v>88</v>
      </c>
      <c r="AM145" s="703"/>
      <c r="AN145" s="707">
        <v>28</v>
      </c>
      <c r="AO145" s="707" t="s">
        <v>88</v>
      </c>
      <c r="AP145" s="707"/>
      <c r="AQ145" s="707">
        <f t="shared" si="2"/>
        <v>756</v>
      </c>
      <c r="AR145" s="707" t="s">
        <v>88</v>
      </c>
      <c r="AS145" s="707"/>
      <c r="AT145" s="707">
        <v>48</v>
      </c>
      <c r="AU145" s="707" t="s">
        <v>88</v>
      </c>
      <c r="AV145" s="707"/>
      <c r="AW145" s="707">
        <f t="shared" si="3"/>
        <v>1296</v>
      </c>
      <c r="AX145" s="707" t="s">
        <v>88</v>
      </c>
      <c r="AY145" s="707"/>
      <c r="AZ145" s="703">
        <f t="shared" si="4"/>
        <v>182120.4</v>
      </c>
      <c r="BA145" s="703" t="s">
        <v>88</v>
      </c>
      <c r="BB145" s="703"/>
      <c r="BC145" s="707" t="s">
        <v>601</v>
      </c>
      <c r="BD145" s="707"/>
      <c r="BE145" s="692">
        <f>BE144</f>
        <v>35217</v>
      </c>
      <c r="BF145" s="707"/>
      <c r="BG145" s="707" t="s">
        <v>88</v>
      </c>
      <c r="BH145" s="707"/>
      <c r="BI145" s="706">
        <v>30300384</v>
      </c>
      <c r="BJ145" s="706"/>
      <c r="BK145" s="707" t="s">
        <v>7056</v>
      </c>
      <c r="BL145" s="707"/>
      <c r="BM145" s="703">
        <f t="shared" si="5"/>
        <v>78840</v>
      </c>
      <c r="BN145" s="707" t="s">
        <v>88</v>
      </c>
      <c r="BO145" s="707"/>
      <c r="BP145" s="703">
        <f t="shared" si="6"/>
        <v>78840</v>
      </c>
      <c r="BQ145" s="703" t="str">
        <f t="shared" si="6"/>
        <v>NA</v>
      </c>
      <c r="BR145" s="703"/>
      <c r="BS145" s="703">
        <f t="shared" si="7"/>
        <v>78840</v>
      </c>
      <c r="BT145" s="703" t="str">
        <f t="shared" si="7"/>
        <v>NA</v>
      </c>
      <c r="BU145" s="703"/>
      <c r="BV145" s="703">
        <f t="shared" si="8"/>
        <v>78840</v>
      </c>
      <c r="BW145" s="703" t="str">
        <f t="shared" si="8"/>
        <v>NA</v>
      </c>
      <c r="BX145" s="703"/>
      <c r="BY145" s="703" t="s">
        <v>6943</v>
      </c>
      <c r="BZ145" s="703" t="s">
        <v>88</v>
      </c>
      <c r="CA145" s="703"/>
      <c r="CB145" s="703" t="s">
        <v>6943</v>
      </c>
      <c r="CC145" s="703" t="s">
        <v>88</v>
      </c>
      <c r="CD145" s="703"/>
      <c r="CE145" s="703" t="s">
        <v>6943</v>
      </c>
      <c r="CF145" s="703" t="s">
        <v>88</v>
      </c>
      <c r="CG145" s="703"/>
      <c r="CH145" s="703" t="s">
        <v>6943</v>
      </c>
      <c r="CI145" s="703" t="s">
        <v>88</v>
      </c>
      <c r="CJ145" s="703"/>
      <c r="CK145" s="702" t="s">
        <v>6944</v>
      </c>
      <c r="CL145" s="702"/>
      <c r="CM145" s="707" t="s">
        <v>88</v>
      </c>
      <c r="CN145" s="707"/>
      <c r="CO145" s="707" t="s">
        <v>88</v>
      </c>
      <c r="CP145" s="707"/>
      <c r="CQ145" s="707" t="s">
        <v>735</v>
      </c>
      <c r="CR145" s="707"/>
      <c r="CS145" s="691" t="s">
        <v>88</v>
      </c>
      <c r="CT145" s="691"/>
      <c r="CU145" s="691">
        <f t="shared" si="9"/>
        <v>37.234082000000001</v>
      </c>
      <c r="CV145" s="691"/>
      <c r="CW145" s="691">
        <f t="shared" si="10"/>
        <v>-82.040555999999995</v>
      </c>
      <c r="CX145" s="707"/>
      <c r="CY145" s="701">
        <v>74</v>
      </c>
      <c r="CZ145" s="707"/>
      <c r="DA145" s="701">
        <f t="shared" si="11"/>
        <v>8</v>
      </c>
      <c r="DB145" s="707"/>
      <c r="DC145" s="703">
        <v>110000</v>
      </c>
      <c r="DD145" s="707"/>
      <c r="DE145" s="703">
        <v>1400</v>
      </c>
      <c r="DF145" s="700"/>
      <c r="DG145" s="707" t="s">
        <v>88</v>
      </c>
      <c r="DH145" s="707"/>
      <c r="DI145" s="707" t="s">
        <v>88</v>
      </c>
      <c r="DJ145" s="707"/>
      <c r="DK145" s="704" t="s">
        <v>88</v>
      </c>
      <c r="DL145" s="704"/>
      <c r="DM145" s="704" t="s">
        <v>88</v>
      </c>
      <c r="DN145" s="704"/>
      <c r="DO145" s="704" t="s">
        <v>88</v>
      </c>
      <c r="DP145" s="704"/>
      <c r="DQ145" s="704" t="s">
        <v>88</v>
      </c>
      <c r="DR145" s="704"/>
      <c r="DS145" s="704" t="s">
        <v>88</v>
      </c>
      <c r="DT145" s="704"/>
      <c r="DU145" s="704" t="s">
        <v>88</v>
      </c>
      <c r="DV145" s="704"/>
      <c r="DW145" s="704" t="s">
        <v>88</v>
      </c>
      <c r="DX145" s="704"/>
      <c r="DY145" s="707" t="s">
        <v>88</v>
      </c>
      <c r="DZ145" s="707"/>
      <c r="EA145" s="704" t="s">
        <v>88</v>
      </c>
      <c r="EB145" s="704"/>
      <c r="EC145" s="704" t="s">
        <v>88</v>
      </c>
      <c r="ED145" s="704"/>
      <c r="EE145" s="704" t="s">
        <v>88</v>
      </c>
      <c r="EF145" s="704"/>
      <c r="EG145" s="704" t="s">
        <v>88</v>
      </c>
      <c r="EH145" s="704"/>
      <c r="EI145" s="704" t="s">
        <v>88</v>
      </c>
      <c r="EJ145" s="704"/>
      <c r="EK145" s="704" t="s">
        <v>88</v>
      </c>
      <c r="EL145" s="704"/>
      <c r="EM145" s="704" t="s">
        <v>88</v>
      </c>
      <c r="EN145" s="704"/>
      <c r="EO145" s="704" t="s">
        <v>88</v>
      </c>
      <c r="EP145" s="704"/>
      <c r="EQ145" s="704" t="s">
        <v>88</v>
      </c>
      <c r="ER145" s="704"/>
      <c r="ES145" s="704" t="s">
        <v>88</v>
      </c>
      <c r="ET145" s="704"/>
      <c r="EU145" s="704" t="s">
        <v>88</v>
      </c>
      <c r="EV145" s="704"/>
      <c r="EW145" s="699"/>
      <c r="EX145" s="699"/>
      <c r="EY145" s="699"/>
      <c r="EZ145" s="707"/>
      <c r="FA145" s="707"/>
      <c r="FB145" s="707"/>
      <c r="FC145" s="699"/>
      <c r="FD145" s="699"/>
      <c r="FE145" s="699"/>
      <c r="FF145" s="699"/>
      <c r="FG145" s="699"/>
      <c r="FH145" s="699"/>
      <c r="FI145" s="693"/>
      <c r="FJ145" s="693"/>
      <c r="FK145" s="693"/>
      <c r="FL145" s="693"/>
      <c r="FM145" s="693"/>
      <c r="FN145" s="693"/>
      <c r="FO145" s="693"/>
      <c r="FP145" s="693"/>
      <c r="FQ145" s="693"/>
      <c r="FR145" s="693"/>
      <c r="FS145" s="693"/>
      <c r="FT145" s="693"/>
      <c r="FU145" s="695"/>
      <c r="FV145" s="695"/>
      <c r="FW145" s="695"/>
      <c r="FX145" s="695"/>
      <c r="FY145" s="695"/>
      <c r="FZ145" s="695"/>
      <c r="GA145" s="695"/>
      <c r="GB145" s="695"/>
      <c r="GC145" s="707" t="s">
        <v>7052</v>
      </c>
      <c r="GD145" s="707"/>
    </row>
    <row r="146" spans="1:186" ht="24.95" customHeight="1" x14ac:dyDescent="0.2">
      <c r="A146" s="705"/>
      <c r="B146" s="708" t="s">
        <v>3086</v>
      </c>
      <c r="C146" s="707" t="s">
        <v>5423</v>
      </c>
      <c r="D146" s="707" t="s">
        <v>6953</v>
      </c>
      <c r="E146" s="707"/>
      <c r="F146" s="707" t="s">
        <v>7057</v>
      </c>
      <c r="G146" s="707"/>
      <c r="H146" s="704" t="s">
        <v>88</v>
      </c>
      <c r="I146" s="704"/>
      <c r="J146" s="704" t="s">
        <v>88</v>
      </c>
      <c r="K146" s="704" t="s">
        <v>88</v>
      </c>
      <c r="L146" s="704" t="s">
        <v>88</v>
      </c>
      <c r="M146" s="704" t="s">
        <v>88</v>
      </c>
      <c r="N146" s="704" t="s">
        <v>88</v>
      </c>
      <c r="O146" s="704" t="s">
        <v>88</v>
      </c>
      <c r="P146" s="707" t="s">
        <v>88</v>
      </c>
      <c r="Q146" s="707"/>
      <c r="R146" s="707" t="s">
        <v>3162</v>
      </c>
      <c r="S146" s="707"/>
      <c r="T146" s="707" t="s">
        <v>6941</v>
      </c>
      <c r="U146" s="707"/>
      <c r="V146" s="707" t="s">
        <v>88</v>
      </c>
      <c r="W146" s="707" t="s">
        <v>88</v>
      </c>
      <c r="X146" s="704" t="s">
        <v>88</v>
      </c>
      <c r="Y146" s="704" t="s">
        <v>88</v>
      </c>
      <c r="Z146" s="704" t="s">
        <v>88</v>
      </c>
      <c r="AA146" s="704"/>
      <c r="AB146" s="691">
        <v>37.233978</v>
      </c>
      <c r="AC146" s="691"/>
      <c r="AD146" s="691">
        <v>-82.041059000000004</v>
      </c>
      <c r="AE146" s="691"/>
      <c r="AF146" s="707" t="s">
        <v>7058</v>
      </c>
      <c r="AG146" s="707"/>
      <c r="AH146" s="703">
        <f t="shared" si="0"/>
        <v>803.52</v>
      </c>
      <c r="AI146" s="703" t="s">
        <v>88</v>
      </c>
      <c r="AJ146" s="703"/>
      <c r="AK146" s="703">
        <f t="shared" si="1"/>
        <v>157680</v>
      </c>
      <c r="AL146" s="703" t="s">
        <v>88</v>
      </c>
      <c r="AM146" s="703"/>
      <c r="AN146" s="707">
        <v>28</v>
      </c>
      <c r="AO146" s="707" t="s">
        <v>88</v>
      </c>
      <c r="AP146" s="707"/>
      <c r="AQ146" s="707">
        <f t="shared" si="2"/>
        <v>504</v>
      </c>
      <c r="AR146" s="707" t="s">
        <v>88</v>
      </c>
      <c r="AS146" s="707"/>
      <c r="AT146" s="707">
        <v>48</v>
      </c>
      <c r="AU146" s="707" t="s">
        <v>88</v>
      </c>
      <c r="AV146" s="707"/>
      <c r="AW146" s="707">
        <f t="shared" si="3"/>
        <v>864</v>
      </c>
      <c r="AX146" s="707" t="s">
        <v>88</v>
      </c>
      <c r="AY146" s="707"/>
      <c r="AZ146" s="703">
        <f t="shared" si="4"/>
        <v>121413.6</v>
      </c>
      <c r="BA146" s="703" t="s">
        <v>88</v>
      </c>
      <c r="BB146" s="703"/>
      <c r="BC146" s="707" t="s">
        <v>601</v>
      </c>
      <c r="BD146" s="707"/>
      <c r="BE146" s="692">
        <v>34912</v>
      </c>
      <c r="BF146" s="707"/>
      <c r="BG146" s="707" t="s">
        <v>88</v>
      </c>
      <c r="BH146" s="707"/>
      <c r="BI146" s="706">
        <v>30300384</v>
      </c>
      <c r="BJ146" s="706"/>
      <c r="BK146" s="707" t="s">
        <v>7059</v>
      </c>
      <c r="BL146" s="707"/>
      <c r="BM146" s="703">
        <f>AK146/2</f>
        <v>78840</v>
      </c>
      <c r="BN146" s="707" t="s">
        <v>88</v>
      </c>
      <c r="BO146" s="707"/>
      <c r="BP146" s="703">
        <f t="shared" si="6"/>
        <v>78840</v>
      </c>
      <c r="BQ146" s="703" t="str">
        <f t="shared" si="6"/>
        <v>NA</v>
      </c>
      <c r="BR146" s="703"/>
      <c r="BS146" s="703">
        <f t="shared" si="7"/>
        <v>78840</v>
      </c>
      <c r="BT146" s="703" t="str">
        <f t="shared" si="7"/>
        <v>NA</v>
      </c>
      <c r="BU146" s="703"/>
      <c r="BV146" s="703">
        <f t="shared" si="8"/>
        <v>78840</v>
      </c>
      <c r="BW146" s="703" t="str">
        <f t="shared" si="8"/>
        <v>NA</v>
      </c>
      <c r="BX146" s="703"/>
      <c r="BY146" s="703" t="s">
        <v>6943</v>
      </c>
      <c r="BZ146" s="703" t="s">
        <v>88</v>
      </c>
      <c r="CA146" s="703"/>
      <c r="CB146" s="703" t="s">
        <v>6943</v>
      </c>
      <c r="CC146" s="703" t="s">
        <v>88</v>
      </c>
      <c r="CD146" s="703"/>
      <c r="CE146" s="703" t="s">
        <v>6943</v>
      </c>
      <c r="CF146" s="703" t="s">
        <v>88</v>
      </c>
      <c r="CG146" s="703"/>
      <c r="CH146" s="703" t="s">
        <v>6943</v>
      </c>
      <c r="CI146" s="703" t="s">
        <v>88</v>
      </c>
      <c r="CJ146" s="703"/>
      <c r="CK146" s="702" t="s">
        <v>6944</v>
      </c>
      <c r="CL146" s="702"/>
      <c r="CM146" s="707" t="s">
        <v>88</v>
      </c>
      <c r="CN146" s="707"/>
      <c r="CO146" s="707" t="s">
        <v>88</v>
      </c>
      <c r="CP146" s="707"/>
      <c r="CQ146" s="707" t="s">
        <v>735</v>
      </c>
      <c r="CR146" s="707"/>
      <c r="CS146" s="691" t="s">
        <v>88</v>
      </c>
      <c r="CT146" s="691"/>
      <c r="CU146" s="691">
        <f t="shared" si="9"/>
        <v>37.233978</v>
      </c>
      <c r="CV146" s="691"/>
      <c r="CW146" s="691">
        <f t="shared" si="10"/>
        <v>-82.041059000000004</v>
      </c>
      <c r="CX146" s="707"/>
      <c r="CY146" s="701">
        <v>74</v>
      </c>
      <c r="CZ146" s="707"/>
      <c r="DA146" s="701">
        <f t="shared" si="11"/>
        <v>8</v>
      </c>
      <c r="DB146" s="707"/>
      <c r="DC146" s="703">
        <v>110000</v>
      </c>
      <c r="DD146" s="707"/>
      <c r="DE146" s="703">
        <v>1400</v>
      </c>
      <c r="DF146" s="700"/>
      <c r="DG146" s="707" t="s">
        <v>88</v>
      </c>
      <c r="DH146" s="707"/>
      <c r="DI146" s="707" t="s">
        <v>88</v>
      </c>
      <c r="DJ146" s="707"/>
      <c r="DK146" s="704" t="s">
        <v>88</v>
      </c>
      <c r="DL146" s="704"/>
      <c r="DM146" s="704" t="s">
        <v>88</v>
      </c>
      <c r="DN146" s="704"/>
      <c r="DO146" s="704" t="s">
        <v>88</v>
      </c>
      <c r="DP146" s="704"/>
      <c r="DQ146" s="704" t="s">
        <v>88</v>
      </c>
      <c r="DR146" s="704"/>
      <c r="DS146" s="704" t="s">
        <v>88</v>
      </c>
      <c r="DT146" s="704"/>
      <c r="DU146" s="704" t="s">
        <v>88</v>
      </c>
      <c r="DV146" s="704"/>
      <c r="DW146" s="704" t="s">
        <v>88</v>
      </c>
      <c r="DX146" s="704"/>
      <c r="DY146" s="707" t="s">
        <v>88</v>
      </c>
      <c r="DZ146" s="707"/>
      <c r="EA146" s="704" t="s">
        <v>88</v>
      </c>
      <c r="EB146" s="704"/>
      <c r="EC146" s="704" t="s">
        <v>88</v>
      </c>
      <c r="ED146" s="704"/>
      <c r="EE146" s="704" t="s">
        <v>88</v>
      </c>
      <c r="EF146" s="704"/>
      <c r="EG146" s="704" t="s">
        <v>88</v>
      </c>
      <c r="EH146" s="704"/>
      <c r="EI146" s="704" t="s">
        <v>88</v>
      </c>
      <c r="EJ146" s="704"/>
      <c r="EK146" s="704" t="s">
        <v>88</v>
      </c>
      <c r="EL146" s="704"/>
      <c r="EM146" s="704" t="s">
        <v>88</v>
      </c>
      <c r="EN146" s="704"/>
      <c r="EO146" s="704" t="s">
        <v>88</v>
      </c>
      <c r="EP146" s="704"/>
      <c r="EQ146" s="704" t="s">
        <v>88</v>
      </c>
      <c r="ER146" s="704"/>
      <c r="ES146" s="704" t="s">
        <v>88</v>
      </c>
      <c r="ET146" s="704"/>
      <c r="EU146" s="704" t="s">
        <v>88</v>
      </c>
      <c r="EV146" s="704"/>
      <c r="EW146" s="699"/>
      <c r="EX146" s="699"/>
      <c r="EY146" s="699"/>
      <c r="EZ146" s="707"/>
      <c r="FA146" s="707"/>
      <c r="FB146" s="707"/>
      <c r="FC146" s="699"/>
      <c r="FD146" s="699"/>
      <c r="FE146" s="699"/>
      <c r="FF146" s="699"/>
      <c r="FG146" s="699"/>
      <c r="FH146" s="699"/>
      <c r="FI146" s="693"/>
      <c r="FJ146" s="693"/>
      <c r="FK146" s="693"/>
      <c r="FL146" s="693"/>
      <c r="FM146" s="693"/>
      <c r="FN146" s="693"/>
      <c r="FO146" s="693"/>
      <c r="FP146" s="693"/>
      <c r="FQ146" s="693"/>
      <c r="FR146" s="693"/>
      <c r="FS146" s="693"/>
      <c r="FT146" s="693"/>
      <c r="FU146" s="695"/>
      <c r="FV146" s="695"/>
      <c r="FW146" s="695"/>
      <c r="FX146" s="695"/>
      <c r="FY146" s="695"/>
      <c r="FZ146" s="695"/>
      <c r="GA146" s="695"/>
      <c r="GB146" s="695"/>
      <c r="GC146" s="707" t="s">
        <v>7052</v>
      </c>
      <c r="GD146" s="707"/>
    </row>
    <row r="147" spans="1:186" ht="24.95" customHeight="1" x14ac:dyDescent="0.2">
      <c r="A147" s="705"/>
      <c r="B147" s="708" t="s">
        <v>3086</v>
      </c>
      <c r="C147" s="707" t="s">
        <v>5423</v>
      </c>
      <c r="D147" s="707" t="s">
        <v>6953</v>
      </c>
      <c r="E147" s="707"/>
      <c r="F147" s="707" t="s">
        <v>7060</v>
      </c>
      <c r="G147" s="707"/>
      <c r="H147" s="704" t="s">
        <v>88</v>
      </c>
      <c r="I147" s="704"/>
      <c r="J147" s="704" t="s">
        <v>88</v>
      </c>
      <c r="K147" s="704" t="s">
        <v>88</v>
      </c>
      <c r="L147" s="704" t="s">
        <v>88</v>
      </c>
      <c r="M147" s="704" t="s">
        <v>88</v>
      </c>
      <c r="N147" s="704" t="s">
        <v>88</v>
      </c>
      <c r="O147" s="704" t="s">
        <v>88</v>
      </c>
      <c r="P147" s="707" t="s">
        <v>88</v>
      </c>
      <c r="Q147" s="707"/>
      <c r="R147" s="707" t="s">
        <v>3162</v>
      </c>
      <c r="S147" s="707"/>
      <c r="T147" s="707" t="s">
        <v>6941</v>
      </c>
      <c r="U147" s="707"/>
      <c r="V147" s="707" t="s">
        <v>88</v>
      </c>
      <c r="W147" s="707" t="s">
        <v>88</v>
      </c>
      <c r="X147" s="704" t="s">
        <v>88</v>
      </c>
      <c r="Y147" s="704" t="s">
        <v>88</v>
      </c>
      <c r="Z147" s="704" t="s">
        <v>88</v>
      </c>
      <c r="AA147" s="704"/>
      <c r="AB147" s="691">
        <v>37.233890000000002</v>
      </c>
      <c r="AC147" s="691"/>
      <c r="AD147" s="691">
        <v>-82.041520000000006</v>
      </c>
      <c r="AE147" s="691"/>
      <c r="AF147" s="707" t="s">
        <v>7058</v>
      </c>
      <c r="AG147" s="707"/>
      <c r="AH147" s="703">
        <f t="shared" si="0"/>
        <v>803.52</v>
      </c>
      <c r="AI147" s="703" t="s">
        <v>88</v>
      </c>
      <c r="AJ147" s="703"/>
      <c r="AK147" s="703">
        <f t="shared" si="1"/>
        <v>157680</v>
      </c>
      <c r="AL147" s="703" t="s">
        <v>88</v>
      </c>
      <c r="AM147" s="703"/>
      <c r="AN147" s="707">
        <v>28</v>
      </c>
      <c r="AO147" s="707" t="s">
        <v>88</v>
      </c>
      <c r="AP147" s="707"/>
      <c r="AQ147" s="707">
        <f t="shared" si="2"/>
        <v>504</v>
      </c>
      <c r="AR147" s="707" t="s">
        <v>88</v>
      </c>
      <c r="AS147" s="707"/>
      <c r="AT147" s="707">
        <v>48</v>
      </c>
      <c r="AU147" s="707" t="s">
        <v>88</v>
      </c>
      <c r="AV147" s="707"/>
      <c r="AW147" s="707">
        <f t="shared" si="3"/>
        <v>864</v>
      </c>
      <c r="AX147" s="707" t="s">
        <v>88</v>
      </c>
      <c r="AY147" s="707"/>
      <c r="AZ147" s="703">
        <f t="shared" si="4"/>
        <v>121413.6</v>
      </c>
      <c r="BA147" s="703" t="s">
        <v>88</v>
      </c>
      <c r="BB147" s="703"/>
      <c r="BC147" s="707" t="s">
        <v>601</v>
      </c>
      <c r="BD147" s="707"/>
      <c r="BE147" s="692">
        <f>BE146</f>
        <v>34912</v>
      </c>
      <c r="BF147" s="707"/>
      <c r="BG147" s="707" t="s">
        <v>88</v>
      </c>
      <c r="BH147" s="707"/>
      <c r="BI147" s="706">
        <v>30300384</v>
      </c>
      <c r="BJ147" s="706"/>
      <c r="BK147" s="707" t="s">
        <v>7061</v>
      </c>
      <c r="BL147" s="707"/>
      <c r="BM147" s="703">
        <f>AK147/2</f>
        <v>78840</v>
      </c>
      <c r="BN147" s="707" t="s">
        <v>88</v>
      </c>
      <c r="BO147" s="707"/>
      <c r="BP147" s="703">
        <f t="shared" si="6"/>
        <v>78840</v>
      </c>
      <c r="BQ147" s="703" t="str">
        <f t="shared" si="6"/>
        <v>NA</v>
      </c>
      <c r="BR147" s="703"/>
      <c r="BS147" s="703">
        <f t="shared" si="7"/>
        <v>78840</v>
      </c>
      <c r="BT147" s="703" t="str">
        <f t="shared" si="7"/>
        <v>NA</v>
      </c>
      <c r="BU147" s="703"/>
      <c r="BV147" s="703">
        <f t="shared" si="8"/>
        <v>78840</v>
      </c>
      <c r="BW147" s="703" t="str">
        <f t="shared" si="8"/>
        <v>NA</v>
      </c>
      <c r="BX147" s="703"/>
      <c r="BY147" s="703" t="s">
        <v>6943</v>
      </c>
      <c r="BZ147" s="703" t="s">
        <v>88</v>
      </c>
      <c r="CA147" s="703"/>
      <c r="CB147" s="703" t="s">
        <v>6943</v>
      </c>
      <c r="CC147" s="703" t="s">
        <v>88</v>
      </c>
      <c r="CD147" s="703"/>
      <c r="CE147" s="703" t="s">
        <v>6943</v>
      </c>
      <c r="CF147" s="703" t="s">
        <v>88</v>
      </c>
      <c r="CG147" s="703"/>
      <c r="CH147" s="703" t="s">
        <v>6943</v>
      </c>
      <c r="CI147" s="703" t="s">
        <v>88</v>
      </c>
      <c r="CJ147" s="703"/>
      <c r="CK147" s="702" t="s">
        <v>6944</v>
      </c>
      <c r="CL147" s="702"/>
      <c r="CM147" s="707" t="s">
        <v>88</v>
      </c>
      <c r="CN147" s="707"/>
      <c r="CO147" s="707" t="s">
        <v>88</v>
      </c>
      <c r="CP147" s="707"/>
      <c r="CQ147" s="707" t="s">
        <v>735</v>
      </c>
      <c r="CR147" s="707"/>
      <c r="CS147" s="691" t="s">
        <v>88</v>
      </c>
      <c r="CT147" s="691"/>
      <c r="CU147" s="691">
        <f t="shared" si="9"/>
        <v>37.233890000000002</v>
      </c>
      <c r="CV147" s="691"/>
      <c r="CW147" s="691">
        <f t="shared" si="10"/>
        <v>-82.041520000000006</v>
      </c>
      <c r="CX147" s="707"/>
      <c r="CY147" s="701">
        <v>74</v>
      </c>
      <c r="CZ147" s="707"/>
      <c r="DA147" s="701">
        <f t="shared" si="11"/>
        <v>8</v>
      </c>
      <c r="DB147" s="707"/>
      <c r="DC147" s="703">
        <v>110000</v>
      </c>
      <c r="DD147" s="707"/>
      <c r="DE147" s="703">
        <v>1400</v>
      </c>
      <c r="DF147" s="700"/>
      <c r="DG147" s="707" t="s">
        <v>88</v>
      </c>
      <c r="DH147" s="707"/>
      <c r="DI147" s="707" t="s">
        <v>88</v>
      </c>
      <c r="DJ147" s="707"/>
      <c r="DK147" s="704" t="s">
        <v>88</v>
      </c>
      <c r="DL147" s="704"/>
      <c r="DM147" s="704" t="s">
        <v>88</v>
      </c>
      <c r="DN147" s="704"/>
      <c r="DO147" s="704" t="s">
        <v>88</v>
      </c>
      <c r="DP147" s="704"/>
      <c r="DQ147" s="704" t="s">
        <v>88</v>
      </c>
      <c r="DR147" s="704"/>
      <c r="DS147" s="704" t="s">
        <v>88</v>
      </c>
      <c r="DT147" s="704"/>
      <c r="DU147" s="704" t="s">
        <v>88</v>
      </c>
      <c r="DV147" s="704"/>
      <c r="DW147" s="704" t="s">
        <v>88</v>
      </c>
      <c r="DX147" s="704"/>
      <c r="DY147" s="707" t="s">
        <v>88</v>
      </c>
      <c r="DZ147" s="707"/>
      <c r="EA147" s="704" t="s">
        <v>88</v>
      </c>
      <c r="EB147" s="704"/>
      <c r="EC147" s="704" t="s">
        <v>88</v>
      </c>
      <c r="ED147" s="704"/>
      <c r="EE147" s="704" t="s">
        <v>88</v>
      </c>
      <c r="EF147" s="704"/>
      <c r="EG147" s="704" t="s">
        <v>88</v>
      </c>
      <c r="EH147" s="704"/>
      <c r="EI147" s="704" t="s">
        <v>88</v>
      </c>
      <c r="EJ147" s="704"/>
      <c r="EK147" s="704" t="s">
        <v>88</v>
      </c>
      <c r="EL147" s="704"/>
      <c r="EM147" s="704" t="s">
        <v>88</v>
      </c>
      <c r="EN147" s="704"/>
      <c r="EO147" s="704" t="s">
        <v>88</v>
      </c>
      <c r="EP147" s="704"/>
      <c r="EQ147" s="704" t="s">
        <v>88</v>
      </c>
      <c r="ER147" s="704"/>
      <c r="ES147" s="704" t="s">
        <v>88</v>
      </c>
      <c r="ET147" s="704"/>
      <c r="EU147" s="704" t="s">
        <v>88</v>
      </c>
      <c r="EV147" s="704"/>
      <c r="EW147" s="699"/>
      <c r="EX147" s="699"/>
      <c r="EY147" s="699"/>
      <c r="EZ147" s="707"/>
      <c r="FA147" s="707"/>
      <c r="FB147" s="707"/>
      <c r="FC147" s="699"/>
      <c r="FD147" s="699"/>
      <c r="FE147" s="699"/>
      <c r="FF147" s="699"/>
      <c r="FG147" s="699"/>
      <c r="FH147" s="699"/>
      <c r="FI147" s="693"/>
      <c r="FJ147" s="693"/>
      <c r="FK147" s="693"/>
      <c r="FL147" s="693"/>
      <c r="FM147" s="693"/>
      <c r="FN147" s="693"/>
      <c r="FO147" s="693"/>
      <c r="FP147" s="693"/>
      <c r="FQ147" s="693"/>
      <c r="FR147" s="693"/>
      <c r="FS147" s="693"/>
      <c r="FT147" s="693"/>
      <c r="FU147" s="695"/>
      <c r="FV147" s="695"/>
      <c r="FW147" s="695"/>
      <c r="FX147" s="695"/>
      <c r="FY147" s="695"/>
      <c r="FZ147" s="695"/>
      <c r="GA147" s="695"/>
      <c r="GB147" s="695"/>
      <c r="GC147" s="707" t="s">
        <v>7052</v>
      </c>
      <c r="GD147" s="707"/>
    </row>
    <row r="148" spans="1:186" ht="24.95" customHeight="1" x14ac:dyDescent="0.2">
      <c r="A148" s="705"/>
      <c r="B148" s="708" t="s">
        <v>3086</v>
      </c>
      <c r="C148" s="707" t="s">
        <v>5423</v>
      </c>
      <c r="D148" s="707" t="s">
        <v>6953</v>
      </c>
      <c r="E148" s="707"/>
      <c r="F148" s="707" t="s">
        <v>7062</v>
      </c>
      <c r="G148" s="707"/>
      <c r="H148" s="704" t="s">
        <v>88</v>
      </c>
      <c r="I148" s="704"/>
      <c r="J148" s="704" t="s">
        <v>88</v>
      </c>
      <c r="K148" s="704" t="s">
        <v>88</v>
      </c>
      <c r="L148" s="704" t="s">
        <v>88</v>
      </c>
      <c r="M148" s="704" t="s">
        <v>88</v>
      </c>
      <c r="N148" s="704" t="s">
        <v>88</v>
      </c>
      <c r="O148" s="704" t="s">
        <v>88</v>
      </c>
      <c r="P148" s="707" t="s">
        <v>88</v>
      </c>
      <c r="Q148" s="707"/>
      <c r="R148" s="707" t="s">
        <v>3162</v>
      </c>
      <c r="S148" s="707"/>
      <c r="T148" s="707" t="s">
        <v>6941</v>
      </c>
      <c r="U148" s="707"/>
      <c r="V148" s="707" t="s">
        <v>88</v>
      </c>
      <c r="W148" s="707" t="s">
        <v>88</v>
      </c>
      <c r="X148" s="704" t="s">
        <v>88</v>
      </c>
      <c r="Y148" s="704" t="s">
        <v>88</v>
      </c>
      <c r="Z148" s="704" t="s">
        <v>88</v>
      </c>
      <c r="AA148" s="704"/>
      <c r="AB148" s="691">
        <v>37.233998999999997</v>
      </c>
      <c r="AC148" s="691"/>
      <c r="AD148" s="691">
        <v>-82.037845000000004</v>
      </c>
      <c r="AE148" s="691"/>
      <c r="AF148" s="707" t="s">
        <v>7063</v>
      </c>
      <c r="AG148" s="707"/>
      <c r="AH148" s="703">
        <f>VALUE(MID(AF148,6,2))*45*(1-0.07)</f>
        <v>1088.0999999999999</v>
      </c>
      <c r="AI148" s="703" t="s">
        <v>88</v>
      </c>
      <c r="AJ148" s="703"/>
      <c r="AK148" s="703">
        <f>VALUE(MID(AF148,6,2))*45/48*8760</f>
        <v>213525</v>
      </c>
      <c r="AL148" s="703" t="s">
        <v>88</v>
      </c>
      <c r="AM148" s="703"/>
      <c r="AN148" s="707">
        <v>28</v>
      </c>
      <c r="AO148" s="707" t="s">
        <v>88</v>
      </c>
      <c r="AP148" s="707"/>
      <c r="AQ148" s="707">
        <f t="shared" si="2"/>
        <v>728</v>
      </c>
      <c r="AR148" s="707" t="s">
        <v>88</v>
      </c>
      <c r="AS148" s="707"/>
      <c r="AT148" s="707">
        <v>45</v>
      </c>
      <c r="AU148" s="707" t="s">
        <v>88</v>
      </c>
      <c r="AV148" s="707"/>
      <c r="AW148" s="707">
        <f t="shared" si="3"/>
        <v>1170</v>
      </c>
      <c r="AX148" s="707" t="s">
        <v>88</v>
      </c>
      <c r="AY148" s="707"/>
      <c r="AZ148" s="703">
        <f t="shared" si="4"/>
        <v>164414.25</v>
      </c>
      <c r="BA148" s="703" t="s">
        <v>88</v>
      </c>
      <c r="BB148" s="703"/>
      <c r="BC148" s="707" t="s">
        <v>601</v>
      </c>
      <c r="BD148" s="707"/>
      <c r="BE148" s="692">
        <v>32509</v>
      </c>
      <c r="BF148" s="707"/>
      <c r="BG148" s="707" t="s">
        <v>88</v>
      </c>
      <c r="BH148" s="707"/>
      <c r="BI148" s="706">
        <v>30300384</v>
      </c>
      <c r="BJ148" s="706"/>
      <c r="BK148" s="707" t="s">
        <v>7064</v>
      </c>
      <c r="BL148" s="707"/>
      <c r="BM148" s="703">
        <f>AK148/3</f>
        <v>71175</v>
      </c>
      <c r="BN148" s="707" t="s">
        <v>88</v>
      </c>
      <c r="BO148" s="707"/>
      <c r="BP148" s="703">
        <f t="shared" si="6"/>
        <v>71175</v>
      </c>
      <c r="BQ148" s="703" t="str">
        <f t="shared" si="6"/>
        <v>NA</v>
      </c>
      <c r="BR148" s="703"/>
      <c r="BS148" s="703">
        <f t="shared" si="7"/>
        <v>71175</v>
      </c>
      <c r="BT148" s="703" t="str">
        <f t="shared" si="7"/>
        <v>NA</v>
      </c>
      <c r="BU148" s="703"/>
      <c r="BV148" s="703">
        <f t="shared" si="8"/>
        <v>71175</v>
      </c>
      <c r="BW148" s="703" t="str">
        <f t="shared" si="8"/>
        <v>NA</v>
      </c>
      <c r="BX148" s="703"/>
      <c r="BY148" s="703" t="s">
        <v>6943</v>
      </c>
      <c r="BZ148" s="703" t="s">
        <v>88</v>
      </c>
      <c r="CA148" s="703"/>
      <c r="CB148" s="703" t="s">
        <v>6943</v>
      </c>
      <c r="CC148" s="703" t="s">
        <v>88</v>
      </c>
      <c r="CD148" s="703"/>
      <c r="CE148" s="703" t="s">
        <v>6943</v>
      </c>
      <c r="CF148" s="703" t="s">
        <v>88</v>
      </c>
      <c r="CG148" s="703"/>
      <c r="CH148" s="703" t="s">
        <v>6943</v>
      </c>
      <c r="CI148" s="703" t="s">
        <v>88</v>
      </c>
      <c r="CJ148" s="703"/>
      <c r="CK148" s="702" t="s">
        <v>6944</v>
      </c>
      <c r="CL148" s="702"/>
      <c r="CM148" s="707" t="s">
        <v>88</v>
      </c>
      <c r="CN148" s="707"/>
      <c r="CO148" s="707" t="s">
        <v>88</v>
      </c>
      <c r="CP148" s="707"/>
      <c r="CQ148" s="707" t="s">
        <v>735</v>
      </c>
      <c r="CR148" s="707"/>
      <c r="CS148" s="691" t="s">
        <v>88</v>
      </c>
      <c r="CT148" s="691"/>
      <c r="CU148" s="691">
        <f t="shared" si="9"/>
        <v>37.233998999999997</v>
      </c>
      <c r="CV148" s="691"/>
      <c r="CW148" s="691">
        <f t="shared" si="10"/>
        <v>-82.037845000000004</v>
      </c>
      <c r="CX148" s="707"/>
      <c r="CY148" s="701">
        <v>74</v>
      </c>
      <c r="CZ148" s="707"/>
      <c r="DA148" s="701">
        <f t="shared" si="11"/>
        <v>8</v>
      </c>
      <c r="DB148" s="707"/>
      <c r="DC148" s="703">
        <v>110000</v>
      </c>
      <c r="DD148" s="707"/>
      <c r="DE148" s="703">
        <v>1400</v>
      </c>
      <c r="DF148" s="700"/>
      <c r="DG148" s="707" t="s">
        <v>88</v>
      </c>
      <c r="DH148" s="707"/>
      <c r="DI148" s="707" t="s">
        <v>88</v>
      </c>
      <c r="DJ148" s="707"/>
      <c r="DK148" s="704" t="s">
        <v>88</v>
      </c>
      <c r="DL148" s="704"/>
      <c r="DM148" s="704" t="s">
        <v>88</v>
      </c>
      <c r="DN148" s="704"/>
      <c r="DO148" s="704" t="s">
        <v>88</v>
      </c>
      <c r="DP148" s="704"/>
      <c r="DQ148" s="704" t="s">
        <v>88</v>
      </c>
      <c r="DR148" s="704"/>
      <c r="DS148" s="704" t="s">
        <v>88</v>
      </c>
      <c r="DT148" s="704"/>
      <c r="DU148" s="704" t="s">
        <v>88</v>
      </c>
      <c r="DV148" s="704"/>
      <c r="DW148" s="704" t="s">
        <v>88</v>
      </c>
      <c r="DX148" s="704"/>
      <c r="DY148" s="707" t="s">
        <v>88</v>
      </c>
      <c r="DZ148" s="707"/>
      <c r="EA148" s="704" t="s">
        <v>88</v>
      </c>
      <c r="EB148" s="704"/>
      <c r="EC148" s="704" t="s">
        <v>88</v>
      </c>
      <c r="ED148" s="704"/>
      <c r="EE148" s="704" t="s">
        <v>88</v>
      </c>
      <c r="EF148" s="704"/>
      <c r="EG148" s="704" t="s">
        <v>88</v>
      </c>
      <c r="EH148" s="704"/>
      <c r="EI148" s="704" t="s">
        <v>88</v>
      </c>
      <c r="EJ148" s="704"/>
      <c r="EK148" s="704" t="s">
        <v>88</v>
      </c>
      <c r="EL148" s="704"/>
      <c r="EM148" s="704" t="s">
        <v>88</v>
      </c>
      <c r="EN148" s="704"/>
      <c r="EO148" s="704" t="s">
        <v>88</v>
      </c>
      <c r="EP148" s="704"/>
      <c r="EQ148" s="704" t="s">
        <v>88</v>
      </c>
      <c r="ER148" s="704"/>
      <c r="ES148" s="704" t="s">
        <v>88</v>
      </c>
      <c r="ET148" s="704"/>
      <c r="EU148" s="704" t="s">
        <v>88</v>
      </c>
      <c r="EV148" s="704"/>
      <c r="EW148" s="699"/>
      <c r="EX148" s="699"/>
      <c r="EY148" s="699"/>
      <c r="EZ148" s="707"/>
      <c r="FA148" s="707"/>
      <c r="FB148" s="707"/>
      <c r="FC148" s="699"/>
      <c r="FD148" s="699"/>
      <c r="FE148" s="699"/>
      <c r="FF148" s="699"/>
      <c r="FG148" s="699"/>
      <c r="FH148" s="699"/>
      <c r="FI148" s="693"/>
      <c r="FJ148" s="693"/>
      <c r="FK148" s="693"/>
      <c r="FL148" s="693"/>
      <c r="FM148" s="693"/>
      <c r="FN148" s="693"/>
      <c r="FO148" s="693"/>
      <c r="FP148" s="693"/>
      <c r="FQ148" s="693"/>
      <c r="FR148" s="693"/>
      <c r="FS148" s="693"/>
      <c r="FT148" s="693"/>
      <c r="FU148" s="695"/>
      <c r="FV148" s="695"/>
      <c r="FW148" s="695"/>
      <c r="FX148" s="695"/>
      <c r="FY148" s="695"/>
      <c r="FZ148" s="695"/>
      <c r="GA148" s="695"/>
      <c r="GB148" s="695"/>
      <c r="GC148" s="707" t="s">
        <v>7052</v>
      </c>
      <c r="GD148" s="707"/>
    </row>
    <row r="149" spans="1:186" ht="24.95" customHeight="1" x14ac:dyDescent="0.2">
      <c r="A149" s="705"/>
      <c r="B149" s="708" t="s">
        <v>3086</v>
      </c>
      <c r="C149" s="707" t="s">
        <v>5423</v>
      </c>
      <c r="D149" s="707" t="s">
        <v>6953</v>
      </c>
      <c r="E149" s="707"/>
      <c r="F149" s="707" t="s">
        <v>7065</v>
      </c>
      <c r="G149" s="707"/>
      <c r="H149" s="704" t="s">
        <v>88</v>
      </c>
      <c r="I149" s="704"/>
      <c r="J149" s="704" t="s">
        <v>88</v>
      </c>
      <c r="K149" s="704" t="s">
        <v>88</v>
      </c>
      <c r="L149" s="704" t="s">
        <v>88</v>
      </c>
      <c r="M149" s="704" t="s">
        <v>88</v>
      </c>
      <c r="N149" s="704" t="s">
        <v>88</v>
      </c>
      <c r="O149" s="704" t="s">
        <v>88</v>
      </c>
      <c r="P149" s="707" t="s">
        <v>88</v>
      </c>
      <c r="Q149" s="707"/>
      <c r="R149" s="707" t="s">
        <v>3162</v>
      </c>
      <c r="S149" s="707"/>
      <c r="T149" s="707" t="s">
        <v>6941</v>
      </c>
      <c r="U149" s="707"/>
      <c r="V149" s="707" t="s">
        <v>88</v>
      </c>
      <c r="W149" s="707" t="s">
        <v>88</v>
      </c>
      <c r="X149" s="704" t="s">
        <v>88</v>
      </c>
      <c r="Y149" s="704" t="s">
        <v>88</v>
      </c>
      <c r="Z149" s="704" t="s">
        <v>88</v>
      </c>
      <c r="AA149" s="704"/>
      <c r="AB149" s="691">
        <v>37.233870000000003</v>
      </c>
      <c r="AC149" s="691"/>
      <c r="AD149" s="691">
        <v>-82.03828</v>
      </c>
      <c r="AE149" s="691"/>
      <c r="AF149" s="707" t="s">
        <v>7063</v>
      </c>
      <c r="AG149" s="707"/>
      <c r="AH149" s="703">
        <f t="shared" ref="AH149:AH150" si="12">VALUE(MID(AF149,6,2))*45*(1-0.07)</f>
        <v>1088.0999999999999</v>
      </c>
      <c r="AI149" s="703" t="s">
        <v>88</v>
      </c>
      <c r="AJ149" s="703"/>
      <c r="AK149" s="703">
        <f t="shared" ref="AK149:AK150" si="13">VALUE(MID(AF149,6,2))*45/48*8760</f>
        <v>213525</v>
      </c>
      <c r="AL149" s="703" t="s">
        <v>88</v>
      </c>
      <c r="AM149" s="703"/>
      <c r="AN149" s="707">
        <v>28</v>
      </c>
      <c r="AO149" s="707" t="s">
        <v>88</v>
      </c>
      <c r="AP149" s="707"/>
      <c r="AQ149" s="707">
        <f t="shared" si="2"/>
        <v>728</v>
      </c>
      <c r="AR149" s="707" t="s">
        <v>88</v>
      </c>
      <c r="AS149" s="707"/>
      <c r="AT149" s="707">
        <v>45</v>
      </c>
      <c r="AU149" s="707" t="s">
        <v>88</v>
      </c>
      <c r="AV149" s="707"/>
      <c r="AW149" s="707">
        <f t="shared" si="3"/>
        <v>1170</v>
      </c>
      <c r="AX149" s="707" t="s">
        <v>88</v>
      </c>
      <c r="AY149" s="707"/>
      <c r="AZ149" s="703">
        <f t="shared" si="4"/>
        <v>164414.25</v>
      </c>
      <c r="BA149" s="703" t="s">
        <v>88</v>
      </c>
      <c r="BB149" s="703"/>
      <c r="BC149" s="707" t="s">
        <v>601</v>
      </c>
      <c r="BD149" s="707"/>
      <c r="BE149" s="692">
        <f>BE148</f>
        <v>32509</v>
      </c>
      <c r="BF149" s="707"/>
      <c r="BG149" s="707" t="s">
        <v>88</v>
      </c>
      <c r="BH149" s="707"/>
      <c r="BI149" s="706">
        <v>30300384</v>
      </c>
      <c r="BJ149" s="706"/>
      <c r="BK149" s="707" t="s">
        <v>7066</v>
      </c>
      <c r="BL149" s="707"/>
      <c r="BM149" s="703">
        <f t="shared" si="5"/>
        <v>71175</v>
      </c>
      <c r="BN149" s="707" t="s">
        <v>88</v>
      </c>
      <c r="BO149" s="707"/>
      <c r="BP149" s="703">
        <f t="shared" si="6"/>
        <v>71175</v>
      </c>
      <c r="BQ149" s="703" t="str">
        <f t="shared" si="6"/>
        <v>NA</v>
      </c>
      <c r="BR149" s="703"/>
      <c r="BS149" s="703">
        <f t="shared" si="7"/>
        <v>71175</v>
      </c>
      <c r="BT149" s="703" t="str">
        <f t="shared" si="7"/>
        <v>NA</v>
      </c>
      <c r="BU149" s="703"/>
      <c r="BV149" s="703">
        <f t="shared" si="8"/>
        <v>71175</v>
      </c>
      <c r="BW149" s="703" t="str">
        <f t="shared" si="8"/>
        <v>NA</v>
      </c>
      <c r="BX149" s="703"/>
      <c r="BY149" s="703" t="s">
        <v>6943</v>
      </c>
      <c r="BZ149" s="703" t="s">
        <v>88</v>
      </c>
      <c r="CA149" s="703"/>
      <c r="CB149" s="703" t="s">
        <v>6943</v>
      </c>
      <c r="CC149" s="703" t="s">
        <v>88</v>
      </c>
      <c r="CD149" s="703"/>
      <c r="CE149" s="703" t="s">
        <v>6943</v>
      </c>
      <c r="CF149" s="703" t="s">
        <v>88</v>
      </c>
      <c r="CG149" s="703"/>
      <c r="CH149" s="703" t="s">
        <v>6943</v>
      </c>
      <c r="CI149" s="703" t="s">
        <v>88</v>
      </c>
      <c r="CJ149" s="703"/>
      <c r="CK149" s="702" t="s">
        <v>6944</v>
      </c>
      <c r="CL149" s="702"/>
      <c r="CM149" s="707" t="s">
        <v>88</v>
      </c>
      <c r="CN149" s="707"/>
      <c r="CO149" s="707" t="s">
        <v>88</v>
      </c>
      <c r="CP149" s="707"/>
      <c r="CQ149" s="707" t="s">
        <v>735</v>
      </c>
      <c r="CR149" s="707"/>
      <c r="CS149" s="691" t="s">
        <v>88</v>
      </c>
      <c r="CT149" s="691"/>
      <c r="CU149" s="691">
        <f t="shared" si="9"/>
        <v>37.233870000000003</v>
      </c>
      <c r="CV149" s="691"/>
      <c r="CW149" s="691">
        <f t="shared" si="10"/>
        <v>-82.03828</v>
      </c>
      <c r="CX149" s="707"/>
      <c r="CY149" s="701">
        <v>74</v>
      </c>
      <c r="CZ149" s="707"/>
      <c r="DA149" s="701">
        <f t="shared" si="11"/>
        <v>8</v>
      </c>
      <c r="DB149" s="707"/>
      <c r="DC149" s="703">
        <v>110000</v>
      </c>
      <c r="DD149" s="707"/>
      <c r="DE149" s="703">
        <v>1400</v>
      </c>
      <c r="DF149" s="700"/>
      <c r="DG149" s="707" t="s">
        <v>88</v>
      </c>
      <c r="DH149" s="707"/>
      <c r="DI149" s="707" t="s">
        <v>88</v>
      </c>
      <c r="DJ149" s="707"/>
      <c r="DK149" s="704" t="s">
        <v>88</v>
      </c>
      <c r="DL149" s="704"/>
      <c r="DM149" s="704" t="s">
        <v>88</v>
      </c>
      <c r="DN149" s="704"/>
      <c r="DO149" s="704" t="s">
        <v>88</v>
      </c>
      <c r="DP149" s="704"/>
      <c r="DQ149" s="704" t="s">
        <v>88</v>
      </c>
      <c r="DR149" s="704"/>
      <c r="DS149" s="704" t="s">
        <v>88</v>
      </c>
      <c r="DT149" s="704"/>
      <c r="DU149" s="704" t="s">
        <v>88</v>
      </c>
      <c r="DV149" s="704"/>
      <c r="DW149" s="704" t="s">
        <v>88</v>
      </c>
      <c r="DX149" s="704"/>
      <c r="DY149" s="707" t="s">
        <v>88</v>
      </c>
      <c r="DZ149" s="707"/>
      <c r="EA149" s="704" t="s">
        <v>88</v>
      </c>
      <c r="EB149" s="704"/>
      <c r="EC149" s="704" t="s">
        <v>88</v>
      </c>
      <c r="ED149" s="704"/>
      <c r="EE149" s="704" t="s">
        <v>88</v>
      </c>
      <c r="EF149" s="704"/>
      <c r="EG149" s="704" t="s">
        <v>88</v>
      </c>
      <c r="EH149" s="704"/>
      <c r="EI149" s="704" t="s">
        <v>88</v>
      </c>
      <c r="EJ149" s="704"/>
      <c r="EK149" s="704" t="s">
        <v>88</v>
      </c>
      <c r="EL149" s="704"/>
      <c r="EM149" s="704" t="s">
        <v>88</v>
      </c>
      <c r="EN149" s="704"/>
      <c r="EO149" s="704" t="s">
        <v>88</v>
      </c>
      <c r="EP149" s="704"/>
      <c r="EQ149" s="704" t="s">
        <v>88</v>
      </c>
      <c r="ER149" s="704"/>
      <c r="ES149" s="704" t="s">
        <v>88</v>
      </c>
      <c r="ET149" s="704"/>
      <c r="EU149" s="704" t="s">
        <v>88</v>
      </c>
      <c r="EV149" s="704"/>
      <c r="EW149" s="699"/>
      <c r="EX149" s="699"/>
      <c r="EY149" s="699"/>
      <c r="EZ149" s="707"/>
      <c r="FA149" s="707"/>
      <c r="FB149" s="707"/>
      <c r="FC149" s="699"/>
      <c r="FD149" s="699"/>
      <c r="FE149" s="699"/>
      <c r="FF149" s="699"/>
      <c r="FG149" s="699"/>
      <c r="FH149" s="699"/>
      <c r="FI149" s="693"/>
      <c r="FJ149" s="693"/>
      <c r="FK149" s="693"/>
      <c r="FL149" s="693"/>
      <c r="FM149" s="693"/>
      <c r="FN149" s="693"/>
      <c r="FO149" s="693"/>
      <c r="FP149" s="693"/>
      <c r="FQ149" s="693"/>
      <c r="FR149" s="693"/>
      <c r="FS149" s="693"/>
      <c r="FT149" s="693"/>
      <c r="FU149" s="695"/>
      <c r="FV149" s="695"/>
      <c r="FW149" s="695"/>
      <c r="FX149" s="695"/>
      <c r="FY149" s="695"/>
      <c r="FZ149" s="695"/>
      <c r="GA149" s="695"/>
      <c r="GB149" s="695"/>
      <c r="GC149" s="707" t="s">
        <v>7052</v>
      </c>
      <c r="GD149" s="707"/>
    </row>
    <row r="150" spans="1:186" ht="24.95" customHeight="1" x14ac:dyDescent="0.2">
      <c r="A150" s="705"/>
      <c r="B150" s="708" t="s">
        <v>3086</v>
      </c>
      <c r="C150" s="707" t="s">
        <v>5423</v>
      </c>
      <c r="D150" s="707" t="s">
        <v>6953</v>
      </c>
      <c r="E150" s="707"/>
      <c r="F150" s="707" t="s">
        <v>7067</v>
      </c>
      <c r="G150" s="707"/>
      <c r="H150" s="704" t="s">
        <v>88</v>
      </c>
      <c r="I150" s="704"/>
      <c r="J150" s="704" t="s">
        <v>88</v>
      </c>
      <c r="K150" s="704" t="s">
        <v>88</v>
      </c>
      <c r="L150" s="704" t="s">
        <v>88</v>
      </c>
      <c r="M150" s="704" t="s">
        <v>88</v>
      </c>
      <c r="N150" s="704" t="s">
        <v>88</v>
      </c>
      <c r="O150" s="704" t="s">
        <v>88</v>
      </c>
      <c r="P150" s="707" t="s">
        <v>88</v>
      </c>
      <c r="Q150" s="707"/>
      <c r="R150" s="707" t="s">
        <v>3162</v>
      </c>
      <c r="S150" s="707"/>
      <c r="T150" s="707" t="s">
        <v>6941</v>
      </c>
      <c r="U150" s="707"/>
      <c r="V150" s="707" t="s">
        <v>88</v>
      </c>
      <c r="W150" s="707" t="s">
        <v>88</v>
      </c>
      <c r="X150" s="704" t="s">
        <v>88</v>
      </c>
      <c r="Y150" s="704" t="s">
        <v>88</v>
      </c>
      <c r="Z150" s="704" t="s">
        <v>88</v>
      </c>
      <c r="AA150" s="704"/>
      <c r="AB150" s="691">
        <v>37.233738000000002</v>
      </c>
      <c r="AC150" s="691"/>
      <c r="AD150" s="691">
        <v>-82.038717000000005</v>
      </c>
      <c r="AE150" s="691"/>
      <c r="AF150" s="707" t="s">
        <v>7063</v>
      </c>
      <c r="AG150" s="707"/>
      <c r="AH150" s="703">
        <f t="shared" si="12"/>
        <v>1088.0999999999999</v>
      </c>
      <c r="AI150" s="703" t="s">
        <v>88</v>
      </c>
      <c r="AJ150" s="703"/>
      <c r="AK150" s="703">
        <f t="shared" si="13"/>
        <v>213525</v>
      </c>
      <c r="AL150" s="703" t="s">
        <v>88</v>
      </c>
      <c r="AM150" s="703"/>
      <c r="AN150" s="707">
        <v>28</v>
      </c>
      <c r="AO150" s="707" t="s">
        <v>88</v>
      </c>
      <c r="AP150" s="707"/>
      <c r="AQ150" s="707">
        <f t="shared" si="2"/>
        <v>728</v>
      </c>
      <c r="AR150" s="707" t="s">
        <v>88</v>
      </c>
      <c r="AS150" s="707"/>
      <c r="AT150" s="707">
        <v>45</v>
      </c>
      <c r="AU150" s="707" t="s">
        <v>88</v>
      </c>
      <c r="AV150" s="707"/>
      <c r="AW150" s="707">
        <f t="shared" si="3"/>
        <v>1170</v>
      </c>
      <c r="AX150" s="707" t="s">
        <v>88</v>
      </c>
      <c r="AY150" s="707"/>
      <c r="AZ150" s="703">
        <f t="shared" si="4"/>
        <v>164414.25</v>
      </c>
      <c r="BA150" s="703" t="s">
        <v>88</v>
      </c>
      <c r="BB150" s="703"/>
      <c r="BC150" s="707" t="s">
        <v>601</v>
      </c>
      <c r="BD150" s="707"/>
      <c r="BE150" s="692">
        <f>BE149</f>
        <v>32509</v>
      </c>
      <c r="BF150" s="707"/>
      <c r="BG150" s="707" t="s">
        <v>88</v>
      </c>
      <c r="BH150" s="707"/>
      <c r="BI150" s="706">
        <v>30300384</v>
      </c>
      <c r="BJ150" s="706"/>
      <c r="BK150" s="707" t="s">
        <v>7068</v>
      </c>
      <c r="BL150" s="707"/>
      <c r="BM150" s="703">
        <f t="shared" si="5"/>
        <v>71175</v>
      </c>
      <c r="BN150" s="707" t="s">
        <v>88</v>
      </c>
      <c r="BO150" s="707"/>
      <c r="BP150" s="703">
        <f t="shared" si="6"/>
        <v>71175</v>
      </c>
      <c r="BQ150" s="703" t="str">
        <f t="shared" si="6"/>
        <v>NA</v>
      </c>
      <c r="BR150" s="703"/>
      <c r="BS150" s="703">
        <f t="shared" si="7"/>
        <v>71175</v>
      </c>
      <c r="BT150" s="703" t="str">
        <f t="shared" si="7"/>
        <v>NA</v>
      </c>
      <c r="BU150" s="703"/>
      <c r="BV150" s="703">
        <f t="shared" si="8"/>
        <v>71175</v>
      </c>
      <c r="BW150" s="703" t="str">
        <f t="shared" si="8"/>
        <v>NA</v>
      </c>
      <c r="BX150" s="703"/>
      <c r="BY150" s="703" t="s">
        <v>6943</v>
      </c>
      <c r="BZ150" s="703" t="s">
        <v>88</v>
      </c>
      <c r="CA150" s="703"/>
      <c r="CB150" s="703" t="s">
        <v>6943</v>
      </c>
      <c r="CC150" s="703" t="s">
        <v>88</v>
      </c>
      <c r="CD150" s="703"/>
      <c r="CE150" s="703" t="s">
        <v>6943</v>
      </c>
      <c r="CF150" s="703" t="s">
        <v>88</v>
      </c>
      <c r="CG150" s="703"/>
      <c r="CH150" s="703" t="s">
        <v>6943</v>
      </c>
      <c r="CI150" s="703" t="s">
        <v>88</v>
      </c>
      <c r="CJ150" s="703"/>
      <c r="CK150" s="702" t="s">
        <v>6944</v>
      </c>
      <c r="CL150" s="702"/>
      <c r="CM150" s="707" t="s">
        <v>88</v>
      </c>
      <c r="CN150" s="707"/>
      <c r="CO150" s="707" t="s">
        <v>88</v>
      </c>
      <c r="CP150" s="707"/>
      <c r="CQ150" s="707" t="s">
        <v>735</v>
      </c>
      <c r="CR150" s="707"/>
      <c r="CS150" s="691" t="s">
        <v>88</v>
      </c>
      <c r="CT150" s="691"/>
      <c r="CU150" s="691">
        <f t="shared" si="9"/>
        <v>37.233738000000002</v>
      </c>
      <c r="CV150" s="691"/>
      <c r="CW150" s="691">
        <f t="shared" si="10"/>
        <v>-82.038717000000005</v>
      </c>
      <c r="CX150" s="707"/>
      <c r="CY150" s="701">
        <v>74</v>
      </c>
      <c r="CZ150" s="707"/>
      <c r="DA150" s="701">
        <f t="shared" si="11"/>
        <v>8</v>
      </c>
      <c r="DB150" s="707"/>
      <c r="DC150" s="703">
        <v>110000</v>
      </c>
      <c r="DD150" s="707"/>
      <c r="DE150" s="703">
        <v>1400</v>
      </c>
      <c r="DF150" s="700"/>
      <c r="DG150" s="707" t="s">
        <v>88</v>
      </c>
      <c r="DH150" s="707"/>
      <c r="DI150" s="707" t="s">
        <v>88</v>
      </c>
      <c r="DJ150" s="707"/>
      <c r="DK150" s="704" t="s">
        <v>88</v>
      </c>
      <c r="DL150" s="704"/>
      <c r="DM150" s="704" t="s">
        <v>88</v>
      </c>
      <c r="DN150" s="704"/>
      <c r="DO150" s="704" t="s">
        <v>88</v>
      </c>
      <c r="DP150" s="704"/>
      <c r="DQ150" s="704" t="s">
        <v>88</v>
      </c>
      <c r="DR150" s="704"/>
      <c r="DS150" s="704" t="s">
        <v>88</v>
      </c>
      <c r="DT150" s="704"/>
      <c r="DU150" s="704" t="s">
        <v>88</v>
      </c>
      <c r="DV150" s="704"/>
      <c r="DW150" s="704" t="s">
        <v>88</v>
      </c>
      <c r="DX150" s="704"/>
      <c r="DY150" s="707" t="s">
        <v>88</v>
      </c>
      <c r="DZ150" s="707"/>
      <c r="EA150" s="704" t="s">
        <v>88</v>
      </c>
      <c r="EB150" s="704"/>
      <c r="EC150" s="704" t="s">
        <v>88</v>
      </c>
      <c r="ED150" s="704"/>
      <c r="EE150" s="704" t="s">
        <v>88</v>
      </c>
      <c r="EF150" s="704"/>
      <c r="EG150" s="704" t="s">
        <v>88</v>
      </c>
      <c r="EH150" s="704"/>
      <c r="EI150" s="704" t="s">
        <v>88</v>
      </c>
      <c r="EJ150" s="704"/>
      <c r="EK150" s="704" t="s">
        <v>88</v>
      </c>
      <c r="EL150" s="704"/>
      <c r="EM150" s="704" t="s">
        <v>88</v>
      </c>
      <c r="EN150" s="704"/>
      <c r="EO150" s="704" t="s">
        <v>88</v>
      </c>
      <c r="EP150" s="704"/>
      <c r="EQ150" s="704" t="s">
        <v>88</v>
      </c>
      <c r="ER150" s="704"/>
      <c r="ES150" s="704" t="s">
        <v>88</v>
      </c>
      <c r="ET150" s="704"/>
      <c r="EU150" s="704" t="s">
        <v>88</v>
      </c>
      <c r="EV150" s="704"/>
      <c r="EW150" s="699"/>
      <c r="EX150" s="699"/>
      <c r="EY150" s="699"/>
      <c r="EZ150" s="707"/>
      <c r="FA150" s="707"/>
      <c r="FB150" s="707"/>
      <c r="FC150" s="699"/>
      <c r="FD150" s="699"/>
      <c r="FE150" s="699"/>
      <c r="FF150" s="699"/>
      <c r="FG150" s="699"/>
      <c r="FH150" s="699"/>
      <c r="FI150" s="693"/>
      <c r="FJ150" s="693"/>
      <c r="FK150" s="693"/>
      <c r="FL150" s="693"/>
      <c r="FM150" s="693"/>
      <c r="FN150" s="693"/>
      <c r="FO150" s="693"/>
      <c r="FP150" s="693"/>
      <c r="FQ150" s="693"/>
      <c r="FR150" s="693"/>
      <c r="FS150" s="693"/>
      <c r="FT150" s="693"/>
      <c r="FU150" s="695"/>
      <c r="FV150" s="695"/>
      <c r="FW150" s="695"/>
      <c r="FX150" s="695"/>
      <c r="FY150" s="695"/>
      <c r="FZ150" s="695"/>
      <c r="GA150" s="695"/>
      <c r="GB150" s="695"/>
      <c r="GC150" s="707" t="s">
        <v>7052</v>
      </c>
      <c r="GD150" s="707"/>
    </row>
    <row r="151" spans="1:186" ht="24.95" customHeight="1" x14ac:dyDescent="0.2">
      <c r="A151" s="705"/>
      <c r="B151" s="708" t="s">
        <v>3086</v>
      </c>
      <c r="C151" s="707" t="s">
        <v>5423</v>
      </c>
      <c r="D151" s="707" t="s">
        <v>6953</v>
      </c>
      <c r="E151" s="707"/>
      <c r="F151" s="707" t="s">
        <v>7069</v>
      </c>
      <c r="G151" s="707"/>
      <c r="H151" s="704" t="s">
        <v>88</v>
      </c>
      <c r="I151" s="704"/>
      <c r="J151" s="704" t="s">
        <v>88</v>
      </c>
      <c r="K151" s="704" t="s">
        <v>88</v>
      </c>
      <c r="L151" s="704" t="s">
        <v>88</v>
      </c>
      <c r="M151" s="704" t="s">
        <v>88</v>
      </c>
      <c r="N151" s="704" t="s">
        <v>88</v>
      </c>
      <c r="O151" s="704" t="s">
        <v>88</v>
      </c>
      <c r="P151" s="707" t="s">
        <v>88</v>
      </c>
      <c r="Q151" s="707"/>
      <c r="R151" s="707" t="s">
        <v>3162</v>
      </c>
      <c r="S151" s="707"/>
      <c r="T151" s="707" t="s">
        <v>6941</v>
      </c>
      <c r="U151" s="707"/>
      <c r="V151" s="707" t="s">
        <v>88</v>
      </c>
      <c r="W151" s="707" t="s">
        <v>88</v>
      </c>
      <c r="X151" s="704" t="s">
        <v>88</v>
      </c>
      <c r="Y151" s="704" t="s">
        <v>88</v>
      </c>
      <c r="Z151" s="704" t="s">
        <v>88</v>
      </c>
      <c r="AA151" s="704"/>
      <c r="AB151" s="691">
        <v>37.233376999999997</v>
      </c>
      <c r="AC151" s="691"/>
      <c r="AD151" s="691">
        <v>-82.040353999999994</v>
      </c>
      <c r="AE151" s="691"/>
      <c r="AF151" s="707" t="s">
        <v>7070</v>
      </c>
      <c r="AG151" s="707"/>
      <c r="AH151" s="703">
        <f t="shared" si="0"/>
        <v>1607.04</v>
      </c>
      <c r="AI151" s="703" t="s">
        <v>88</v>
      </c>
      <c r="AJ151" s="703"/>
      <c r="AK151" s="703">
        <f t="shared" si="1"/>
        <v>315360</v>
      </c>
      <c r="AL151" s="703" t="s">
        <v>88</v>
      </c>
      <c r="AM151" s="703"/>
      <c r="AN151" s="707">
        <v>28</v>
      </c>
      <c r="AO151" s="707" t="s">
        <v>88</v>
      </c>
      <c r="AP151" s="707"/>
      <c r="AQ151" s="707">
        <f t="shared" si="2"/>
        <v>1008</v>
      </c>
      <c r="AR151" s="707" t="s">
        <v>88</v>
      </c>
      <c r="AS151" s="707"/>
      <c r="AT151" s="707">
        <v>48</v>
      </c>
      <c r="AU151" s="707" t="s">
        <v>88</v>
      </c>
      <c r="AV151" s="707"/>
      <c r="AW151" s="707">
        <f t="shared" si="3"/>
        <v>1728</v>
      </c>
      <c r="AX151" s="707" t="s">
        <v>88</v>
      </c>
      <c r="AY151" s="707"/>
      <c r="AZ151" s="703">
        <f t="shared" si="4"/>
        <v>242827.2</v>
      </c>
      <c r="BA151" s="703" t="s">
        <v>88</v>
      </c>
      <c r="BB151" s="703"/>
      <c r="BC151" s="707" t="s">
        <v>601</v>
      </c>
      <c r="BD151" s="707"/>
      <c r="BE151" s="692">
        <v>33147</v>
      </c>
      <c r="BF151" s="707"/>
      <c r="BG151" s="707" t="s">
        <v>88</v>
      </c>
      <c r="BH151" s="707"/>
      <c r="BI151" s="706">
        <v>30300384</v>
      </c>
      <c r="BJ151" s="706"/>
      <c r="BK151" s="707" t="s">
        <v>7071</v>
      </c>
      <c r="BL151" s="707"/>
      <c r="BM151" s="703">
        <f>AK151/4</f>
        <v>78840</v>
      </c>
      <c r="BN151" s="707" t="s">
        <v>88</v>
      </c>
      <c r="BO151" s="707"/>
      <c r="BP151" s="703">
        <f t="shared" si="6"/>
        <v>78840</v>
      </c>
      <c r="BQ151" s="703" t="str">
        <f t="shared" si="6"/>
        <v>NA</v>
      </c>
      <c r="BR151" s="703"/>
      <c r="BS151" s="703">
        <f t="shared" si="7"/>
        <v>78840</v>
      </c>
      <c r="BT151" s="703" t="str">
        <f t="shared" si="7"/>
        <v>NA</v>
      </c>
      <c r="BU151" s="703"/>
      <c r="BV151" s="703">
        <f t="shared" si="8"/>
        <v>78840</v>
      </c>
      <c r="BW151" s="703" t="str">
        <f t="shared" si="8"/>
        <v>NA</v>
      </c>
      <c r="BX151" s="703"/>
      <c r="BY151" s="703" t="s">
        <v>6943</v>
      </c>
      <c r="BZ151" s="703" t="s">
        <v>88</v>
      </c>
      <c r="CA151" s="703"/>
      <c r="CB151" s="703" t="s">
        <v>6943</v>
      </c>
      <c r="CC151" s="703" t="s">
        <v>88</v>
      </c>
      <c r="CD151" s="703"/>
      <c r="CE151" s="703" t="s">
        <v>6943</v>
      </c>
      <c r="CF151" s="703" t="s">
        <v>88</v>
      </c>
      <c r="CG151" s="703"/>
      <c r="CH151" s="703" t="s">
        <v>6943</v>
      </c>
      <c r="CI151" s="703" t="s">
        <v>88</v>
      </c>
      <c r="CJ151" s="703"/>
      <c r="CK151" s="702" t="s">
        <v>6944</v>
      </c>
      <c r="CL151" s="702"/>
      <c r="CM151" s="707" t="s">
        <v>88</v>
      </c>
      <c r="CN151" s="707"/>
      <c r="CO151" s="707" t="s">
        <v>88</v>
      </c>
      <c r="CP151" s="707"/>
      <c r="CQ151" s="707" t="s">
        <v>735</v>
      </c>
      <c r="CR151" s="707"/>
      <c r="CS151" s="691" t="s">
        <v>88</v>
      </c>
      <c r="CT151" s="691"/>
      <c r="CU151" s="691">
        <f t="shared" si="9"/>
        <v>37.233376999999997</v>
      </c>
      <c r="CV151" s="691"/>
      <c r="CW151" s="691">
        <f t="shared" si="10"/>
        <v>-82.040353999999994</v>
      </c>
      <c r="CX151" s="707"/>
      <c r="CY151" s="701">
        <v>75</v>
      </c>
      <c r="CZ151" s="707"/>
      <c r="DA151" s="701">
        <f t="shared" si="11"/>
        <v>8</v>
      </c>
      <c r="DB151" s="707"/>
      <c r="DC151" s="703">
        <v>110000</v>
      </c>
      <c r="DD151" s="707"/>
      <c r="DE151" s="703">
        <v>1400</v>
      </c>
      <c r="DF151" s="700"/>
      <c r="DG151" s="707" t="s">
        <v>88</v>
      </c>
      <c r="DH151" s="707"/>
      <c r="DI151" s="707" t="s">
        <v>88</v>
      </c>
      <c r="DJ151" s="707"/>
      <c r="DK151" s="704" t="s">
        <v>88</v>
      </c>
      <c r="DL151" s="704"/>
      <c r="DM151" s="704" t="s">
        <v>88</v>
      </c>
      <c r="DN151" s="704"/>
      <c r="DO151" s="704" t="s">
        <v>88</v>
      </c>
      <c r="DP151" s="704"/>
      <c r="DQ151" s="704" t="s">
        <v>88</v>
      </c>
      <c r="DR151" s="704"/>
      <c r="DS151" s="704" t="s">
        <v>88</v>
      </c>
      <c r="DT151" s="704"/>
      <c r="DU151" s="704" t="s">
        <v>88</v>
      </c>
      <c r="DV151" s="704"/>
      <c r="DW151" s="704" t="s">
        <v>88</v>
      </c>
      <c r="DX151" s="704"/>
      <c r="DY151" s="707" t="s">
        <v>88</v>
      </c>
      <c r="DZ151" s="707"/>
      <c r="EA151" s="704" t="s">
        <v>88</v>
      </c>
      <c r="EB151" s="704"/>
      <c r="EC151" s="704" t="s">
        <v>88</v>
      </c>
      <c r="ED151" s="704"/>
      <c r="EE151" s="704" t="s">
        <v>88</v>
      </c>
      <c r="EF151" s="704"/>
      <c r="EG151" s="704" t="s">
        <v>88</v>
      </c>
      <c r="EH151" s="704"/>
      <c r="EI151" s="704" t="s">
        <v>88</v>
      </c>
      <c r="EJ151" s="704"/>
      <c r="EK151" s="704" t="s">
        <v>88</v>
      </c>
      <c r="EL151" s="704"/>
      <c r="EM151" s="704" t="s">
        <v>88</v>
      </c>
      <c r="EN151" s="704"/>
      <c r="EO151" s="704" t="s">
        <v>88</v>
      </c>
      <c r="EP151" s="704"/>
      <c r="EQ151" s="704" t="s">
        <v>88</v>
      </c>
      <c r="ER151" s="704"/>
      <c r="ES151" s="704" t="s">
        <v>88</v>
      </c>
      <c r="ET151" s="704"/>
      <c r="EU151" s="704" t="s">
        <v>88</v>
      </c>
      <c r="EV151" s="704"/>
      <c r="EW151" s="699"/>
      <c r="EX151" s="699"/>
      <c r="EY151" s="699"/>
      <c r="EZ151" s="707"/>
      <c r="FA151" s="707"/>
      <c r="FB151" s="707"/>
      <c r="FC151" s="699"/>
      <c r="FD151" s="699"/>
      <c r="FE151" s="699"/>
      <c r="FF151" s="699"/>
      <c r="FG151" s="699"/>
      <c r="FH151" s="699"/>
      <c r="FI151" s="693"/>
      <c r="FJ151" s="693"/>
      <c r="FK151" s="693"/>
      <c r="FL151" s="693"/>
      <c r="FM151" s="693"/>
      <c r="FN151" s="693"/>
      <c r="FO151" s="693"/>
      <c r="FP151" s="693"/>
      <c r="FQ151" s="693"/>
      <c r="FR151" s="693"/>
      <c r="FS151" s="693"/>
      <c r="FT151" s="693"/>
      <c r="FU151" s="695"/>
      <c r="FV151" s="695"/>
      <c r="FW151" s="695"/>
      <c r="FX151" s="695"/>
      <c r="FY151" s="695"/>
      <c r="FZ151" s="695"/>
      <c r="GA151" s="695"/>
      <c r="GB151" s="695"/>
      <c r="GC151" s="707" t="s">
        <v>7052</v>
      </c>
      <c r="GD151" s="707"/>
    </row>
    <row r="152" spans="1:186" ht="24.95" customHeight="1" x14ac:dyDescent="0.2">
      <c r="A152" s="705"/>
      <c r="B152" s="708" t="s">
        <v>3086</v>
      </c>
      <c r="C152" s="707" t="s">
        <v>5423</v>
      </c>
      <c r="D152" s="707" t="s">
        <v>6953</v>
      </c>
      <c r="E152" s="707"/>
      <c r="F152" s="707" t="s">
        <v>7072</v>
      </c>
      <c r="G152" s="707"/>
      <c r="H152" s="704" t="s">
        <v>88</v>
      </c>
      <c r="I152" s="704"/>
      <c r="J152" s="704" t="s">
        <v>88</v>
      </c>
      <c r="K152" s="704" t="s">
        <v>88</v>
      </c>
      <c r="L152" s="704" t="s">
        <v>88</v>
      </c>
      <c r="M152" s="704" t="s">
        <v>88</v>
      </c>
      <c r="N152" s="704" t="s">
        <v>88</v>
      </c>
      <c r="O152" s="704" t="s">
        <v>88</v>
      </c>
      <c r="P152" s="707" t="s">
        <v>88</v>
      </c>
      <c r="Q152" s="707"/>
      <c r="R152" s="707" t="s">
        <v>3162</v>
      </c>
      <c r="S152" s="707"/>
      <c r="T152" s="707" t="s">
        <v>6941</v>
      </c>
      <c r="U152" s="707"/>
      <c r="V152" s="707" t="s">
        <v>88</v>
      </c>
      <c r="W152" s="707" t="s">
        <v>88</v>
      </c>
      <c r="X152" s="704" t="s">
        <v>88</v>
      </c>
      <c r="Y152" s="704" t="s">
        <v>88</v>
      </c>
      <c r="Z152" s="704" t="s">
        <v>88</v>
      </c>
      <c r="AA152" s="704"/>
      <c r="AB152" s="691">
        <v>37.233342</v>
      </c>
      <c r="AC152" s="691"/>
      <c r="AD152" s="691">
        <v>-82.040824999999998</v>
      </c>
      <c r="AE152" s="691"/>
      <c r="AF152" s="707" t="s">
        <v>7070</v>
      </c>
      <c r="AG152" s="707"/>
      <c r="AH152" s="703">
        <f t="shared" si="0"/>
        <v>1607.04</v>
      </c>
      <c r="AI152" s="703" t="s">
        <v>88</v>
      </c>
      <c r="AJ152" s="703"/>
      <c r="AK152" s="703">
        <f t="shared" si="1"/>
        <v>315360</v>
      </c>
      <c r="AL152" s="703" t="s">
        <v>88</v>
      </c>
      <c r="AM152" s="703"/>
      <c r="AN152" s="707">
        <v>28</v>
      </c>
      <c r="AO152" s="707" t="s">
        <v>88</v>
      </c>
      <c r="AP152" s="707"/>
      <c r="AQ152" s="707">
        <f t="shared" si="2"/>
        <v>1008</v>
      </c>
      <c r="AR152" s="707" t="s">
        <v>88</v>
      </c>
      <c r="AS152" s="707"/>
      <c r="AT152" s="707">
        <v>48</v>
      </c>
      <c r="AU152" s="707" t="s">
        <v>88</v>
      </c>
      <c r="AV152" s="707"/>
      <c r="AW152" s="707">
        <f t="shared" si="3"/>
        <v>1728</v>
      </c>
      <c r="AX152" s="707" t="s">
        <v>88</v>
      </c>
      <c r="AY152" s="707"/>
      <c r="AZ152" s="703">
        <f t="shared" si="4"/>
        <v>242827.2</v>
      </c>
      <c r="BA152" s="703" t="s">
        <v>88</v>
      </c>
      <c r="BB152" s="703"/>
      <c r="BC152" s="707" t="s">
        <v>601</v>
      </c>
      <c r="BD152" s="707"/>
      <c r="BE152" s="692">
        <f>BE151</f>
        <v>33147</v>
      </c>
      <c r="BF152" s="707"/>
      <c r="BG152" s="707" t="s">
        <v>88</v>
      </c>
      <c r="BH152" s="707"/>
      <c r="BI152" s="706">
        <v>30300384</v>
      </c>
      <c r="BJ152" s="706"/>
      <c r="BK152" s="707" t="s">
        <v>7073</v>
      </c>
      <c r="BL152" s="707"/>
      <c r="BM152" s="703">
        <f>AK152/4</f>
        <v>78840</v>
      </c>
      <c r="BN152" s="707" t="s">
        <v>88</v>
      </c>
      <c r="BO152" s="707"/>
      <c r="BP152" s="703">
        <f t="shared" si="6"/>
        <v>78840</v>
      </c>
      <c r="BQ152" s="703" t="str">
        <f t="shared" si="6"/>
        <v>NA</v>
      </c>
      <c r="BR152" s="703"/>
      <c r="BS152" s="703">
        <f t="shared" si="7"/>
        <v>78840</v>
      </c>
      <c r="BT152" s="703" t="str">
        <f t="shared" si="7"/>
        <v>NA</v>
      </c>
      <c r="BU152" s="703"/>
      <c r="BV152" s="703">
        <f t="shared" si="8"/>
        <v>78840</v>
      </c>
      <c r="BW152" s="703" t="str">
        <f t="shared" si="8"/>
        <v>NA</v>
      </c>
      <c r="BX152" s="703"/>
      <c r="BY152" s="703" t="s">
        <v>6943</v>
      </c>
      <c r="BZ152" s="703" t="s">
        <v>88</v>
      </c>
      <c r="CA152" s="703"/>
      <c r="CB152" s="703" t="s">
        <v>6943</v>
      </c>
      <c r="CC152" s="703" t="s">
        <v>88</v>
      </c>
      <c r="CD152" s="703"/>
      <c r="CE152" s="703" t="s">
        <v>6943</v>
      </c>
      <c r="CF152" s="703" t="s">
        <v>88</v>
      </c>
      <c r="CG152" s="703"/>
      <c r="CH152" s="703" t="s">
        <v>6943</v>
      </c>
      <c r="CI152" s="703" t="s">
        <v>88</v>
      </c>
      <c r="CJ152" s="703"/>
      <c r="CK152" s="702" t="s">
        <v>6944</v>
      </c>
      <c r="CL152" s="702"/>
      <c r="CM152" s="707" t="s">
        <v>88</v>
      </c>
      <c r="CN152" s="707"/>
      <c r="CO152" s="707" t="s">
        <v>88</v>
      </c>
      <c r="CP152" s="707"/>
      <c r="CQ152" s="707" t="s">
        <v>735</v>
      </c>
      <c r="CR152" s="707"/>
      <c r="CS152" s="691" t="s">
        <v>88</v>
      </c>
      <c r="CT152" s="691"/>
      <c r="CU152" s="691">
        <f t="shared" si="9"/>
        <v>37.233342</v>
      </c>
      <c r="CV152" s="691"/>
      <c r="CW152" s="691">
        <f t="shared" si="10"/>
        <v>-82.040824999999998</v>
      </c>
      <c r="CX152" s="707"/>
      <c r="CY152" s="701">
        <v>73</v>
      </c>
      <c r="CZ152" s="707"/>
      <c r="DA152" s="701">
        <f t="shared" si="11"/>
        <v>8</v>
      </c>
      <c r="DB152" s="707"/>
      <c r="DC152" s="703">
        <v>110000</v>
      </c>
      <c r="DD152" s="707"/>
      <c r="DE152" s="703">
        <v>1400</v>
      </c>
      <c r="DF152" s="700"/>
      <c r="DG152" s="707" t="s">
        <v>88</v>
      </c>
      <c r="DH152" s="707"/>
      <c r="DI152" s="707" t="s">
        <v>88</v>
      </c>
      <c r="DJ152" s="707"/>
      <c r="DK152" s="704" t="s">
        <v>88</v>
      </c>
      <c r="DL152" s="704"/>
      <c r="DM152" s="704" t="s">
        <v>88</v>
      </c>
      <c r="DN152" s="704"/>
      <c r="DO152" s="704" t="s">
        <v>88</v>
      </c>
      <c r="DP152" s="704"/>
      <c r="DQ152" s="704" t="s">
        <v>88</v>
      </c>
      <c r="DR152" s="704"/>
      <c r="DS152" s="704" t="s">
        <v>88</v>
      </c>
      <c r="DT152" s="704"/>
      <c r="DU152" s="704" t="s">
        <v>88</v>
      </c>
      <c r="DV152" s="704"/>
      <c r="DW152" s="704" t="s">
        <v>88</v>
      </c>
      <c r="DX152" s="704"/>
      <c r="DY152" s="707" t="s">
        <v>88</v>
      </c>
      <c r="DZ152" s="707"/>
      <c r="EA152" s="704" t="s">
        <v>88</v>
      </c>
      <c r="EB152" s="704"/>
      <c r="EC152" s="704" t="s">
        <v>88</v>
      </c>
      <c r="ED152" s="704"/>
      <c r="EE152" s="704" t="s">
        <v>88</v>
      </c>
      <c r="EF152" s="704"/>
      <c r="EG152" s="704" t="s">
        <v>88</v>
      </c>
      <c r="EH152" s="704"/>
      <c r="EI152" s="704" t="s">
        <v>88</v>
      </c>
      <c r="EJ152" s="704"/>
      <c r="EK152" s="704" t="s">
        <v>88</v>
      </c>
      <c r="EL152" s="704"/>
      <c r="EM152" s="704" t="s">
        <v>88</v>
      </c>
      <c r="EN152" s="704"/>
      <c r="EO152" s="704" t="s">
        <v>88</v>
      </c>
      <c r="EP152" s="704"/>
      <c r="EQ152" s="704" t="s">
        <v>88</v>
      </c>
      <c r="ER152" s="704"/>
      <c r="ES152" s="704" t="s">
        <v>88</v>
      </c>
      <c r="ET152" s="704"/>
      <c r="EU152" s="704" t="s">
        <v>88</v>
      </c>
      <c r="EV152" s="704"/>
      <c r="EW152" s="699"/>
      <c r="EX152" s="699"/>
      <c r="EY152" s="699"/>
      <c r="EZ152" s="707"/>
      <c r="FA152" s="707"/>
      <c r="FB152" s="707"/>
      <c r="FC152" s="699"/>
      <c r="FD152" s="699"/>
      <c r="FE152" s="699"/>
      <c r="FF152" s="699"/>
      <c r="FG152" s="699"/>
      <c r="FH152" s="699"/>
      <c r="FI152" s="693"/>
      <c r="FJ152" s="693"/>
      <c r="FK152" s="693"/>
      <c r="FL152" s="693"/>
      <c r="FM152" s="693"/>
      <c r="FN152" s="693"/>
      <c r="FO152" s="693"/>
      <c r="FP152" s="693"/>
      <c r="FQ152" s="693"/>
      <c r="FR152" s="693"/>
      <c r="FS152" s="693"/>
      <c r="FT152" s="693"/>
      <c r="FU152" s="695"/>
      <c r="FV152" s="695"/>
      <c r="FW152" s="695"/>
      <c r="FX152" s="695"/>
      <c r="FY152" s="695"/>
      <c r="FZ152" s="695"/>
      <c r="GA152" s="695"/>
      <c r="GB152" s="695"/>
      <c r="GC152" s="707" t="s">
        <v>7052</v>
      </c>
      <c r="GD152" s="707"/>
    </row>
    <row r="153" spans="1:186" ht="24.95" customHeight="1" x14ac:dyDescent="0.2">
      <c r="A153" s="705"/>
      <c r="B153" s="708" t="s">
        <v>3086</v>
      </c>
      <c r="C153" s="707" t="s">
        <v>5423</v>
      </c>
      <c r="D153" s="707" t="s">
        <v>6953</v>
      </c>
      <c r="E153" s="707"/>
      <c r="F153" s="707" t="s">
        <v>7074</v>
      </c>
      <c r="G153" s="707"/>
      <c r="H153" s="704" t="s">
        <v>88</v>
      </c>
      <c r="I153" s="704"/>
      <c r="J153" s="704" t="s">
        <v>88</v>
      </c>
      <c r="K153" s="704" t="s">
        <v>88</v>
      </c>
      <c r="L153" s="704" t="s">
        <v>88</v>
      </c>
      <c r="M153" s="704" t="s">
        <v>88</v>
      </c>
      <c r="N153" s="704" t="s">
        <v>88</v>
      </c>
      <c r="O153" s="704" t="s">
        <v>88</v>
      </c>
      <c r="P153" s="707" t="s">
        <v>88</v>
      </c>
      <c r="Q153" s="707"/>
      <c r="R153" s="707" t="s">
        <v>3162</v>
      </c>
      <c r="S153" s="707"/>
      <c r="T153" s="707" t="s">
        <v>6941</v>
      </c>
      <c r="U153" s="707"/>
      <c r="V153" s="707" t="s">
        <v>88</v>
      </c>
      <c r="W153" s="707" t="s">
        <v>88</v>
      </c>
      <c r="X153" s="704" t="s">
        <v>88</v>
      </c>
      <c r="Y153" s="704" t="s">
        <v>88</v>
      </c>
      <c r="Z153" s="704" t="s">
        <v>88</v>
      </c>
      <c r="AA153" s="704"/>
      <c r="AB153" s="691">
        <v>37.233310000000003</v>
      </c>
      <c r="AC153" s="691"/>
      <c r="AD153" s="691">
        <v>-82.041291999999999</v>
      </c>
      <c r="AE153" s="691"/>
      <c r="AF153" s="707" t="s">
        <v>7070</v>
      </c>
      <c r="AG153" s="707"/>
      <c r="AH153" s="703">
        <f t="shared" si="0"/>
        <v>1607.04</v>
      </c>
      <c r="AI153" s="703" t="s">
        <v>88</v>
      </c>
      <c r="AJ153" s="703"/>
      <c r="AK153" s="703">
        <f t="shared" si="1"/>
        <v>315360</v>
      </c>
      <c r="AL153" s="703" t="s">
        <v>88</v>
      </c>
      <c r="AM153" s="703"/>
      <c r="AN153" s="707">
        <v>28</v>
      </c>
      <c r="AO153" s="707" t="s">
        <v>88</v>
      </c>
      <c r="AP153" s="707"/>
      <c r="AQ153" s="707">
        <f t="shared" si="2"/>
        <v>1008</v>
      </c>
      <c r="AR153" s="707" t="s">
        <v>88</v>
      </c>
      <c r="AS153" s="707"/>
      <c r="AT153" s="707">
        <v>48</v>
      </c>
      <c r="AU153" s="707" t="s">
        <v>88</v>
      </c>
      <c r="AV153" s="707"/>
      <c r="AW153" s="707">
        <f t="shared" si="3"/>
        <v>1728</v>
      </c>
      <c r="AX153" s="707" t="s">
        <v>88</v>
      </c>
      <c r="AY153" s="707"/>
      <c r="AZ153" s="703">
        <f t="shared" si="4"/>
        <v>242827.2</v>
      </c>
      <c r="BA153" s="703" t="s">
        <v>88</v>
      </c>
      <c r="BB153" s="703"/>
      <c r="BC153" s="707" t="s">
        <v>601</v>
      </c>
      <c r="BD153" s="707"/>
      <c r="BE153" s="692">
        <f>BE152</f>
        <v>33147</v>
      </c>
      <c r="BF153" s="707"/>
      <c r="BG153" s="707" t="s">
        <v>88</v>
      </c>
      <c r="BH153" s="707"/>
      <c r="BI153" s="706">
        <v>30300384</v>
      </c>
      <c r="BJ153" s="706"/>
      <c r="BK153" s="707" t="s">
        <v>7075</v>
      </c>
      <c r="BL153" s="707"/>
      <c r="BM153" s="703">
        <f>AK153/4</f>
        <v>78840</v>
      </c>
      <c r="BN153" s="707" t="s">
        <v>88</v>
      </c>
      <c r="BO153" s="707"/>
      <c r="BP153" s="703">
        <f t="shared" si="6"/>
        <v>78840</v>
      </c>
      <c r="BQ153" s="703" t="str">
        <f t="shared" si="6"/>
        <v>NA</v>
      </c>
      <c r="BR153" s="703"/>
      <c r="BS153" s="703">
        <f t="shared" si="7"/>
        <v>78840</v>
      </c>
      <c r="BT153" s="703" t="str">
        <f t="shared" si="7"/>
        <v>NA</v>
      </c>
      <c r="BU153" s="703"/>
      <c r="BV153" s="703">
        <f t="shared" si="8"/>
        <v>78840</v>
      </c>
      <c r="BW153" s="703" t="str">
        <f t="shared" si="8"/>
        <v>NA</v>
      </c>
      <c r="BX153" s="703"/>
      <c r="BY153" s="703" t="s">
        <v>6943</v>
      </c>
      <c r="BZ153" s="703" t="s">
        <v>88</v>
      </c>
      <c r="CA153" s="703"/>
      <c r="CB153" s="703" t="s">
        <v>6943</v>
      </c>
      <c r="CC153" s="703" t="s">
        <v>88</v>
      </c>
      <c r="CD153" s="703"/>
      <c r="CE153" s="703" t="s">
        <v>6943</v>
      </c>
      <c r="CF153" s="703" t="s">
        <v>88</v>
      </c>
      <c r="CG153" s="703"/>
      <c r="CH153" s="703" t="s">
        <v>6943</v>
      </c>
      <c r="CI153" s="703" t="s">
        <v>88</v>
      </c>
      <c r="CJ153" s="703"/>
      <c r="CK153" s="702" t="s">
        <v>6944</v>
      </c>
      <c r="CL153" s="702"/>
      <c r="CM153" s="707" t="s">
        <v>88</v>
      </c>
      <c r="CN153" s="707"/>
      <c r="CO153" s="707" t="s">
        <v>88</v>
      </c>
      <c r="CP153" s="707"/>
      <c r="CQ153" s="707" t="s">
        <v>735</v>
      </c>
      <c r="CR153" s="707"/>
      <c r="CS153" s="691" t="s">
        <v>88</v>
      </c>
      <c r="CT153" s="691"/>
      <c r="CU153" s="691">
        <f t="shared" si="9"/>
        <v>37.233310000000003</v>
      </c>
      <c r="CV153" s="691"/>
      <c r="CW153" s="691">
        <f t="shared" si="10"/>
        <v>-82.041291999999999</v>
      </c>
      <c r="CX153" s="707"/>
      <c r="CY153" s="701">
        <v>73</v>
      </c>
      <c r="CZ153" s="707"/>
      <c r="DA153" s="701">
        <f t="shared" si="11"/>
        <v>8</v>
      </c>
      <c r="DB153" s="707"/>
      <c r="DC153" s="703">
        <v>110000</v>
      </c>
      <c r="DD153" s="707"/>
      <c r="DE153" s="703">
        <v>1400</v>
      </c>
      <c r="DF153" s="700"/>
      <c r="DG153" s="707" t="s">
        <v>88</v>
      </c>
      <c r="DH153" s="707"/>
      <c r="DI153" s="707" t="s">
        <v>88</v>
      </c>
      <c r="DJ153" s="707"/>
      <c r="DK153" s="704" t="s">
        <v>88</v>
      </c>
      <c r="DL153" s="704"/>
      <c r="DM153" s="704" t="s">
        <v>88</v>
      </c>
      <c r="DN153" s="704"/>
      <c r="DO153" s="704" t="s">
        <v>88</v>
      </c>
      <c r="DP153" s="704"/>
      <c r="DQ153" s="704" t="s">
        <v>88</v>
      </c>
      <c r="DR153" s="704"/>
      <c r="DS153" s="704" t="s">
        <v>88</v>
      </c>
      <c r="DT153" s="704"/>
      <c r="DU153" s="704" t="s">
        <v>88</v>
      </c>
      <c r="DV153" s="704"/>
      <c r="DW153" s="704" t="s">
        <v>88</v>
      </c>
      <c r="DX153" s="704"/>
      <c r="DY153" s="707" t="s">
        <v>88</v>
      </c>
      <c r="DZ153" s="707"/>
      <c r="EA153" s="704" t="s">
        <v>88</v>
      </c>
      <c r="EB153" s="704"/>
      <c r="EC153" s="704" t="s">
        <v>88</v>
      </c>
      <c r="ED153" s="704"/>
      <c r="EE153" s="704" t="s">
        <v>88</v>
      </c>
      <c r="EF153" s="704"/>
      <c r="EG153" s="704" t="s">
        <v>88</v>
      </c>
      <c r="EH153" s="704"/>
      <c r="EI153" s="704" t="s">
        <v>88</v>
      </c>
      <c r="EJ153" s="704"/>
      <c r="EK153" s="704" t="s">
        <v>88</v>
      </c>
      <c r="EL153" s="704"/>
      <c r="EM153" s="704" t="s">
        <v>88</v>
      </c>
      <c r="EN153" s="704"/>
      <c r="EO153" s="704" t="s">
        <v>88</v>
      </c>
      <c r="EP153" s="704"/>
      <c r="EQ153" s="704" t="s">
        <v>88</v>
      </c>
      <c r="ER153" s="704"/>
      <c r="ES153" s="704" t="s">
        <v>88</v>
      </c>
      <c r="ET153" s="704"/>
      <c r="EU153" s="704" t="s">
        <v>88</v>
      </c>
      <c r="EV153" s="704"/>
      <c r="EW153" s="699"/>
      <c r="EX153" s="699"/>
      <c r="EY153" s="699"/>
      <c r="EZ153" s="707"/>
      <c r="FA153" s="707"/>
      <c r="FB153" s="707"/>
      <c r="FC153" s="699"/>
      <c r="FD153" s="699"/>
      <c r="FE153" s="699"/>
      <c r="FF153" s="699"/>
      <c r="FG153" s="699"/>
      <c r="FH153" s="699"/>
      <c r="FI153" s="693"/>
      <c r="FJ153" s="693"/>
      <c r="FK153" s="693"/>
      <c r="FL153" s="693"/>
      <c r="FM153" s="693"/>
      <c r="FN153" s="693"/>
      <c r="FO153" s="693"/>
      <c r="FP153" s="693"/>
      <c r="FQ153" s="693"/>
      <c r="FR153" s="693"/>
      <c r="FS153" s="693"/>
      <c r="FT153" s="693"/>
      <c r="FU153" s="695"/>
      <c r="FV153" s="695"/>
      <c r="FW153" s="695"/>
      <c r="FX153" s="695"/>
      <c r="FY153" s="695"/>
      <c r="FZ153" s="695"/>
      <c r="GA153" s="695"/>
      <c r="GB153" s="695"/>
      <c r="GC153" s="707" t="s">
        <v>7052</v>
      </c>
      <c r="GD153" s="707"/>
    </row>
    <row r="154" spans="1:186" ht="24.95" customHeight="1" x14ac:dyDescent="0.2">
      <c r="A154" s="705"/>
      <c r="B154" s="708" t="s">
        <v>3086</v>
      </c>
      <c r="C154" s="707" t="s">
        <v>5423</v>
      </c>
      <c r="D154" s="707" t="s">
        <v>6953</v>
      </c>
      <c r="E154" s="707"/>
      <c r="F154" s="707" t="s">
        <v>7076</v>
      </c>
      <c r="G154" s="707"/>
      <c r="H154" s="704" t="s">
        <v>88</v>
      </c>
      <c r="I154" s="704"/>
      <c r="J154" s="704" t="s">
        <v>88</v>
      </c>
      <c r="K154" s="704" t="s">
        <v>88</v>
      </c>
      <c r="L154" s="704" t="s">
        <v>88</v>
      </c>
      <c r="M154" s="704" t="s">
        <v>88</v>
      </c>
      <c r="N154" s="704" t="s">
        <v>88</v>
      </c>
      <c r="O154" s="704" t="s">
        <v>88</v>
      </c>
      <c r="P154" s="707" t="s">
        <v>88</v>
      </c>
      <c r="Q154" s="707"/>
      <c r="R154" s="707" t="s">
        <v>3162</v>
      </c>
      <c r="S154" s="707"/>
      <c r="T154" s="707" t="s">
        <v>6941</v>
      </c>
      <c r="U154" s="707"/>
      <c r="V154" s="707" t="s">
        <v>88</v>
      </c>
      <c r="W154" s="707" t="s">
        <v>88</v>
      </c>
      <c r="X154" s="704" t="s">
        <v>88</v>
      </c>
      <c r="Y154" s="704" t="s">
        <v>88</v>
      </c>
      <c r="Z154" s="704" t="s">
        <v>88</v>
      </c>
      <c r="AA154" s="704"/>
      <c r="AB154" s="691">
        <v>37.233277999999999</v>
      </c>
      <c r="AC154" s="691"/>
      <c r="AD154" s="691">
        <v>-82.041758999999999</v>
      </c>
      <c r="AE154" s="691"/>
      <c r="AF154" s="707" t="s">
        <v>7070</v>
      </c>
      <c r="AG154" s="707"/>
      <c r="AH154" s="703">
        <f t="shared" si="0"/>
        <v>1607.04</v>
      </c>
      <c r="AI154" s="703" t="s">
        <v>88</v>
      </c>
      <c r="AJ154" s="703"/>
      <c r="AK154" s="703">
        <f t="shared" si="1"/>
        <v>315360</v>
      </c>
      <c r="AL154" s="703" t="s">
        <v>88</v>
      </c>
      <c r="AM154" s="703"/>
      <c r="AN154" s="707">
        <v>28</v>
      </c>
      <c r="AO154" s="707" t="s">
        <v>88</v>
      </c>
      <c r="AP154" s="707"/>
      <c r="AQ154" s="707">
        <f t="shared" si="2"/>
        <v>1008</v>
      </c>
      <c r="AR154" s="707" t="s">
        <v>88</v>
      </c>
      <c r="AS154" s="707"/>
      <c r="AT154" s="707">
        <v>48</v>
      </c>
      <c r="AU154" s="707" t="s">
        <v>88</v>
      </c>
      <c r="AV154" s="707"/>
      <c r="AW154" s="707">
        <f t="shared" si="3"/>
        <v>1728</v>
      </c>
      <c r="AX154" s="707" t="s">
        <v>88</v>
      </c>
      <c r="AY154" s="707"/>
      <c r="AZ154" s="703">
        <f t="shared" si="4"/>
        <v>242827.2</v>
      </c>
      <c r="BA154" s="703" t="s">
        <v>88</v>
      </c>
      <c r="BB154" s="703"/>
      <c r="BC154" s="707" t="s">
        <v>601</v>
      </c>
      <c r="BD154" s="707"/>
      <c r="BE154" s="692">
        <f>BE153</f>
        <v>33147</v>
      </c>
      <c r="BF154" s="707"/>
      <c r="BG154" s="707" t="s">
        <v>88</v>
      </c>
      <c r="BH154" s="707"/>
      <c r="BI154" s="706">
        <v>30300384</v>
      </c>
      <c r="BJ154" s="706"/>
      <c r="BK154" s="707" t="s">
        <v>7077</v>
      </c>
      <c r="BL154" s="707"/>
      <c r="BM154" s="703">
        <f>AK154/4</f>
        <v>78840</v>
      </c>
      <c r="BN154" s="707" t="s">
        <v>88</v>
      </c>
      <c r="BO154" s="707"/>
      <c r="BP154" s="703">
        <f t="shared" si="6"/>
        <v>78840</v>
      </c>
      <c r="BQ154" s="703" t="str">
        <f t="shared" si="6"/>
        <v>NA</v>
      </c>
      <c r="BR154" s="703"/>
      <c r="BS154" s="703">
        <f t="shared" si="7"/>
        <v>78840</v>
      </c>
      <c r="BT154" s="703" t="str">
        <f t="shared" si="7"/>
        <v>NA</v>
      </c>
      <c r="BU154" s="703"/>
      <c r="BV154" s="703">
        <f t="shared" si="8"/>
        <v>78840</v>
      </c>
      <c r="BW154" s="703" t="str">
        <f t="shared" si="8"/>
        <v>NA</v>
      </c>
      <c r="BX154" s="703"/>
      <c r="BY154" s="703" t="s">
        <v>6943</v>
      </c>
      <c r="BZ154" s="703" t="s">
        <v>88</v>
      </c>
      <c r="CA154" s="703"/>
      <c r="CB154" s="703" t="s">
        <v>6943</v>
      </c>
      <c r="CC154" s="703" t="s">
        <v>88</v>
      </c>
      <c r="CD154" s="703"/>
      <c r="CE154" s="703" t="s">
        <v>6943</v>
      </c>
      <c r="CF154" s="703" t="s">
        <v>88</v>
      </c>
      <c r="CG154" s="703"/>
      <c r="CH154" s="703" t="s">
        <v>6943</v>
      </c>
      <c r="CI154" s="703" t="s">
        <v>88</v>
      </c>
      <c r="CJ154" s="703"/>
      <c r="CK154" s="702" t="s">
        <v>6944</v>
      </c>
      <c r="CL154" s="702"/>
      <c r="CM154" s="707" t="s">
        <v>88</v>
      </c>
      <c r="CN154" s="707"/>
      <c r="CO154" s="707" t="s">
        <v>88</v>
      </c>
      <c r="CP154" s="707"/>
      <c r="CQ154" s="707" t="s">
        <v>735</v>
      </c>
      <c r="CR154" s="707"/>
      <c r="CS154" s="691" t="s">
        <v>88</v>
      </c>
      <c r="CT154" s="691"/>
      <c r="CU154" s="691">
        <f t="shared" si="9"/>
        <v>37.233277999999999</v>
      </c>
      <c r="CV154" s="691"/>
      <c r="CW154" s="691">
        <f t="shared" si="10"/>
        <v>-82.041758999999999</v>
      </c>
      <c r="CX154" s="707"/>
      <c r="CY154" s="701">
        <v>73</v>
      </c>
      <c r="CZ154" s="707"/>
      <c r="DA154" s="701">
        <f t="shared" si="11"/>
        <v>8</v>
      </c>
      <c r="DB154" s="707"/>
      <c r="DC154" s="703">
        <v>110000</v>
      </c>
      <c r="DD154" s="707"/>
      <c r="DE154" s="703">
        <v>1400</v>
      </c>
      <c r="DF154" s="700"/>
      <c r="DG154" s="707" t="s">
        <v>88</v>
      </c>
      <c r="DH154" s="707"/>
      <c r="DI154" s="707" t="s">
        <v>88</v>
      </c>
      <c r="DJ154" s="707"/>
      <c r="DK154" s="704" t="s">
        <v>88</v>
      </c>
      <c r="DL154" s="704"/>
      <c r="DM154" s="704" t="s">
        <v>88</v>
      </c>
      <c r="DN154" s="704"/>
      <c r="DO154" s="704" t="s">
        <v>88</v>
      </c>
      <c r="DP154" s="704"/>
      <c r="DQ154" s="704" t="s">
        <v>88</v>
      </c>
      <c r="DR154" s="704"/>
      <c r="DS154" s="704" t="s">
        <v>88</v>
      </c>
      <c r="DT154" s="704"/>
      <c r="DU154" s="704" t="s">
        <v>88</v>
      </c>
      <c r="DV154" s="704"/>
      <c r="DW154" s="704" t="s">
        <v>88</v>
      </c>
      <c r="DX154" s="704"/>
      <c r="DY154" s="707" t="s">
        <v>88</v>
      </c>
      <c r="DZ154" s="707"/>
      <c r="EA154" s="704" t="s">
        <v>88</v>
      </c>
      <c r="EB154" s="704"/>
      <c r="EC154" s="704" t="s">
        <v>88</v>
      </c>
      <c r="ED154" s="704"/>
      <c r="EE154" s="704" t="s">
        <v>88</v>
      </c>
      <c r="EF154" s="704"/>
      <c r="EG154" s="704" t="s">
        <v>88</v>
      </c>
      <c r="EH154" s="704"/>
      <c r="EI154" s="704" t="s">
        <v>88</v>
      </c>
      <c r="EJ154" s="704"/>
      <c r="EK154" s="704" t="s">
        <v>88</v>
      </c>
      <c r="EL154" s="704"/>
      <c r="EM154" s="704" t="s">
        <v>88</v>
      </c>
      <c r="EN154" s="704"/>
      <c r="EO154" s="704" t="s">
        <v>88</v>
      </c>
      <c r="EP154" s="704"/>
      <c r="EQ154" s="704" t="s">
        <v>88</v>
      </c>
      <c r="ER154" s="704"/>
      <c r="ES154" s="704" t="s">
        <v>88</v>
      </c>
      <c r="ET154" s="704"/>
      <c r="EU154" s="704" t="s">
        <v>88</v>
      </c>
      <c r="EV154" s="704"/>
      <c r="EW154" s="699"/>
      <c r="EX154" s="699"/>
      <c r="EY154" s="699"/>
      <c r="EZ154" s="707"/>
      <c r="FA154" s="707"/>
      <c r="FB154" s="707"/>
      <c r="FC154" s="699"/>
      <c r="FD154" s="699"/>
      <c r="FE154" s="699"/>
      <c r="FF154" s="699"/>
      <c r="FG154" s="699"/>
      <c r="FH154" s="699"/>
      <c r="FI154" s="693"/>
      <c r="FJ154" s="693"/>
      <c r="FK154" s="693"/>
      <c r="FL154" s="693"/>
      <c r="FM154" s="693"/>
      <c r="FN154" s="693"/>
      <c r="FO154" s="693"/>
      <c r="FP154" s="693"/>
      <c r="FQ154" s="693"/>
      <c r="FR154" s="693"/>
      <c r="FS154" s="693"/>
      <c r="FT154" s="693"/>
      <c r="FU154" s="695"/>
      <c r="FV154" s="695"/>
      <c r="FW154" s="695"/>
      <c r="FX154" s="695"/>
      <c r="FY154" s="695"/>
      <c r="FZ154" s="695"/>
      <c r="GA154" s="695"/>
      <c r="GB154" s="695"/>
      <c r="GC154" s="707" t="s">
        <v>7052</v>
      </c>
      <c r="GD154" s="707"/>
    </row>
    <row r="155" spans="1:186" ht="24.95" customHeight="1" x14ac:dyDescent="0.2">
      <c r="A155" s="705"/>
      <c r="B155" s="708" t="s">
        <v>3086</v>
      </c>
      <c r="C155" s="707" t="s">
        <v>5423</v>
      </c>
      <c r="D155" s="707" t="s">
        <v>6953</v>
      </c>
      <c r="E155" s="707"/>
      <c r="F155" s="707" t="s">
        <v>7078</v>
      </c>
      <c r="G155" s="707"/>
      <c r="H155" s="704" t="s">
        <v>88</v>
      </c>
      <c r="I155" s="704"/>
      <c r="J155" s="704" t="s">
        <v>88</v>
      </c>
      <c r="K155" s="704" t="s">
        <v>88</v>
      </c>
      <c r="L155" s="704" t="s">
        <v>88</v>
      </c>
      <c r="M155" s="704" t="s">
        <v>88</v>
      </c>
      <c r="N155" s="704" t="s">
        <v>88</v>
      </c>
      <c r="O155" s="704" t="s">
        <v>88</v>
      </c>
      <c r="P155" s="707" t="s">
        <v>88</v>
      </c>
      <c r="Q155" s="707"/>
      <c r="R155" s="707" t="s">
        <v>3162</v>
      </c>
      <c r="S155" s="707"/>
      <c r="T155" s="707" t="s">
        <v>6941</v>
      </c>
      <c r="U155" s="707"/>
      <c r="V155" s="707" t="s">
        <v>88</v>
      </c>
      <c r="W155" s="707" t="s">
        <v>88</v>
      </c>
      <c r="X155" s="704" t="s">
        <v>88</v>
      </c>
      <c r="Y155" s="704" t="s">
        <v>88</v>
      </c>
      <c r="Z155" s="704" t="s">
        <v>88</v>
      </c>
      <c r="AA155" s="704"/>
      <c r="AB155" s="691">
        <v>37.234316</v>
      </c>
      <c r="AC155" s="691"/>
      <c r="AD155" s="691">
        <v>-82.037221000000002</v>
      </c>
      <c r="AE155" s="691"/>
      <c r="AF155" s="707" t="s">
        <v>7079</v>
      </c>
      <c r="AG155" s="707"/>
      <c r="AH155" s="703">
        <f t="shared" si="0"/>
        <v>803.52</v>
      </c>
      <c r="AI155" s="703" t="s">
        <v>88</v>
      </c>
      <c r="AJ155" s="703"/>
      <c r="AK155" s="703">
        <f t="shared" si="1"/>
        <v>157680</v>
      </c>
      <c r="AL155" s="703" t="s">
        <v>88</v>
      </c>
      <c r="AM155" s="703"/>
      <c r="AN155" s="707">
        <v>28</v>
      </c>
      <c r="AO155" s="707" t="s">
        <v>88</v>
      </c>
      <c r="AP155" s="707"/>
      <c r="AQ155" s="707">
        <f t="shared" si="2"/>
        <v>504</v>
      </c>
      <c r="AR155" s="707" t="s">
        <v>88</v>
      </c>
      <c r="AS155" s="707"/>
      <c r="AT155" s="707">
        <v>48</v>
      </c>
      <c r="AU155" s="707" t="s">
        <v>88</v>
      </c>
      <c r="AV155" s="707"/>
      <c r="AW155" s="707">
        <f t="shared" si="3"/>
        <v>864</v>
      </c>
      <c r="AX155" s="707" t="s">
        <v>88</v>
      </c>
      <c r="AY155" s="707"/>
      <c r="AZ155" s="703">
        <f t="shared" si="4"/>
        <v>121413.6</v>
      </c>
      <c r="BA155" s="703" t="s">
        <v>88</v>
      </c>
      <c r="BB155" s="703"/>
      <c r="BC155" s="707" t="s">
        <v>601</v>
      </c>
      <c r="BD155" s="707"/>
      <c r="BE155" s="692">
        <v>35796</v>
      </c>
      <c r="BF155" s="707"/>
      <c r="BG155" s="707" t="s">
        <v>88</v>
      </c>
      <c r="BH155" s="707"/>
      <c r="BI155" s="706">
        <v>30300384</v>
      </c>
      <c r="BJ155" s="706"/>
      <c r="BK155" s="707" t="s">
        <v>7080</v>
      </c>
      <c r="BL155" s="707"/>
      <c r="BM155" s="703">
        <f>AK155/2</f>
        <v>78840</v>
      </c>
      <c r="BN155" s="707" t="s">
        <v>88</v>
      </c>
      <c r="BO155" s="707"/>
      <c r="BP155" s="703">
        <f t="shared" si="6"/>
        <v>78840</v>
      </c>
      <c r="BQ155" s="703" t="str">
        <f t="shared" si="6"/>
        <v>NA</v>
      </c>
      <c r="BR155" s="703"/>
      <c r="BS155" s="703">
        <f t="shared" si="7"/>
        <v>78840</v>
      </c>
      <c r="BT155" s="703" t="str">
        <f t="shared" si="7"/>
        <v>NA</v>
      </c>
      <c r="BU155" s="703"/>
      <c r="BV155" s="703">
        <f t="shared" si="8"/>
        <v>78840</v>
      </c>
      <c r="BW155" s="703" t="str">
        <f t="shared" si="8"/>
        <v>NA</v>
      </c>
      <c r="BX155" s="703"/>
      <c r="BY155" s="703" t="s">
        <v>6943</v>
      </c>
      <c r="BZ155" s="703" t="s">
        <v>88</v>
      </c>
      <c r="CA155" s="703"/>
      <c r="CB155" s="703" t="s">
        <v>6943</v>
      </c>
      <c r="CC155" s="703" t="s">
        <v>88</v>
      </c>
      <c r="CD155" s="703"/>
      <c r="CE155" s="703" t="s">
        <v>6943</v>
      </c>
      <c r="CF155" s="703" t="s">
        <v>88</v>
      </c>
      <c r="CG155" s="703"/>
      <c r="CH155" s="703" t="s">
        <v>6943</v>
      </c>
      <c r="CI155" s="703" t="s">
        <v>88</v>
      </c>
      <c r="CJ155" s="703"/>
      <c r="CK155" s="702" t="s">
        <v>6944</v>
      </c>
      <c r="CL155" s="702"/>
      <c r="CM155" s="707" t="s">
        <v>88</v>
      </c>
      <c r="CN155" s="707"/>
      <c r="CO155" s="707" t="s">
        <v>88</v>
      </c>
      <c r="CP155" s="707"/>
      <c r="CQ155" s="707" t="s">
        <v>735</v>
      </c>
      <c r="CR155" s="707"/>
      <c r="CS155" s="691" t="s">
        <v>88</v>
      </c>
      <c r="CT155" s="691"/>
      <c r="CU155" s="691">
        <f t="shared" si="9"/>
        <v>37.234316</v>
      </c>
      <c r="CV155" s="691"/>
      <c r="CW155" s="691">
        <f t="shared" si="10"/>
        <v>-82.037221000000002</v>
      </c>
      <c r="CX155" s="707"/>
      <c r="CY155" s="701">
        <v>74</v>
      </c>
      <c r="CZ155" s="707"/>
      <c r="DA155" s="701">
        <f t="shared" si="11"/>
        <v>8</v>
      </c>
      <c r="DB155" s="707"/>
      <c r="DC155" s="703">
        <v>110000</v>
      </c>
      <c r="DD155" s="707"/>
      <c r="DE155" s="703">
        <v>1400</v>
      </c>
      <c r="DF155" s="700"/>
      <c r="DG155" s="707" t="s">
        <v>88</v>
      </c>
      <c r="DH155" s="707"/>
      <c r="DI155" s="707" t="s">
        <v>88</v>
      </c>
      <c r="DJ155" s="707"/>
      <c r="DK155" s="704" t="s">
        <v>88</v>
      </c>
      <c r="DL155" s="704"/>
      <c r="DM155" s="704" t="s">
        <v>88</v>
      </c>
      <c r="DN155" s="704"/>
      <c r="DO155" s="704" t="s">
        <v>88</v>
      </c>
      <c r="DP155" s="704"/>
      <c r="DQ155" s="704" t="s">
        <v>88</v>
      </c>
      <c r="DR155" s="704"/>
      <c r="DS155" s="704" t="s">
        <v>88</v>
      </c>
      <c r="DT155" s="704"/>
      <c r="DU155" s="704" t="s">
        <v>88</v>
      </c>
      <c r="DV155" s="704"/>
      <c r="DW155" s="704" t="s">
        <v>88</v>
      </c>
      <c r="DX155" s="704"/>
      <c r="DY155" s="707" t="s">
        <v>88</v>
      </c>
      <c r="DZ155" s="707"/>
      <c r="EA155" s="704" t="s">
        <v>88</v>
      </c>
      <c r="EB155" s="704"/>
      <c r="EC155" s="704" t="s">
        <v>88</v>
      </c>
      <c r="ED155" s="704"/>
      <c r="EE155" s="704" t="s">
        <v>88</v>
      </c>
      <c r="EF155" s="704"/>
      <c r="EG155" s="704" t="s">
        <v>88</v>
      </c>
      <c r="EH155" s="704"/>
      <c r="EI155" s="704" t="s">
        <v>88</v>
      </c>
      <c r="EJ155" s="704"/>
      <c r="EK155" s="704" t="s">
        <v>88</v>
      </c>
      <c r="EL155" s="704"/>
      <c r="EM155" s="704" t="s">
        <v>88</v>
      </c>
      <c r="EN155" s="704"/>
      <c r="EO155" s="704" t="s">
        <v>88</v>
      </c>
      <c r="EP155" s="704"/>
      <c r="EQ155" s="704" t="s">
        <v>88</v>
      </c>
      <c r="ER155" s="704"/>
      <c r="ES155" s="704" t="s">
        <v>88</v>
      </c>
      <c r="ET155" s="704"/>
      <c r="EU155" s="704" t="s">
        <v>88</v>
      </c>
      <c r="EV155" s="704"/>
      <c r="EW155" s="699"/>
      <c r="EX155" s="699"/>
      <c r="EY155" s="699"/>
      <c r="EZ155" s="707"/>
      <c r="FA155" s="707"/>
      <c r="FB155" s="707"/>
      <c r="FC155" s="699"/>
      <c r="FD155" s="699"/>
      <c r="FE155" s="699"/>
      <c r="FF155" s="699"/>
      <c r="FG155" s="699"/>
      <c r="FH155" s="699"/>
      <c r="FI155" s="693"/>
      <c r="FJ155" s="693"/>
      <c r="FK155" s="693"/>
      <c r="FL155" s="693"/>
      <c r="FM155" s="693"/>
      <c r="FN155" s="693"/>
      <c r="FO155" s="693"/>
      <c r="FP155" s="693"/>
      <c r="FQ155" s="693"/>
      <c r="FR155" s="693"/>
      <c r="FS155" s="693"/>
      <c r="FT155" s="693"/>
      <c r="FU155" s="695"/>
      <c r="FV155" s="695"/>
      <c r="FW155" s="695"/>
      <c r="FX155" s="695"/>
      <c r="FY155" s="695"/>
      <c r="FZ155" s="695"/>
      <c r="GA155" s="695"/>
      <c r="GB155" s="695"/>
      <c r="GC155" s="707" t="s">
        <v>7052</v>
      </c>
      <c r="GD155" s="707"/>
    </row>
    <row r="156" spans="1:186" ht="24.95" customHeight="1" x14ac:dyDescent="0.2">
      <c r="A156" s="705"/>
      <c r="B156" s="708" t="s">
        <v>3086</v>
      </c>
      <c r="C156" s="707" t="s">
        <v>5423</v>
      </c>
      <c r="D156" s="707" t="s">
        <v>6953</v>
      </c>
      <c r="E156" s="707"/>
      <c r="F156" s="707" t="s">
        <v>7081</v>
      </c>
      <c r="G156" s="707"/>
      <c r="H156" s="704" t="s">
        <v>88</v>
      </c>
      <c r="I156" s="704"/>
      <c r="J156" s="704" t="s">
        <v>88</v>
      </c>
      <c r="K156" s="704" t="s">
        <v>88</v>
      </c>
      <c r="L156" s="704" t="s">
        <v>88</v>
      </c>
      <c r="M156" s="704" t="s">
        <v>88</v>
      </c>
      <c r="N156" s="704" t="s">
        <v>88</v>
      </c>
      <c r="O156" s="704" t="s">
        <v>88</v>
      </c>
      <c r="P156" s="707" t="s">
        <v>88</v>
      </c>
      <c r="Q156" s="707"/>
      <c r="R156" s="707" t="s">
        <v>3162</v>
      </c>
      <c r="S156" s="707"/>
      <c r="T156" s="707" t="s">
        <v>6941</v>
      </c>
      <c r="U156" s="707"/>
      <c r="V156" s="707" t="s">
        <v>88</v>
      </c>
      <c r="W156" s="707" t="s">
        <v>88</v>
      </c>
      <c r="X156" s="704" t="s">
        <v>88</v>
      </c>
      <c r="Y156" s="704" t="s">
        <v>88</v>
      </c>
      <c r="Z156" s="704" t="s">
        <v>88</v>
      </c>
      <c r="AA156" s="704"/>
      <c r="AB156" s="691">
        <v>37.234582000000003</v>
      </c>
      <c r="AC156" s="691"/>
      <c r="AD156" s="691">
        <v>-82.036886999999993</v>
      </c>
      <c r="AE156" s="691"/>
      <c r="AF156" s="707" t="s">
        <v>7079</v>
      </c>
      <c r="AG156" s="707"/>
      <c r="AH156" s="703">
        <f t="shared" si="0"/>
        <v>803.52</v>
      </c>
      <c r="AI156" s="703" t="s">
        <v>88</v>
      </c>
      <c r="AJ156" s="703"/>
      <c r="AK156" s="703">
        <f t="shared" si="1"/>
        <v>157680</v>
      </c>
      <c r="AL156" s="703" t="s">
        <v>88</v>
      </c>
      <c r="AM156" s="703"/>
      <c r="AN156" s="707">
        <v>28</v>
      </c>
      <c r="AO156" s="707" t="s">
        <v>88</v>
      </c>
      <c r="AP156" s="707"/>
      <c r="AQ156" s="707">
        <f t="shared" si="2"/>
        <v>504</v>
      </c>
      <c r="AR156" s="707" t="s">
        <v>88</v>
      </c>
      <c r="AS156" s="707"/>
      <c r="AT156" s="707">
        <v>48</v>
      </c>
      <c r="AU156" s="707" t="s">
        <v>88</v>
      </c>
      <c r="AV156" s="707"/>
      <c r="AW156" s="707">
        <f t="shared" si="3"/>
        <v>864</v>
      </c>
      <c r="AX156" s="707" t="s">
        <v>88</v>
      </c>
      <c r="AY156" s="707"/>
      <c r="AZ156" s="703">
        <f t="shared" si="4"/>
        <v>121413.6</v>
      </c>
      <c r="BA156" s="703" t="s">
        <v>88</v>
      </c>
      <c r="BB156" s="703"/>
      <c r="BC156" s="707" t="s">
        <v>601</v>
      </c>
      <c r="BD156" s="707"/>
      <c r="BE156" s="692">
        <f>BE155</f>
        <v>35796</v>
      </c>
      <c r="BF156" s="707"/>
      <c r="BG156" s="707" t="s">
        <v>88</v>
      </c>
      <c r="BH156" s="707"/>
      <c r="BI156" s="706">
        <v>30300384</v>
      </c>
      <c r="BJ156" s="706"/>
      <c r="BK156" s="707" t="s">
        <v>7082</v>
      </c>
      <c r="BL156" s="707"/>
      <c r="BM156" s="703">
        <f>AK156/2</f>
        <v>78840</v>
      </c>
      <c r="BN156" s="707" t="s">
        <v>88</v>
      </c>
      <c r="BO156" s="707"/>
      <c r="BP156" s="703">
        <f t="shared" si="6"/>
        <v>78840</v>
      </c>
      <c r="BQ156" s="703" t="str">
        <f t="shared" si="6"/>
        <v>NA</v>
      </c>
      <c r="BR156" s="703"/>
      <c r="BS156" s="703">
        <f t="shared" si="7"/>
        <v>78840</v>
      </c>
      <c r="BT156" s="703" t="str">
        <f t="shared" si="7"/>
        <v>NA</v>
      </c>
      <c r="BU156" s="703"/>
      <c r="BV156" s="703">
        <f t="shared" si="8"/>
        <v>78840</v>
      </c>
      <c r="BW156" s="703" t="str">
        <f t="shared" si="8"/>
        <v>NA</v>
      </c>
      <c r="BX156" s="703"/>
      <c r="BY156" s="703" t="s">
        <v>6943</v>
      </c>
      <c r="BZ156" s="703" t="s">
        <v>88</v>
      </c>
      <c r="CA156" s="703"/>
      <c r="CB156" s="703" t="s">
        <v>6943</v>
      </c>
      <c r="CC156" s="703" t="s">
        <v>88</v>
      </c>
      <c r="CD156" s="703"/>
      <c r="CE156" s="703" t="s">
        <v>6943</v>
      </c>
      <c r="CF156" s="703" t="s">
        <v>88</v>
      </c>
      <c r="CG156" s="703"/>
      <c r="CH156" s="703" t="s">
        <v>6943</v>
      </c>
      <c r="CI156" s="703" t="s">
        <v>88</v>
      </c>
      <c r="CJ156" s="703"/>
      <c r="CK156" s="702" t="s">
        <v>6944</v>
      </c>
      <c r="CL156" s="702"/>
      <c r="CM156" s="707" t="s">
        <v>88</v>
      </c>
      <c r="CN156" s="707"/>
      <c r="CO156" s="707" t="s">
        <v>88</v>
      </c>
      <c r="CP156" s="707"/>
      <c r="CQ156" s="707" t="s">
        <v>735</v>
      </c>
      <c r="CR156" s="707"/>
      <c r="CS156" s="691" t="s">
        <v>88</v>
      </c>
      <c r="CT156" s="691"/>
      <c r="CU156" s="691">
        <f t="shared" si="9"/>
        <v>37.234582000000003</v>
      </c>
      <c r="CV156" s="691"/>
      <c r="CW156" s="691">
        <f t="shared" si="10"/>
        <v>-82.036886999999993</v>
      </c>
      <c r="CX156" s="707"/>
      <c r="CY156" s="701">
        <v>74</v>
      </c>
      <c r="CZ156" s="707"/>
      <c r="DA156" s="701">
        <f t="shared" si="11"/>
        <v>8</v>
      </c>
      <c r="DB156" s="707"/>
      <c r="DC156" s="703">
        <v>110000</v>
      </c>
      <c r="DD156" s="707"/>
      <c r="DE156" s="703">
        <v>1400</v>
      </c>
      <c r="DF156" s="700"/>
      <c r="DG156" s="707" t="s">
        <v>88</v>
      </c>
      <c r="DH156" s="707"/>
      <c r="DI156" s="707" t="s">
        <v>88</v>
      </c>
      <c r="DJ156" s="707"/>
      <c r="DK156" s="704" t="s">
        <v>88</v>
      </c>
      <c r="DL156" s="704"/>
      <c r="DM156" s="704" t="s">
        <v>88</v>
      </c>
      <c r="DN156" s="704"/>
      <c r="DO156" s="704" t="s">
        <v>88</v>
      </c>
      <c r="DP156" s="704"/>
      <c r="DQ156" s="704" t="s">
        <v>88</v>
      </c>
      <c r="DR156" s="704"/>
      <c r="DS156" s="704" t="s">
        <v>88</v>
      </c>
      <c r="DT156" s="704"/>
      <c r="DU156" s="704" t="s">
        <v>88</v>
      </c>
      <c r="DV156" s="704"/>
      <c r="DW156" s="704" t="s">
        <v>88</v>
      </c>
      <c r="DX156" s="704"/>
      <c r="DY156" s="707" t="s">
        <v>88</v>
      </c>
      <c r="DZ156" s="707"/>
      <c r="EA156" s="704" t="s">
        <v>88</v>
      </c>
      <c r="EB156" s="704"/>
      <c r="EC156" s="704" t="s">
        <v>88</v>
      </c>
      <c r="ED156" s="704"/>
      <c r="EE156" s="704" t="s">
        <v>88</v>
      </c>
      <c r="EF156" s="704"/>
      <c r="EG156" s="704" t="s">
        <v>88</v>
      </c>
      <c r="EH156" s="704"/>
      <c r="EI156" s="704" t="s">
        <v>88</v>
      </c>
      <c r="EJ156" s="704"/>
      <c r="EK156" s="704" t="s">
        <v>88</v>
      </c>
      <c r="EL156" s="704"/>
      <c r="EM156" s="704" t="s">
        <v>88</v>
      </c>
      <c r="EN156" s="704"/>
      <c r="EO156" s="704" t="s">
        <v>88</v>
      </c>
      <c r="EP156" s="704"/>
      <c r="EQ156" s="704" t="s">
        <v>88</v>
      </c>
      <c r="ER156" s="704"/>
      <c r="ES156" s="704" t="s">
        <v>88</v>
      </c>
      <c r="ET156" s="704"/>
      <c r="EU156" s="704" t="s">
        <v>88</v>
      </c>
      <c r="EV156" s="704"/>
      <c r="EW156" s="699"/>
      <c r="EX156" s="699"/>
      <c r="EY156" s="699"/>
      <c r="EZ156" s="707"/>
      <c r="FA156" s="707"/>
      <c r="FB156" s="707"/>
      <c r="FC156" s="699"/>
      <c r="FD156" s="699"/>
      <c r="FE156" s="699"/>
      <c r="FF156" s="699"/>
      <c r="FG156" s="699"/>
      <c r="FH156" s="699"/>
      <c r="FI156" s="693"/>
      <c r="FJ156" s="693"/>
      <c r="FK156" s="693"/>
      <c r="FL156" s="693"/>
      <c r="FM156" s="693"/>
      <c r="FN156" s="693"/>
      <c r="FO156" s="693"/>
      <c r="FP156" s="693"/>
      <c r="FQ156" s="693"/>
      <c r="FR156" s="693"/>
      <c r="FS156" s="693"/>
      <c r="FT156" s="693"/>
      <c r="FU156" s="695"/>
      <c r="FV156" s="695"/>
      <c r="FW156" s="695"/>
      <c r="FX156" s="695"/>
      <c r="FY156" s="695"/>
      <c r="FZ156" s="695"/>
      <c r="GA156" s="695"/>
      <c r="GB156" s="695"/>
      <c r="GC156" s="707" t="s">
        <v>7052</v>
      </c>
      <c r="GD156" s="707"/>
    </row>
    <row r="157" spans="1:186" ht="24.95" customHeight="1" x14ac:dyDescent="0.2">
      <c r="A157" s="705"/>
      <c r="B157" s="708" t="s">
        <v>3086</v>
      </c>
      <c r="C157" s="707" t="s">
        <v>5423</v>
      </c>
      <c r="D157" s="707" t="s">
        <v>6953</v>
      </c>
      <c r="E157" s="707"/>
      <c r="F157" s="707" t="s">
        <v>7083</v>
      </c>
      <c r="G157" s="707"/>
      <c r="H157" s="704" t="s">
        <v>88</v>
      </c>
      <c r="I157" s="704"/>
      <c r="J157" s="704" t="s">
        <v>88</v>
      </c>
      <c r="K157" s="704" t="s">
        <v>88</v>
      </c>
      <c r="L157" s="704" t="s">
        <v>88</v>
      </c>
      <c r="M157" s="704" t="s">
        <v>88</v>
      </c>
      <c r="N157" s="704" t="s">
        <v>88</v>
      </c>
      <c r="O157" s="704" t="s">
        <v>88</v>
      </c>
      <c r="P157" s="707" t="s">
        <v>88</v>
      </c>
      <c r="Q157" s="707"/>
      <c r="R157" s="707" t="s">
        <v>3162</v>
      </c>
      <c r="S157" s="707"/>
      <c r="T157" s="707" t="s">
        <v>6941</v>
      </c>
      <c r="U157" s="707"/>
      <c r="V157" s="707" t="s">
        <v>88</v>
      </c>
      <c r="W157" s="707" t="s">
        <v>88</v>
      </c>
      <c r="X157" s="704" t="s">
        <v>88</v>
      </c>
      <c r="Y157" s="704" t="s">
        <v>88</v>
      </c>
      <c r="Z157" s="704" t="s">
        <v>88</v>
      </c>
      <c r="AA157" s="704"/>
      <c r="AB157" s="691">
        <v>37.234850999999999</v>
      </c>
      <c r="AC157" s="691"/>
      <c r="AD157" s="691">
        <v>-82.036564999999996</v>
      </c>
      <c r="AE157" s="691"/>
      <c r="AF157" s="707" t="s">
        <v>7084</v>
      </c>
      <c r="AG157" s="707"/>
      <c r="AH157" s="703">
        <f t="shared" si="0"/>
        <v>758.88</v>
      </c>
      <c r="AI157" s="703" t="s">
        <v>88</v>
      </c>
      <c r="AJ157" s="703"/>
      <c r="AK157" s="703">
        <f t="shared" si="1"/>
        <v>148920</v>
      </c>
      <c r="AL157" s="703" t="s">
        <v>88</v>
      </c>
      <c r="AM157" s="703"/>
      <c r="AN157" s="707">
        <v>28</v>
      </c>
      <c r="AO157" s="707" t="s">
        <v>88</v>
      </c>
      <c r="AP157" s="707"/>
      <c r="AQ157" s="707">
        <f t="shared" si="2"/>
        <v>476</v>
      </c>
      <c r="AR157" s="707" t="s">
        <v>88</v>
      </c>
      <c r="AS157" s="707"/>
      <c r="AT157" s="707">
        <v>48</v>
      </c>
      <c r="AU157" s="707" t="s">
        <v>88</v>
      </c>
      <c r="AV157" s="707"/>
      <c r="AW157" s="707">
        <f t="shared" si="3"/>
        <v>816</v>
      </c>
      <c r="AX157" s="707" t="s">
        <v>88</v>
      </c>
      <c r="AY157" s="707"/>
      <c r="AZ157" s="703">
        <f t="shared" si="4"/>
        <v>114668.40000000001</v>
      </c>
      <c r="BA157" s="703" t="s">
        <v>88</v>
      </c>
      <c r="BB157" s="703"/>
      <c r="BC157" s="707" t="s">
        <v>601</v>
      </c>
      <c r="BD157" s="707"/>
      <c r="BE157" s="692">
        <v>35582</v>
      </c>
      <c r="BF157" s="707"/>
      <c r="BG157" s="707" t="s">
        <v>88</v>
      </c>
      <c r="BH157" s="707"/>
      <c r="BI157" s="706">
        <v>30300384</v>
      </c>
      <c r="BJ157" s="706"/>
      <c r="BK157" s="707" t="s">
        <v>7085</v>
      </c>
      <c r="BL157" s="707"/>
      <c r="BM157" s="703">
        <f>AK157/2</f>
        <v>74460</v>
      </c>
      <c r="BN157" s="707" t="s">
        <v>88</v>
      </c>
      <c r="BO157" s="707"/>
      <c r="BP157" s="703">
        <f t="shared" si="6"/>
        <v>74460</v>
      </c>
      <c r="BQ157" s="703" t="str">
        <f t="shared" si="6"/>
        <v>NA</v>
      </c>
      <c r="BR157" s="703"/>
      <c r="BS157" s="703">
        <f t="shared" si="7"/>
        <v>74460</v>
      </c>
      <c r="BT157" s="703" t="str">
        <f t="shared" si="7"/>
        <v>NA</v>
      </c>
      <c r="BU157" s="703"/>
      <c r="BV157" s="703">
        <f t="shared" si="8"/>
        <v>74460</v>
      </c>
      <c r="BW157" s="703" t="str">
        <f t="shared" si="8"/>
        <v>NA</v>
      </c>
      <c r="BX157" s="703"/>
      <c r="BY157" s="703" t="s">
        <v>6943</v>
      </c>
      <c r="BZ157" s="703" t="s">
        <v>88</v>
      </c>
      <c r="CA157" s="703"/>
      <c r="CB157" s="703" t="s">
        <v>6943</v>
      </c>
      <c r="CC157" s="703" t="s">
        <v>88</v>
      </c>
      <c r="CD157" s="703"/>
      <c r="CE157" s="703" t="s">
        <v>6943</v>
      </c>
      <c r="CF157" s="703" t="s">
        <v>88</v>
      </c>
      <c r="CG157" s="703"/>
      <c r="CH157" s="703" t="s">
        <v>6943</v>
      </c>
      <c r="CI157" s="703" t="s">
        <v>88</v>
      </c>
      <c r="CJ157" s="703"/>
      <c r="CK157" s="702" t="s">
        <v>6944</v>
      </c>
      <c r="CL157" s="702"/>
      <c r="CM157" s="707" t="s">
        <v>88</v>
      </c>
      <c r="CN157" s="707"/>
      <c r="CO157" s="707" t="s">
        <v>88</v>
      </c>
      <c r="CP157" s="707"/>
      <c r="CQ157" s="707" t="s">
        <v>735</v>
      </c>
      <c r="CR157" s="707"/>
      <c r="CS157" s="691" t="s">
        <v>88</v>
      </c>
      <c r="CT157" s="691"/>
      <c r="CU157" s="691">
        <f t="shared" si="9"/>
        <v>37.234850999999999</v>
      </c>
      <c r="CV157" s="691"/>
      <c r="CW157" s="691">
        <f t="shared" si="10"/>
        <v>-82.036564999999996</v>
      </c>
      <c r="CX157" s="707"/>
      <c r="CY157" s="701">
        <v>74</v>
      </c>
      <c r="CZ157" s="707"/>
      <c r="DA157" s="701">
        <f t="shared" si="11"/>
        <v>8</v>
      </c>
      <c r="DB157" s="707"/>
      <c r="DC157" s="703">
        <v>110000</v>
      </c>
      <c r="DD157" s="707"/>
      <c r="DE157" s="703">
        <v>1400</v>
      </c>
      <c r="DF157" s="700"/>
      <c r="DG157" s="707" t="s">
        <v>88</v>
      </c>
      <c r="DH157" s="707"/>
      <c r="DI157" s="707" t="s">
        <v>88</v>
      </c>
      <c r="DJ157" s="707"/>
      <c r="DK157" s="704" t="s">
        <v>88</v>
      </c>
      <c r="DL157" s="704"/>
      <c r="DM157" s="704" t="s">
        <v>88</v>
      </c>
      <c r="DN157" s="704"/>
      <c r="DO157" s="704" t="s">
        <v>88</v>
      </c>
      <c r="DP157" s="704"/>
      <c r="DQ157" s="704" t="s">
        <v>88</v>
      </c>
      <c r="DR157" s="704"/>
      <c r="DS157" s="704" t="s">
        <v>88</v>
      </c>
      <c r="DT157" s="704"/>
      <c r="DU157" s="704" t="s">
        <v>88</v>
      </c>
      <c r="DV157" s="704"/>
      <c r="DW157" s="704" t="s">
        <v>88</v>
      </c>
      <c r="DX157" s="704"/>
      <c r="DY157" s="707" t="s">
        <v>88</v>
      </c>
      <c r="DZ157" s="707"/>
      <c r="EA157" s="704" t="s">
        <v>88</v>
      </c>
      <c r="EB157" s="704"/>
      <c r="EC157" s="704" t="s">
        <v>88</v>
      </c>
      <c r="ED157" s="704"/>
      <c r="EE157" s="704" t="s">
        <v>88</v>
      </c>
      <c r="EF157" s="704"/>
      <c r="EG157" s="704" t="s">
        <v>88</v>
      </c>
      <c r="EH157" s="704"/>
      <c r="EI157" s="704" t="s">
        <v>88</v>
      </c>
      <c r="EJ157" s="704"/>
      <c r="EK157" s="704" t="s">
        <v>88</v>
      </c>
      <c r="EL157" s="704"/>
      <c r="EM157" s="704" t="s">
        <v>88</v>
      </c>
      <c r="EN157" s="704"/>
      <c r="EO157" s="704" t="s">
        <v>88</v>
      </c>
      <c r="EP157" s="704"/>
      <c r="EQ157" s="704" t="s">
        <v>88</v>
      </c>
      <c r="ER157" s="704"/>
      <c r="ES157" s="704" t="s">
        <v>88</v>
      </c>
      <c r="ET157" s="704"/>
      <c r="EU157" s="704" t="s">
        <v>88</v>
      </c>
      <c r="EV157" s="704"/>
      <c r="EW157" s="699"/>
      <c r="EX157" s="699"/>
      <c r="EY157" s="699"/>
      <c r="EZ157" s="707"/>
      <c r="FA157" s="707"/>
      <c r="FB157" s="707"/>
      <c r="FC157" s="699"/>
      <c r="FD157" s="699"/>
      <c r="FE157" s="699"/>
      <c r="FF157" s="699"/>
      <c r="FG157" s="699"/>
      <c r="FH157" s="699"/>
      <c r="FI157" s="693"/>
      <c r="FJ157" s="693"/>
      <c r="FK157" s="693"/>
      <c r="FL157" s="693"/>
      <c r="FM157" s="693"/>
      <c r="FN157" s="693"/>
      <c r="FO157" s="693"/>
      <c r="FP157" s="693"/>
      <c r="FQ157" s="693"/>
      <c r="FR157" s="693"/>
      <c r="FS157" s="693"/>
      <c r="FT157" s="693"/>
      <c r="FU157" s="695"/>
      <c r="FV157" s="695"/>
      <c r="FW157" s="695"/>
      <c r="FX157" s="695"/>
      <c r="FY157" s="695"/>
      <c r="FZ157" s="695"/>
      <c r="GA157" s="695"/>
      <c r="GB157" s="695"/>
      <c r="GC157" s="707" t="s">
        <v>7052</v>
      </c>
      <c r="GD157" s="707"/>
    </row>
    <row r="158" spans="1:186" ht="24.95" customHeight="1" x14ac:dyDescent="0.2">
      <c r="A158" s="705"/>
      <c r="B158" s="708" t="s">
        <v>3086</v>
      </c>
      <c r="C158" s="707" t="s">
        <v>5423</v>
      </c>
      <c r="D158" s="707" t="s">
        <v>6953</v>
      </c>
      <c r="E158" s="707"/>
      <c r="F158" s="707" t="s">
        <v>7086</v>
      </c>
      <c r="G158" s="707"/>
      <c r="H158" s="704" t="s">
        <v>88</v>
      </c>
      <c r="I158" s="704"/>
      <c r="J158" s="704" t="s">
        <v>88</v>
      </c>
      <c r="K158" s="704" t="s">
        <v>88</v>
      </c>
      <c r="L158" s="704" t="s">
        <v>88</v>
      </c>
      <c r="M158" s="704" t="s">
        <v>88</v>
      </c>
      <c r="N158" s="704" t="s">
        <v>88</v>
      </c>
      <c r="O158" s="704" t="s">
        <v>88</v>
      </c>
      <c r="P158" s="707" t="s">
        <v>88</v>
      </c>
      <c r="Q158" s="707"/>
      <c r="R158" s="707" t="s">
        <v>3162</v>
      </c>
      <c r="S158" s="707"/>
      <c r="T158" s="707" t="s">
        <v>6941</v>
      </c>
      <c r="U158" s="707"/>
      <c r="V158" s="707" t="s">
        <v>88</v>
      </c>
      <c r="W158" s="707" t="s">
        <v>88</v>
      </c>
      <c r="X158" s="704" t="s">
        <v>88</v>
      </c>
      <c r="Y158" s="704" t="s">
        <v>88</v>
      </c>
      <c r="Z158" s="704" t="s">
        <v>88</v>
      </c>
      <c r="AA158" s="704"/>
      <c r="AB158" s="691">
        <v>37.235121999999997</v>
      </c>
      <c r="AC158" s="691"/>
      <c r="AD158" s="691">
        <v>-82.036227999999994</v>
      </c>
      <c r="AE158" s="691"/>
      <c r="AF158" s="707" t="s">
        <v>7084</v>
      </c>
      <c r="AG158" s="707"/>
      <c r="AH158" s="703">
        <f t="shared" si="0"/>
        <v>758.88</v>
      </c>
      <c r="AI158" s="703" t="s">
        <v>88</v>
      </c>
      <c r="AJ158" s="703"/>
      <c r="AK158" s="703">
        <f t="shared" si="1"/>
        <v>148920</v>
      </c>
      <c r="AL158" s="703" t="s">
        <v>88</v>
      </c>
      <c r="AM158" s="703"/>
      <c r="AN158" s="707">
        <v>28</v>
      </c>
      <c r="AO158" s="707" t="s">
        <v>88</v>
      </c>
      <c r="AP158" s="707"/>
      <c r="AQ158" s="707">
        <f t="shared" si="2"/>
        <v>476</v>
      </c>
      <c r="AR158" s="707" t="s">
        <v>88</v>
      </c>
      <c r="AS158" s="707"/>
      <c r="AT158" s="707">
        <v>48</v>
      </c>
      <c r="AU158" s="707" t="s">
        <v>88</v>
      </c>
      <c r="AV158" s="707"/>
      <c r="AW158" s="707">
        <f t="shared" si="3"/>
        <v>816</v>
      </c>
      <c r="AX158" s="707" t="s">
        <v>88</v>
      </c>
      <c r="AY158" s="707"/>
      <c r="AZ158" s="703">
        <f t="shared" si="4"/>
        <v>114668.40000000001</v>
      </c>
      <c r="BA158" s="703" t="s">
        <v>88</v>
      </c>
      <c r="BB158" s="703"/>
      <c r="BC158" s="707" t="s">
        <v>601</v>
      </c>
      <c r="BD158" s="707"/>
      <c r="BE158" s="692">
        <f>BE157</f>
        <v>35582</v>
      </c>
      <c r="BF158" s="707"/>
      <c r="BG158" s="707" t="s">
        <v>88</v>
      </c>
      <c r="BH158" s="707"/>
      <c r="BI158" s="706">
        <v>30300384</v>
      </c>
      <c r="BJ158" s="706"/>
      <c r="BK158" s="707" t="s">
        <v>7087</v>
      </c>
      <c r="BL158" s="707"/>
      <c r="BM158" s="703">
        <f>AK158/2</f>
        <v>74460</v>
      </c>
      <c r="BN158" s="707" t="s">
        <v>88</v>
      </c>
      <c r="BO158" s="707"/>
      <c r="BP158" s="703">
        <f t="shared" si="6"/>
        <v>74460</v>
      </c>
      <c r="BQ158" s="703" t="str">
        <f t="shared" si="6"/>
        <v>NA</v>
      </c>
      <c r="BR158" s="703"/>
      <c r="BS158" s="703">
        <f t="shared" si="7"/>
        <v>74460</v>
      </c>
      <c r="BT158" s="703" t="str">
        <f t="shared" si="7"/>
        <v>NA</v>
      </c>
      <c r="BU158" s="703"/>
      <c r="BV158" s="703">
        <f t="shared" si="8"/>
        <v>74460</v>
      </c>
      <c r="BW158" s="703" t="str">
        <f t="shared" si="8"/>
        <v>NA</v>
      </c>
      <c r="BX158" s="703"/>
      <c r="BY158" s="703" t="s">
        <v>6943</v>
      </c>
      <c r="BZ158" s="703" t="s">
        <v>88</v>
      </c>
      <c r="CA158" s="703"/>
      <c r="CB158" s="703" t="s">
        <v>6943</v>
      </c>
      <c r="CC158" s="703" t="s">
        <v>88</v>
      </c>
      <c r="CD158" s="703"/>
      <c r="CE158" s="703" t="s">
        <v>6943</v>
      </c>
      <c r="CF158" s="703" t="s">
        <v>88</v>
      </c>
      <c r="CG158" s="703"/>
      <c r="CH158" s="703" t="s">
        <v>6943</v>
      </c>
      <c r="CI158" s="703" t="s">
        <v>88</v>
      </c>
      <c r="CJ158" s="703"/>
      <c r="CK158" s="702" t="s">
        <v>6944</v>
      </c>
      <c r="CL158" s="702"/>
      <c r="CM158" s="707" t="s">
        <v>88</v>
      </c>
      <c r="CN158" s="707"/>
      <c r="CO158" s="707" t="s">
        <v>88</v>
      </c>
      <c r="CP158" s="707"/>
      <c r="CQ158" s="707" t="s">
        <v>735</v>
      </c>
      <c r="CR158" s="707"/>
      <c r="CS158" s="691" t="s">
        <v>88</v>
      </c>
      <c r="CT158" s="691"/>
      <c r="CU158" s="691">
        <f t="shared" si="9"/>
        <v>37.235121999999997</v>
      </c>
      <c r="CV158" s="691"/>
      <c r="CW158" s="691">
        <f t="shared" si="10"/>
        <v>-82.036227999999994</v>
      </c>
      <c r="CX158" s="707"/>
      <c r="CY158" s="701">
        <v>74</v>
      </c>
      <c r="CZ158" s="707"/>
      <c r="DA158" s="701">
        <f t="shared" si="11"/>
        <v>8</v>
      </c>
      <c r="DB158" s="707"/>
      <c r="DC158" s="703">
        <v>110000</v>
      </c>
      <c r="DD158" s="707"/>
      <c r="DE158" s="703">
        <v>1400</v>
      </c>
      <c r="DF158" s="700"/>
      <c r="DG158" s="707" t="s">
        <v>88</v>
      </c>
      <c r="DH158" s="707"/>
      <c r="DI158" s="707" t="s">
        <v>88</v>
      </c>
      <c r="DJ158" s="707"/>
      <c r="DK158" s="704" t="s">
        <v>88</v>
      </c>
      <c r="DL158" s="704"/>
      <c r="DM158" s="704" t="s">
        <v>88</v>
      </c>
      <c r="DN158" s="704"/>
      <c r="DO158" s="704" t="s">
        <v>88</v>
      </c>
      <c r="DP158" s="704"/>
      <c r="DQ158" s="704" t="s">
        <v>88</v>
      </c>
      <c r="DR158" s="704"/>
      <c r="DS158" s="704" t="s">
        <v>88</v>
      </c>
      <c r="DT158" s="704"/>
      <c r="DU158" s="704" t="s">
        <v>88</v>
      </c>
      <c r="DV158" s="704"/>
      <c r="DW158" s="704" t="s">
        <v>88</v>
      </c>
      <c r="DX158" s="704"/>
      <c r="DY158" s="707" t="s">
        <v>88</v>
      </c>
      <c r="DZ158" s="707"/>
      <c r="EA158" s="704" t="s">
        <v>88</v>
      </c>
      <c r="EB158" s="704"/>
      <c r="EC158" s="704" t="s">
        <v>88</v>
      </c>
      <c r="ED158" s="704"/>
      <c r="EE158" s="704" t="s">
        <v>88</v>
      </c>
      <c r="EF158" s="704"/>
      <c r="EG158" s="704" t="s">
        <v>88</v>
      </c>
      <c r="EH158" s="704"/>
      <c r="EI158" s="704" t="s">
        <v>88</v>
      </c>
      <c r="EJ158" s="704"/>
      <c r="EK158" s="704" t="s">
        <v>88</v>
      </c>
      <c r="EL158" s="704"/>
      <c r="EM158" s="704" t="s">
        <v>88</v>
      </c>
      <c r="EN158" s="704"/>
      <c r="EO158" s="704" t="s">
        <v>88</v>
      </c>
      <c r="EP158" s="704"/>
      <c r="EQ158" s="704" t="s">
        <v>88</v>
      </c>
      <c r="ER158" s="704"/>
      <c r="ES158" s="704" t="s">
        <v>88</v>
      </c>
      <c r="ET158" s="704"/>
      <c r="EU158" s="704" t="s">
        <v>88</v>
      </c>
      <c r="EV158" s="704"/>
      <c r="EW158" s="699"/>
      <c r="EX158" s="699"/>
      <c r="EY158" s="699"/>
      <c r="EZ158" s="707"/>
      <c r="FA158" s="707"/>
      <c r="FB158" s="707"/>
      <c r="FC158" s="699"/>
      <c r="FD158" s="699"/>
      <c r="FE158" s="699"/>
      <c r="FF158" s="699"/>
      <c r="FG158" s="699"/>
      <c r="FH158" s="699"/>
      <c r="FI158" s="693"/>
      <c r="FJ158" s="693"/>
      <c r="FK158" s="693"/>
      <c r="FL158" s="693"/>
      <c r="FM158" s="693"/>
      <c r="FN158" s="693"/>
      <c r="FO158" s="693"/>
      <c r="FP158" s="693"/>
      <c r="FQ158" s="693"/>
      <c r="FR158" s="693"/>
      <c r="FS158" s="693"/>
      <c r="FT158" s="693"/>
      <c r="FU158" s="695"/>
      <c r="FV158" s="695"/>
      <c r="FW158" s="695"/>
      <c r="FX158" s="695"/>
      <c r="FY158" s="695"/>
      <c r="FZ158" s="695"/>
      <c r="GA158" s="695"/>
      <c r="GB158" s="695"/>
      <c r="GC158" s="707" t="s">
        <v>7052</v>
      </c>
      <c r="GD158" s="707"/>
    </row>
    <row r="159" spans="1:186" ht="24.95" customHeight="1" x14ac:dyDescent="0.2">
      <c r="A159" s="705"/>
      <c r="B159" s="708" t="s">
        <v>3086</v>
      </c>
      <c r="C159" s="707" t="s">
        <v>5423</v>
      </c>
      <c r="D159" s="707" t="s">
        <v>7029</v>
      </c>
      <c r="E159" s="707"/>
      <c r="F159" s="704" t="s">
        <v>7088</v>
      </c>
      <c r="G159" s="707"/>
      <c r="H159" s="704" t="s">
        <v>88</v>
      </c>
      <c r="I159" s="704"/>
      <c r="J159" s="704" t="s">
        <v>88</v>
      </c>
      <c r="K159" s="704" t="s">
        <v>88</v>
      </c>
      <c r="L159" s="704" t="s">
        <v>88</v>
      </c>
      <c r="M159" s="704" t="s">
        <v>88</v>
      </c>
      <c r="N159" s="704" t="s">
        <v>88</v>
      </c>
      <c r="O159" s="704" t="s">
        <v>88</v>
      </c>
      <c r="P159" s="707" t="s">
        <v>88</v>
      </c>
      <c r="Q159" s="707"/>
      <c r="R159" s="707" t="s">
        <v>88</v>
      </c>
      <c r="S159" s="707"/>
      <c r="T159" s="707" t="s">
        <v>6941</v>
      </c>
      <c r="U159" s="707"/>
      <c r="V159" s="707" t="s">
        <v>88</v>
      </c>
      <c r="W159" s="707" t="s">
        <v>88</v>
      </c>
      <c r="X159" s="704" t="s">
        <v>88</v>
      </c>
      <c r="Y159" s="704" t="s">
        <v>88</v>
      </c>
      <c r="Z159" s="704" t="s">
        <v>88</v>
      </c>
      <c r="AA159" s="704"/>
      <c r="AB159" s="691" t="s">
        <v>88</v>
      </c>
      <c r="AC159" s="691"/>
      <c r="AD159" s="691" t="s">
        <v>88</v>
      </c>
      <c r="AE159" s="691"/>
      <c r="AF159" s="707" t="s">
        <v>88</v>
      </c>
      <c r="AG159" s="707"/>
      <c r="AH159" s="707" t="s">
        <v>88</v>
      </c>
      <c r="AI159" s="707" t="s">
        <v>88</v>
      </c>
      <c r="AJ159" s="707" t="s">
        <v>88</v>
      </c>
      <c r="AK159" s="707" t="s">
        <v>88</v>
      </c>
      <c r="AL159" s="707" t="s">
        <v>88</v>
      </c>
      <c r="AM159" s="707" t="s">
        <v>88</v>
      </c>
      <c r="AN159" s="707" t="s">
        <v>88</v>
      </c>
      <c r="AO159" s="707" t="s">
        <v>88</v>
      </c>
      <c r="AP159" s="707" t="s">
        <v>88</v>
      </c>
      <c r="AQ159" s="707" t="s">
        <v>88</v>
      </c>
      <c r="AR159" s="707" t="s">
        <v>88</v>
      </c>
      <c r="AS159" s="707" t="s">
        <v>88</v>
      </c>
      <c r="AT159" s="707" t="s">
        <v>88</v>
      </c>
      <c r="AU159" s="707" t="s">
        <v>88</v>
      </c>
      <c r="AV159" s="707" t="s">
        <v>88</v>
      </c>
      <c r="AW159" s="707" t="s">
        <v>88</v>
      </c>
      <c r="AX159" s="707" t="s">
        <v>88</v>
      </c>
      <c r="AY159" s="707" t="s">
        <v>88</v>
      </c>
      <c r="AZ159" s="707" t="s">
        <v>88</v>
      </c>
      <c r="BA159" s="707" t="s">
        <v>88</v>
      </c>
      <c r="BB159" s="707" t="s">
        <v>88</v>
      </c>
      <c r="BC159" s="707" t="s">
        <v>601</v>
      </c>
      <c r="BD159" s="707" t="s">
        <v>88</v>
      </c>
      <c r="BE159" s="692">
        <f>BE148</f>
        <v>32509</v>
      </c>
      <c r="BF159" s="707" t="s">
        <v>88</v>
      </c>
      <c r="BG159" s="707" t="s">
        <v>88</v>
      </c>
      <c r="BH159" s="707" t="s">
        <v>88</v>
      </c>
      <c r="BI159" s="707">
        <v>30300307</v>
      </c>
      <c r="BJ159" s="706"/>
      <c r="BK159" s="707" t="s">
        <v>88</v>
      </c>
      <c r="BL159" s="707"/>
      <c r="BM159" s="703">
        <v>1041510</v>
      </c>
      <c r="BN159" s="707" t="s">
        <v>88</v>
      </c>
      <c r="BO159" s="707"/>
      <c r="BP159" s="703">
        <f t="shared" si="6"/>
        <v>1041510</v>
      </c>
      <c r="BQ159" s="703" t="s">
        <v>88</v>
      </c>
      <c r="BR159" s="703"/>
      <c r="BS159" s="703">
        <f t="shared" si="7"/>
        <v>1041510</v>
      </c>
      <c r="BT159" s="703" t="s">
        <v>88</v>
      </c>
      <c r="BU159" s="703"/>
      <c r="BV159" s="703">
        <f t="shared" si="8"/>
        <v>1041510</v>
      </c>
      <c r="BW159" s="703" t="s">
        <v>88</v>
      </c>
      <c r="BX159" s="703"/>
      <c r="BY159" s="703" t="s">
        <v>6943</v>
      </c>
      <c r="BZ159" s="703" t="s">
        <v>88</v>
      </c>
      <c r="CA159" s="703"/>
      <c r="CB159" s="703" t="s">
        <v>6943</v>
      </c>
      <c r="CC159" s="703" t="s">
        <v>88</v>
      </c>
      <c r="CD159" s="703"/>
      <c r="CE159" s="703" t="s">
        <v>6943</v>
      </c>
      <c r="CF159" s="703" t="s">
        <v>88</v>
      </c>
      <c r="CG159" s="703"/>
      <c r="CH159" s="703" t="s">
        <v>6943</v>
      </c>
      <c r="CI159" s="703" t="s">
        <v>88</v>
      </c>
      <c r="CJ159" s="703"/>
      <c r="CK159" s="702" t="s">
        <v>6944</v>
      </c>
      <c r="CL159" s="702"/>
      <c r="CM159" s="707" t="s">
        <v>88</v>
      </c>
      <c r="CN159" s="707"/>
      <c r="CO159" s="707" t="s">
        <v>88</v>
      </c>
      <c r="CP159" s="707"/>
      <c r="CQ159" s="707" t="s">
        <v>4483</v>
      </c>
      <c r="CR159" s="707"/>
      <c r="CS159" s="691" t="s">
        <v>88</v>
      </c>
      <c r="CT159" s="691"/>
      <c r="CU159" s="691" t="str">
        <f t="shared" si="9"/>
        <v>NA</v>
      </c>
      <c r="CV159" s="691"/>
      <c r="CW159" s="707" t="str">
        <f t="shared" si="10"/>
        <v>NA</v>
      </c>
      <c r="CX159" s="707"/>
      <c r="CY159" s="707" t="s">
        <v>88</v>
      </c>
      <c r="CZ159" s="707"/>
      <c r="DA159" s="707" t="s">
        <v>88</v>
      </c>
      <c r="DB159" s="707"/>
      <c r="DC159" s="707" t="s">
        <v>88</v>
      </c>
      <c r="DD159" s="707"/>
      <c r="DE159" s="700" t="s">
        <v>88</v>
      </c>
      <c r="DF159" s="700"/>
      <c r="DG159" s="707" t="s">
        <v>88</v>
      </c>
      <c r="DH159" s="707"/>
      <c r="DI159" s="707">
        <v>37.233750000000001</v>
      </c>
      <c r="DJ159" s="707"/>
      <c r="DK159" s="704">
        <v>-82.039022000000003</v>
      </c>
      <c r="DL159" s="704"/>
      <c r="DM159" s="704">
        <v>600</v>
      </c>
      <c r="DN159" s="704"/>
      <c r="DO159" s="704">
        <v>250</v>
      </c>
      <c r="DP159" s="704"/>
      <c r="DQ159" s="704">
        <v>70</v>
      </c>
      <c r="DR159" s="704"/>
      <c r="DS159" s="704" t="s">
        <v>88</v>
      </c>
      <c r="DT159" s="704"/>
      <c r="DU159" s="704" t="s">
        <v>88</v>
      </c>
      <c r="DV159" s="704"/>
      <c r="DW159" s="704" t="s">
        <v>88</v>
      </c>
      <c r="DX159" s="704"/>
      <c r="DY159" s="707" t="s">
        <v>88</v>
      </c>
      <c r="DZ159" s="707"/>
      <c r="EA159" s="704" t="s">
        <v>88</v>
      </c>
      <c r="EB159" s="704"/>
      <c r="EC159" s="704" t="s">
        <v>88</v>
      </c>
      <c r="ED159" s="704"/>
      <c r="EE159" s="704" t="s">
        <v>88</v>
      </c>
      <c r="EF159" s="704"/>
      <c r="EG159" s="704" t="s">
        <v>88</v>
      </c>
      <c r="EH159" s="704"/>
      <c r="EI159" s="704" t="s">
        <v>88</v>
      </c>
      <c r="EJ159" s="704"/>
      <c r="EK159" s="704" t="s">
        <v>88</v>
      </c>
      <c r="EL159" s="704"/>
      <c r="EM159" s="704" t="s">
        <v>88</v>
      </c>
      <c r="EN159" s="704"/>
      <c r="EO159" s="704" t="s">
        <v>88</v>
      </c>
      <c r="EP159" s="704"/>
      <c r="EQ159" s="704" t="s">
        <v>88</v>
      </c>
      <c r="ER159" s="704"/>
      <c r="ES159" s="704" t="s">
        <v>88</v>
      </c>
      <c r="ET159" s="704"/>
      <c r="EU159" s="704" t="s">
        <v>88</v>
      </c>
      <c r="EV159" s="704"/>
      <c r="EW159" s="699"/>
      <c r="EX159" s="699"/>
      <c r="EY159" s="699"/>
      <c r="EZ159" s="707"/>
      <c r="FA159" s="707"/>
      <c r="FB159" s="707"/>
      <c r="FC159" s="699"/>
      <c r="FD159" s="699"/>
      <c r="FE159" s="699"/>
      <c r="FF159" s="699"/>
      <c r="FG159" s="699"/>
      <c r="FH159" s="699"/>
      <c r="FI159" s="693"/>
      <c r="FJ159" s="693"/>
      <c r="FK159" s="693"/>
      <c r="FL159" s="693"/>
      <c r="FM159" s="693"/>
      <c r="FN159" s="693"/>
      <c r="FO159" s="693"/>
      <c r="FP159" s="693"/>
      <c r="FQ159" s="693"/>
      <c r="FR159" s="693"/>
      <c r="FS159" s="693"/>
      <c r="FT159" s="693"/>
      <c r="FU159" s="695"/>
      <c r="FV159" s="695"/>
      <c r="FW159" s="695"/>
      <c r="FX159" s="695"/>
      <c r="FY159" s="695"/>
      <c r="FZ159" s="695"/>
      <c r="GA159" s="695"/>
      <c r="GB159" s="695"/>
      <c r="GC159" s="707"/>
      <c r="GD159" s="707"/>
    </row>
    <row r="160" spans="1:186" ht="24.95" customHeight="1" x14ac:dyDescent="0.2">
      <c r="A160" s="705"/>
      <c r="B160" s="708" t="s">
        <v>3086</v>
      </c>
      <c r="C160" s="707" t="s">
        <v>5423</v>
      </c>
      <c r="D160" s="707" t="s">
        <v>7089</v>
      </c>
      <c r="E160" s="707"/>
      <c r="F160" s="707" t="s">
        <v>7090</v>
      </c>
      <c r="G160" s="707"/>
      <c r="H160" s="704" t="s">
        <v>88</v>
      </c>
      <c r="I160" s="704"/>
      <c r="J160" s="704" t="s">
        <v>88</v>
      </c>
      <c r="K160" s="704" t="s">
        <v>88</v>
      </c>
      <c r="L160" s="704" t="s">
        <v>88</v>
      </c>
      <c r="M160" s="704" t="s">
        <v>88</v>
      </c>
      <c r="N160" s="704" t="s">
        <v>88</v>
      </c>
      <c r="O160" s="704" t="s">
        <v>88</v>
      </c>
      <c r="P160" s="707" t="s">
        <v>88</v>
      </c>
      <c r="Q160" s="707"/>
      <c r="R160" s="707" t="s">
        <v>88</v>
      </c>
      <c r="S160" s="707"/>
      <c r="T160" s="707" t="s">
        <v>6941</v>
      </c>
      <c r="U160" s="707"/>
      <c r="V160" s="707" t="s">
        <v>88</v>
      </c>
      <c r="W160" s="707" t="s">
        <v>88</v>
      </c>
      <c r="X160" s="704" t="s">
        <v>88</v>
      </c>
      <c r="Y160" s="704" t="s">
        <v>88</v>
      </c>
      <c r="Z160" s="704" t="s">
        <v>88</v>
      </c>
      <c r="AA160" s="704"/>
      <c r="AB160" s="691">
        <v>37.234082000000001</v>
      </c>
      <c r="AC160" s="691"/>
      <c r="AD160" s="691">
        <v>-82.040555999999995</v>
      </c>
      <c r="AE160" s="691"/>
      <c r="AF160" s="707" t="s">
        <v>88</v>
      </c>
      <c r="AG160" s="707"/>
      <c r="AH160" s="707" t="s">
        <v>88</v>
      </c>
      <c r="AI160" s="707" t="s">
        <v>88</v>
      </c>
      <c r="AJ160" s="707" t="s">
        <v>88</v>
      </c>
      <c r="AK160" s="707" t="s">
        <v>88</v>
      </c>
      <c r="AL160" s="707" t="s">
        <v>88</v>
      </c>
      <c r="AM160" s="707" t="s">
        <v>88</v>
      </c>
      <c r="AN160" s="707" t="s">
        <v>88</v>
      </c>
      <c r="AO160" s="707" t="s">
        <v>88</v>
      </c>
      <c r="AP160" s="707" t="s">
        <v>88</v>
      </c>
      <c r="AQ160" s="707" t="s">
        <v>88</v>
      </c>
      <c r="AR160" s="707" t="s">
        <v>88</v>
      </c>
      <c r="AS160" s="707" t="s">
        <v>88</v>
      </c>
      <c r="AT160" s="707" t="s">
        <v>88</v>
      </c>
      <c r="AU160" s="707" t="s">
        <v>88</v>
      </c>
      <c r="AV160" s="707" t="s">
        <v>88</v>
      </c>
      <c r="AW160" s="707" t="s">
        <v>88</v>
      </c>
      <c r="AX160" s="707" t="s">
        <v>88</v>
      </c>
      <c r="AY160" s="707" t="s">
        <v>88</v>
      </c>
      <c r="AZ160" s="707" t="s">
        <v>88</v>
      </c>
      <c r="BA160" s="707" t="s">
        <v>88</v>
      </c>
      <c r="BB160" s="707" t="s">
        <v>88</v>
      </c>
      <c r="BC160" s="707" t="s">
        <v>601</v>
      </c>
      <c r="BD160" s="707" t="s">
        <v>88</v>
      </c>
      <c r="BE160" s="692">
        <f>BE146</f>
        <v>34912</v>
      </c>
      <c r="BF160" s="707" t="s">
        <v>88</v>
      </c>
      <c r="BG160" s="707" t="s">
        <v>88</v>
      </c>
      <c r="BH160" s="707" t="s">
        <v>88</v>
      </c>
      <c r="BI160" s="707">
        <v>30300385</v>
      </c>
      <c r="BJ160" s="706"/>
      <c r="BK160" s="707" t="s">
        <v>7091</v>
      </c>
      <c r="BL160" s="707"/>
      <c r="BM160" s="703">
        <f>SUM(BM143:BM147)</f>
        <v>394200</v>
      </c>
      <c r="BN160" s="707" t="s">
        <v>88</v>
      </c>
      <c r="BO160" s="707"/>
      <c r="BP160" s="703">
        <f t="shared" si="6"/>
        <v>394200</v>
      </c>
      <c r="BQ160" s="703" t="s">
        <v>88</v>
      </c>
      <c r="BR160" s="703"/>
      <c r="BS160" s="703">
        <f t="shared" si="7"/>
        <v>394200</v>
      </c>
      <c r="BT160" s="703" t="s">
        <v>88</v>
      </c>
      <c r="BU160" s="703"/>
      <c r="BV160" s="703">
        <f t="shared" si="8"/>
        <v>394200</v>
      </c>
      <c r="BW160" s="703" t="s">
        <v>88</v>
      </c>
      <c r="BX160" s="703"/>
      <c r="BY160" s="703" t="s">
        <v>6943</v>
      </c>
      <c r="BZ160" s="703" t="s">
        <v>88</v>
      </c>
      <c r="CA160" s="703"/>
      <c r="CB160" s="703" t="s">
        <v>6943</v>
      </c>
      <c r="CC160" s="703" t="s">
        <v>88</v>
      </c>
      <c r="CD160" s="703"/>
      <c r="CE160" s="703" t="s">
        <v>6943</v>
      </c>
      <c r="CF160" s="703" t="s">
        <v>88</v>
      </c>
      <c r="CG160" s="703"/>
      <c r="CH160" s="703" t="s">
        <v>6943</v>
      </c>
      <c r="CI160" s="703" t="s">
        <v>88</v>
      </c>
      <c r="CJ160" s="703"/>
      <c r="CK160" s="702" t="s">
        <v>6944</v>
      </c>
      <c r="CL160" s="702"/>
      <c r="CM160" s="707" t="s">
        <v>88</v>
      </c>
      <c r="CN160" s="707"/>
      <c r="CO160" s="707" t="s">
        <v>88</v>
      </c>
      <c r="CP160" s="707"/>
      <c r="CQ160" s="707" t="s">
        <v>735</v>
      </c>
      <c r="CR160" s="707"/>
      <c r="CS160" s="691" t="s">
        <v>579</v>
      </c>
      <c r="CT160" s="691"/>
      <c r="CU160" s="691">
        <f t="shared" si="9"/>
        <v>37.234082000000001</v>
      </c>
      <c r="CV160" s="691"/>
      <c r="CW160" s="707">
        <f t="shared" si="10"/>
        <v>-82.040555999999995</v>
      </c>
      <c r="CX160" s="707"/>
      <c r="CY160" s="707">
        <v>21.5</v>
      </c>
      <c r="CZ160" s="707"/>
      <c r="DA160" s="701">
        <v>4</v>
      </c>
      <c r="DB160" s="707"/>
      <c r="DC160" s="703">
        <v>35000</v>
      </c>
      <c r="DD160" s="707"/>
      <c r="DE160" s="707">
        <v>275</v>
      </c>
      <c r="DF160" s="700"/>
      <c r="DG160" s="707" t="s">
        <v>88</v>
      </c>
      <c r="DH160" s="707"/>
      <c r="DI160" s="707" t="s">
        <v>88</v>
      </c>
      <c r="DJ160" s="707"/>
      <c r="DK160" s="704" t="s">
        <v>88</v>
      </c>
      <c r="DL160" s="704"/>
      <c r="DM160" s="704" t="s">
        <v>88</v>
      </c>
      <c r="DN160" s="704"/>
      <c r="DO160" s="704" t="s">
        <v>88</v>
      </c>
      <c r="DP160" s="704"/>
      <c r="DQ160" s="704" t="s">
        <v>88</v>
      </c>
      <c r="DR160" s="704"/>
      <c r="DS160" s="704" t="s">
        <v>88</v>
      </c>
      <c r="DT160" s="704"/>
      <c r="DU160" s="704" t="s">
        <v>88</v>
      </c>
      <c r="DV160" s="704"/>
      <c r="DW160" s="704" t="s">
        <v>88</v>
      </c>
      <c r="DX160" s="704"/>
      <c r="DY160" s="707" t="s">
        <v>88</v>
      </c>
      <c r="DZ160" s="707"/>
      <c r="EA160" s="704" t="s">
        <v>88</v>
      </c>
      <c r="EB160" s="704"/>
      <c r="EC160" s="704" t="s">
        <v>88</v>
      </c>
      <c r="ED160" s="704"/>
      <c r="EE160" s="704" t="s">
        <v>88</v>
      </c>
      <c r="EF160" s="704"/>
      <c r="EG160" s="704" t="s">
        <v>88</v>
      </c>
      <c r="EH160" s="704"/>
      <c r="EI160" s="704" t="s">
        <v>88</v>
      </c>
      <c r="EJ160" s="704"/>
      <c r="EK160" s="704" t="s">
        <v>88</v>
      </c>
      <c r="EL160" s="704"/>
      <c r="EM160" s="704" t="s">
        <v>88</v>
      </c>
      <c r="EN160" s="704"/>
      <c r="EO160" s="704" t="s">
        <v>88</v>
      </c>
      <c r="EP160" s="704"/>
      <c r="EQ160" s="704" t="s">
        <v>88</v>
      </c>
      <c r="ER160" s="704"/>
      <c r="ES160" s="704" t="s">
        <v>88</v>
      </c>
      <c r="ET160" s="704"/>
      <c r="EU160" s="704" t="s">
        <v>88</v>
      </c>
      <c r="EV160" s="704"/>
      <c r="EW160" s="699"/>
      <c r="EX160" s="699"/>
      <c r="EY160" s="699"/>
      <c r="EZ160" s="707"/>
      <c r="FA160" s="707"/>
      <c r="FB160" s="707"/>
      <c r="FC160" s="699"/>
      <c r="FD160" s="699"/>
      <c r="FE160" s="699"/>
      <c r="FF160" s="699"/>
      <c r="FG160" s="699"/>
      <c r="FH160" s="699"/>
      <c r="FI160" s="693"/>
      <c r="FJ160" s="693"/>
      <c r="FK160" s="693"/>
      <c r="FL160" s="693"/>
      <c r="FM160" s="693"/>
      <c r="FN160" s="693"/>
      <c r="FO160" s="693"/>
      <c r="FP160" s="693"/>
      <c r="FQ160" s="693"/>
      <c r="FR160" s="693"/>
      <c r="FS160" s="693"/>
      <c r="FT160" s="693"/>
      <c r="FU160" s="695"/>
      <c r="FV160" s="695"/>
      <c r="FW160" s="695"/>
      <c r="FX160" s="695"/>
      <c r="FY160" s="695"/>
      <c r="FZ160" s="695"/>
      <c r="GA160" s="695"/>
      <c r="GB160" s="695"/>
      <c r="GC160" s="707" t="s">
        <v>7092</v>
      </c>
      <c r="GD160" s="707"/>
    </row>
    <row r="161" spans="1:186" ht="24.95" customHeight="1" x14ac:dyDescent="0.2">
      <c r="A161" s="705"/>
      <c r="B161" s="708" t="s">
        <v>3086</v>
      </c>
      <c r="C161" s="707" t="s">
        <v>5423</v>
      </c>
      <c r="D161" s="707" t="s">
        <v>7089</v>
      </c>
      <c r="E161" s="707"/>
      <c r="F161" s="707" t="s">
        <v>7093</v>
      </c>
      <c r="G161" s="707"/>
      <c r="H161" s="704" t="s">
        <v>88</v>
      </c>
      <c r="I161" s="704"/>
      <c r="J161" s="704" t="s">
        <v>88</v>
      </c>
      <c r="K161" s="704" t="s">
        <v>88</v>
      </c>
      <c r="L161" s="704" t="s">
        <v>88</v>
      </c>
      <c r="M161" s="704" t="s">
        <v>88</v>
      </c>
      <c r="N161" s="704" t="s">
        <v>88</v>
      </c>
      <c r="O161" s="704" t="s">
        <v>88</v>
      </c>
      <c r="P161" s="707" t="s">
        <v>88</v>
      </c>
      <c r="Q161" s="707"/>
      <c r="R161" s="707" t="s">
        <v>88</v>
      </c>
      <c r="S161" s="707"/>
      <c r="T161" s="707" t="s">
        <v>6941</v>
      </c>
      <c r="U161" s="707"/>
      <c r="V161" s="707" t="s">
        <v>88</v>
      </c>
      <c r="W161" s="707" t="s">
        <v>88</v>
      </c>
      <c r="X161" s="704" t="s">
        <v>88</v>
      </c>
      <c r="Y161" s="704" t="s">
        <v>88</v>
      </c>
      <c r="Z161" s="704" t="s">
        <v>88</v>
      </c>
      <c r="AA161" s="704"/>
      <c r="AB161" s="691">
        <v>37.233517999999997</v>
      </c>
      <c r="AC161" s="691"/>
      <c r="AD161" s="691">
        <v>-82.039919999999995</v>
      </c>
      <c r="AE161" s="691"/>
      <c r="AF161" s="707" t="s">
        <v>88</v>
      </c>
      <c r="AG161" s="707"/>
      <c r="AH161" s="707" t="s">
        <v>88</v>
      </c>
      <c r="AI161" s="707" t="s">
        <v>88</v>
      </c>
      <c r="AJ161" s="707" t="s">
        <v>88</v>
      </c>
      <c r="AK161" s="707" t="s">
        <v>88</v>
      </c>
      <c r="AL161" s="707" t="s">
        <v>88</v>
      </c>
      <c r="AM161" s="707" t="s">
        <v>88</v>
      </c>
      <c r="AN161" s="707" t="s">
        <v>88</v>
      </c>
      <c r="AO161" s="707" t="s">
        <v>88</v>
      </c>
      <c r="AP161" s="707" t="s">
        <v>88</v>
      </c>
      <c r="AQ161" s="707" t="s">
        <v>88</v>
      </c>
      <c r="AR161" s="707" t="s">
        <v>88</v>
      </c>
      <c r="AS161" s="707" t="s">
        <v>88</v>
      </c>
      <c r="AT161" s="707" t="s">
        <v>88</v>
      </c>
      <c r="AU161" s="707" t="s">
        <v>88</v>
      </c>
      <c r="AV161" s="707" t="s">
        <v>88</v>
      </c>
      <c r="AW161" s="707" t="s">
        <v>88</v>
      </c>
      <c r="AX161" s="707" t="s">
        <v>88</v>
      </c>
      <c r="AY161" s="707" t="s">
        <v>88</v>
      </c>
      <c r="AZ161" s="707" t="s">
        <v>88</v>
      </c>
      <c r="BA161" s="707" t="s">
        <v>88</v>
      </c>
      <c r="BB161" s="707" t="s">
        <v>88</v>
      </c>
      <c r="BC161" s="707" t="s">
        <v>601</v>
      </c>
      <c r="BD161" s="707" t="s">
        <v>88</v>
      </c>
      <c r="BE161" s="692">
        <f>BE148</f>
        <v>32509</v>
      </c>
      <c r="BF161" s="707" t="s">
        <v>88</v>
      </c>
      <c r="BG161" s="707" t="s">
        <v>88</v>
      </c>
      <c r="BH161" s="707" t="s">
        <v>88</v>
      </c>
      <c r="BI161" s="707">
        <v>30300385</v>
      </c>
      <c r="BJ161" s="706"/>
      <c r="BK161" s="707" t="s">
        <v>7094</v>
      </c>
      <c r="BL161" s="707"/>
      <c r="BM161" s="703">
        <f>SUM(BM148:BM154)</f>
        <v>528885</v>
      </c>
      <c r="BN161" s="707" t="s">
        <v>88</v>
      </c>
      <c r="BO161" s="707"/>
      <c r="BP161" s="703">
        <f t="shared" si="6"/>
        <v>528885</v>
      </c>
      <c r="BQ161" s="703" t="s">
        <v>88</v>
      </c>
      <c r="BR161" s="703"/>
      <c r="BS161" s="703">
        <f t="shared" si="7"/>
        <v>528885</v>
      </c>
      <c r="BT161" s="703" t="s">
        <v>88</v>
      </c>
      <c r="BU161" s="703"/>
      <c r="BV161" s="703">
        <f t="shared" si="8"/>
        <v>528885</v>
      </c>
      <c r="BW161" s="703" t="s">
        <v>88</v>
      </c>
      <c r="BX161" s="703"/>
      <c r="BY161" s="703" t="s">
        <v>6943</v>
      </c>
      <c r="BZ161" s="703" t="s">
        <v>88</v>
      </c>
      <c r="CA161" s="703"/>
      <c r="CB161" s="703" t="s">
        <v>6943</v>
      </c>
      <c r="CC161" s="703" t="s">
        <v>88</v>
      </c>
      <c r="CD161" s="703"/>
      <c r="CE161" s="703" t="s">
        <v>6943</v>
      </c>
      <c r="CF161" s="703" t="s">
        <v>88</v>
      </c>
      <c r="CG161" s="703"/>
      <c r="CH161" s="703" t="s">
        <v>6943</v>
      </c>
      <c r="CI161" s="703" t="s">
        <v>88</v>
      </c>
      <c r="CJ161" s="703"/>
      <c r="CK161" s="702" t="s">
        <v>6944</v>
      </c>
      <c r="CL161" s="702"/>
      <c r="CM161" s="707" t="s">
        <v>88</v>
      </c>
      <c r="CN161" s="707"/>
      <c r="CO161" s="707" t="s">
        <v>88</v>
      </c>
      <c r="CP161" s="707"/>
      <c r="CQ161" s="707" t="s">
        <v>735</v>
      </c>
      <c r="CR161" s="707"/>
      <c r="CS161" s="691" t="s">
        <v>579</v>
      </c>
      <c r="CT161" s="691"/>
      <c r="CU161" s="691">
        <f t="shared" si="9"/>
        <v>37.233517999999997</v>
      </c>
      <c r="CV161" s="691"/>
      <c r="CW161" s="707">
        <f t="shared" si="10"/>
        <v>-82.039919999999995</v>
      </c>
      <c r="CX161" s="707"/>
      <c r="CY161" s="707">
        <v>21.5</v>
      </c>
      <c r="CZ161" s="707"/>
      <c r="DA161" s="701">
        <v>4</v>
      </c>
      <c r="DB161" s="707"/>
      <c r="DC161" s="703">
        <v>35000</v>
      </c>
      <c r="DD161" s="707">
        <v>150</v>
      </c>
      <c r="DE161" s="707">
        <v>275</v>
      </c>
      <c r="DF161" s="700"/>
      <c r="DG161" s="707" t="s">
        <v>88</v>
      </c>
      <c r="DH161" s="707"/>
      <c r="DI161" s="707" t="s">
        <v>88</v>
      </c>
      <c r="DJ161" s="707"/>
      <c r="DK161" s="704" t="s">
        <v>88</v>
      </c>
      <c r="DL161" s="704"/>
      <c r="DM161" s="704" t="s">
        <v>88</v>
      </c>
      <c r="DN161" s="704"/>
      <c r="DO161" s="704" t="s">
        <v>88</v>
      </c>
      <c r="DP161" s="704"/>
      <c r="DQ161" s="704" t="s">
        <v>88</v>
      </c>
      <c r="DR161" s="704"/>
      <c r="DS161" s="704" t="s">
        <v>88</v>
      </c>
      <c r="DT161" s="704"/>
      <c r="DU161" s="704" t="s">
        <v>88</v>
      </c>
      <c r="DV161" s="704"/>
      <c r="DW161" s="704" t="s">
        <v>88</v>
      </c>
      <c r="DX161" s="704"/>
      <c r="DY161" s="707" t="s">
        <v>88</v>
      </c>
      <c r="DZ161" s="707"/>
      <c r="EA161" s="704" t="s">
        <v>88</v>
      </c>
      <c r="EB161" s="704"/>
      <c r="EC161" s="704" t="s">
        <v>88</v>
      </c>
      <c r="ED161" s="704"/>
      <c r="EE161" s="704" t="s">
        <v>88</v>
      </c>
      <c r="EF161" s="704"/>
      <c r="EG161" s="704" t="s">
        <v>88</v>
      </c>
      <c r="EH161" s="704"/>
      <c r="EI161" s="704" t="s">
        <v>88</v>
      </c>
      <c r="EJ161" s="704"/>
      <c r="EK161" s="704" t="s">
        <v>88</v>
      </c>
      <c r="EL161" s="704"/>
      <c r="EM161" s="704" t="s">
        <v>88</v>
      </c>
      <c r="EN161" s="704"/>
      <c r="EO161" s="704" t="s">
        <v>88</v>
      </c>
      <c r="EP161" s="704"/>
      <c r="EQ161" s="704" t="s">
        <v>88</v>
      </c>
      <c r="ER161" s="704"/>
      <c r="ES161" s="704" t="s">
        <v>88</v>
      </c>
      <c r="ET161" s="704"/>
      <c r="EU161" s="704" t="s">
        <v>88</v>
      </c>
      <c r="EV161" s="704"/>
      <c r="EW161" s="699"/>
      <c r="EX161" s="699"/>
      <c r="EY161" s="699"/>
      <c r="EZ161" s="707"/>
      <c r="FA161" s="707"/>
      <c r="FB161" s="707"/>
      <c r="FC161" s="699"/>
      <c r="FD161" s="699"/>
      <c r="FE161" s="699"/>
      <c r="FF161" s="699"/>
      <c r="FG161" s="699"/>
      <c r="FH161" s="699"/>
      <c r="FI161" s="693"/>
      <c r="FJ161" s="693"/>
      <c r="FK161" s="693"/>
      <c r="FL161" s="693"/>
      <c r="FM161" s="693"/>
      <c r="FN161" s="693"/>
      <c r="FO161" s="693"/>
      <c r="FP161" s="693"/>
      <c r="FQ161" s="693"/>
      <c r="FR161" s="693"/>
      <c r="FS161" s="693"/>
      <c r="FT161" s="693"/>
      <c r="FU161" s="695"/>
      <c r="FV161" s="695"/>
      <c r="FW161" s="695"/>
      <c r="FX161" s="695"/>
      <c r="FY161" s="695"/>
      <c r="FZ161" s="695"/>
      <c r="GA161" s="695"/>
      <c r="GB161" s="695"/>
      <c r="GC161" s="707" t="s">
        <v>7092</v>
      </c>
      <c r="GD161" s="707"/>
    </row>
    <row r="162" spans="1:186" ht="24.95" customHeight="1" x14ac:dyDescent="0.2">
      <c r="A162" s="705"/>
      <c r="B162" s="708" t="s">
        <v>3086</v>
      </c>
      <c r="C162" s="707" t="s">
        <v>5423</v>
      </c>
      <c r="D162" s="707" t="s">
        <v>7089</v>
      </c>
      <c r="E162" s="707"/>
      <c r="F162" s="707" t="s">
        <v>7095</v>
      </c>
      <c r="G162" s="707"/>
      <c r="H162" s="704" t="s">
        <v>88</v>
      </c>
      <c r="I162" s="704"/>
      <c r="J162" s="704" t="s">
        <v>88</v>
      </c>
      <c r="K162" s="704" t="s">
        <v>88</v>
      </c>
      <c r="L162" s="704" t="s">
        <v>88</v>
      </c>
      <c r="M162" s="704" t="s">
        <v>88</v>
      </c>
      <c r="N162" s="704" t="s">
        <v>88</v>
      </c>
      <c r="O162" s="704" t="s">
        <v>88</v>
      </c>
      <c r="P162" s="707" t="s">
        <v>88</v>
      </c>
      <c r="Q162" s="707"/>
      <c r="R162" s="707" t="s">
        <v>88</v>
      </c>
      <c r="S162" s="707"/>
      <c r="T162" s="707" t="s">
        <v>6941</v>
      </c>
      <c r="U162" s="707"/>
      <c r="V162" s="707" t="s">
        <v>88</v>
      </c>
      <c r="W162" s="707" t="s">
        <v>88</v>
      </c>
      <c r="X162" s="704" t="s">
        <v>88</v>
      </c>
      <c r="Y162" s="704" t="s">
        <v>88</v>
      </c>
      <c r="Z162" s="704" t="s">
        <v>88</v>
      </c>
      <c r="AA162" s="704"/>
      <c r="AB162" s="691">
        <v>37.233517999999997</v>
      </c>
      <c r="AC162" s="691"/>
      <c r="AD162" s="691">
        <v>-82.039919999999995</v>
      </c>
      <c r="AE162" s="691"/>
      <c r="AF162" s="707" t="s">
        <v>88</v>
      </c>
      <c r="AG162" s="707"/>
      <c r="AH162" s="707" t="s">
        <v>88</v>
      </c>
      <c r="AI162" s="707" t="s">
        <v>88</v>
      </c>
      <c r="AJ162" s="707" t="s">
        <v>88</v>
      </c>
      <c r="AK162" s="707" t="s">
        <v>88</v>
      </c>
      <c r="AL162" s="707" t="s">
        <v>88</v>
      </c>
      <c r="AM162" s="707" t="s">
        <v>88</v>
      </c>
      <c r="AN162" s="707" t="s">
        <v>88</v>
      </c>
      <c r="AO162" s="707" t="s">
        <v>88</v>
      </c>
      <c r="AP162" s="707" t="s">
        <v>88</v>
      </c>
      <c r="AQ162" s="707" t="s">
        <v>88</v>
      </c>
      <c r="AR162" s="707" t="s">
        <v>88</v>
      </c>
      <c r="AS162" s="707" t="s">
        <v>88</v>
      </c>
      <c r="AT162" s="707" t="s">
        <v>88</v>
      </c>
      <c r="AU162" s="707" t="s">
        <v>88</v>
      </c>
      <c r="AV162" s="707" t="s">
        <v>88</v>
      </c>
      <c r="AW162" s="707" t="s">
        <v>88</v>
      </c>
      <c r="AX162" s="707" t="s">
        <v>88</v>
      </c>
      <c r="AY162" s="707" t="s">
        <v>88</v>
      </c>
      <c r="AZ162" s="707" t="s">
        <v>88</v>
      </c>
      <c r="BA162" s="707" t="s">
        <v>88</v>
      </c>
      <c r="BB162" s="707" t="s">
        <v>88</v>
      </c>
      <c r="BC162" s="707" t="s">
        <v>601</v>
      </c>
      <c r="BD162" s="707" t="s">
        <v>88</v>
      </c>
      <c r="BE162" s="692">
        <v>44482</v>
      </c>
      <c r="BF162" s="707" t="s">
        <v>88</v>
      </c>
      <c r="BG162" s="707" t="s">
        <v>88</v>
      </c>
      <c r="BH162" s="707" t="s">
        <v>88</v>
      </c>
      <c r="BI162" s="707">
        <v>30300385</v>
      </c>
      <c r="BJ162" s="706"/>
      <c r="BK162" s="707" t="s">
        <v>7094</v>
      </c>
      <c r="BL162" s="707"/>
      <c r="BM162" s="703">
        <f>BM161</f>
        <v>528885</v>
      </c>
      <c r="BN162" s="707" t="s">
        <v>88</v>
      </c>
      <c r="BO162" s="707"/>
      <c r="BP162" s="703">
        <f>BP161</f>
        <v>528885</v>
      </c>
      <c r="BQ162" s="703" t="s">
        <v>88</v>
      </c>
      <c r="BR162" s="703"/>
      <c r="BS162" s="703">
        <f>BS161</f>
        <v>528885</v>
      </c>
      <c r="BT162" s="703" t="s">
        <v>88</v>
      </c>
      <c r="BU162" s="703"/>
      <c r="BV162" s="703">
        <f>BV161</f>
        <v>528885</v>
      </c>
      <c r="BW162" s="703" t="s">
        <v>88</v>
      </c>
      <c r="BX162" s="703"/>
      <c r="BY162" s="703" t="s">
        <v>6943</v>
      </c>
      <c r="BZ162" s="703" t="s">
        <v>88</v>
      </c>
      <c r="CA162" s="703"/>
      <c r="CB162" s="703" t="s">
        <v>6943</v>
      </c>
      <c r="CC162" s="703" t="s">
        <v>88</v>
      </c>
      <c r="CD162" s="703"/>
      <c r="CE162" s="703" t="s">
        <v>6943</v>
      </c>
      <c r="CF162" s="703" t="s">
        <v>88</v>
      </c>
      <c r="CG162" s="703"/>
      <c r="CH162" s="703" t="s">
        <v>6943</v>
      </c>
      <c r="CI162" s="703" t="s">
        <v>88</v>
      </c>
      <c r="CJ162" s="703"/>
      <c r="CK162" s="702" t="s">
        <v>6944</v>
      </c>
      <c r="CL162" s="702"/>
      <c r="CM162" s="707" t="s">
        <v>88</v>
      </c>
      <c r="CN162" s="707"/>
      <c r="CO162" s="707" t="s">
        <v>88</v>
      </c>
      <c r="CP162" s="707"/>
      <c r="CQ162" s="707" t="s">
        <v>735</v>
      </c>
      <c r="CR162" s="707"/>
      <c r="CS162" s="691" t="s">
        <v>579</v>
      </c>
      <c r="CT162" s="691"/>
      <c r="CU162" s="691">
        <f t="shared" si="9"/>
        <v>37.233517999999997</v>
      </c>
      <c r="CV162" s="691"/>
      <c r="CW162" s="707">
        <f t="shared" si="10"/>
        <v>-82.039919999999995</v>
      </c>
      <c r="CX162" s="707"/>
      <c r="CY162" s="707">
        <v>21.5</v>
      </c>
      <c r="CZ162" s="707"/>
      <c r="DA162" s="701">
        <v>4</v>
      </c>
      <c r="DB162" s="707"/>
      <c r="DC162" s="703">
        <v>35000</v>
      </c>
      <c r="DD162" s="707">
        <v>150</v>
      </c>
      <c r="DE162" s="707">
        <v>275</v>
      </c>
      <c r="DF162" s="700"/>
      <c r="DG162" s="707" t="s">
        <v>88</v>
      </c>
      <c r="DH162" s="707"/>
      <c r="DI162" s="707" t="s">
        <v>88</v>
      </c>
      <c r="DJ162" s="707"/>
      <c r="DK162" s="704" t="s">
        <v>88</v>
      </c>
      <c r="DL162" s="704"/>
      <c r="DM162" s="704" t="s">
        <v>88</v>
      </c>
      <c r="DN162" s="704"/>
      <c r="DO162" s="704" t="s">
        <v>88</v>
      </c>
      <c r="DP162" s="704"/>
      <c r="DQ162" s="704" t="s">
        <v>88</v>
      </c>
      <c r="DR162" s="704"/>
      <c r="DS162" s="704" t="s">
        <v>88</v>
      </c>
      <c r="DT162" s="704"/>
      <c r="DU162" s="704" t="s">
        <v>88</v>
      </c>
      <c r="DV162" s="704"/>
      <c r="DW162" s="704" t="s">
        <v>88</v>
      </c>
      <c r="DX162" s="704"/>
      <c r="DY162" s="707" t="s">
        <v>88</v>
      </c>
      <c r="DZ162" s="707"/>
      <c r="EA162" s="704" t="s">
        <v>88</v>
      </c>
      <c r="EB162" s="704"/>
      <c r="EC162" s="704" t="s">
        <v>88</v>
      </c>
      <c r="ED162" s="704"/>
      <c r="EE162" s="704" t="s">
        <v>88</v>
      </c>
      <c r="EF162" s="704"/>
      <c r="EG162" s="704" t="s">
        <v>88</v>
      </c>
      <c r="EH162" s="704"/>
      <c r="EI162" s="704" t="s">
        <v>88</v>
      </c>
      <c r="EJ162" s="704"/>
      <c r="EK162" s="704" t="s">
        <v>88</v>
      </c>
      <c r="EL162" s="704"/>
      <c r="EM162" s="704" t="s">
        <v>88</v>
      </c>
      <c r="EN162" s="704"/>
      <c r="EO162" s="704" t="s">
        <v>88</v>
      </c>
      <c r="EP162" s="704"/>
      <c r="EQ162" s="704" t="s">
        <v>88</v>
      </c>
      <c r="ER162" s="704"/>
      <c r="ES162" s="704" t="s">
        <v>88</v>
      </c>
      <c r="ET162" s="704"/>
      <c r="EU162" s="704" t="s">
        <v>88</v>
      </c>
      <c r="EV162" s="704"/>
      <c r="EW162" s="699"/>
      <c r="EX162" s="699"/>
      <c r="EY162" s="699"/>
      <c r="EZ162" s="707"/>
      <c r="FA162" s="707"/>
      <c r="FB162" s="707"/>
      <c r="FC162" s="699"/>
      <c r="FD162" s="699"/>
      <c r="FE162" s="699"/>
      <c r="FF162" s="699"/>
      <c r="FG162" s="699"/>
      <c r="FH162" s="699"/>
      <c r="FI162" s="693"/>
      <c r="FJ162" s="693"/>
      <c r="FK162" s="693"/>
      <c r="FL162" s="693"/>
      <c r="FM162" s="693"/>
      <c r="FN162" s="693"/>
      <c r="FO162" s="693"/>
      <c r="FP162" s="693"/>
      <c r="FQ162" s="693"/>
      <c r="FR162" s="693"/>
      <c r="FS162" s="693"/>
      <c r="FT162" s="693"/>
      <c r="FU162" s="695"/>
      <c r="FV162" s="695"/>
      <c r="FW162" s="695"/>
      <c r="FX162" s="695"/>
      <c r="FY162" s="695"/>
      <c r="FZ162" s="695"/>
      <c r="GA162" s="695"/>
      <c r="GB162" s="695"/>
      <c r="GC162" s="707" t="s">
        <v>7092</v>
      </c>
      <c r="GD162" s="707"/>
    </row>
    <row r="163" spans="1:186" ht="24.95" customHeight="1" x14ac:dyDescent="0.2">
      <c r="A163" s="705"/>
      <c r="B163" s="708" t="s">
        <v>3086</v>
      </c>
      <c r="C163" s="707" t="s">
        <v>5423</v>
      </c>
      <c r="D163" s="707" t="s">
        <v>7089</v>
      </c>
      <c r="E163" s="707"/>
      <c r="F163" s="707" t="s">
        <v>7096</v>
      </c>
      <c r="G163" s="707"/>
      <c r="H163" s="704" t="s">
        <v>88</v>
      </c>
      <c r="I163" s="704"/>
      <c r="J163" s="704" t="s">
        <v>88</v>
      </c>
      <c r="K163" s="704" t="s">
        <v>88</v>
      </c>
      <c r="L163" s="704" t="s">
        <v>88</v>
      </c>
      <c r="M163" s="704" t="s">
        <v>88</v>
      </c>
      <c r="N163" s="704" t="s">
        <v>88</v>
      </c>
      <c r="O163" s="704" t="s">
        <v>88</v>
      </c>
      <c r="P163" s="707" t="s">
        <v>88</v>
      </c>
      <c r="Q163" s="707"/>
      <c r="R163" s="707" t="s">
        <v>88</v>
      </c>
      <c r="S163" s="707"/>
      <c r="T163" s="707" t="s">
        <v>6941</v>
      </c>
      <c r="U163" s="707"/>
      <c r="V163" s="707" t="s">
        <v>88</v>
      </c>
      <c r="W163" s="707" t="s">
        <v>88</v>
      </c>
      <c r="X163" s="704" t="s">
        <v>88</v>
      </c>
      <c r="Y163" s="704" t="s">
        <v>88</v>
      </c>
      <c r="Z163" s="704" t="s">
        <v>88</v>
      </c>
      <c r="AA163" s="704"/>
      <c r="AB163" s="691">
        <v>37.234850999999999</v>
      </c>
      <c r="AC163" s="691"/>
      <c r="AD163" s="691">
        <v>-82.036564999999996</v>
      </c>
      <c r="AE163" s="691"/>
      <c r="AF163" s="707" t="s">
        <v>88</v>
      </c>
      <c r="AG163" s="707"/>
      <c r="AH163" s="707" t="s">
        <v>88</v>
      </c>
      <c r="AI163" s="707" t="s">
        <v>88</v>
      </c>
      <c r="AJ163" s="707" t="s">
        <v>88</v>
      </c>
      <c r="AK163" s="707" t="s">
        <v>88</v>
      </c>
      <c r="AL163" s="707" t="s">
        <v>88</v>
      </c>
      <c r="AM163" s="707" t="s">
        <v>88</v>
      </c>
      <c r="AN163" s="707" t="s">
        <v>88</v>
      </c>
      <c r="AO163" s="707" t="s">
        <v>88</v>
      </c>
      <c r="AP163" s="707" t="s">
        <v>88</v>
      </c>
      <c r="AQ163" s="707" t="s">
        <v>88</v>
      </c>
      <c r="AR163" s="707" t="s">
        <v>88</v>
      </c>
      <c r="AS163" s="707" t="s">
        <v>88</v>
      </c>
      <c r="AT163" s="707" t="s">
        <v>88</v>
      </c>
      <c r="AU163" s="707" t="s">
        <v>88</v>
      </c>
      <c r="AV163" s="707" t="s">
        <v>88</v>
      </c>
      <c r="AW163" s="707" t="s">
        <v>88</v>
      </c>
      <c r="AX163" s="707" t="s">
        <v>88</v>
      </c>
      <c r="AY163" s="707" t="s">
        <v>88</v>
      </c>
      <c r="AZ163" s="707" t="s">
        <v>88</v>
      </c>
      <c r="BA163" s="707" t="s">
        <v>88</v>
      </c>
      <c r="BB163" s="707" t="s">
        <v>88</v>
      </c>
      <c r="BC163" s="707" t="s">
        <v>601</v>
      </c>
      <c r="BD163" s="707" t="s">
        <v>88</v>
      </c>
      <c r="BE163" s="692">
        <f>BE157</f>
        <v>35582</v>
      </c>
      <c r="BF163" s="707" t="s">
        <v>88</v>
      </c>
      <c r="BG163" s="707" t="s">
        <v>88</v>
      </c>
      <c r="BH163" s="707" t="s">
        <v>88</v>
      </c>
      <c r="BI163" s="707">
        <v>30300385</v>
      </c>
      <c r="BJ163" s="706"/>
      <c r="BK163" s="707" t="s">
        <v>7097</v>
      </c>
      <c r="BL163" s="707"/>
      <c r="BM163" s="703">
        <f>SUM(BM155:BM158)</f>
        <v>306600</v>
      </c>
      <c r="BN163" s="707" t="s">
        <v>88</v>
      </c>
      <c r="BO163" s="707"/>
      <c r="BP163" s="703">
        <f t="shared" si="6"/>
        <v>306600</v>
      </c>
      <c r="BQ163" s="703" t="s">
        <v>88</v>
      </c>
      <c r="BR163" s="703"/>
      <c r="BS163" s="703">
        <f t="shared" si="7"/>
        <v>306600</v>
      </c>
      <c r="BT163" s="703" t="s">
        <v>88</v>
      </c>
      <c r="BU163" s="703"/>
      <c r="BV163" s="703">
        <f t="shared" si="8"/>
        <v>306600</v>
      </c>
      <c r="BW163" s="703" t="s">
        <v>88</v>
      </c>
      <c r="BX163" s="703"/>
      <c r="BY163" s="703" t="s">
        <v>6943</v>
      </c>
      <c r="BZ163" s="703" t="s">
        <v>88</v>
      </c>
      <c r="CA163" s="703"/>
      <c r="CB163" s="703" t="s">
        <v>6943</v>
      </c>
      <c r="CC163" s="703" t="s">
        <v>88</v>
      </c>
      <c r="CD163" s="703"/>
      <c r="CE163" s="703" t="s">
        <v>6943</v>
      </c>
      <c r="CF163" s="703" t="s">
        <v>88</v>
      </c>
      <c r="CG163" s="703"/>
      <c r="CH163" s="703" t="s">
        <v>6943</v>
      </c>
      <c r="CI163" s="703" t="s">
        <v>88</v>
      </c>
      <c r="CJ163" s="703"/>
      <c r="CK163" s="702" t="s">
        <v>6944</v>
      </c>
      <c r="CL163" s="702"/>
      <c r="CM163" s="707" t="s">
        <v>88</v>
      </c>
      <c r="CN163" s="707"/>
      <c r="CO163" s="707" t="s">
        <v>88</v>
      </c>
      <c r="CP163" s="707"/>
      <c r="CQ163" s="707" t="s">
        <v>735</v>
      </c>
      <c r="CR163" s="707"/>
      <c r="CS163" s="691" t="s">
        <v>579</v>
      </c>
      <c r="CT163" s="691"/>
      <c r="CU163" s="691">
        <f t="shared" si="9"/>
        <v>37.234850999999999</v>
      </c>
      <c r="CV163" s="691"/>
      <c r="CW163" s="707">
        <f t="shared" si="10"/>
        <v>-82.036564999999996</v>
      </c>
      <c r="CX163" s="707"/>
      <c r="CY163" s="707">
        <v>28</v>
      </c>
      <c r="CZ163" s="707"/>
      <c r="DA163" s="701">
        <v>4</v>
      </c>
      <c r="DB163" s="707"/>
      <c r="DC163" s="703">
        <v>35000</v>
      </c>
      <c r="DD163" s="707">
        <v>150</v>
      </c>
      <c r="DE163" s="707">
        <v>275</v>
      </c>
      <c r="DF163" s="700"/>
      <c r="DG163" s="707" t="s">
        <v>88</v>
      </c>
      <c r="DH163" s="707"/>
      <c r="DI163" s="707" t="s">
        <v>88</v>
      </c>
      <c r="DJ163" s="707"/>
      <c r="DK163" s="704" t="s">
        <v>88</v>
      </c>
      <c r="DL163" s="704"/>
      <c r="DM163" s="704" t="s">
        <v>88</v>
      </c>
      <c r="DN163" s="704"/>
      <c r="DO163" s="704" t="s">
        <v>88</v>
      </c>
      <c r="DP163" s="704"/>
      <c r="DQ163" s="704" t="s">
        <v>88</v>
      </c>
      <c r="DR163" s="704"/>
      <c r="DS163" s="704" t="s">
        <v>88</v>
      </c>
      <c r="DT163" s="704"/>
      <c r="DU163" s="704" t="s">
        <v>88</v>
      </c>
      <c r="DV163" s="704"/>
      <c r="DW163" s="704" t="s">
        <v>88</v>
      </c>
      <c r="DX163" s="704"/>
      <c r="DY163" s="707" t="s">
        <v>88</v>
      </c>
      <c r="DZ163" s="707"/>
      <c r="EA163" s="704" t="s">
        <v>88</v>
      </c>
      <c r="EB163" s="704"/>
      <c r="EC163" s="704" t="s">
        <v>88</v>
      </c>
      <c r="ED163" s="704"/>
      <c r="EE163" s="704" t="s">
        <v>88</v>
      </c>
      <c r="EF163" s="704"/>
      <c r="EG163" s="704" t="s">
        <v>88</v>
      </c>
      <c r="EH163" s="704"/>
      <c r="EI163" s="704" t="s">
        <v>88</v>
      </c>
      <c r="EJ163" s="704"/>
      <c r="EK163" s="704" t="s">
        <v>88</v>
      </c>
      <c r="EL163" s="704"/>
      <c r="EM163" s="704" t="s">
        <v>88</v>
      </c>
      <c r="EN163" s="704"/>
      <c r="EO163" s="704" t="s">
        <v>88</v>
      </c>
      <c r="EP163" s="704"/>
      <c r="EQ163" s="704" t="s">
        <v>88</v>
      </c>
      <c r="ER163" s="704"/>
      <c r="ES163" s="704" t="s">
        <v>88</v>
      </c>
      <c r="ET163" s="704"/>
      <c r="EU163" s="704" t="s">
        <v>88</v>
      </c>
      <c r="EV163" s="704"/>
      <c r="EW163" s="699"/>
      <c r="EX163" s="699"/>
      <c r="EY163" s="699"/>
      <c r="EZ163" s="707"/>
      <c r="FA163" s="707"/>
      <c r="FB163" s="707"/>
      <c r="FC163" s="699"/>
      <c r="FD163" s="699"/>
      <c r="FE163" s="699"/>
      <c r="FF163" s="699"/>
      <c r="FG163" s="699"/>
      <c r="FH163" s="699"/>
      <c r="FI163" s="693"/>
      <c r="FJ163" s="693"/>
      <c r="FK163" s="693"/>
      <c r="FL163" s="693"/>
      <c r="FM163" s="693"/>
      <c r="FN163" s="693"/>
      <c r="FO163" s="693"/>
      <c r="FP163" s="693"/>
      <c r="FQ163" s="693"/>
      <c r="FR163" s="693"/>
      <c r="FS163" s="693"/>
      <c r="FT163" s="693"/>
      <c r="FU163" s="695"/>
      <c r="FV163" s="695"/>
      <c r="FW163" s="695"/>
      <c r="FX163" s="695"/>
      <c r="FY163" s="695"/>
      <c r="FZ163" s="695"/>
      <c r="GA163" s="695"/>
      <c r="GB163" s="695"/>
      <c r="GC163" s="707" t="s">
        <v>7092</v>
      </c>
      <c r="GD163" s="707"/>
    </row>
    <row r="164" spans="1:186" ht="24.95" customHeight="1" x14ac:dyDescent="0.2">
      <c r="A164" s="705"/>
      <c r="B164" s="708" t="s">
        <v>3086</v>
      </c>
      <c r="C164" s="707" t="s">
        <v>5423</v>
      </c>
      <c r="D164" s="707" t="s">
        <v>7089</v>
      </c>
      <c r="E164" s="707"/>
      <c r="F164" s="707" t="s">
        <v>7098</v>
      </c>
      <c r="G164" s="707"/>
      <c r="H164" s="704" t="s">
        <v>88</v>
      </c>
      <c r="I164" s="704"/>
      <c r="J164" s="704" t="s">
        <v>88</v>
      </c>
      <c r="K164" s="704" t="s">
        <v>88</v>
      </c>
      <c r="L164" s="704" t="s">
        <v>88</v>
      </c>
      <c r="M164" s="704" t="s">
        <v>88</v>
      </c>
      <c r="N164" s="704" t="s">
        <v>88</v>
      </c>
      <c r="O164" s="704" t="s">
        <v>88</v>
      </c>
      <c r="P164" s="707" t="s">
        <v>88</v>
      </c>
      <c r="Q164" s="707"/>
      <c r="R164" s="707" t="s">
        <v>88</v>
      </c>
      <c r="S164" s="707"/>
      <c r="T164" s="707" t="s">
        <v>6941</v>
      </c>
      <c r="U164" s="707"/>
      <c r="V164" s="707" t="s">
        <v>88</v>
      </c>
      <c r="W164" s="707" t="s">
        <v>88</v>
      </c>
      <c r="X164" s="704" t="s">
        <v>88</v>
      </c>
      <c r="Y164" s="704" t="s">
        <v>88</v>
      </c>
      <c r="Z164" s="704" t="s">
        <v>88</v>
      </c>
      <c r="AA164" s="704"/>
      <c r="AB164" s="707" t="s">
        <v>88</v>
      </c>
      <c r="AC164" s="691"/>
      <c r="AD164" s="691" t="s">
        <v>88</v>
      </c>
      <c r="AE164" s="691"/>
      <c r="AF164" s="707" t="s">
        <v>88</v>
      </c>
      <c r="AG164" s="707"/>
      <c r="AH164" s="707" t="s">
        <v>88</v>
      </c>
      <c r="AI164" s="707" t="s">
        <v>88</v>
      </c>
      <c r="AJ164" s="707" t="s">
        <v>88</v>
      </c>
      <c r="AK164" s="707" t="s">
        <v>88</v>
      </c>
      <c r="AL164" s="707" t="s">
        <v>88</v>
      </c>
      <c r="AM164" s="707" t="s">
        <v>88</v>
      </c>
      <c r="AN164" s="707" t="s">
        <v>88</v>
      </c>
      <c r="AO164" s="707" t="s">
        <v>88</v>
      </c>
      <c r="AP164" s="707" t="s">
        <v>88</v>
      </c>
      <c r="AQ164" s="707" t="s">
        <v>88</v>
      </c>
      <c r="AR164" s="707" t="s">
        <v>88</v>
      </c>
      <c r="AS164" s="707" t="s">
        <v>88</v>
      </c>
      <c r="AT164" s="707" t="s">
        <v>88</v>
      </c>
      <c r="AU164" s="707" t="s">
        <v>88</v>
      </c>
      <c r="AV164" s="707" t="s">
        <v>88</v>
      </c>
      <c r="AW164" s="707" t="s">
        <v>88</v>
      </c>
      <c r="AX164" s="707" t="s">
        <v>88</v>
      </c>
      <c r="AY164" s="707" t="s">
        <v>88</v>
      </c>
      <c r="AZ164" s="707" t="s">
        <v>88</v>
      </c>
      <c r="BA164" s="707" t="s">
        <v>88</v>
      </c>
      <c r="BB164" s="707" t="s">
        <v>88</v>
      </c>
      <c r="BC164" s="707" t="s">
        <v>601</v>
      </c>
      <c r="BD164" s="707" t="s">
        <v>88</v>
      </c>
      <c r="BE164" s="692">
        <f>BE159</f>
        <v>32509</v>
      </c>
      <c r="BF164" s="707" t="s">
        <v>88</v>
      </c>
      <c r="BG164" s="707" t="s">
        <v>88</v>
      </c>
      <c r="BH164" s="707" t="s">
        <v>88</v>
      </c>
      <c r="BI164" s="707">
        <v>30300385</v>
      </c>
      <c r="BJ164" s="706"/>
      <c r="BK164" s="707" t="s">
        <v>88</v>
      </c>
      <c r="BL164" s="707"/>
      <c r="BM164" s="703">
        <f>BM159</f>
        <v>1041510</v>
      </c>
      <c r="BN164" s="707" t="s">
        <v>88</v>
      </c>
      <c r="BO164" s="707"/>
      <c r="BP164" s="703">
        <f t="shared" si="6"/>
        <v>1041510</v>
      </c>
      <c r="BQ164" s="703" t="s">
        <v>88</v>
      </c>
      <c r="BR164" s="703"/>
      <c r="BS164" s="703">
        <f t="shared" si="7"/>
        <v>1041510</v>
      </c>
      <c r="BT164" s="703" t="s">
        <v>88</v>
      </c>
      <c r="BU164" s="703"/>
      <c r="BV164" s="703">
        <f t="shared" si="8"/>
        <v>1041510</v>
      </c>
      <c r="BW164" s="703" t="s">
        <v>88</v>
      </c>
      <c r="BX164" s="703"/>
      <c r="BY164" s="703" t="s">
        <v>6943</v>
      </c>
      <c r="BZ164" s="703" t="s">
        <v>88</v>
      </c>
      <c r="CA164" s="703"/>
      <c r="CB164" s="703" t="s">
        <v>6943</v>
      </c>
      <c r="CC164" s="703" t="s">
        <v>88</v>
      </c>
      <c r="CD164" s="703"/>
      <c r="CE164" s="703" t="s">
        <v>6943</v>
      </c>
      <c r="CF164" s="703" t="s">
        <v>88</v>
      </c>
      <c r="CG164" s="703"/>
      <c r="CH164" s="703" t="s">
        <v>6943</v>
      </c>
      <c r="CI164" s="703" t="s">
        <v>88</v>
      </c>
      <c r="CJ164" s="703"/>
      <c r="CK164" s="702" t="s">
        <v>6944</v>
      </c>
      <c r="CL164" s="702"/>
      <c r="CM164" s="707" t="s">
        <v>88</v>
      </c>
      <c r="CN164" s="707"/>
      <c r="CO164" s="707" t="s">
        <v>88</v>
      </c>
      <c r="CP164" s="707"/>
      <c r="CQ164" s="707" t="s">
        <v>4483</v>
      </c>
      <c r="CR164" s="707"/>
      <c r="CS164" s="691" t="s">
        <v>88</v>
      </c>
      <c r="CT164" s="691"/>
      <c r="CU164" s="691" t="str">
        <f t="shared" si="9"/>
        <v>NA</v>
      </c>
      <c r="CV164" s="691"/>
      <c r="CW164" s="707" t="str">
        <f t="shared" si="10"/>
        <v>NA</v>
      </c>
      <c r="CX164" s="707"/>
      <c r="CY164" s="707" t="s">
        <v>88</v>
      </c>
      <c r="CZ164" s="707"/>
      <c r="DA164" s="707" t="s">
        <v>88</v>
      </c>
      <c r="DB164" s="707"/>
      <c r="DC164" s="707" t="s">
        <v>88</v>
      </c>
      <c r="DD164" s="707"/>
      <c r="DE164" s="700" t="s">
        <v>88</v>
      </c>
      <c r="DF164" s="700"/>
      <c r="DG164" s="707" t="s">
        <v>88</v>
      </c>
      <c r="DH164" s="707"/>
      <c r="DI164" s="707">
        <v>37.233370999999998</v>
      </c>
      <c r="DJ164" s="707"/>
      <c r="DK164" s="704">
        <v>-82.041995</v>
      </c>
      <c r="DL164" s="704"/>
      <c r="DM164" s="704">
        <v>1700</v>
      </c>
      <c r="DN164" s="704"/>
      <c r="DO164" s="704">
        <v>140</v>
      </c>
      <c r="DP164" s="704"/>
      <c r="DQ164" s="704">
        <v>70</v>
      </c>
      <c r="DR164" s="704"/>
      <c r="DS164" s="704" t="s">
        <v>88</v>
      </c>
      <c r="DT164" s="704"/>
      <c r="DU164" s="704" t="s">
        <v>88</v>
      </c>
      <c r="DV164" s="704"/>
      <c r="DW164" s="704" t="s">
        <v>88</v>
      </c>
      <c r="DX164" s="704"/>
      <c r="DY164" s="707" t="s">
        <v>88</v>
      </c>
      <c r="DZ164" s="707"/>
      <c r="EA164" s="704" t="s">
        <v>88</v>
      </c>
      <c r="EB164" s="704"/>
      <c r="EC164" s="704" t="s">
        <v>88</v>
      </c>
      <c r="ED164" s="704"/>
      <c r="EE164" s="704" t="s">
        <v>88</v>
      </c>
      <c r="EF164" s="704"/>
      <c r="EG164" s="704" t="s">
        <v>88</v>
      </c>
      <c r="EH164" s="704"/>
      <c r="EI164" s="704" t="s">
        <v>88</v>
      </c>
      <c r="EJ164" s="704"/>
      <c r="EK164" s="704" t="s">
        <v>88</v>
      </c>
      <c r="EL164" s="704"/>
      <c r="EM164" s="704" t="s">
        <v>88</v>
      </c>
      <c r="EN164" s="704"/>
      <c r="EO164" s="704" t="s">
        <v>88</v>
      </c>
      <c r="EP164" s="704"/>
      <c r="EQ164" s="704" t="s">
        <v>88</v>
      </c>
      <c r="ER164" s="704"/>
      <c r="ES164" s="704" t="s">
        <v>88</v>
      </c>
      <c r="ET164" s="704"/>
      <c r="EU164" s="704" t="s">
        <v>88</v>
      </c>
      <c r="EV164" s="704"/>
      <c r="EW164" s="699"/>
      <c r="EX164" s="699"/>
      <c r="EY164" s="699"/>
      <c r="EZ164" s="707"/>
      <c r="FA164" s="707"/>
      <c r="FB164" s="707"/>
      <c r="FC164" s="699"/>
      <c r="FD164" s="699"/>
      <c r="FE164" s="699"/>
      <c r="FF164" s="699"/>
      <c r="FG164" s="699"/>
      <c r="FH164" s="699"/>
      <c r="FI164" s="693"/>
      <c r="FJ164" s="693"/>
      <c r="FK164" s="693"/>
      <c r="FL164" s="693"/>
      <c r="FM164" s="693"/>
      <c r="FN164" s="693"/>
      <c r="FO164" s="693"/>
      <c r="FP164" s="693"/>
      <c r="FQ164" s="693"/>
      <c r="FR164" s="693"/>
      <c r="FS164" s="693"/>
      <c r="FT164" s="693"/>
      <c r="FU164" s="695"/>
      <c r="FV164" s="695"/>
      <c r="FW164" s="695"/>
      <c r="FX164" s="695"/>
      <c r="FY164" s="695"/>
      <c r="FZ164" s="695"/>
      <c r="GA164" s="695"/>
      <c r="GB164" s="695"/>
      <c r="GC164" s="707"/>
      <c r="GD164" s="707"/>
    </row>
    <row r="165" spans="1:186" ht="24.95" customHeight="1" x14ac:dyDescent="0.2">
      <c r="A165" s="705"/>
      <c r="B165" s="708" t="s">
        <v>3086</v>
      </c>
      <c r="C165" s="707" t="s">
        <v>5423</v>
      </c>
      <c r="D165" s="707" t="s">
        <v>7099</v>
      </c>
      <c r="E165" s="707"/>
      <c r="F165" s="707" t="s">
        <v>7100</v>
      </c>
      <c r="G165" s="707"/>
      <c r="H165" s="704" t="s">
        <v>88</v>
      </c>
      <c r="I165" s="704"/>
      <c r="J165" s="704" t="s">
        <v>88</v>
      </c>
      <c r="K165" s="704" t="s">
        <v>88</v>
      </c>
      <c r="L165" s="704" t="s">
        <v>88</v>
      </c>
      <c r="M165" s="704" t="s">
        <v>88</v>
      </c>
      <c r="N165" s="704" t="s">
        <v>88</v>
      </c>
      <c r="O165" s="704" t="s">
        <v>88</v>
      </c>
      <c r="P165" s="707" t="s">
        <v>88</v>
      </c>
      <c r="Q165" s="707"/>
      <c r="R165" s="707" t="s">
        <v>88</v>
      </c>
      <c r="S165" s="707"/>
      <c r="T165" s="707" t="s">
        <v>6941</v>
      </c>
      <c r="U165" s="707"/>
      <c r="V165" s="707" t="s">
        <v>88</v>
      </c>
      <c r="W165" s="707" t="s">
        <v>88</v>
      </c>
      <c r="X165" s="704" t="s">
        <v>88</v>
      </c>
      <c r="Y165" s="704" t="s">
        <v>88</v>
      </c>
      <c r="Z165" s="704" t="s">
        <v>88</v>
      </c>
      <c r="AA165" s="704"/>
      <c r="AB165" s="707" t="s">
        <v>88</v>
      </c>
      <c r="AC165" s="691"/>
      <c r="AD165" s="691" t="s">
        <v>88</v>
      </c>
      <c r="AE165" s="691"/>
      <c r="AF165" s="707" t="s">
        <v>88</v>
      </c>
      <c r="AG165" s="707"/>
      <c r="AH165" s="707" t="s">
        <v>88</v>
      </c>
      <c r="AI165" s="707" t="s">
        <v>88</v>
      </c>
      <c r="AJ165" s="707" t="s">
        <v>88</v>
      </c>
      <c r="AK165" s="707" t="s">
        <v>88</v>
      </c>
      <c r="AL165" s="707" t="s">
        <v>88</v>
      </c>
      <c r="AM165" s="707" t="s">
        <v>88</v>
      </c>
      <c r="AN165" s="707" t="s">
        <v>88</v>
      </c>
      <c r="AO165" s="707" t="s">
        <v>88</v>
      </c>
      <c r="AP165" s="707" t="s">
        <v>88</v>
      </c>
      <c r="AQ165" s="707" t="s">
        <v>88</v>
      </c>
      <c r="AR165" s="707" t="s">
        <v>88</v>
      </c>
      <c r="AS165" s="707" t="s">
        <v>88</v>
      </c>
      <c r="AT165" s="707" t="s">
        <v>88</v>
      </c>
      <c r="AU165" s="707" t="s">
        <v>88</v>
      </c>
      <c r="AV165" s="707" t="s">
        <v>88</v>
      </c>
      <c r="AW165" s="707" t="s">
        <v>88</v>
      </c>
      <c r="AX165" s="707" t="s">
        <v>88</v>
      </c>
      <c r="AY165" s="707" t="s">
        <v>88</v>
      </c>
      <c r="AZ165" s="707" t="s">
        <v>88</v>
      </c>
      <c r="BA165" s="707" t="s">
        <v>88</v>
      </c>
      <c r="BB165" s="707" t="s">
        <v>88</v>
      </c>
      <c r="BC165" s="707" t="s">
        <v>601</v>
      </c>
      <c r="BD165" s="707" t="s">
        <v>88</v>
      </c>
      <c r="BE165" s="692">
        <f>BE164</f>
        <v>32509</v>
      </c>
      <c r="BF165" s="707" t="s">
        <v>88</v>
      </c>
      <c r="BG165" s="707" t="s">
        <v>88</v>
      </c>
      <c r="BH165" s="707" t="s">
        <v>88</v>
      </c>
      <c r="BI165" s="707">
        <v>30300381</v>
      </c>
      <c r="BJ165" s="706"/>
      <c r="BK165" s="707" t="s">
        <v>88</v>
      </c>
      <c r="BL165" s="707"/>
      <c r="BM165" s="703">
        <f>0.77*BM164</f>
        <v>801962.70000000007</v>
      </c>
      <c r="BN165" s="707" t="s">
        <v>88</v>
      </c>
      <c r="BO165" s="707"/>
      <c r="BP165" s="703">
        <f t="shared" si="6"/>
        <v>801962.70000000007</v>
      </c>
      <c r="BQ165" s="703" t="s">
        <v>88</v>
      </c>
      <c r="BR165" s="703"/>
      <c r="BS165" s="703">
        <f t="shared" si="7"/>
        <v>801962.70000000007</v>
      </c>
      <c r="BT165" s="703" t="s">
        <v>88</v>
      </c>
      <c r="BU165" s="703"/>
      <c r="BV165" s="703">
        <f t="shared" si="8"/>
        <v>801962.70000000007</v>
      </c>
      <c r="BW165" s="703" t="s">
        <v>88</v>
      </c>
      <c r="BX165" s="703"/>
      <c r="BY165" s="703" t="s">
        <v>6943</v>
      </c>
      <c r="BZ165" s="703" t="s">
        <v>88</v>
      </c>
      <c r="CA165" s="703"/>
      <c r="CB165" s="703" t="s">
        <v>6943</v>
      </c>
      <c r="CC165" s="703" t="s">
        <v>88</v>
      </c>
      <c r="CD165" s="703"/>
      <c r="CE165" s="703" t="s">
        <v>6943</v>
      </c>
      <c r="CF165" s="703" t="s">
        <v>88</v>
      </c>
      <c r="CG165" s="703"/>
      <c r="CH165" s="703" t="s">
        <v>6943</v>
      </c>
      <c r="CI165" s="703" t="s">
        <v>88</v>
      </c>
      <c r="CJ165" s="703"/>
      <c r="CK165" s="702" t="s">
        <v>6944</v>
      </c>
      <c r="CL165" s="702"/>
      <c r="CM165" s="707" t="s">
        <v>88</v>
      </c>
      <c r="CN165" s="707"/>
      <c r="CO165" s="707" t="s">
        <v>88</v>
      </c>
      <c r="CP165" s="707"/>
      <c r="CQ165" s="707" t="s">
        <v>4483</v>
      </c>
      <c r="CR165" s="707"/>
      <c r="CS165" s="691" t="s">
        <v>3326</v>
      </c>
      <c r="CT165" s="691"/>
      <c r="CU165" s="691" t="str">
        <f t="shared" si="9"/>
        <v>NA</v>
      </c>
      <c r="CV165" s="691"/>
      <c r="CW165" s="707" t="str">
        <f t="shared" si="10"/>
        <v>NA</v>
      </c>
      <c r="CX165" s="707"/>
      <c r="CY165" s="707" t="s">
        <v>88</v>
      </c>
      <c r="CZ165" s="707"/>
      <c r="DA165" s="707" t="s">
        <v>88</v>
      </c>
      <c r="DB165" s="707"/>
      <c r="DC165" s="707" t="s">
        <v>88</v>
      </c>
      <c r="DD165" s="707"/>
      <c r="DE165" s="700" t="s">
        <v>88</v>
      </c>
      <c r="DF165" s="700"/>
      <c r="DG165" s="707" t="s">
        <v>88</v>
      </c>
      <c r="DH165" s="707"/>
      <c r="DI165" s="707">
        <f>DI164</f>
        <v>37.233370999999998</v>
      </c>
      <c r="DJ165" s="707"/>
      <c r="DK165" s="704">
        <f t="shared" ref="DK165:DW165" si="14">DK164</f>
        <v>-82.041995</v>
      </c>
      <c r="DL165" s="704">
        <f t="shared" si="14"/>
        <v>0</v>
      </c>
      <c r="DM165" s="704">
        <f t="shared" si="14"/>
        <v>1700</v>
      </c>
      <c r="DN165" s="704">
        <f t="shared" si="14"/>
        <v>0</v>
      </c>
      <c r="DO165" s="704">
        <f t="shared" si="14"/>
        <v>140</v>
      </c>
      <c r="DP165" s="704">
        <f t="shared" si="14"/>
        <v>0</v>
      </c>
      <c r="DQ165" s="704">
        <f t="shared" si="14"/>
        <v>70</v>
      </c>
      <c r="DR165" s="704">
        <f t="shared" si="14"/>
        <v>0</v>
      </c>
      <c r="DS165" s="704" t="str">
        <f t="shared" si="14"/>
        <v>NA</v>
      </c>
      <c r="DT165" s="704">
        <f t="shared" si="14"/>
        <v>0</v>
      </c>
      <c r="DU165" s="704" t="str">
        <f t="shared" si="14"/>
        <v>NA</v>
      </c>
      <c r="DV165" s="704">
        <f t="shared" si="14"/>
        <v>0</v>
      </c>
      <c r="DW165" s="704" t="str">
        <f t="shared" si="14"/>
        <v>NA</v>
      </c>
      <c r="DX165" s="704"/>
      <c r="DY165" s="707" t="s">
        <v>88</v>
      </c>
      <c r="DZ165" s="707"/>
      <c r="EA165" s="704" t="s">
        <v>88</v>
      </c>
      <c r="EB165" s="704"/>
      <c r="EC165" s="704" t="s">
        <v>88</v>
      </c>
      <c r="ED165" s="704"/>
      <c r="EE165" s="704" t="s">
        <v>88</v>
      </c>
      <c r="EF165" s="704"/>
      <c r="EG165" s="704" t="s">
        <v>88</v>
      </c>
      <c r="EH165" s="704"/>
      <c r="EI165" s="704" t="s">
        <v>88</v>
      </c>
      <c r="EJ165" s="704"/>
      <c r="EK165" s="704" t="s">
        <v>88</v>
      </c>
      <c r="EL165" s="704"/>
      <c r="EM165" s="704" t="s">
        <v>88</v>
      </c>
      <c r="EN165" s="704"/>
      <c r="EO165" s="704" t="s">
        <v>88</v>
      </c>
      <c r="EP165" s="704"/>
      <c r="EQ165" s="704" t="s">
        <v>88</v>
      </c>
      <c r="ER165" s="704"/>
      <c r="ES165" s="704" t="s">
        <v>88</v>
      </c>
      <c r="ET165" s="704"/>
      <c r="EU165" s="704" t="s">
        <v>88</v>
      </c>
      <c r="EV165" s="704"/>
      <c r="EW165" s="699"/>
      <c r="EX165" s="699"/>
      <c r="EY165" s="699"/>
      <c r="EZ165" s="707"/>
      <c r="FA165" s="707"/>
      <c r="FB165" s="707"/>
      <c r="FC165" s="699"/>
      <c r="FD165" s="699"/>
      <c r="FE165" s="699"/>
      <c r="FF165" s="699"/>
      <c r="FG165" s="699"/>
      <c r="FH165" s="699"/>
      <c r="FI165" s="693"/>
      <c r="FJ165" s="693"/>
      <c r="FK165" s="693"/>
      <c r="FL165" s="693"/>
      <c r="FM165" s="693"/>
      <c r="FN165" s="693"/>
      <c r="FO165" s="693"/>
      <c r="FP165" s="693"/>
      <c r="FQ165" s="693"/>
      <c r="FR165" s="693"/>
      <c r="FS165" s="693"/>
      <c r="FT165" s="693"/>
      <c r="FU165" s="695"/>
      <c r="FV165" s="695"/>
      <c r="FW165" s="695"/>
      <c r="FX165" s="695"/>
      <c r="FY165" s="695"/>
      <c r="FZ165" s="695"/>
      <c r="GA165" s="695"/>
      <c r="GB165" s="695"/>
      <c r="GC165" s="707"/>
      <c r="GD165" s="707"/>
    </row>
    <row r="166" spans="1:186" ht="24.95" customHeight="1" x14ac:dyDescent="0.2">
      <c r="A166" s="705"/>
      <c r="B166" s="708" t="s">
        <v>3086</v>
      </c>
      <c r="C166" s="707" t="s">
        <v>5423</v>
      </c>
      <c r="D166" s="707" t="s">
        <v>7101</v>
      </c>
      <c r="E166" s="707"/>
      <c r="F166" s="707" t="s">
        <v>7102</v>
      </c>
      <c r="G166" s="707"/>
      <c r="H166" s="704" t="s">
        <v>88</v>
      </c>
      <c r="I166" s="704"/>
      <c r="J166" s="704" t="s">
        <v>88</v>
      </c>
      <c r="K166" s="704" t="s">
        <v>88</v>
      </c>
      <c r="L166" s="704" t="s">
        <v>88</v>
      </c>
      <c r="M166" s="704" t="s">
        <v>88</v>
      </c>
      <c r="N166" s="704" t="s">
        <v>88</v>
      </c>
      <c r="O166" s="704" t="s">
        <v>88</v>
      </c>
      <c r="P166" s="707" t="s">
        <v>88</v>
      </c>
      <c r="Q166" s="707"/>
      <c r="R166" s="707" t="s">
        <v>88</v>
      </c>
      <c r="S166" s="707"/>
      <c r="T166" s="707" t="s">
        <v>6941</v>
      </c>
      <c r="U166" s="707"/>
      <c r="V166" s="707" t="s">
        <v>88</v>
      </c>
      <c r="W166" s="707" t="s">
        <v>88</v>
      </c>
      <c r="X166" s="704" t="s">
        <v>88</v>
      </c>
      <c r="Y166" s="704" t="s">
        <v>88</v>
      </c>
      <c r="Z166" s="704" t="s">
        <v>88</v>
      </c>
      <c r="AA166" s="704"/>
      <c r="AB166" s="691">
        <v>37.233911999999997</v>
      </c>
      <c r="AC166" s="691"/>
      <c r="AD166" s="691">
        <v>-82.042359000000005</v>
      </c>
      <c r="AE166" s="691"/>
      <c r="AF166" s="707" t="s">
        <v>88</v>
      </c>
      <c r="AG166" s="707"/>
      <c r="AH166" s="707" t="s">
        <v>88</v>
      </c>
      <c r="AI166" s="707" t="s">
        <v>88</v>
      </c>
      <c r="AJ166" s="707" t="s">
        <v>88</v>
      </c>
      <c r="AK166" s="707" t="s">
        <v>88</v>
      </c>
      <c r="AL166" s="707" t="s">
        <v>88</v>
      </c>
      <c r="AM166" s="707" t="s">
        <v>88</v>
      </c>
      <c r="AN166" s="707" t="s">
        <v>88</v>
      </c>
      <c r="AO166" s="707" t="s">
        <v>88</v>
      </c>
      <c r="AP166" s="707" t="s">
        <v>88</v>
      </c>
      <c r="AQ166" s="707" t="s">
        <v>88</v>
      </c>
      <c r="AR166" s="707" t="s">
        <v>88</v>
      </c>
      <c r="AS166" s="707" t="s">
        <v>88</v>
      </c>
      <c r="AT166" s="707" t="s">
        <v>88</v>
      </c>
      <c r="AU166" s="707" t="s">
        <v>88</v>
      </c>
      <c r="AV166" s="707" t="s">
        <v>88</v>
      </c>
      <c r="AW166" s="707" t="s">
        <v>88</v>
      </c>
      <c r="AX166" s="707" t="s">
        <v>88</v>
      </c>
      <c r="AY166" s="707" t="s">
        <v>88</v>
      </c>
      <c r="AZ166" s="707" t="s">
        <v>88</v>
      </c>
      <c r="BA166" s="707" t="s">
        <v>88</v>
      </c>
      <c r="BB166" s="707" t="s">
        <v>88</v>
      </c>
      <c r="BC166" s="707" t="s">
        <v>601</v>
      </c>
      <c r="BD166" s="707" t="s">
        <v>88</v>
      </c>
      <c r="BE166" s="692">
        <f>BE148</f>
        <v>32509</v>
      </c>
      <c r="BF166" s="707" t="s">
        <v>88</v>
      </c>
      <c r="BG166" s="707" t="s">
        <v>88</v>
      </c>
      <c r="BH166" s="707" t="s">
        <v>88</v>
      </c>
      <c r="BI166" s="707">
        <v>30300382</v>
      </c>
      <c r="BJ166" s="706"/>
      <c r="BK166" s="707" t="s">
        <v>7103</v>
      </c>
      <c r="BL166" s="707"/>
      <c r="BM166" s="703">
        <f>BM165/2</f>
        <v>400981.35000000003</v>
      </c>
      <c r="BN166" s="707" t="s">
        <v>88</v>
      </c>
      <c r="BO166" s="707"/>
      <c r="BP166" s="703">
        <f t="shared" si="6"/>
        <v>400981.35000000003</v>
      </c>
      <c r="BQ166" s="703" t="s">
        <v>88</v>
      </c>
      <c r="BR166" s="703"/>
      <c r="BS166" s="703">
        <f t="shared" si="7"/>
        <v>400981.35000000003</v>
      </c>
      <c r="BT166" s="703" t="s">
        <v>88</v>
      </c>
      <c r="BU166" s="703"/>
      <c r="BV166" s="703">
        <f t="shared" si="8"/>
        <v>400981.35000000003</v>
      </c>
      <c r="BW166" s="703" t="s">
        <v>88</v>
      </c>
      <c r="BX166" s="703"/>
      <c r="BY166" s="703" t="s">
        <v>6943</v>
      </c>
      <c r="BZ166" s="703" t="s">
        <v>88</v>
      </c>
      <c r="CA166" s="703"/>
      <c r="CB166" s="703" t="s">
        <v>6943</v>
      </c>
      <c r="CC166" s="703" t="s">
        <v>88</v>
      </c>
      <c r="CD166" s="703"/>
      <c r="CE166" s="703" t="s">
        <v>6943</v>
      </c>
      <c r="CF166" s="703" t="s">
        <v>88</v>
      </c>
      <c r="CG166" s="703"/>
      <c r="CH166" s="703" t="s">
        <v>6943</v>
      </c>
      <c r="CI166" s="703" t="s">
        <v>88</v>
      </c>
      <c r="CJ166" s="703"/>
      <c r="CK166" s="702" t="s">
        <v>6944</v>
      </c>
      <c r="CL166" s="702"/>
      <c r="CM166" s="707" t="s">
        <v>88</v>
      </c>
      <c r="CN166" s="707"/>
      <c r="CO166" s="707" t="s">
        <v>88</v>
      </c>
      <c r="CP166" s="707"/>
      <c r="CQ166" s="707" t="s">
        <v>735</v>
      </c>
      <c r="CR166" s="707"/>
      <c r="CS166" s="691" t="s">
        <v>670</v>
      </c>
      <c r="CT166" s="691"/>
      <c r="CU166" s="691">
        <f t="shared" si="9"/>
        <v>37.233911999999997</v>
      </c>
      <c r="CV166" s="691"/>
      <c r="CW166" s="707">
        <f t="shared" si="10"/>
        <v>-82.042359000000005</v>
      </c>
      <c r="CX166" s="707"/>
      <c r="CY166" s="707">
        <v>60</v>
      </c>
      <c r="CZ166" s="707"/>
      <c r="DA166" s="707">
        <v>26.9</v>
      </c>
      <c r="DB166" s="707"/>
      <c r="DC166" s="707" t="s">
        <v>88</v>
      </c>
      <c r="DD166" s="707"/>
      <c r="DE166" s="707">
        <v>200</v>
      </c>
      <c r="DF166" s="700"/>
      <c r="DG166" s="707" t="s">
        <v>88</v>
      </c>
      <c r="DH166" s="707"/>
      <c r="DI166" s="707" t="s">
        <v>88</v>
      </c>
      <c r="DJ166" s="707"/>
      <c r="DK166" s="704" t="s">
        <v>88</v>
      </c>
      <c r="DL166" s="704"/>
      <c r="DM166" s="704" t="s">
        <v>88</v>
      </c>
      <c r="DN166" s="704"/>
      <c r="DO166" s="704" t="s">
        <v>88</v>
      </c>
      <c r="DP166" s="704"/>
      <c r="DQ166" s="704" t="s">
        <v>88</v>
      </c>
      <c r="DR166" s="704"/>
      <c r="DS166" s="704" t="s">
        <v>88</v>
      </c>
      <c r="DT166" s="704"/>
      <c r="DU166" s="704" t="s">
        <v>88</v>
      </c>
      <c r="DV166" s="704"/>
      <c r="DW166" s="704" t="s">
        <v>88</v>
      </c>
      <c r="DX166" s="704"/>
      <c r="DY166" s="707" t="s">
        <v>88</v>
      </c>
      <c r="DZ166" s="707"/>
      <c r="EA166" s="704" t="s">
        <v>88</v>
      </c>
      <c r="EB166" s="704"/>
      <c r="EC166" s="704" t="s">
        <v>88</v>
      </c>
      <c r="ED166" s="704"/>
      <c r="EE166" s="704" t="s">
        <v>88</v>
      </c>
      <c r="EF166" s="704"/>
      <c r="EG166" s="704" t="s">
        <v>88</v>
      </c>
      <c r="EH166" s="704"/>
      <c r="EI166" s="704" t="s">
        <v>88</v>
      </c>
      <c r="EJ166" s="704"/>
      <c r="EK166" s="704" t="s">
        <v>88</v>
      </c>
      <c r="EL166" s="704"/>
      <c r="EM166" s="704" t="s">
        <v>88</v>
      </c>
      <c r="EN166" s="704"/>
      <c r="EO166" s="704" t="s">
        <v>88</v>
      </c>
      <c r="EP166" s="704"/>
      <c r="EQ166" s="704" t="s">
        <v>88</v>
      </c>
      <c r="ER166" s="704"/>
      <c r="ES166" s="704" t="s">
        <v>88</v>
      </c>
      <c r="ET166" s="704"/>
      <c r="EU166" s="704" t="s">
        <v>88</v>
      </c>
      <c r="EV166" s="704"/>
      <c r="EW166" s="699"/>
      <c r="EX166" s="699"/>
      <c r="EY166" s="699"/>
      <c r="EZ166" s="707"/>
      <c r="FA166" s="707"/>
      <c r="FB166" s="707"/>
      <c r="FC166" s="699"/>
      <c r="FD166" s="699"/>
      <c r="FE166" s="699"/>
      <c r="FF166" s="699"/>
      <c r="FG166" s="699"/>
      <c r="FH166" s="699"/>
      <c r="FI166" s="693"/>
      <c r="FJ166" s="693"/>
      <c r="FK166" s="693"/>
      <c r="FL166" s="693"/>
      <c r="FM166" s="693"/>
      <c r="FN166" s="693"/>
      <c r="FO166" s="693"/>
      <c r="FP166" s="693"/>
      <c r="FQ166" s="693"/>
      <c r="FR166" s="693"/>
      <c r="FS166" s="693"/>
      <c r="FT166" s="693"/>
      <c r="FU166" s="695"/>
      <c r="FV166" s="695"/>
      <c r="FW166" s="695"/>
      <c r="FX166" s="695"/>
      <c r="FY166" s="695"/>
      <c r="FZ166" s="695"/>
      <c r="GA166" s="695"/>
      <c r="GB166" s="695"/>
      <c r="GC166" s="707"/>
      <c r="GD166" s="707"/>
    </row>
    <row r="167" spans="1:186" ht="24.95" customHeight="1" x14ac:dyDescent="0.2">
      <c r="A167" s="705"/>
      <c r="B167" s="708" t="s">
        <v>3086</v>
      </c>
      <c r="C167" s="707" t="s">
        <v>5423</v>
      </c>
      <c r="D167" s="707" t="s">
        <v>7101</v>
      </c>
      <c r="E167" s="707"/>
      <c r="F167" s="707" t="s">
        <v>7104</v>
      </c>
      <c r="G167" s="707"/>
      <c r="H167" s="704" t="s">
        <v>88</v>
      </c>
      <c r="I167" s="704"/>
      <c r="J167" s="704" t="s">
        <v>88</v>
      </c>
      <c r="K167" s="704" t="s">
        <v>88</v>
      </c>
      <c r="L167" s="704" t="s">
        <v>88</v>
      </c>
      <c r="M167" s="704" t="s">
        <v>88</v>
      </c>
      <c r="N167" s="704" t="s">
        <v>88</v>
      </c>
      <c r="O167" s="704" t="s">
        <v>88</v>
      </c>
      <c r="P167" s="707" t="s">
        <v>88</v>
      </c>
      <c r="Q167" s="707"/>
      <c r="R167" s="707" t="s">
        <v>88</v>
      </c>
      <c r="S167" s="707"/>
      <c r="T167" s="707" t="s">
        <v>6941</v>
      </c>
      <c r="U167" s="707"/>
      <c r="V167" s="707" t="s">
        <v>88</v>
      </c>
      <c r="W167" s="707" t="s">
        <v>88</v>
      </c>
      <c r="X167" s="704" t="s">
        <v>88</v>
      </c>
      <c r="Y167" s="704" t="s">
        <v>88</v>
      </c>
      <c r="Z167" s="704" t="s">
        <v>88</v>
      </c>
      <c r="AA167" s="704"/>
      <c r="AB167" s="691">
        <v>37.233524000000003</v>
      </c>
      <c r="AC167" s="691"/>
      <c r="AD167" s="691">
        <v>-82.039089000000004</v>
      </c>
      <c r="AE167" s="691"/>
      <c r="AF167" s="707" t="s">
        <v>88</v>
      </c>
      <c r="AG167" s="707"/>
      <c r="AH167" s="707" t="s">
        <v>88</v>
      </c>
      <c r="AI167" s="707" t="s">
        <v>88</v>
      </c>
      <c r="AJ167" s="707" t="s">
        <v>88</v>
      </c>
      <c r="AK167" s="707" t="s">
        <v>88</v>
      </c>
      <c r="AL167" s="707" t="s">
        <v>88</v>
      </c>
      <c r="AM167" s="707" t="s">
        <v>88</v>
      </c>
      <c r="AN167" s="707" t="s">
        <v>88</v>
      </c>
      <c r="AO167" s="707" t="s">
        <v>88</v>
      </c>
      <c r="AP167" s="707" t="s">
        <v>88</v>
      </c>
      <c r="AQ167" s="707" t="s">
        <v>88</v>
      </c>
      <c r="AR167" s="707" t="s">
        <v>88</v>
      </c>
      <c r="AS167" s="707" t="s">
        <v>88</v>
      </c>
      <c r="AT167" s="707" t="s">
        <v>88</v>
      </c>
      <c r="AU167" s="707" t="s">
        <v>88</v>
      </c>
      <c r="AV167" s="707" t="s">
        <v>88</v>
      </c>
      <c r="AW167" s="707" t="s">
        <v>88</v>
      </c>
      <c r="AX167" s="707" t="s">
        <v>88</v>
      </c>
      <c r="AY167" s="707" t="s">
        <v>88</v>
      </c>
      <c r="AZ167" s="707" t="s">
        <v>88</v>
      </c>
      <c r="BA167" s="707" t="s">
        <v>88</v>
      </c>
      <c r="BB167" s="707" t="s">
        <v>88</v>
      </c>
      <c r="BC167" s="707" t="s">
        <v>601</v>
      </c>
      <c r="BD167" s="707" t="s">
        <v>88</v>
      </c>
      <c r="BE167" s="692">
        <f>BE157</f>
        <v>35582</v>
      </c>
      <c r="BF167" s="707" t="s">
        <v>88</v>
      </c>
      <c r="BG167" s="707" t="s">
        <v>88</v>
      </c>
      <c r="BH167" s="707" t="s">
        <v>88</v>
      </c>
      <c r="BI167" s="707">
        <v>30300382</v>
      </c>
      <c r="BJ167" s="706"/>
      <c r="BK167" s="707" t="s">
        <v>7105</v>
      </c>
      <c r="BL167" s="707"/>
      <c r="BM167" s="703">
        <f>BM166</f>
        <v>400981.35000000003</v>
      </c>
      <c r="BN167" s="707" t="s">
        <v>88</v>
      </c>
      <c r="BO167" s="707"/>
      <c r="BP167" s="703">
        <f t="shared" si="6"/>
        <v>400981.35000000003</v>
      </c>
      <c r="BQ167" s="703" t="s">
        <v>88</v>
      </c>
      <c r="BR167" s="703"/>
      <c r="BS167" s="703">
        <f t="shared" si="7"/>
        <v>400981.35000000003</v>
      </c>
      <c r="BT167" s="703" t="s">
        <v>88</v>
      </c>
      <c r="BU167" s="703"/>
      <c r="BV167" s="703">
        <f t="shared" si="8"/>
        <v>400981.35000000003</v>
      </c>
      <c r="BW167" s="703" t="s">
        <v>88</v>
      </c>
      <c r="BX167" s="703"/>
      <c r="BY167" s="703" t="s">
        <v>6943</v>
      </c>
      <c r="BZ167" s="703" t="s">
        <v>88</v>
      </c>
      <c r="CA167" s="703"/>
      <c r="CB167" s="703" t="s">
        <v>6943</v>
      </c>
      <c r="CC167" s="703" t="s">
        <v>88</v>
      </c>
      <c r="CD167" s="703"/>
      <c r="CE167" s="703" t="s">
        <v>6943</v>
      </c>
      <c r="CF167" s="703" t="s">
        <v>88</v>
      </c>
      <c r="CG167" s="703"/>
      <c r="CH167" s="703" t="s">
        <v>6943</v>
      </c>
      <c r="CI167" s="703" t="s">
        <v>88</v>
      </c>
      <c r="CJ167" s="703"/>
      <c r="CK167" s="702" t="s">
        <v>6944</v>
      </c>
      <c r="CL167" s="702"/>
      <c r="CM167" s="707" t="s">
        <v>88</v>
      </c>
      <c r="CN167" s="707"/>
      <c r="CO167" s="707" t="s">
        <v>88</v>
      </c>
      <c r="CP167" s="707"/>
      <c r="CQ167" s="707" t="s">
        <v>735</v>
      </c>
      <c r="CR167" s="707"/>
      <c r="CS167" s="691" t="s">
        <v>670</v>
      </c>
      <c r="CT167" s="691"/>
      <c r="CU167" s="691">
        <f t="shared" si="9"/>
        <v>37.233524000000003</v>
      </c>
      <c r="CV167" s="691"/>
      <c r="CW167" s="707">
        <f t="shared" si="10"/>
        <v>-82.039089000000004</v>
      </c>
      <c r="CX167" s="707"/>
      <c r="CY167" s="707">
        <v>60</v>
      </c>
      <c r="CZ167" s="707"/>
      <c r="DA167" s="707">
        <v>26.9</v>
      </c>
      <c r="DB167" s="707"/>
      <c r="DC167" s="707" t="s">
        <v>88</v>
      </c>
      <c r="DD167" s="707"/>
      <c r="DE167" s="707">
        <v>200</v>
      </c>
      <c r="DF167" s="700"/>
      <c r="DG167" s="707" t="s">
        <v>88</v>
      </c>
      <c r="DH167" s="707"/>
      <c r="DI167" s="707" t="s">
        <v>88</v>
      </c>
      <c r="DJ167" s="707"/>
      <c r="DK167" s="704" t="s">
        <v>88</v>
      </c>
      <c r="DL167" s="704"/>
      <c r="DM167" s="704" t="s">
        <v>88</v>
      </c>
      <c r="DN167" s="704"/>
      <c r="DO167" s="704" t="s">
        <v>88</v>
      </c>
      <c r="DP167" s="704"/>
      <c r="DQ167" s="704" t="s">
        <v>88</v>
      </c>
      <c r="DR167" s="704"/>
      <c r="DS167" s="704" t="s">
        <v>88</v>
      </c>
      <c r="DT167" s="704"/>
      <c r="DU167" s="704" t="s">
        <v>88</v>
      </c>
      <c r="DV167" s="704"/>
      <c r="DW167" s="704" t="s">
        <v>88</v>
      </c>
      <c r="DX167" s="704"/>
      <c r="DY167" s="707" t="s">
        <v>88</v>
      </c>
      <c r="DZ167" s="707"/>
      <c r="EA167" s="704" t="s">
        <v>88</v>
      </c>
      <c r="EB167" s="704"/>
      <c r="EC167" s="704" t="s">
        <v>88</v>
      </c>
      <c r="ED167" s="704"/>
      <c r="EE167" s="704" t="s">
        <v>88</v>
      </c>
      <c r="EF167" s="704"/>
      <c r="EG167" s="704" t="s">
        <v>88</v>
      </c>
      <c r="EH167" s="704"/>
      <c r="EI167" s="704" t="s">
        <v>88</v>
      </c>
      <c r="EJ167" s="704"/>
      <c r="EK167" s="704" t="s">
        <v>88</v>
      </c>
      <c r="EL167" s="704"/>
      <c r="EM167" s="704" t="s">
        <v>88</v>
      </c>
      <c r="EN167" s="704"/>
      <c r="EO167" s="704" t="s">
        <v>88</v>
      </c>
      <c r="EP167" s="704"/>
      <c r="EQ167" s="704" t="s">
        <v>88</v>
      </c>
      <c r="ER167" s="704"/>
      <c r="ES167" s="704" t="s">
        <v>88</v>
      </c>
      <c r="ET167" s="704"/>
      <c r="EU167" s="704" t="s">
        <v>88</v>
      </c>
      <c r="EV167" s="704"/>
      <c r="EW167" s="699"/>
      <c r="EX167" s="699"/>
      <c r="EY167" s="699"/>
      <c r="EZ167" s="707"/>
      <c r="FA167" s="707"/>
      <c r="FB167" s="707"/>
      <c r="FC167" s="699"/>
      <c r="FD167" s="699"/>
      <c r="FE167" s="699"/>
      <c r="FF167" s="699"/>
      <c r="FG167" s="699"/>
      <c r="FH167" s="699"/>
      <c r="FI167" s="693"/>
      <c r="FJ167" s="693"/>
      <c r="FK167" s="693"/>
      <c r="FL167" s="693"/>
      <c r="FM167" s="693"/>
      <c r="FN167" s="693"/>
      <c r="FO167" s="693"/>
      <c r="FP167" s="693"/>
      <c r="FQ167" s="693"/>
      <c r="FR167" s="693"/>
      <c r="FS167" s="693"/>
      <c r="FT167" s="693"/>
      <c r="FU167" s="695"/>
      <c r="FV167" s="695"/>
      <c r="FW167" s="695"/>
      <c r="FX167" s="695"/>
      <c r="FY167" s="695"/>
      <c r="FZ167" s="695"/>
      <c r="GA167" s="695"/>
      <c r="GB167" s="695"/>
      <c r="GC167" s="707"/>
      <c r="GD167" s="707"/>
    </row>
    <row r="168" spans="1:186" ht="24.95" customHeight="1" x14ac:dyDescent="0.2">
      <c r="A168" s="705"/>
      <c r="B168" s="708" t="s">
        <v>3086</v>
      </c>
      <c r="C168" s="707" t="s">
        <v>5423</v>
      </c>
      <c r="D168" s="707" t="s">
        <v>7106</v>
      </c>
      <c r="E168" s="707"/>
      <c r="F168" s="707" t="s">
        <v>7107</v>
      </c>
      <c r="G168" s="707"/>
      <c r="H168" s="704" t="s">
        <v>88</v>
      </c>
      <c r="I168" s="704"/>
      <c r="J168" s="704" t="s">
        <v>88</v>
      </c>
      <c r="K168" s="704" t="s">
        <v>88</v>
      </c>
      <c r="L168" s="704" t="s">
        <v>88</v>
      </c>
      <c r="M168" s="704" t="s">
        <v>88</v>
      </c>
      <c r="N168" s="704" t="s">
        <v>88</v>
      </c>
      <c r="O168" s="704" t="s">
        <v>88</v>
      </c>
      <c r="P168" s="707" t="s">
        <v>88</v>
      </c>
      <c r="Q168" s="707"/>
      <c r="R168" s="707" t="s">
        <v>88</v>
      </c>
      <c r="S168" s="707"/>
      <c r="T168" s="707" t="s">
        <v>6941</v>
      </c>
      <c r="U168" s="707"/>
      <c r="V168" s="707" t="s">
        <v>88</v>
      </c>
      <c r="W168" s="707" t="s">
        <v>88</v>
      </c>
      <c r="X168" s="704" t="s">
        <v>88</v>
      </c>
      <c r="Y168" s="704" t="s">
        <v>88</v>
      </c>
      <c r="Z168" s="704" t="s">
        <v>88</v>
      </c>
      <c r="AA168" s="704"/>
      <c r="AB168" s="707" t="s">
        <v>88</v>
      </c>
      <c r="AC168" s="691"/>
      <c r="AD168" s="691" t="s">
        <v>88</v>
      </c>
      <c r="AE168" s="691"/>
      <c r="AF168" s="707" t="s">
        <v>88</v>
      </c>
      <c r="AG168" s="707"/>
      <c r="AH168" s="707" t="s">
        <v>88</v>
      </c>
      <c r="AI168" s="707" t="s">
        <v>88</v>
      </c>
      <c r="AJ168" s="707" t="s">
        <v>88</v>
      </c>
      <c r="AK168" s="707" t="s">
        <v>88</v>
      </c>
      <c r="AL168" s="707" t="s">
        <v>88</v>
      </c>
      <c r="AM168" s="707" t="s">
        <v>88</v>
      </c>
      <c r="AN168" s="707" t="s">
        <v>88</v>
      </c>
      <c r="AO168" s="707" t="s">
        <v>88</v>
      </c>
      <c r="AP168" s="707" t="s">
        <v>88</v>
      </c>
      <c r="AQ168" s="707" t="s">
        <v>88</v>
      </c>
      <c r="AR168" s="707" t="s">
        <v>88</v>
      </c>
      <c r="AS168" s="707" t="s">
        <v>88</v>
      </c>
      <c r="AT168" s="707" t="s">
        <v>88</v>
      </c>
      <c r="AU168" s="707" t="s">
        <v>88</v>
      </c>
      <c r="AV168" s="707" t="s">
        <v>88</v>
      </c>
      <c r="AW168" s="707" t="s">
        <v>88</v>
      </c>
      <c r="AX168" s="707" t="s">
        <v>88</v>
      </c>
      <c r="AY168" s="707" t="s">
        <v>88</v>
      </c>
      <c r="AZ168" s="707" t="s">
        <v>88</v>
      </c>
      <c r="BA168" s="707" t="s">
        <v>88</v>
      </c>
      <c r="BB168" s="707" t="s">
        <v>88</v>
      </c>
      <c r="BC168" s="707" t="s">
        <v>601</v>
      </c>
      <c r="BD168" s="707" t="s">
        <v>88</v>
      </c>
      <c r="BE168" s="692">
        <f>BE165</f>
        <v>32509</v>
      </c>
      <c r="BF168" s="707" t="s">
        <v>88</v>
      </c>
      <c r="BG168" s="707" t="s">
        <v>88</v>
      </c>
      <c r="BH168" s="707" t="s">
        <v>88</v>
      </c>
      <c r="BI168" s="707">
        <v>30300312</v>
      </c>
      <c r="BJ168" s="706"/>
      <c r="BK168" s="707" t="s">
        <v>88</v>
      </c>
      <c r="BL168" s="707"/>
      <c r="BM168" s="703">
        <f>BM165</f>
        <v>801962.70000000007</v>
      </c>
      <c r="BN168" s="707" t="s">
        <v>88</v>
      </c>
      <c r="BO168" s="707"/>
      <c r="BP168" s="703">
        <f t="shared" si="6"/>
        <v>801962.70000000007</v>
      </c>
      <c r="BQ168" s="703" t="s">
        <v>88</v>
      </c>
      <c r="BR168" s="703"/>
      <c r="BS168" s="703">
        <f t="shared" si="7"/>
        <v>801962.70000000007</v>
      </c>
      <c r="BT168" s="703" t="s">
        <v>88</v>
      </c>
      <c r="BU168" s="703"/>
      <c r="BV168" s="703">
        <f t="shared" si="8"/>
        <v>801962.70000000007</v>
      </c>
      <c r="BW168" s="703" t="s">
        <v>88</v>
      </c>
      <c r="BX168" s="703"/>
      <c r="BY168" s="703" t="s">
        <v>6943</v>
      </c>
      <c r="BZ168" s="703" t="s">
        <v>88</v>
      </c>
      <c r="CA168" s="703"/>
      <c r="CB168" s="703" t="s">
        <v>6943</v>
      </c>
      <c r="CC168" s="703" t="s">
        <v>88</v>
      </c>
      <c r="CD168" s="703"/>
      <c r="CE168" s="703" t="s">
        <v>6943</v>
      </c>
      <c r="CF168" s="703" t="s">
        <v>88</v>
      </c>
      <c r="CG168" s="703"/>
      <c r="CH168" s="703" t="s">
        <v>6943</v>
      </c>
      <c r="CI168" s="703" t="s">
        <v>88</v>
      </c>
      <c r="CJ168" s="703"/>
      <c r="CK168" s="702" t="s">
        <v>6944</v>
      </c>
      <c r="CL168" s="702"/>
      <c r="CM168" s="707" t="s">
        <v>88</v>
      </c>
      <c r="CN168" s="707"/>
      <c r="CO168" s="707" t="s">
        <v>88</v>
      </c>
      <c r="CP168" s="707"/>
      <c r="CQ168" s="707" t="s">
        <v>4483</v>
      </c>
      <c r="CR168" s="707"/>
      <c r="CS168" s="691" t="s">
        <v>88</v>
      </c>
      <c r="CT168" s="691"/>
      <c r="CU168" s="691" t="str">
        <f t="shared" si="9"/>
        <v>NA</v>
      </c>
      <c r="CV168" s="691"/>
      <c r="CW168" s="707" t="str">
        <f t="shared" si="10"/>
        <v>NA</v>
      </c>
      <c r="CX168" s="707"/>
      <c r="CY168" s="707" t="s">
        <v>88</v>
      </c>
      <c r="CZ168" s="707"/>
      <c r="DA168" s="707" t="s">
        <v>88</v>
      </c>
      <c r="DB168" s="707"/>
      <c r="DC168" s="707" t="s">
        <v>88</v>
      </c>
      <c r="DD168" s="707"/>
      <c r="DE168" s="700" t="s">
        <v>88</v>
      </c>
      <c r="DF168" s="700"/>
      <c r="DG168" s="707" t="s">
        <v>88</v>
      </c>
      <c r="DH168" s="707"/>
      <c r="DI168" s="707">
        <v>37.234330999999997</v>
      </c>
      <c r="DJ168" s="707"/>
      <c r="DK168" s="704">
        <v>-82.047161000000003</v>
      </c>
      <c r="DL168" s="704"/>
      <c r="DM168" s="704">
        <v>2000</v>
      </c>
      <c r="DN168" s="704"/>
      <c r="DO168" s="704">
        <v>20</v>
      </c>
      <c r="DP168" s="704"/>
      <c r="DQ168" s="704">
        <v>15</v>
      </c>
      <c r="DR168" s="704"/>
      <c r="DS168" s="704" t="s">
        <v>88</v>
      </c>
      <c r="DT168" s="704"/>
      <c r="DU168" s="704" t="s">
        <v>88</v>
      </c>
      <c r="DV168" s="704"/>
      <c r="DW168" s="704" t="s">
        <v>88</v>
      </c>
      <c r="DX168" s="704"/>
      <c r="DY168" s="707" t="s">
        <v>88</v>
      </c>
      <c r="DZ168" s="707"/>
      <c r="EA168" s="704" t="s">
        <v>88</v>
      </c>
      <c r="EB168" s="704"/>
      <c r="EC168" s="704" t="s">
        <v>88</v>
      </c>
      <c r="ED168" s="704"/>
      <c r="EE168" s="704" t="s">
        <v>88</v>
      </c>
      <c r="EF168" s="704"/>
      <c r="EG168" s="704" t="s">
        <v>88</v>
      </c>
      <c r="EH168" s="704"/>
      <c r="EI168" s="704" t="s">
        <v>88</v>
      </c>
      <c r="EJ168" s="704"/>
      <c r="EK168" s="704" t="s">
        <v>88</v>
      </c>
      <c r="EL168" s="704"/>
      <c r="EM168" s="704" t="s">
        <v>88</v>
      </c>
      <c r="EN168" s="704"/>
      <c r="EO168" s="704" t="s">
        <v>88</v>
      </c>
      <c r="EP168" s="704"/>
      <c r="EQ168" s="704" t="s">
        <v>88</v>
      </c>
      <c r="ER168" s="704"/>
      <c r="ES168" s="704" t="s">
        <v>88</v>
      </c>
      <c r="ET168" s="704"/>
      <c r="EU168" s="704" t="s">
        <v>88</v>
      </c>
      <c r="EV168" s="704"/>
      <c r="EW168" s="699"/>
      <c r="EX168" s="699"/>
      <c r="EY168" s="699"/>
      <c r="EZ168" s="707"/>
      <c r="FA168" s="707"/>
      <c r="FB168" s="707"/>
      <c r="FC168" s="699"/>
      <c r="FD168" s="699"/>
      <c r="FE168" s="699"/>
      <c r="FF168" s="699"/>
      <c r="FG168" s="699"/>
      <c r="FH168" s="699"/>
      <c r="FI168" s="693"/>
      <c r="FJ168" s="693"/>
      <c r="FK168" s="693"/>
      <c r="FL168" s="693"/>
      <c r="FM168" s="693"/>
      <c r="FN168" s="693"/>
      <c r="FO168" s="693"/>
      <c r="FP168" s="693"/>
      <c r="FQ168" s="693"/>
      <c r="FR168" s="693"/>
      <c r="FS168" s="693"/>
      <c r="FT168" s="693"/>
      <c r="FU168" s="695"/>
      <c r="FV168" s="695"/>
      <c r="FW168" s="695"/>
      <c r="FX168" s="695"/>
      <c r="FY168" s="695"/>
      <c r="FZ168" s="695"/>
      <c r="GA168" s="695"/>
      <c r="GB168" s="695"/>
      <c r="GC168" s="707"/>
      <c r="GD168" s="707"/>
    </row>
    <row r="169" spans="1:186" ht="24.95" customHeight="1" x14ac:dyDescent="0.2">
      <c r="A169" s="705"/>
      <c r="B169" s="708" t="s">
        <v>3086</v>
      </c>
      <c r="C169" s="707" t="s">
        <v>5423</v>
      </c>
      <c r="D169" s="707" t="s">
        <v>7108</v>
      </c>
      <c r="E169" s="707"/>
      <c r="F169" s="707" t="s">
        <v>7109</v>
      </c>
      <c r="G169" s="707"/>
      <c r="H169" s="704" t="s">
        <v>88</v>
      </c>
      <c r="I169" s="704"/>
      <c r="J169" s="704" t="s">
        <v>88</v>
      </c>
      <c r="K169" s="704" t="s">
        <v>88</v>
      </c>
      <c r="L169" s="704" t="s">
        <v>88</v>
      </c>
      <c r="M169" s="704" t="s">
        <v>88</v>
      </c>
      <c r="N169" s="704" t="s">
        <v>88</v>
      </c>
      <c r="O169" s="704" t="s">
        <v>88</v>
      </c>
      <c r="P169" s="707" t="s">
        <v>88</v>
      </c>
      <c r="Q169" s="707"/>
      <c r="R169" s="707" t="s">
        <v>88</v>
      </c>
      <c r="S169" s="707"/>
      <c r="T169" s="707" t="s">
        <v>6941</v>
      </c>
      <c r="U169" s="707"/>
      <c r="V169" s="707" t="s">
        <v>88</v>
      </c>
      <c r="W169" s="707" t="s">
        <v>88</v>
      </c>
      <c r="X169" s="704" t="s">
        <v>88</v>
      </c>
      <c r="Y169" s="704" t="s">
        <v>88</v>
      </c>
      <c r="Z169" s="704" t="s">
        <v>88</v>
      </c>
      <c r="AA169" s="704"/>
      <c r="AB169" s="707">
        <v>37.234769999999997</v>
      </c>
      <c r="AC169" s="691"/>
      <c r="AD169" s="691">
        <v>-82.050059000000005</v>
      </c>
      <c r="AE169" s="691"/>
      <c r="AF169" s="707" t="s">
        <v>88</v>
      </c>
      <c r="AG169" s="707"/>
      <c r="AH169" s="707" t="s">
        <v>88</v>
      </c>
      <c r="AI169" s="707" t="s">
        <v>88</v>
      </c>
      <c r="AJ169" s="707" t="s">
        <v>88</v>
      </c>
      <c r="AK169" s="707" t="s">
        <v>88</v>
      </c>
      <c r="AL169" s="707" t="s">
        <v>88</v>
      </c>
      <c r="AM169" s="707" t="s">
        <v>88</v>
      </c>
      <c r="AN169" s="707" t="s">
        <v>88</v>
      </c>
      <c r="AO169" s="707" t="s">
        <v>88</v>
      </c>
      <c r="AP169" s="707" t="s">
        <v>88</v>
      </c>
      <c r="AQ169" s="707" t="s">
        <v>88</v>
      </c>
      <c r="AR169" s="707" t="s">
        <v>88</v>
      </c>
      <c r="AS169" s="707" t="s">
        <v>88</v>
      </c>
      <c r="AT169" s="707" t="s">
        <v>88</v>
      </c>
      <c r="AU169" s="707" t="s">
        <v>88</v>
      </c>
      <c r="AV169" s="707" t="s">
        <v>88</v>
      </c>
      <c r="AW169" s="707" t="s">
        <v>88</v>
      </c>
      <c r="AX169" s="707" t="s">
        <v>88</v>
      </c>
      <c r="AY169" s="707" t="s">
        <v>88</v>
      </c>
      <c r="AZ169" s="707" t="s">
        <v>88</v>
      </c>
      <c r="BA169" s="707" t="s">
        <v>88</v>
      </c>
      <c r="BB169" s="707" t="s">
        <v>88</v>
      </c>
      <c r="BC169" s="707" t="s">
        <v>601</v>
      </c>
      <c r="BD169" s="707" t="s">
        <v>88</v>
      </c>
      <c r="BE169" s="692">
        <v>42353</v>
      </c>
      <c r="BF169" s="707" t="s">
        <v>88</v>
      </c>
      <c r="BG169" s="707" t="s">
        <v>88</v>
      </c>
      <c r="BH169" s="707" t="s">
        <v>88</v>
      </c>
      <c r="BI169" s="707">
        <v>30300312</v>
      </c>
      <c r="BJ169" s="706"/>
      <c r="BK169" s="707" t="s">
        <v>7110</v>
      </c>
      <c r="BL169" s="707"/>
      <c r="BM169" s="703">
        <f>BM165</f>
        <v>801962.70000000007</v>
      </c>
      <c r="BN169" s="707" t="s">
        <v>88</v>
      </c>
      <c r="BO169" s="707"/>
      <c r="BP169" s="703">
        <f t="shared" si="6"/>
        <v>801962.70000000007</v>
      </c>
      <c r="BQ169" s="703" t="s">
        <v>88</v>
      </c>
      <c r="BR169" s="703"/>
      <c r="BS169" s="703">
        <f t="shared" si="7"/>
        <v>801962.70000000007</v>
      </c>
      <c r="BT169" s="703" t="s">
        <v>88</v>
      </c>
      <c r="BU169" s="703"/>
      <c r="BV169" s="703">
        <f t="shared" si="8"/>
        <v>801962.70000000007</v>
      </c>
      <c r="BW169" s="703" t="s">
        <v>88</v>
      </c>
      <c r="BX169" s="703"/>
      <c r="BY169" s="703" t="s">
        <v>6943</v>
      </c>
      <c r="BZ169" s="703" t="s">
        <v>88</v>
      </c>
      <c r="CA169" s="703"/>
      <c r="CB169" s="703" t="s">
        <v>6943</v>
      </c>
      <c r="CC169" s="703" t="s">
        <v>88</v>
      </c>
      <c r="CD169" s="703"/>
      <c r="CE169" s="703" t="s">
        <v>6943</v>
      </c>
      <c r="CF169" s="703" t="s">
        <v>88</v>
      </c>
      <c r="CG169" s="703"/>
      <c r="CH169" s="703" t="s">
        <v>6943</v>
      </c>
      <c r="CI169" s="703" t="s">
        <v>88</v>
      </c>
      <c r="CJ169" s="703"/>
      <c r="CK169" s="702" t="s">
        <v>6944</v>
      </c>
      <c r="CL169" s="702"/>
      <c r="CM169" s="707" t="s">
        <v>88</v>
      </c>
      <c r="CN169" s="707"/>
      <c r="CO169" s="707" t="s">
        <v>88</v>
      </c>
      <c r="CP169" s="707"/>
      <c r="CQ169" s="707" t="s">
        <v>735</v>
      </c>
      <c r="CR169" s="707"/>
      <c r="CS169" s="691" t="s">
        <v>579</v>
      </c>
      <c r="CT169" s="691"/>
      <c r="CU169" s="691">
        <f t="shared" si="9"/>
        <v>37.234769999999997</v>
      </c>
      <c r="CV169" s="691"/>
      <c r="CW169" s="707">
        <f t="shared" si="10"/>
        <v>-82.050059000000005</v>
      </c>
      <c r="CX169" s="707"/>
      <c r="CY169" s="707">
        <v>23</v>
      </c>
      <c r="CZ169" s="707"/>
      <c r="DA169" s="700">
        <f>19/12</f>
        <v>1.5833333333333333</v>
      </c>
      <c r="DB169" s="707"/>
      <c r="DC169" s="703">
        <v>24100</v>
      </c>
      <c r="DD169" s="707"/>
      <c r="DE169" s="707">
        <v>75</v>
      </c>
      <c r="DF169" s="700"/>
      <c r="DG169" s="707" t="s">
        <v>88</v>
      </c>
      <c r="DH169" s="707"/>
      <c r="DI169" s="707" t="s">
        <v>88</v>
      </c>
      <c r="DJ169" s="707"/>
      <c r="DK169" s="704" t="s">
        <v>88</v>
      </c>
      <c r="DL169" s="704"/>
      <c r="DM169" s="704" t="s">
        <v>88</v>
      </c>
      <c r="DN169" s="704"/>
      <c r="DO169" s="704" t="s">
        <v>88</v>
      </c>
      <c r="DP169" s="704"/>
      <c r="DQ169" s="704" t="s">
        <v>88</v>
      </c>
      <c r="DR169" s="704"/>
      <c r="DS169" s="704" t="s">
        <v>88</v>
      </c>
      <c r="DT169" s="704"/>
      <c r="DU169" s="704" t="s">
        <v>88</v>
      </c>
      <c r="DV169" s="704"/>
      <c r="DW169" s="704" t="s">
        <v>88</v>
      </c>
      <c r="DX169" s="704"/>
      <c r="DY169" s="707" t="s">
        <v>88</v>
      </c>
      <c r="DZ169" s="707"/>
      <c r="EA169" s="704" t="s">
        <v>88</v>
      </c>
      <c r="EB169" s="704"/>
      <c r="EC169" s="704" t="s">
        <v>88</v>
      </c>
      <c r="ED169" s="704"/>
      <c r="EE169" s="704" t="s">
        <v>88</v>
      </c>
      <c r="EF169" s="704"/>
      <c r="EG169" s="704" t="s">
        <v>88</v>
      </c>
      <c r="EH169" s="704"/>
      <c r="EI169" s="704" t="s">
        <v>88</v>
      </c>
      <c r="EJ169" s="704"/>
      <c r="EK169" s="704" t="s">
        <v>88</v>
      </c>
      <c r="EL169" s="704"/>
      <c r="EM169" s="704" t="s">
        <v>88</v>
      </c>
      <c r="EN169" s="704"/>
      <c r="EO169" s="704" t="s">
        <v>88</v>
      </c>
      <c r="EP169" s="704"/>
      <c r="EQ169" s="704" t="s">
        <v>88</v>
      </c>
      <c r="ER169" s="704"/>
      <c r="ES169" s="704" t="s">
        <v>88</v>
      </c>
      <c r="ET169" s="704"/>
      <c r="EU169" s="704" t="s">
        <v>88</v>
      </c>
      <c r="EV169" s="704"/>
      <c r="EW169" s="699"/>
      <c r="EX169" s="699"/>
      <c r="EY169" s="699"/>
      <c r="EZ169" s="707"/>
      <c r="FA169" s="707"/>
      <c r="FB169" s="707"/>
      <c r="FC169" s="699"/>
      <c r="FD169" s="699"/>
      <c r="FE169" s="699"/>
      <c r="FF169" s="699"/>
      <c r="FG169" s="699"/>
      <c r="FH169" s="699"/>
      <c r="FI169" s="693"/>
      <c r="FJ169" s="693"/>
      <c r="FK169" s="693"/>
      <c r="FL169" s="693"/>
      <c r="FM169" s="693"/>
      <c r="FN169" s="693"/>
      <c r="FO169" s="693"/>
      <c r="FP169" s="693"/>
      <c r="FQ169" s="693"/>
      <c r="FR169" s="693"/>
      <c r="FS169" s="693"/>
      <c r="FT169" s="693"/>
      <c r="FU169" s="695"/>
      <c r="FV169" s="695"/>
      <c r="FW169" s="695"/>
      <c r="FX169" s="695"/>
      <c r="FY169" s="695"/>
      <c r="FZ169" s="695"/>
      <c r="GA169" s="695"/>
      <c r="GB169" s="695"/>
      <c r="GC169" s="707"/>
      <c r="GD169" s="707"/>
    </row>
    <row r="170" spans="1:186" ht="24.95" customHeight="1" x14ac:dyDescent="0.2">
      <c r="A170" s="705"/>
      <c r="B170" s="708" t="s">
        <v>3086</v>
      </c>
      <c r="C170" s="707" t="s">
        <v>5423</v>
      </c>
      <c r="D170" s="707" t="s">
        <v>7108</v>
      </c>
      <c r="E170" s="707"/>
      <c r="F170" s="707" t="s">
        <v>7111</v>
      </c>
      <c r="G170" s="707"/>
      <c r="H170" s="704" t="s">
        <v>88</v>
      </c>
      <c r="I170" s="704"/>
      <c r="J170" s="704" t="s">
        <v>88</v>
      </c>
      <c r="K170" s="704" t="s">
        <v>88</v>
      </c>
      <c r="L170" s="704" t="s">
        <v>88</v>
      </c>
      <c r="M170" s="704" t="s">
        <v>88</v>
      </c>
      <c r="N170" s="704" t="s">
        <v>88</v>
      </c>
      <c r="O170" s="704" t="s">
        <v>88</v>
      </c>
      <c r="P170" s="707" t="s">
        <v>88</v>
      </c>
      <c r="Q170" s="707"/>
      <c r="R170" s="707" t="s">
        <v>88</v>
      </c>
      <c r="S170" s="707"/>
      <c r="T170" s="707" t="s">
        <v>6941</v>
      </c>
      <c r="U170" s="707"/>
      <c r="V170" s="707" t="s">
        <v>88</v>
      </c>
      <c r="W170" s="707" t="s">
        <v>88</v>
      </c>
      <c r="X170" s="704" t="s">
        <v>88</v>
      </c>
      <c r="Y170" s="704" t="s">
        <v>88</v>
      </c>
      <c r="Z170" s="704" t="s">
        <v>88</v>
      </c>
      <c r="AA170" s="704"/>
      <c r="AB170" s="707" t="s">
        <v>88</v>
      </c>
      <c r="AC170" s="691"/>
      <c r="AD170" s="691" t="s">
        <v>88</v>
      </c>
      <c r="AE170" s="691"/>
      <c r="AF170" s="707" t="s">
        <v>88</v>
      </c>
      <c r="AG170" s="707"/>
      <c r="AH170" s="707" t="s">
        <v>88</v>
      </c>
      <c r="AI170" s="707" t="s">
        <v>88</v>
      </c>
      <c r="AJ170" s="707" t="s">
        <v>88</v>
      </c>
      <c r="AK170" s="707" t="s">
        <v>88</v>
      </c>
      <c r="AL170" s="707" t="s">
        <v>88</v>
      </c>
      <c r="AM170" s="707" t="s">
        <v>88</v>
      </c>
      <c r="AN170" s="707" t="s">
        <v>88</v>
      </c>
      <c r="AO170" s="707" t="s">
        <v>88</v>
      </c>
      <c r="AP170" s="707" t="s">
        <v>88</v>
      </c>
      <c r="AQ170" s="707" t="s">
        <v>88</v>
      </c>
      <c r="AR170" s="707" t="s">
        <v>88</v>
      </c>
      <c r="AS170" s="707" t="s">
        <v>88</v>
      </c>
      <c r="AT170" s="707" t="s">
        <v>88</v>
      </c>
      <c r="AU170" s="707" t="s">
        <v>88</v>
      </c>
      <c r="AV170" s="707" t="s">
        <v>88</v>
      </c>
      <c r="AW170" s="707" t="s">
        <v>88</v>
      </c>
      <c r="AX170" s="707" t="s">
        <v>88</v>
      </c>
      <c r="AY170" s="707" t="s">
        <v>88</v>
      </c>
      <c r="AZ170" s="707" t="s">
        <v>88</v>
      </c>
      <c r="BA170" s="707" t="s">
        <v>88</v>
      </c>
      <c r="BB170" s="707" t="s">
        <v>88</v>
      </c>
      <c r="BC170" s="707" t="s">
        <v>601</v>
      </c>
      <c r="BD170" s="707" t="s">
        <v>88</v>
      </c>
      <c r="BE170" s="692">
        <f>BE169</f>
        <v>42353</v>
      </c>
      <c r="BF170" s="707" t="s">
        <v>88</v>
      </c>
      <c r="BG170" s="707" t="s">
        <v>88</v>
      </c>
      <c r="BH170" s="707" t="s">
        <v>88</v>
      </c>
      <c r="BI170" s="707">
        <v>30300312</v>
      </c>
      <c r="BJ170" s="706"/>
      <c r="BK170" s="707" t="s">
        <v>88</v>
      </c>
      <c r="BL170" s="707"/>
      <c r="BM170" s="703">
        <f>BM169</f>
        <v>801962.70000000007</v>
      </c>
      <c r="BN170" s="707" t="s">
        <v>88</v>
      </c>
      <c r="BO170" s="707"/>
      <c r="BP170" s="703">
        <f t="shared" si="6"/>
        <v>801962.70000000007</v>
      </c>
      <c r="BQ170" s="703" t="s">
        <v>88</v>
      </c>
      <c r="BR170" s="703"/>
      <c r="BS170" s="703">
        <f t="shared" si="7"/>
        <v>801962.70000000007</v>
      </c>
      <c r="BT170" s="703" t="s">
        <v>88</v>
      </c>
      <c r="BU170" s="703"/>
      <c r="BV170" s="703">
        <f t="shared" si="8"/>
        <v>801962.70000000007</v>
      </c>
      <c r="BW170" s="703" t="s">
        <v>88</v>
      </c>
      <c r="BX170" s="703"/>
      <c r="BY170" s="703" t="s">
        <v>6943</v>
      </c>
      <c r="BZ170" s="703" t="s">
        <v>88</v>
      </c>
      <c r="CA170" s="703"/>
      <c r="CB170" s="703" t="s">
        <v>6943</v>
      </c>
      <c r="CC170" s="703" t="s">
        <v>88</v>
      </c>
      <c r="CD170" s="703"/>
      <c r="CE170" s="703" t="s">
        <v>6943</v>
      </c>
      <c r="CF170" s="703" t="s">
        <v>88</v>
      </c>
      <c r="CG170" s="703"/>
      <c r="CH170" s="703" t="s">
        <v>6943</v>
      </c>
      <c r="CI170" s="703" t="s">
        <v>88</v>
      </c>
      <c r="CJ170" s="703"/>
      <c r="CK170" s="702" t="s">
        <v>6944</v>
      </c>
      <c r="CL170" s="702"/>
      <c r="CM170" s="707" t="s">
        <v>88</v>
      </c>
      <c r="CN170" s="707"/>
      <c r="CO170" s="707" t="s">
        <v>88</v>
      </c>
      <c r="CP170" s="707"/>
      <c r="CQ170" s="707" t="s">
        <v>4483</v>
      </c>
      <c r="CR170" s="707"/>
      <c r="CS170" s="691" t="s">
        <v>88</v>
      </c>
      <c r="CT170" s="691"/>
      <c r="CU170" s="691" t="str">
        <f t="shared" si="9"/>
        <v>NA</v>
      </c>
      <c r="CV170" s="691"/>
      <c r="CW170" s="707" t="str">
        <f t="shared" si="10"/>
        <v>NA</v>
      </c>
      <c r="CX170" s="707"/>
      <c r="CY170" s="707" t="s">
        <v>88</v>
      </c>
      <c r="CZ170" s="707"/>
      <c r="DA170" s="707" t="s">
        <v>88</v>
      </c>
      <c r="DB170" s="707"/>
      <c r="DC170" s="707" t="s">
        <v>88</v>
      </c>
      <c r="DD170" s="707"/>
      <c r="DE170" s="700" t="s">
        <v>88</v>
      </c>
      <c r="DF170" s="700"/>
      <c r="DG170" s="707" t="s">
        <v>88</v>
      </c>
      <c r="DH170" s="707"/>
      <c r="DI170" s="707">
        <v>37.234741</v>
      </c>
      <c r="DJ170" s="707"/>
      <c r="DK170" s="704">
        <v>-82.050216000000006</v>
      </c>
      <c r="DL170" s="704"/>
      <c r="DM170" s="704">
        <v>107</v>
      </c>
      <c r="DN170" s="704"/>
      <c r="DO170" s="704">
        <v>60</v>
      </c>
      <c r="DP170" s="704"/>
      <c r="DQ170" s="704">
        <v>15</v>
      </c>
      <c r="DR170" s="704"/>
      <c r="DS170" s="704" t="s">
        <v>88</v>
      </c>
      <c r="DT170" s="704"/>
      <c r="DU170" s="704" t="s">
        <v>88</v>
      </c>
      <c r="DV170" s="704"/>
      <c r="DW170" s="704" t="s">
        <v>88</v>
      </c>
      <c r="DX170" s="704"/>
      <c r="DY170" s="707" t="s">
        <v>88</v>
      </c>
      <c r="DZ170" s="707"/>
      <c r="EA170" s="704" t="s">
        <v>88</v>
      </c>
      <c r="EB170" s="704"/>
      <c r="EC170" s="704" t="s">
        <v>88</v>
      </c>
      <c r="ED170" s="704"/>
      <c r="EE170" s="704" t="s">
        <v>88</v>
      </c>
      <c r="EF170" s="704"/>
      <c r="EG170" s="704" t="s">
        <v>88</v>
      </c>
      <c r="EH170" s="704"/>
      <c r="EI170" s="704" t="s">
        <v>88</v>
      </c>
      <c r="EJ170" s="704"/>
      <c r="EK170" s="704" t="s">
        <v>88</v>
      </c>
      <c r="EL170" s="704"/>
      <c r="EM170" s="704" t="s">
        <v>88</v>
      </c>
      <c r="EN170" s="704"/>
      <c r="EO170" s="704" t="s">
        <v>88</v>
      </c>
      <c r="EP170" s="704"/>
      <c r="EQ170" s="704" t="s">
        <v>88</v>
      </c>
      <c r="ER170" s="704"/>
      <c r="ES170" s="704" t="s">
        <v>88</v>
      </c>
      <c r="ET170" s="704"/>
      <c r="EU170" s="704" t="s">
        <v>88</v>
      </c>
      <c r="EV170" s="704"/>
      <c r="EW170" s="699"/>
      <c r="EX170" s="699"/>
      <c r="EY170" s="699"/>
      <c r="EZ170" s="707"/>
      <c r="FA170" s="707"/>
      <c r="FB170" s="707"/>
      <c r="FC170" s="699"/>
      <c r="FD170" s="699"/>
      <c r="FE170" s="699"/>
      <c r="FF170" s="699"/>
      <c r="FG170" s="699"/>
      <c r="FH170" s="699"/>
      <c r="FI170" s="693"/>
      <c r="FJ170" s="693"/>
      <c r="FK170" s="693"/>
      <c r="FL170" s="693"/>
      <c r="FM170" s="693"/>
      <c r="FN170" s="693"/>
      <c r="FO170" s="693"/>
      <c r="FP170" s="693"/>
      <c r="FQ170" s="693"/>
      <c r="FR170" s="693"/>
      <c r="FS170" s="693"/>
      <c r="FT170" s="693"/>
      <c r="FU170" s="695"/>
      <c r="FV170" s="695"/>
      <c r="FW170" s="695"/>
      <c r="FX170" s="695"/>
      <c r="FY170" s="695"/>
      <c r="FZ170" s="695"/>
      <c r="GA170" s="695"/>
      <c r="GB170" s="695"/>
      <c r="GC170" s="707"/>
      <c r="GD170" s="707"/>
    </row>
    <row r="171" spans="1:186" ht="24.95" customHeight="1" x14ac:dyDescent="0.2">
      <c r="A171" s="705"/>
      <c r="B171" s="708" t="s">
        <v>3086</v>
      </c>
      <c r="C171" s="707" t="s">
        <v>5423</v>
      </c>
      <c r="D171" s="707" t="s">
        <v>7112</v>
      </c>
      <c r="E171" s="707"/>
      <c r="F171" s="707" t="s">
        <v>7113</v>
      </c>
      <c r="G171" s="707"/>
      <c r="H171" s="704" t="s">
        <v>88</v>
      </c>
      <c r="I171" s="704"/>
      <c r="J171" s="704" t="s">
        <v>88</v>
      </c>
      <c r="K171" s="704" t="s">
        <v>88</v>
      </c>
      <c r="L171" s="704" t="s">
        <v>88</v>
      </c>
      <c r="M171" s="704" t="s">
        <v>88</v>
      </c>
      <c r="N171" s="704" t="s">
        <v>88</v>
      </c>
      <c r="O171" s="704" t="s">
        <v>88</v>
      </c>
      <c r="P171" s="707" t="s">
        <v>88</v>
      </c>
      <c r="Q171" s="707"/>
      <c r="R171" s="707" t="s">
        <v>88</v>
      </c>
      <c r="S171" s="707"/>
      <c r="T171" s="707" t="s">
        <v>6941</v>
      </c>
      <c r="U171" s="707"/>
      <c r="V171" s="707" t="s">
        <v>88</v>
      </c>
      <c r="W171" s="707" t="s">
        <v>88</v>
      </c>
      <c r="X171" s="704" t="s">
        <v>88</v>
      </c>
      <c r="Y171" s="704" t="s">
        <v>88</v>
      </c>
      <c r="Z171" s="704" t="s">
        <v>88</v>
      </c>
      <c r="AA171" s="704"/>
      <c r="AB171" s="707">
        <v>37.234707999999998</v>
      </c>
      <c r="AC171" s="691"/>
      <c r="AD171" s="691">
        <v>-82.037965999999997</v>
      </c>
      <c r="AE171" s="691"/>
      <c r="AF171" s="707" t="s">
        <v>88</v>
      </c>
      <c r="AG171" s="707"/>
      <c r="AH171" s="707" t="s">
        <v>88</v>
      </c>
      <c r="AI171" s="707" t="s">
        <v>88</v>
      </c>
      <c r="AJ171" s="707" t="s">
        <v>88</v>
      </c>
      <c r="AK171" s="707" t="s">
        <v>88</v>
      </c>
      <c r="AL171" s="707" t="s">
        <v>88</v>
      </c>
      <c r="AM171" s="707" t="s">
        <v>88</v>
      </c>
      <c r="AN171" s="707" t="s">
        <v>88</v>
      </c>
      <c r="AO171" s="707" t="s">
        <v>88</v>
      </c>
      <c r="AP171" s="707" t="s">
        <v>88</v>
      </c>
      <c r="AQ171" s="707" t="s">
        <v>88</v>
      </c>
      <c r="AR171" s="707" t="s">
        <v>88</v>
      </c>
      <c r="AS171" s="707" t="s">
        <v>88</v>
      </c>
      <c r="AT171" s="707" t="s">
        <v>88</v>
      </c>
      <c r="AU171" s="707" t="s">
        <v>88</v>
      </c>
      <c r="AV171" s="707" t="s">
        <v>88</v>
      </c>
      <c r="AW171" s="707" t="s">
        <v>88</v>
      </c>
      <c r="AX171" s="707" t="s">
        <v>88</v>
      </c>
      <c r="AY171" s="707" t="s">
        <v>88</v>
      </c>
      <c r="AZ171" s="707" t="s">
        <v>88</v>
      </c>
      <c r="BA171" s="707" t="s">
        <v>88</v>
      </c>
      <c r="BB171" s="707" t="s">
        <v>88</v>
      </c>
      <c r="BC171" s="707" t="s">
        <v>601</v>
      </c>
      <c r="BD171" s="707" t="s">
        <v>88</v>
      </c>
      <c r="BE171" s="692">
        <v>30407</v>
      </c>
      <c r="BF171" s="707" t="s">
        <v>88</v>
      </c>
      <c r="BG171" s="707" t="s">
        <v>88</v>
      </c>
      <c r="BH171" s="707" t="s">
        <v>88</v>
      </c>
      <c r="BI171" s="707" t="s">
        <v>769</v>
      </c>
      <c r="BJ171" s="706"/>
      <c r="BK171" s="707" t="s">
        <v>7114</v>
      </c>
      <c r="BL171" s="707"/>
      <c r="BM171" s="703">
        <f>600*8760</f>
        <v>5256000</v>
      </c>
      <c r="BN171" s="707" t="s">
        <v>88</v>
      </c>
      <c r="BO171" s="707"/>
      <c r="BP171" s="703">
        <f t="shared" si="6"/>
        <v>5256000</v>
      </c>
      <c r="BQ171" s="703" t="s">
        <v>88</v>
      </c>
      <c r="BR171" s="703"/>
      <c r="BS171" s="703">
        <f t="shared" si="7"/>
        <v>5256000</v>
      </c>
      <c r="BT171" s="703" t="s">
        <v>88</v>
      </c>
      <c r="BU171" s="703"/>
      <c r="BV171" s="703">
        <f t="shared" si="8"/>
        <v>5256000</v>
      </c>
      <c r="BW171" s="703" t="s">
        <v>88</v>
      </c>
      <c r="BX171" s="703"/>
      <c r="BY171" s="703" t="s">
        <v>6943</v>
      </c>
      <c r="BZ171" s="703" t="s">
        <v>88</v>
      </c>
      <c r="CA171" s="703"/>
      <c r="CB171" s="703" t="s">
        <v>6943</v>
      </c>
      <c r="CC171" s="703" t="s">
        <v>88</v>
      </c>
      <c r="CD171" s="703"/>
      <c r="CE171" s="703" t="s">
        <v>6943</v>
      </c>
      <c r="CF171" s="703" t="s">
        <v>88</v>
      </c>
      <c r="CG171" s="703"/>
      <c r="CH171" s="703" t="s">
        <v>6943</v>
      </c>
      <c r="CI171" s="703" t="s">
        <v>88</v>
      </c>
      <c r="CJ171" s="703"/>
      <c r="CK171" s="702" t="s">
        <v>6944</v>
      </c>
      <c r="CL171" s="702"/>
      <c r="CM171" s="707" t="s">
        <v>88</v>
      </c>
      <c r="CN171" s="707"/>
      <c r="CO171" s="707" t="s">
        <v>88</v>
      </c>
      <c r="CP171" s="707"/>
      <c r="CQ171" s="707" t="s">
        <v>735</v>
      </c>
      <c r="CR171" s="707"/>
      <c r="CS171" s="691" t="s">
        <v>7115</v>
      </c>
      <c r="CT171" s="691"/>
      <c r="CU171" s="691">
        <f t="shared" si="9"/>
        <v>37.234707999999998</v>
      </c>
      <c r="CV171" s="691"/>
      <c r="CW171" s="707">
        <f t="shared" si="10"/>
        <v>-82.037965999999997</v>
      </c>
      <c r="CX171" s="707"/>
      <c r="CY171" s="707">
        <v>145</v>
      </c>
      <c r="CZ171" s="707"/>
      <c r="DA171" s="701">
        <v>8</v>
      </c>
      <c r="DB171" s="707"/>
      <c r="DC171" s="703">
        <v>133000</v>
      </c>
      <c r="DD171" s="707"/>
      <c r="DE171" s="702">
        <v>85</v>
      </c>
      <c r="DF171" s="700"/>
      <c r="DG171" s="707" t="s">
        <v>88</v>
      </c>
      <c r="DH171" s="707"/>
      <c r="DI171" s="707" t="s">
        <v>88</v>
      </c>
      <c r="DJ171" s="707"/>
      <c r="DK171" s="704" t="s">
        <v>88</v>
      </c>
      <c r="DL171" s="704"/>
      <c r="DM171" s="704" t="s">
        <v>88</v>
      </c>
      <c r="DN171" s="704"/>
      <c r="DO171" s="704" t="s">
        <v>88</v>
      </c>
      <c r="DP171" s="704"/>
      <c r="DQ171" s="704" t="s">
        <v>88</v>
      </c>
      <c r="DR171" s="704"/>
      <c r="DS171" s="704" t="s">
        <v>88</v>
      </c>
      <c r="DT171" s="704"/>
      <c r="DU171" s="704" t="s">
        <v>88</v>
      </c>
      <c r="DV171" s="704"/>
      <c r="DW171" s="704" t="s">
        <v>88</v>
      </c>
      <c r="DX171" s="704"/>
      <c r="DY171" s="707" t="s">
        <v>88</v>
      </c>
      <c r="DZ171" s="707"/>
      <c r="EA171" s="704" t="s">
        <v>88</v>
      </c>
      <c r="EB171" s="704"/>
      <c r="EC171" s="704" t="s">
        <v>88</v>
      </c>
      <c r="ED171" s="704"/>
      <c r="EE171" s="704" t="s">
        <v>88</v>
      </c>
      <c r="EF171" s="704"/>
      <c r="EG171" s="704" t="s">
        <v>88</v>
      </c>
      <c r="EH171" s="704"/>
      <c r="EI171" s="704" t="s">
        <v>88</v>
      </c>
      <c r="EJ171" s="704"/>
      <c r="EK171" s="704" t="s">
        <v>88</v>
      </c>
      <c r="EL171" s="704"/>
      <c r="EM171" s="704" t="s">
        <v>88</v>
      </c>
      <c r="EN171" s="704"/>
      <c r="EO171" s="704" t="s">
        <v>88</v>
      </c>
      <c r="EP171" s="704"/>
      <c r="EQ171" s="704" t="s">
        <v>88</v>
      </c>
      <c r="ER171" s="704"/>
      <c r="ES171" s="704" t="s">
        <v>88</v>
      </c>
      <c r="ET171" s="704"/>
      <c r="EU171" s="704" t="s">
        <v>88</v>
      </c>
      <c r="EV171" s="704"/>
      <c r="EW171" s="699"/>
      <c r="EX171" s="699"/>
      <c r="EY171" s="699"/>
      <c r="EZ171" s="707"/>
      <c r="FA171" s="707"/>
      <c r="FB171" s="707"/>
      <c r="FC171" s="699"/>
      <c r="FD171" s="699"/>
      <c r="FE171" s="699"/>
      <c r="FF171" s="699"/>
      <c r="FG171" s="699"/>
      <c r="FH171" s="699"/>
      <c r="FI171" s="693"/>
      <c r="FJ171" s="693"/>
      <c r="FK171" s="693"/>
      <c r="FL171" s="693"/>
      <c r="FM171" s="693"/>
      <c r="FN171" s="693"/>
      <c r="FO171" s="693"/>
      <c r="FP171" s="693"/>
      <c r="FQ171" s="693"/>
      <c r="FR171" s="693"/>
      <c r="FS171" s="693"/>
      <c r="FT171" s="693"/>
      <c r="FU171" s="695"/>
      <c r="FV171" s="695"/>
      <c r="FW171" s="695"/>
      <c r="FX171" s="695"/>
      <c r="FY171" s="695"/>
      <c r="FZ171" s="695"/>
      <c r="GA171" s="695"/>
      <c r="GB171" s="695"/>
      <c r="GC171" s="707"/>
      <c r="GD171" s="707"/>
    </row>
    <row r="172" spans="1:186" ht="24.95" customHeight="1" x14ac:dyDescent="0.2">
      <c r="A172" s="705"/>
      <c r="B172" s="708" t="s">
        <v>3086</v>
      </c>
      <c r="C172" s="707" t="s">
        <v>5423</v>
      </c>
      <c r="D172" s="707" t="s">
        <v>7116</v>
      </c>
      <c r="E172" s="707"/>
      <c r="F172" s="707" t="s">
        <v>7117</v>
      </c>
      <c r="G172" s="707"/>
      <c r="H172" s="704" t="s">
        <v>88</v>
      </c>
      <c r="I172" s="704"/>
      <c r="J172" s="704" t="s">
        <v>88</v>
      </c>
      <c r="K172" s="704" t="s">
        <v>88</v>
      </c>
      <c r="L172" s="704" t="s">
        <v>88</v>
      </c>
      <c r="M172" s="704" t="s">
        <v>88</v>
      </c>
      <c r="N172" s="704" t="s">
        <v>88</v>
      </c>
      <c r="O172" s="704" t="s">
        <v>88</v>
      </c>
      <c r="P172" s="707" t="s">
        <v>88</v>
      </c>
      <c r="Q172" s="707"/>
      <c r="R172" s="707" t="s">
        <v>88</v>
      </c>
      <c r="S172" s="707"/>
      <c r="T172" s="707" t="s">
        <v>6941</v>
      </c>
      <c r="U172" s="707"/>
      <c r="V172" s="707" t="s">
        <v>88</v>
      </c>
      <c r="W172" s="707" t="s">
        <v>88</v>
      </c>
      <c r="X172" s="704" t="s">
        <v>88</v>
      </c>
      <c r="Y172" s="704" t="s">
        <v>88</v>
      </c>
      <c r="Z172" s="704" t="s">
        <v>88</v>
      </c>
      <c r="AA172" s="704"/>
      <c r="AB172" s="707" t="s">
        <v>88</v>
      </c>
      <c r="AC172" s="691"/>
      <c r="AD172" s="691" t="s">
        <v>88</v>
      </c>
      <c r="AE172" s="691"/>
      <c r="AF172" s="707" t="s">
        <v>88</v>
      </c>
      <c r="AG172" s="707"/>
      <c r="AH172" s="707" t="s">
        <v>88</v>
      </c>
      <c r="AI172" s="707" t="s">
        <v>88</v>
      </c>
      <c r="AJ172" s="707" t="s">
        <v>88</v>
      </c>
      <c r="AK172" s="707" t="s">
        <v>88</v>
      </c>
      <c r="AL172" s="707" t="s">
        <v>88</v>
      </c>
      <c r="AM172" s="707" t="s">
        <v>88</v>
      </c>
      <c r="AN172" s="707" t="s">
        <v>88</v>
      </c>
      <c r="AO172" s="707" t="s">
        <v>88</v>
      </c>
      <c r="AP172" s="707" t="s">
        <v>88</v>
      </c>
      <c r="AQ172" s="707" t="s">
        <v>88</v>
      </c>
      <c r="AR172" s="707" t="s">
        <v>88</v>
      </c>
      <c r="AS172" s="707" t="s">
        <v>88</v>
      </c>
      <c r="AT172" s="707" t="s">
        <v>88</v>
      </c>
      <c r="AU172" s="707" t="s">
        <v>88</v>
      </c>
      <c r="AV172" s="707" t="s">
        <v>88</v>
      </c>
      <c r="AW172" s="707" t="s">
        <v>88</v>
      </c>
      <c r="AX172" s="707" t="s">
        <v>88</v>
      </c>
      <c r="AY172" s="707" t="s">
        <v>88</v>
      </c>
      <c r="AZ172" s="707" t="s">
        <v>88</v>
      </c>
      <c r="BA172" s="707" t="s">
        <v>88</v>
      </c>
      <c r="BB172" s="707" t="s">
        <v>88</v>
      </c>
      <c r="BC172" s="707" t="s">
        <v>601</v>
      </c>
      <c r="BD172" s="707" t="s">
        <v>88</v>
      </c>
      <c r="BE172" s="692">
        <f>BE148</f>
        <v>32509</v>
      </c>
      <c r="BF172" s="707" t="s">
        <v>88</v>
      </c>
      <c r="BG172" s="707" t="s">
        <v>88</v>
      </c>
      <c r="BH172" s="707" t="s">
        <v>88</v>
      </c>
      <c r="BI172" s="707" t="s">
        <v>760</v>
      </c>
      <c r="BJ172" s="706"/>
      <c r="BK172" s="707" t="s">
        <v>88</v>
      </c>
      <c r="BL172" s="707"/>
      <c r="BM172" s="703">
        <f>BM159</f>
        <v>1041510</v>
      </c>
      <c r="BN172" s="707" t="s">
        <v>88</v>
      </c>
      <c r="BO172" s="707"/>
      <c r="BP172" s="703">
        <f t="shared" si="6"/>
        <v>1041510</v>
      </c>
      <c r="BQ172" s="703" t="s">
        <v>88</v>
      </c>
      <c r="BR172" s="703"/>
      <c r="BS172" s="703">
        <f t="shared" si="7"/>
        <v>1041510</v>
      </c>
      <c r="BT172" s="703" t="s">
        <v>88</v>
      </c>
      <c r="BU172" s="703"/>
      <c r="BV172" s="703">
        <f t="shared" si="8"/>
        <v>1041510</v>
      </c>
      <c r="BW172" s="703" t="s">
        <v>88</v>
      </c>
      <c r="BX172" s="703"/>
      <c r="BY172" s="703" t="s">
        <v>6943</v>
      </c>
      <c r="BZ172" s="703" t="s">
        <v>88</v>
      </c>
      <c r="CA172" s="703"/>
      <c r="CB172" s="703" t="s">
        <v>6943</v>
      </c>
      <c r="CC172" s="703" t="s">
        <v>88</v>
      </c>
      <c r="CD172" s="703"/>
      <c r="CE172" s="703" t="s">
        <v>6943</v>
      </c>
      <c r="CF172" s="703" t="s">
        <v>88</v>
      </c>
      <c r="CG172" s="703"/>
      <c r="CH172" s="703" t="s">
        <v>6943</v>
      </c>
      <c r="CI172" s="703" t="s">
        <v>88</v>
      </c>
      <c r="CJ172" s="703"/>
      <c r="CK172" s="702" t="s">
        <v>6944</v>
      </c>
      <c r="CL172" s="702"/>
      <c r="CM172" s="707" t="s">
        <v>88</v>
      </c>
      <c r="CN172" s="707"/>
      <c r="CO172" s="707" t="s">
        <v>88</v>
      </c>
      <c r="CP172" s="707"/>
      <c r="CQ172" s="707" t="s">
        <v>4483</v>
      </c>
      <c r="CR172" s="707"/>
      <c r="CS172" s="691" t="s">
        <v>88</v>
      </c>
      <c r="CT172" s="691"/>
      <c r="CU172" s="691" t="str">
        <f t="shared" si="9"/>
        <v>NA</v>
      </c>
      <c r="CV172" s="691"/>
      <c r="CW172" s="707" t="str">
        <f t="shared" si="10"/>
        <v>NA</v>
      </c>
      <c r="CX172" s="707"/>
      <c r="CY172" s="707" t="s">
        <v>88</v>
      </c>
      <c r="CZ172" s="707"/>
      <c r="DA172" s="707" t="s">
        <v>88</v>
      </c>
      <c r="DB172" s="707"/>
      <c r="DC172" s="707" t="s">
        <v>88</v>
      </c>
      <c r="DD172" s="707"/>
      <c r="DE172" s="700" t="s">
        <v>88</v>
      </c>
      <c r="DF172" s="700"/>
      <c r="DG172" s="707" t="s">
        <v>88</v>
      </c>
      <c r="DH172" s="707"/>
      <c r="DI172" s="707">
        <v>37.234321999999999</v>
      </c>
      <c r="DJ172" s="707"/>
      <c r="DK172" s="704">
        <v>-82.038886000000005</v>
      </c>
      <c r="DL172" s="704"/>
      <c r="DM172" s="704">
        <v>65</v>
      </c>
      <c r="DN172" s="704"/>
      <c r="DO172" s="704">
        <v>50</v>
      </c>
      <c r="DP172" s="704"/>
      <c r="DQ172" s="704">
        <v>70</v>
      </c>
      <c r="DR172" s="704"/>
      <c r="DS172" s="704" t="s">
        <v>88</v>
      </c>
      <c r="DT172" s="704"/>
      <c r="DU172" s="704" t="s">
        <v>88</v>
      </c>
      <c r="DV172" s="704"/>
      <c r="DW172" s="704" t="s">
        <v>88</v>
      </c>
      <c r="DX172" s="704"/>
      <c r="DY172" s="707" t="s">
        <v>88</v>
      </c>
      <c r="DZ172" s="707"/>
      <c r="EA172" s="704" t="s">
        <v>88</v>
      </c>
      <c r="EB172" s="704"/>
      <c r="EC172" s="704" t="s">
        <v>88</v>
      </c>
      <c r="ED172" s="704"/>
      <c r="EE172" s="704" t="s">
        <v>88</v>
      </c>
      <c r="EF172" s="704"/>
      <c r="EG172" s="704" t="s">
        <v>88</v>
      </c>
      <c r="EH172" s="704"/>
      <c r="EI172" s="704" t="s">
        <v>88</v>
      </c>
      <c r="EJ172" s="704"/>
      <c r="EK172" s="704" t="s">
        <v>88</v>
      </c>
      <c r="EL172" s="704"/>
      <c r="EM172" s="704" t="s">
        <v>88</v>
      </c>
      <c r="EN172" s="704"/>
      <c r="EO172" s="704" t="s">
        <v>88</v>
      </c>
      <c r="EP172" s="704"/>
      <c r="EQ172" s="704" t="s">
        <v>88</v>
      </c>
      <c r="ER172" s="704"/>
      <c r="ES172" s="704" t="s">
        <v>88</v>
      </c>
      <c r="ET172" s="704"/>
      <c r="EU172" s="704" t="s">
        <v>88</v>
      </c>
      <c r="EV172" s="704"/>
      <c r="EW172" s="699"/>
      <c r="EX172" s="699"/>
      <c r="EY172" s="699"/>
      <c r="EZ172" s="707"/>
      <c r="FA172" s="707"/>
      <c r="FB172" s="707"/>
      <c r="FC172" s="699"/>
      <c r="FD172" s="699"/>
      <c r="FE172" s="699"/>
      <c r="FF172" s="699"/>
      <c r="FG172" s="699"/>
      <c r="FH172" s="699"/>
      <c r="FI172" s="693"/>
      <c r="FJ172" s="693"/>
      <c r="FK172" s="693"/>
      <c r="FL172" s="693"/>
      <c r="FM172" s="693"/>
      <c r="FN172" s="693"/>
      <c r="FO172" s="693"/>
      <c r="FP172" s="693"/>
      <c r="FQ172" s="693"/>
      <c r="FR172" s="693"/>
      <c r="FS172" s="693"/>
      <c r="FT172" s="693"/>
      <c r="FU172" s="695"/>
      <c r="FV172" s="695"/>
      <c r="FW172" s="695"/>
      <c r="FX172" s="695"/>
      <c r="FY172" s="695"/>
      <c r="FZ172" s="695"/>
      <c r="GA172" s="695"/>
      <c r="GB172" s="695"/>
      <c r="GC172" s="707"/>
      <c r="GD172" s="707"/>
    </row>
    <row r="173" spans="1:186" ht="24.95" customHeight="1" x14ac:dyDescent="0.2">
      <c r="A173" s="705"/>
      <c r="B173" s="708" t="s">
        <v>3086</v>
      </c>
      <c r="C173" s="707" t="s">
        <v>5423</v>
      </c>
      <c r="D173" s="707" t="s">
        <v>7118</v>
      </c>
      <c r="E173" s="707"/>
      <c r="F173" s="707" t="s">
        <v>7119</v>
      </c>
      <c r="G173" s="707"/>
      <c r="H173" s="704" t="s">
        <v>88</v>
      </c>
      <c r="I173" s="704"/>
      <c r="J173" s="704" t="s">
        <v>88</v>
      </c>
      <c r="K173" s="704" t="s">
        <v>88</v>
      </c>
      <c r="L173" s="704" t="s">
        <v>88</v>
      </c>
      <c r="M173" s="704" t="s">
        <v>88</v>
      </c>
      <c r="N173" s="704" t="s">
        <v>88</v>
      </c>
      <c r="O173" s="704" t="s">
        <v>88</v>
      </c>
      <c r="P173" s="707" t="s">
        <v>88</v>
      </c>
      <c r="Q173" s="707"/>
      <c r="R173" s="707" t="s">
        <v>88</v>
      </c>
      <c r="S173" s="707"/>
      <c r="T173" s="707" t="s">
        <v>6941</v>
      </c>
      <c r="U173" s="707"/>
      <c r="V173" s="707" t="s">
        <v>88</v>
      </c>
      <c r="W173" s="707" t="s">
        <v>88</v>
      </c>
      <c r="X173" s="704" t="s">
        <v>88</v>
      </c>
      <c r="Y173" s="704" t="s">
        <v>88</v>
      </c>
      <c r="Z173" s="704" t="s">
        <v>88</v>
      </c>
      <c r="AA173" s="704"/>
      <c r="AB173" s="707">
        <v>37.234402000000003</v>
      </c>
      <c r="AC173" s="691"/>
      <c r="AD173" s="691">
        <v>-82.038826999999998</v>
      </c>
      <c r="AE173" s="691"/>
      <c r="AF173" s="707" t="s">
        <v>88</v>
      </c>
      <c r="AG173" s="707"/>
      <c r="AH173" s="707" t="s">
        <v>88</v>
      </c>
      <c r="AI173" s="707" t="s">
        <v>88</v>
      </c>
      <c r="AJ173" s="707" t="s">
        <v>88</v>
      </c>
      <c r="AK173" s="707" t="s">
        <v>88</v>
      </c>
      <c r="AL173" s="707" t="s">
        <v>88</v>
      </c>
      <c r="AM173" s="707" t="s">
        <v>88</v>
      </c>
      <c r="AN173" s="707" t="s">
        <v>88</v>
      </c>
      <c r="AO173" s="707" t="s">
        <v>88</v>
      </c>
      <c r="AP173" s="707" t="s">
        <v>88</v>
      </c>
      <c r="AQ173" s="707" t="s">
        <v>88</v>
      </c>
      <c r="AR173" s="707" t="s">
        <v>88</v>
      </c>
      <c r="AS173" s="707" t="s">
        <v>88</v>
      </c>
      <c r="AT173" s="707" t="s">
        <v>88</v>
      </c>
      <c r="AU173" s="707" t="s">
        <v>88</v>
      </c>
      <c r="AV173" s="707" t="s">
        <v>88</v>
      </c>
      <c r="AW173" s="707" t="s">
        <v>88</v>
      </c>
      <c r="AX173" s="707" t="s">
        <v>88</v>
      </c>
      <c r="AY173" s="707" t="s">
        <v>88</v>
      </c>
      <c r="AZ173" s="707" t="s">
        <v>88</v>
      </c>
      <c r="BA173" s="707" t="s">
        <v>88</v>
      </c>
      <c r="BB173" s="707" t="s">
        <v>88</v>
      </c>
      <c r="BC173" s="707" t="s">
        <v>601</v>
      </c>
      <c r="BD173" s="707" t="s">
        <v>88</v>
      </c>
      <c r="BE173" s="692">
        <v>41714</v>
      </c>
      <c r="BF173" s="707" t="s">
        <v>88</v>
      </c>
      <c r="BG173" s="707" t="s">
        <v>88</v>
      </c>
      <c r="BH173" s="707" t="s">
        <v>88</v>
      </c>
      <c r="BI173" s="707">
        <v>30300312</v>
      </c>
      <c r="BJ173" s="706"/>
      <c r="BK173" s="707" t="s">
        <v>7120</v>
      </c>
      <c r="BL173" s="707"/>
      <c r="BM173" s="703">
        <f>BM159</f>
        <v>1041510</v>
      </c>
      <c r="BN173" s="707" t="s">
        <v>88</v>
      </c>
      <c r="BO173" s="707"/>
      <c r="BP173" s="703">
        <f t="shared" si="6"/>
        <v>1041510</v>
      </c>
      <c r="BQ173" s="703" t="s">
        <v>88</v>
      </c>
      <c r="BR173" s="703"/>
      <c r="BS173" s="703">
        <f t="shared" si="7"/>
        <v>1041510</v>
      </c>
      <c r="BT173" s="703" t="s">
        <v>88</v>
      </c>
      <c r="BU173" s="703"/>
      <c r="BV173" s="703">
        <f t="shared" si="8"/>
        <v>1041510</v>
      </c>
      <c r="BW173" s="703" t="s">
        <v>88</v>
      </c>
      <c r="BX173" s="703"/>
      <c r="BY173" s="703" t="s">
        <v>6943</v>
      </c>
      <c r="BZ173" s="703" t="s">
        <v>88</v>
      </c>
      <c r="CA173" s="703"/>
      <c r="CB173" s="703" t="s">
        <v>6943</v>
      </c>
      <c r="CC173" s="703" t="s">
        <v>88</v>
      </c>
      <c r="CD173" s="703"/>
      <c r="CE173" s="703" t="s">
        <v>6943</v>
      </c>
      <c r="CF173" s="703" t="s">
        <v>88</v>
      </c>
      <c r="CG173" s="703"/>
      <c r="CH173" s="703" t="s">
        <v>6943</v>
      </c>
      <c r="CI173" s="703" t="s">
        <v>88</v>
      </c>
      <c r="CJ173" s="703"/>
      <c r="CK173" s="702" t="s">
        <v>6944</v>
      </c>
      <c r="CL173" s="702"/>
      <c r="CM173" s="707" t="s">
        <v>88</v>
      </c>
      <c r="CN173" s="707"/>
      <c r="CO173" s="707" t="s">
        <v>88</v>
      </c>
      <c r="CP173" s="707"/>
      <c r="CQ173" s="707" t="s">
        <v>735</v>
      </c>
      <c r="CR173" s="707"/>
      <c r="CS173" s="691" t="s">
        <v>7121</v>
      </c>
      <c r="CT173" s="691"/>
      <c r="CU173" s="691">
        <f t="shared" si="9"/>
        <v>37.234402000000003</v>
      </c>
      <c r="CV173" s="691"/>
      <c r="CW173" s="707">
        <f t="shared" si="10"/>
        <v>-82.038826999999998</v>
      </c>
      <c r="CX173" s="707"/>
      <c r="CY173" s="707">
        <v>100</v>
      </c>
      <c r="CZ173" s="707"/>
      <c r="DA173" s="707" t="s">
        <v>88</v>
      </c>
      <c r="DB173" s="707"/>
      <c r="DC173" s="707" t="s">
        <v>88</v>
      </c>
      <c r="DD173" s="707"/>
      <c r="DE173" s="707" t="s">
        <v>88</v>
      </c>
      <c r="DF173" s="700"/>
      <c r="DG173" s="707" t="s">
        <v>88</v>
      </c>
      <c r="DH173" s="707"/>
      <c r="DI173" s="707" t="s">
        <v>88</v>
      </c>
      <c r="DJ173" s="707"/>
      <c r="DK173" s="704" t="s">
        <v>88</v>
      </c>
      <c r="DL173" s="704"/>
      <c r="DM173" s="704" t="s">
        <v>88</v>
      </c>
      <c r="DN173" s="704"/>
      <c r="DO173" s="704" t="s">
        <v>88</v>
      </c>
      <c r="DP173" s="704"/>
      <c r="DQ173" s="704" t="s">
        <v>88</v>
      </c>
      <c r="DR173" s="704"/>
      <c r="DS173" s="704" t="s">
        <v>88</v>
      </c>
      <c r="DT173" s="704"/>
      <c r="DU173" s="704" t="s">
        <v>88</v>
      </c>
      <c r="DV173" s="704"/>
      <c r="DW173" s="704" t="s">
        <v>88</v>
      </c>
      <c r="DX173" s="704"/>
      <c r="DY173" s="707" t="s">
        <v>88</v>
      </c>
      <c r="DZ173" s="707"/>
      <c r="EA173" s="704" t="s">
        <v>88</v>
      </c>
      <c r="EB173" s="704"/>
      <c r="EC173" s="704" t="s">
        <v>88</v>
      </c>
      <c r="ED173" s="704"/>
      <c r="EE173" s="704" t="s">
        <v>88</v>
      </c>
      <c r="EF173" s="704"/>
      <c r="EG173" s="704" t="s">
        <v>88</v>
      </c>
      <c r="EH173" s="704"/>
      <c r="EI173" s="704" t="s">
        <v>88</v>
      </c>
      <c r="EJ173" s="704"/>
      <c r="EK173" s="704" t="s">
        <v>88</v>
      </c>
      <c r="EL173" s="704"/>
      <c r="EM173" s="704" t="s">
        <v>88</v>
      </c>
      <c r="EN173" s="704"/>
      <c r="EO173" s="704" t="s">
        <v>88</v>
      </c>
      <c r="EP173" s="704"/>
      <c r="EQ173" s="704" t="s">
        <v>88</v>
      </c>
      <c r="ER173" s="704"/>
      <c r="ES173" s="704" t="s">
        <v>88</v>
      </c>
      <c r="ET173" s="704"/>
      <c r="EU173" s="704" t="s">
        <v>88</v>
      </c>
      <c r="EV173" s="704"/>
      <c r="EW173" s="699"/>
      <c r="EX173" s="699"/>
      <c r="EY173" s="699"/>
      <c r="EZ173" s="707"/>
      <c r="FA173" s="707"/>
      <c r="FB173" s="707"/>
      <c r="FC173" s="699"/>
      <c r="FD173" s="699"/>
      <c r="FE173" s="699"/>
      <c r="FF173" s="699"/>
      <c r="FG173" s="699"/>
      <c r="FH173" s="699"/>
      <c r="FI173" s="693"/>
      <c r="FJ173" s="693"/>
      <c r="FK173" s="693"/>
      <c r="FL173" s="693"/>
      <c r="FM173" s="693"/>
      <c r="FN173" s="693"/>
      <c r="FO173" s="693"/>
      <c r="FP173" s="693"/>
      <c r="FQ173" s="693"/>
      <c r="FR173" s="693"/>
      <c r="FS173" s="693"/>
      <c r="FT173" s="693"/>
      <c r="FU173" s="695"/>
      <c r="FV173" s="695"/>
      <c r="FW173" s="695"/>
      <c r="FX173" s="695"/>
      <c r="FY173" s="695"/>
      <c r="FZ173" s="695"/>
      <c r="GA173" s="695"/>
      <c r="GB173" s="695"/>
      <c r="GC173" s="707"/>
      <c r="GD173" s="707"/>
    </row>
    <row r="174" spans="1:186" ht="24.95" customHeight="1" x14ac:dyDescent="0.2">
      <c r="A174" s="705"/>
      <c r="B174" s="708" t="s">
        <v>3086</v>
      </c>
      <c r="C174" s="707" t="s">
        <v>5423</v>
      </c>
      <c r="D174" s="707" t="s">
        <v>7122</v>
      </c>
      <c r="E174" s="707"/>
      <c r="F174" s="707" t="s">
        <v>7123</v>
      </c>
      <c r="G174" s="707"/>
      <c r="H174" s="704" t="s">
        <v>88</v>
      </c>
      <c r="I174" s="704"/>
      <c r="J174" s="704" t="s">
        <v>88</v>
      </c>
      <c r="K174" s="704" t="s">
        <v>88</v>
      </c>
      <c r="L174" s="704" t="s">
        <v>88</v>
      </c>
      <c r="M174" s="704" t="s">
        <v>88</v>
      </c>
      <c r="N174" s="704" t="s">
        <v>88</v>
      </c>
      <c r="O174" s="704" t="s">
        <v>88</v>
      </c>
      <c r="P174" s="707" t="s">
        <v>88</v>
      </c>
      <c r="Q174" s="707"/>
      <c r="R174" s="707" t="s">
        <v>88</v>
      </c>
      <c r="S174" s="707"/>
      <c r="T174" s="707" t="s">
        <v>6941</v>
      </c>
      <c r="U174" s="707"/>
      <c r="V174" s="707" t="s">
        <v>88</v>
      </c>
      <c r="W174" s="707" t="s">
        <v>88</v>
      </c>
      <c r="X174" s="704" t="s">
        <v>88</v>
      </c>
      <c r="Y174" s="704" t="s">
        <v>88</v>
      </c>
      <c r="Z174" s="704" t="s">
        <v>88</v>
      </c>
      <c r="AA174" s="704"/>
      <c r="AB174" s="707" t="s">
        <v>88</v>
      </c>
      <c r="AC174" s="691"/>
      <c r="AD174" s="691" t="s">
        <v>88</v>
      </c>
      <c r="AE174" s="691"/>
      <c r="AF174" s="707" t="s">
        <v>88</v>
      </c>
      <c r="AG174" s="707"/>
      <c r="AH174" s="707" t="s">
        <v>88</v>
      </c>
      <c r="AI174" s="707" t="s">
        <v>88</v>
      </c>
      <c r="AJ174" s="707" t="s">
        <v>88</v>
      </c>
      <c r="AK174" s="707" t="s">
        <v>88</v>
      </c>
      <c r="AL174" s="707" t="s">
        <v>88</v>
      </c>
      <c r="AM174" s="707" t="s">
        <v>88</v>
      </c>
      <c r="AN174" s="707" t="s">
        <v>88</v>
      </c>
      <c r="AO174" s="707" t="s">
        <v>88</v>
      </c>
      <c r="AP174" s="707" t="s">
        <v>88</v>
      </c>
      <c r="AQ174" s="707" t="s">
        <v>88</v>
      </c>
      <c r="AR174" s="707" t="s">
        <v>88</v>
      </c>
      <c r="AS174" s="707" t="s">
        <v>88</v>
      </c>
      <c r="AT174" s="707" t="s">
        <v>88</v>
      </c>
      <c r="AU174" s="707" t="s">
        <v>88</v>
      </c>
      <c r="AV174" s="707" t="s">
        <v>88</v>
      </c>
      <c r="AW174" s="707" t="s">
        <v>88</v>
      </c>
      <c r="AX174" s="707" t="s">
        <v>88</v>
      </c>
      <c r="AY174" s="707" t="s">
        <v>88</v>
      </c>
      <c r="AZ174" s="707" t="s">
        <v>88</v>
      </c>
      <c r="BA174" s="707" t="s">
        <v>88</v>
      </c>
      <c r="BB174" s="707" t="s">
        <v>88</v>
      </c>
      <c r="BC174" s="707" t="s">
        <v>601</v>
      </c>
      <c r="BD174" s="707" t="s">
        <v>88</v>
      </c>
      <c r="BE174" s="692">
        <v>44144</v>
      </c>
      <c r="BF174" s="707" t="s">
        <v>88</v>
      </c>
      <c r="BG174" s="707" t="s">
        <v>88</v>
      </c>
      <c r="BH174" s="707" t="s">
        <v>88</v>
      </c>
      <c r="BI174" s="707" t="s">
        <v>757</v>
      </c>
      <c r="BJ174" s="706"/>
      <c r="BK174" s="707" t="s">
        <v>88</v>
      </c>
      <c r="BL174" s="707"/>
      <c r="BM174" s="703">
        <f>BM173</f>
        <v>1041510</v>
      </c>
      <c r="BN174" s="707" t="s">
        <v>88</v>
      </c>
      <c r="BO174" s="707"/>
      <c r="BP174" s="703">
        <f t="shared" si="6"/>
        <v>1041510</v>
      </c>
      <c r="BQ174" s="703" t="s">
        <v>88</v>
      </c>
      <c r="BR174" s="703"/>
      <c r="BS174" s="703">
        <f t="shared" si="7"/>
        <v>1041510</v>
      </c>
      <c r="BT174" s="703" t="s">
        <v>88</v>
      </c>
      <c r="BU174" s="703"/>
      <c r="BV174" s="703">
        <f t="shared" si="8"/>
        <v>1041510</v>
      </c>
      <c r="BW174" s="703" t="s">
        <v>88</v>
      </c>
      <c r="BX174" s="703"/>
      <c r="BY174" s="703" t="s">
        <v>6943</v>
      </c>
      <c r="BZ174" s="703" t="s">
        <v>88</v>
      </c>
      <c r="CA174" s="703"/>
      <c r="CB174" s="703" t="s">
        <v>6943</v>
      </c>
      <c r="CC174" s="703" t="s">
        <v>88</v>
      </c>
      <c r="CD174" s="703"/>
      <c r="CE174" s="703" t="s">
        <v>6943</v>
      </c>
      <c r="CF174" s="703" t="s">
        <v>88</v>
      </c>
      <c r="CG174" s="703"/>
      <c r="CH174" s="703" t="s">
        <v>6943</v>
      </c>
      <c r="CI174" s="703" t="s">
        <v>88</v>
      </c>
      <c r="CJ174" s="703"/>
      <c r="CK174" s="702" t="s">
        <v>6944</v>
      </c>
      <c r="CL174" s="702"/>
      <c r="CM174" s="707" t="s">
        <v>88</v>
      </c>
      <c r="CN174" s="707"/>
      <c r="CO174" s="707" t="s">
        <v>88</v>
      </c>
      <c r="CP174" s="707"/>
      <c r="CQ174" s="707" t="s">
        <v>4483</v>
      </c>
      <c r="CR174" s="707"/>
      <c r="CS174" s="691" t="s">
        <v>88</v>
      </c>
      <c r="CT174" s="691"/>
      <c r="CU174" s="691" t="str">
        <f t="shared" si="9"/>
        <v>NA</v>
      </c>
      <c r="CV174" s="691"/>
      <c r="CW174" s="707" t="str">
        <f t="shared" si="10"/>
        <v>NA</v>
      </c>
      <c r="CX174" s="707"/>
      <c r="CY174" s="707" t="s">
        <v>88</v>
      </c>
      <c r="CZ174" s="707"/>
      <c r="DA174" s="707" t="s">
        <v>88</v>
      </c>
      <c r="DB174" s="707"/>
      <c r="DC174" s="707" t="s">
        <v>88</v>
      </c>
      <c r="DD174" s="707"/>
      <c r="DE174" s="700" t="s">
        <v>88</v>
      </c>
      <c r="DF174" s="700"/>
      <c r="DG174" s="707" t="s">
        <v>88</v>
      </c>
      <c r="DH174" s="707"/>
      <c r="DI174" s="707">
        <v>37.234521999999998</v>
      </c>
      <c r="DJ174" s="707"/>
      <c r="DK174" s="704">
        <v>-82.038295000000005</v>
      </c>
      <c r="DL174" s="704"/>
      <c r="DM174" s="704">
        <v>40</v>
      </c>
      <c r="DN174" s="704"/>
      <c r="DO174" s="704">
        <v>40</v>
      </c>
      <c r="DP174" s="704"/>
      <c r="DQ174" s="704">
        <v>70</v>
      </c>
      <c r="DR174" s="704"/>
      <c r="DS174" s="704" t="s">
        <v>88</v>
      </c>
      <c r="DT174" s="704"/>
      <c r="DU174" s="704" t="s">
        <v>88</v>
      </c>
      <c r="DV174" s="704"/>
      <c r="DW174" s="704" t="s">
        <v>88</v>
      </c>
      <c r="DX174" s="704"/>
      <c r="DY174" s="707" t="s">
        <v>88</v>
      </c>
      <c r="DZ174" s="707"/>
      <c r="EA174" s="704" t="s">
        <v>88</v>
      </c>
      <c r="EB174" s="704"/>
      <c r="EC174" s="704" t="s">
        <v>88</v>
      </c>
      <c r="ED174" s="704"/>
      <c r="EE174" s="704" t="s">
        <v>88</v>
      </c>
      <c r="EF174" s="704"/>
      <c r="EG174" s="704" t="s">
        <v>88</v>
      </c>
      <c r="EH174" s="704"/>
      <c r="EI174" s="704" t="s">
        <v>88</v>
      </c>
      <c r="EJ174" s="704"/>
      <c r="EK174" s="704" t="s">
        <v>88</v>
      </c>
      <c r="EL174" s="704"/>
      <c r="EM174" s="704" t="s">
        <v>88</v>
      </c>
      <c r="EN174" s="704"/>
      <c r="EO174" s="704" t="s">
        <v>88</v>
      </c>
      <c r="EP174" s="704"/>
      <c r="EQ174" s="704" t="s">
        <v>88</v>
      </c>
      <c r="ER174" s="704"/>
      <c r="ES174" s="704" t="s">
        <v>88</v>
      </c>
      <c r="ET174" s="704"/>
      <c r="EU174" s="704" t="s">
        <v>88</v>
      </c>
      <c r="EV174" s="704"/>
      <c r="EW174" s="699"/>
      <c r="EX174" s="699"/>
      <c r="EY174" s="699"/>
      <c r="EZ174" s="707"/>
      <c r="FA174" s="707"/>
      <c r="FB174" s="707"/>
      <c r="FC174" s="699"/>
      <c r="FD174" s="699"/>
      <c r="FE174" s="699"/>
      <c r="FF174" s="699"/>
      <c r="FG174" s="699"/>
      <c r="FH174" s="699"/>
      <c r="FI174" s="693"/>
      <c r="FJ174" s="693"/>
      <c r="FK174" s="693"/>
      <c r="FL174" s="693"/>
      <c r="FM174" s="693"/>
      <c r="FN174" s="693"/>
      <c r="FO174" s="693"/>
      <c r="FP174" s="693"/>
      <c r="FQ174" s="693"/>
      <c r="FR174" s="693"/>
      <c r="FS174" s="693"/>
      <c r="FT174" s="693"/>
      <c r="FU174" s="695"/>
      <c r="FV174" s="695"/>
      <c r="FW174" s="695"/>
      <c r="FX174" s="695"/>
      <c r="FY174" s="695"/>
      <c r="FZ174" s="695"/>
      <c r="GA174" s="695"/>
      <c r="GB174" s="695"/>
      <c r="GC174" s="707"/>
      <c r="GD174" s="707"/>
    </row>
    <row r="175" spans="1:186" ht="24.95" customHeight="1" x14ac:dyDescent="0.2">
      <c r="A175" s="705"/>
      <c r="B175" s="708" t="s">
        <v>3086</v>
      </c>
      <c r="C175" s="707" t="s">
        <v>5423</v>
      </c>
      <c r="D175" s="707" t="s">
        <v>7122</v>
      </c>
      <c r="E175" s="707"/>
      <c r="F175" s="707" t="s">
        <v>7124</v>
      </c>
      <c r="G175" s="707"/>
      <c r="H175" s="704" t="s">
        <v>88</v>
      </c>
      <c r="I175" s="704"/>
      <c r="J175" s="704" t="s">
        <v>88</v>
      </c>
      <c r="K175" s="704" t="s">
        <v>88</v>
      </c>
      <c r="L175" s="704" t="s">
        <v>88</v>
      </c>
      <c r="M175" s="704" t="s">
        <v>88</v>
      </c>
      <c r="N175" s="704" t="s">
        <v>88</v>
      </c>
      <c r="O175" s="704" t="s">
        <v>88</v>
      </c>
      <c r="P175" s="707" t="s">
        <v>88</v>
      </c>
      <c r="Q175" s="707"/>
      <c r="R175" s="707" t="s">
        <v>88</v>
      </c>
      <c r="S175" s="707"/>
      <c r="T175" s="707" t="s">
        <v>6941</v>
      </c>
      <c r="U175" s="707"/>
      <c r="V175" s="707" t="s">
        <v>88</v>
      </c>
      <c r="W175" s="707" t="s">
        <v>88</v>
      </c>
      <c r="X175" s="704" t="s">
        <v>88</v>
      </c>
      <c r="Y175" s="704" t="s">
        <v>88</v>
      </c>
      <c r="Z175" s="704" t="s">
        <v>88</v>
      </c>
      <c r="AA175" s="704"/>
      <c r="AB175" s="707" t="s">
        <v>88</v>
      </c>
      <c r="AC175" s="691"/>
      <c r="AD175" s="691" t="s">
        <v>88</v>
      </c>
      <c r="AE175" s="691"/>
      <c r="AF175" s="707" t="s">
        <v>88</v>
      </c>
      <c r="AG175" s="707"/>
      <c r="AH175" s="707" t="s">
        <v>88</v>
      </c>
      <c r="AI175" s="707" t="s">
        <v>88</v>
      </c>
      <c r="AJ175" s="707" t="s">
        <v>88</v>
      </c>
      <c r="AK175" s="707" t="s">
        <v>88</v>
      </c>
      <c r="AL175" s="707" t="s">
        <v>88</v>
      </c>
      <c r="AM175" s="707" t="s">
        <v>88</v>
      </c>
      <c r="AN175" s="707" t="s">
        <v>88</v>
      </c>
      <c r="AO175" s="707" t="s">
        <v>88</v>
      </c>
      <c r="AP175" s="707" t="s">
        <v>88</v>
      </c>
      <c r="AQ175" s="707" t="s">
        <v>88</v>
      </c>
      <c r="AR175" s="707" t="s">
        <v>88</v>
      </c>
      <c r="AS175" s="707" t="s">
        <v>88</v>
      </c>
      <c r="AT175" s="707" t="s">
        <v>88</v>
      </c>
      <c r="AU175" s="707" t="s">
        <v>88</v>
      </c>
      <c r="AV175" s="707" t="s">
        <v>88</v>
      </c>
      <c r="AW175" s="707" t="s">
        <v>88</v>
      </c>
      <c r="AX175" s="707" t="s">
        <v>88</v>
      </c>
      <c r="AY175" s="707" t="s">
        <v>88</v>
      </c>
      <c r="AZ175" s="707" t="s">
        <v>88</v>
      </c>
      <c r="BA175" s="707" t="s">
        <v>88</v>
      </c>
      <c r="BB175" s="707" t="s">
        <v>88</v>
      </c>
      <c r="BC175" s="707" t="s">
        <v>7125</v>
      </c>
      <c r="BD175" s="707" t="s">
        <v>88</v>
      </c>
      <c r="BE175" s="707" t="s">
        <v>88</v>
      </c>
      <c r="BF175" s="707" t="s">
        <v>88</v>
      </c>
      <c r="BG175" s="707" t="s">
        <v>88</v>
      </c>
      <c r="BH175" s="707" t="s">
        <v>88</v>
      </c>
      <c r="BI175" s="707" t="s">
        <v>757</v>
      </c>
      <c r="BJ175" s="706"/>
      <c r="BK175" s="707" t="s">
        <v>88</v>
      </c>
      <c r="BL175" s="707"/>
      <c r="BM175" s="703" t="s">
        <v>88</v>
      </c>
      <c r="BN175" s="707" t="s">
        <v>88</v>
      </c>
      <c r="BO175" s="707"/>
      <c r="BP175" s="703" t="str">
        <f t="shared" si="6"/>
        <v>NA</v>
      </c>
      <c r="BQ175" s="703" t="s">
        <v>88</v>
      </c>
      <c r="BR175" s="703"/>
      <c r="BS175" s="703" t="str">
        <f t="shared" si="7"/>
        <v>NA</v>
      </c>
      <c r="BT175" s="703" t="s">
        <v>88</v>
      </c>
      <c r="BU175" s="703"/>
      <c r="BV175" s="703" t="str">
        <f t="shared" si="8"/>
        <v>NA</v>
      </c>
      <c r="BW175" s="703" t="s">
        <v>88</v>
      </c>
      <c r="BX175" s="703"/>
      <c r="BY175" s="703" t="s">
        <v>6943</v>
      </c>
      <c r="BZ175" s="703" t="s">
        <v>88</v>
      </c>
      <c r="CA175" s="703"/>
      <c r="CB175" s="703" t="s">
        <v>6943</v>
      </c>
      <c r="CC175" s="703" t="s">
        <v>88</v>
      </c>
      <c r="CD175" s="703"/>
      <c r="CE175" s="703" t="s">
        <v>6943</v>
      </c>
      <c r="CF175" s="703" t="s">
        <v>88</v>
      </c>
      <c r="CG175" s="703"/>
      <c r="CH175" s="703" t="s">
        <v>6943</v>
      </c>
      <c r="CI175" s="703" t="s">
        <v>88</v>
      </c>
      <c r="CJ175" s="703"/>
      <c r="CK175" s="702" t="s">
        <v>6944</v>
      </c>
      <c r="CL175" s="702"/>
      <c r="CM175" s="707" t="s">
        <v>88</v>
      </c>
      <c r="CN175" s="707"/>
      <c r="CO175" s="707" t="s">
        <v>88</v>
      </c>
      <c r="CP175" s="707"/>
      <c r="CQ175" s="707" t="s">
        <v>88</v>
      </c>
      <c r="CR175" s="707"/>
      <c r="CS175" s="691" t="s">
        <v>88</v>
      </c>
      <c r="CT175" s="691"/>
      <c r="CU175" s="691" t="str">
        <f t="shared" si="9"/>
        <v>NA</v>
      </c>
      <c r="CV175" s="691"/>
      <c r="CW175" s="707" t="str">
        <f t="shared" si="10"/>
        <v>NA</v>
      </c>
      <c r="CX175" s="707"/>
      <c r="CY175" s="707" t="s">
        <v>88</v>
      </c>
      <c r="CZ175" s="707"/>
      <c r="DA175" s="707" t="s">
        <v>88</v>
      </c>
      <c r="DB175" s="707"/>
      <c r="DC175" s="707" t="s">
        <v>88</v>
      </c>
      <c r="DD175" s="707"/>
      <c r="DE175" s="700" t="s">
        <v>88</v>
      </c>
      <c r="DF175" s="700"/>
      <c r="DG175" s="707" t="s">
        <v>88</v>
      </c>
      <c r="DH175" s="707"/>
      <c r="DI175" s="707" t="s">
        <v>88</v>
      </c>
      <c r="DJ175" s="707"/>
      <c r="DK175" s="704" t="s">
        <v>88</v>
      </c>
      <c r="DL175" s="704"/>
      <c r="DM175" s="704" t="s">
        <v>88</v>
      </c>
      <c r="DN175" s="704"/>
      <c r="DO175" s="704" t="s">
        <v>88</v>
      </c>
      <c r="DP175" s="704"/>
      <c r="DQ175" s="704" t="s">
        <v>88</v>
      </c>
      <c r="DR175" s="704"/>
      <c r="DS175" s="704" t="s">
        <v>88</v>
      </c>
      <c r="DT175" s="704"/>
      <c r="DU175" s="704" t="s">
        <v>88</v>
      </c>
      <c r="DV175" s="704"/>
      <c r="DW175" s="704" t="s">
        <v>88</v>
      </c>
      <c r="DX175" s="704"/>
      <c r="DY175" s="707" t="s">
        <v>88</v>
      </c>
      <c r="DZ175" s="707"/>
      <c r="EA175" s="704" t="s">
        <v>88</v>
      </c>
      <c r="EB175" s="704"/>
      <c r="EC175" s="704" t="s">
        <v>88</v>
      </c>
      <c r="ED175" s="704"/>
      <c r="EE175" s="704" t="s">
        <v>88</v>
      </c>
      <c r="EF175" s="704"/>
      <c r="EG175" s="704" t="s">
        <v>88</v>
      </c>
      <c r="EH175" s="704"/>
      <c r="EI175" s="704" t="s">
        <v>88</v>
      </c>
      <c r="EJ175" s="704"/>
      <c r="EK175" s="704" t="s">
        <v>88</v>
      </c>
      <c r="EL175" s="704"/>
      <c r="EM175" s="704" t="s">
        <v>88</v>
      </c>
      <c r="EN175" s="704"/>
      <c r="EO175" s="704" t="s">
        <v>88</v>
      </c>
      <c r="EP175" s="704"/>
      <c r="EQ175" s="704" t="s">
        <v>88</v>
      </c>
      <c r="ER175" s="704"/>
      <c r="ES175" s="704" t="s">
        <v>88</v>
      </c>
      <c r="ET175" s="704"/>
      <c r="EU175" s="704" t="s">
        <v>88</v>
      </c>
      <c r="EV175" s="704"/>
      <c r="EW175" s="699"/>
      <c r="EX175" s="699"/>
      <c r="EY175" s="699"/>
      <c r="EZ175" s="707"/>
      <c r="FA175" s="707"/>
      <c r="FB175" s="707"/>
      <c r="FC175" s="699"/>
      <c r="FD175" s="699"/>
      <c r="FE175" s="699"/>
      <c r="FF175" s="699"/>
      <c r="FG175" s="699"/>
      <c r="FH175" s="699"/>
      <c r="FI175" s="693"/>
      <c r="FJ175" s="693"/>
      <c r="FK175" s="693"/>
      <c r="FL175" s="693"/>
      <c r="FM175" s="693"/>
      <c r="FN175" s="693"/>
      <c r="FO175" s="693"/>
      <c r="FP175" s="693"/>
      <c r="FQ175" s="693"/>
      <c r="FR175" s="693"/>
      <c r="FS175" s="693"/>
      <c r="FT175" s="693"/>
      <c r="FU175" s="695"/>
      <c r="FV175" s="695"/>
      <c r="FW175" s="695"/>
      <c r="FX175" s="695"/>
      <c r="FY175" s="695"/>
      <c r="FZ175" s="695"/>
      <c r="GA175" s="695"/>
      <c r="GB175" s="695"/>
      <c r="GC175" s="707" t="s">
        <v>7126</v>
      </c>
      <c r="GD175" s="707"/>
    </row>
    <row r="176" spans="1:186" ht="24.95" customHeight="1" x14ac:dyDescent="0.2">
      <c r="A176" s="705"/>
      <c r="B176" s="708" t="s">
        <v>3086</v>
      </c>
      <c r="C176" s="707" t="s">
        <v>5423</v>
      </c>
      <c r="D176" s="707" t="s">
        <v>7127</v>
      </c>
      <c r="E176" s="707"/>
      <c r="F176" s="707" t="s">
        <v>7128</v>
      </c>
      <c r="G176" s="707"/>
      <c r="H176" s="704" t="s">
        <v>88</v>
      </c>
      <c r="I176" s="704"/>
      <c r="J176" s="704" t="s">
        <v>88</v>
      </c>
      <c r="K176" s="704" t="s">
        <v>88</v>
      </c>
      <c r="L176" s="704" t="s">
        <v>88</v>
      </c>
      <c r="M176" s="704" t="s">
        <v>88</v>
      </c>
      <c r="N176" s="704" t="s">
        <v>88</v>
      </c>
      <c r="O176" s="704" t="s">
        <v>88</v>
      </c>
      <c r="P176" s="707" t="s">
        <v>88</v>
      </c>
      <c r="Q176" s="707"/>
      <c r="R176" s="707" t="s">
        <v>88</v>
      </c>
      <c r="S176" s="707"/>
      <c r="T176" s="707" t="s">
        <v>6941</v>
      </c>
      <c r="U176" s="707"/>
      <c r="V176" s="707" t="s">
        <v>88</v>
      </c>
      <c r="W176" s="707" t="s">
        <v>88</v>
      </c>
      <c r="X176" s="704" t="s">
        <v>88</v>
      </c>
      <c r="Y176" s="704" t="s">
        <v>88</v>
      </c>
      <c r="Z176" s="704" t="s">
        <v>88</v>
      </c>
      <c r="AA176" s="704"/>
      <c r="AB176" s="707" t="s">
        <v>88</v>
      </c>
      <c r="AC176" s="691"/>
      <c r="AD176" s="691" t="s">
        <v>88</v>
      </c>
      <c r="AE176" s="691"/>
      <c r="AF176" s="707" t="s">
        <v>88</v>
      </c>
      <c r="AG176" s="707"/>
      <c r="AH176" s="707" t="s">
        <v>88</v>
      </c>
      <c r="AI176" s="707" t="s">
        <v>88</v>
      </c>
      <c r="AJ176" s="707" t="s">
        <v>88</v>
      </c>
      <c r="AK176" s="707" t="s">
        <v>88</v>
      </c>
      <c r="AL176" s="707" t="s">
        <v>88</v>
      </c>
      <c r="AM176" s="707" t="s">
        <v>88</v>
      </c>
      <c r="AN176" s="707" t="s">
        <v>88</v>
      </c>
      <c r="AO176" s="707" t="s">
        <v>88</v>
      </c>
      <c r="AP176" s="707" t="s">
        <v>88</v>
      </c>
      <c r="AQ176" s="707" t="s">
        <v>88</v>
      </c>
      <c r="AR176" s="707" t="s">
        <v>88</v>
      </c>
      <c r="AS176" s="707" t="s">
        <v>88</v>
      </c>
      <c r="AT176" s="707" t="s">
        <v>88</v>
      </c>
      <c r="AU176" s="707" t="s">
        <v>88</v>
      </c>
      <c r="AV176" s="707" t="s">
        <v>88</v>
      </c>
      <c r="AW176" s="707" t="s">
        <v>88</v>
      </c>
      <c r="AX176" s="707" t="s">
        <v>88</v>
      </c>
      <c r="AY176" s="707" t="s">
        <v>88</v>
      </c>
      <c r="AZ176" s="707" t="s">
        <v>88</v>
      </c>
      <c r="BA176" s="707" t="s">
        <v>88</v>
      </c>
      <c r="BB176" s="707" t="s">
        <v>88</v>
      </c>
      <c r="BC176" s="707" t="s">
        <v>601</v>
      </c>
      <c r="BD176" s="707" t="s">
        <v>88</v>
      </c>
      <c r="BE176" s="707" t="s">
        <v>88</v>
      </c>
      <c r="BF176" s="707" t="s">
        <v>88</v>
      </c>
      <c r="BG176" s="707" t="s">
        <v>88</v>
      </c>
      <c r="BH176" s="707" t="s">
        <v>88</v>
      </c>
      <c r="BI176" s="707">
        <v>30300316</v>
      </c>
      <c r="BJ176" s="706"/>
      <c r="BK176" s="707" t="s">
        <v>88</v>
      </c>
      <c r="BL176" s="707"/>
      <c r="BM176" s="707" t="s">
        <v>88</v>
      </c>
      <c r="BN176" s="707" t="s">
        <v>88</v>
      </c>
      <c r="BO176" s="707"/>
      <c r="BP176" s="703" t="str">
        <f t="shared" si="6"/>
        <v>NA</v>
      </c>
      <c r="BQ176" s="703" t="s">
        <v>88</v>
      </c>
      <c r="BR176" s="703"/>
      <c r="BS176" s="703" t="str">
        <f t="shared" si="7"/>
        <v>NA</v>
      </c>
      <c r="BT176" s="703" t="s">
        <v>88</v>
      </c>
      <c r="BU176" s="703"/>
      <c r="BV176" s="703" t="str">
        <f t="shared" si="8"/>
        <v>NA</v>
      </c>
      <c r="BW176" s="703" t="s">
        <v>88</v>
      </c>
      <c r="BX176" s="703"/>
      <c r="BY176" s="703" t="s">
        <v>6943</v>
      </c>
      <c r="BZ176" s="703" t="s">
        <v>88</v>
      </c>
      <c r="CA176" s="703"/>
      <c r="CB176" s="703" t="s">
        <v>6943</v>
      </c>
      <c r="CC176" s="703" t="s">
        <v>88</v>
      </c>
      <c r="CD176" s="703"/>
      <c r="CE176" s="703" t="s">
        <v>6943</v>
      </c>
      <c r="CF176" s="703" t="s">
        <v>88</v>
      </c>
      <c r="CG176" s="703"/>
      <c r="CH176" s="703" t="s">
        <v>6943</v>
      </c>
      <c r="CI176" s="703" t="s">
        <v>88</v>
      </c>
      <c r="CJ176" s="703"/>
      <c r="CK176" s="702" t="s">
        <v>6944</v>
      </c>
      <c r="CL176" s="702"/>
      <c r="CM176" s="707" t="s">
        <v>88</v>
      </c>
      <c r="CN176" s="707"/>
      <c r="CO176" s="707" t="s">
        <v>88</v>
      </c>
      <c r="CP176" s="707"/>
      <c r="CQ176" s="707" t="s">
        <v>4483</v>
      </c>
      <c r="CR176" s="707"/>
      <c r="CS176" s="691" t="s">
        <v>88</v>
      </c>
      <c r="CT176" s="691"/>
      <c r="CU176" s="691" t="str">
        <f t="shared" si="9"/>
        <v>NA</v>
      </c>
      <c r="CV176" s="691"/>
      <c r="CW176" s="707" t="str">
        <f t="shared" si="10"/>
        <v>NA</v>
      </c>
      <c r="CX176" s="707"/>
      <c r="CY176" s="707" t="s">
        <v>88</v>
      </c>
      <c r="CZ176" s="707"/>
      <c r="DA176" s="707" t="s">
        <v>88</v>
      </c>
      <c r="DB176" s="707"/>
      <c r="DC176" s="707" t="s">
        <v>88</v>
      </c>
      <c r="DD176" s="707"/>
      <c r="DE176" s="700" t="s">
        <v>88</v>
      </c>
      <c r="DF176" s="700"/>
      <c r="DG176" s="707" t="s">
        <v>88</v>
      </c>
      <c r="DH176" s="707"/>
      <c r="DI176" s="707">
        <v>37.234369999999998</v>
      </c>
      <c r="DJ176" s="707"/>
      <c r="DK176" s="704">
        <v>-82.046803999999995</v>
      </c>
      <c r="DL176" s="704"/>
      <c r="DM176" s="704">
        <v>170</v>
      </c>
      <c r="DN176" s="704"/>
      <c r="DO176" s="704">
        <v>40</v>
      </c>
      <c r="DP176" s="704"/>
      <c r="DQ176" s="704">
        <v>15</v>
      </c>
      <c r="DR176" s="704"/>
      <c r="DS176" s="704" t="s">
        <v>88</v>
      </c>
      <c r="DT176" s="704"/>
      <c r="DU176" s="704" t="s">
        <v>88</v>
      </c>
      <c r="DV176" s="704"/>
      <c r="DW176" s="704" t="s">
        <v>88</v>
      </c>
      <c r="DX176" s="704"/>
      <c r="DY176" s="707" t="s">
        <v>88</v>
      </c>
      <c r="DZ176" s="707"/>
      <c r="EA176" s="704" t="s">
        <v>88</v>
      </c>
      <c r="EB176" s="704"/>
      <c r="EC176" s="704" t="s">
        <v>88</v>
      </c>
      <c r="ED176" s="704"/>
      <c r="EE176" s="704" t="s">
        <v>88</v>
      </c>
      <c r="EF176" s="704"/>
      <c r="EG176" s="704" t="s">
        <v>88</v>
      </c>
      <c r="EH176" s="704"/>
      <c r="EI176" s="704" t="s">
        <v>88</v>
      </c>
      <c r="EJ176" s="704"/>
      <c r="EK176" s="704" t="s">
        <v>88</v>
      </c>
      <c r="EL176" s="704"/>
      <c r="EM176" s="704" t="s">
        <v>88</v>
      </c>
      <c r="EN176" s="704"/>
      <c r="EO176" s="704" t="s">
        <v>88</v>
      </c>
      <c r="EP176" s="704"/>
      <c r="EQ176" s="704" t="s">
        <v>88</v>
      </c>
      <c r="ER176" s="704"/>
      <c r="ES176" s="704" t="s">
        <v>88</v>
      </c>
      <c r="ET176" s="704"/>
      <c r="EU176" s="704" t="s">
        <v>88</v>
      </c>
      <c r="EV176" s="704"/>
      <c r="EW176" s="699"/>
      <c r="EX176" s="699"/>
      <c r="EY176" s="699"/>
      <c r="EZ176" s="707"/>
      <c r="FA176" s="707"/>
      <c r="FB176" s="707"/>
      <c r="FC176" s="699"/>
      <c r="FD176" s="699"/>
      <c r="FE176" s="699"/>
      <c r="FF176" s="699"/>
      <c r="FG176" s="699"/>
      <c r="FH176" s="699"/>
      <c r="FI176" s="693"/>
      <c r="FJ176" s="693"/>
      <c r="FK176" s="693"/>
      <c r="FL176" s="693"/>
      <c r="FM176" s="693"/>
      <c r="FN176" s="693"/>
      <c r="FO176" s="693"/>
      <c r="FP176" s="693"/>
      <c r="FQ176" s="693"/>
      <c r="FR176" s="693"/>
      <c r="FS176" s="693"/>
      <c r="FT176" s="693"/>
      <c r="FU176" s="695"/>
      <c r="FV176" s="695"/>
      <c r="FW176" s="695"/>
      <c r="FX176" s="695"/>
      <c r="FY176" s="695"/>
      <c r="FZ176" s="695"/>
      <c r="GA176" s="695"/>
      <c r="GB176" s="695"/>
      <c r="GC176" s="707"/>
      <c r="GD176" s="707"/>
    </row>
    <row r="177" spans="1:186" ht="24.95" customHeight="1" x14ac:dyDescent="0.2">
      <c r="A177" s="705"/>
      <c r="B177" s="708" t="s">
        <v>3086</v>
      </c>
      <c r="C177" s="707" t="s">
        <v>5423</v>
      </c>
      <c r="D177" s="707" t="s">
        <v>7129</v>
      </c>
      <c r="E177" s="707"/>
      <c r="F177" s="707" t="s">
        <v>7130</v>
      </c>
      <c r="G177" s="707"/>
      <c r="H177" s="704" t="s">
        <v>88</v>
      </c>
      <c r="I177" s="704"/>
      <c r="J177" s="704" t="s">
        <v>88</v>
      </c>
      <c r="K177" s="704" t="s">
        <v>88</v>
      </c>
      <c r="L177" s="704" t="s">
        <v>88</v>
      </c>
      <c r="M177" s="704" t="s">
        <v>88</v>
      </c>
      <c r="N177" s="704" t="s">
        <v>88</v>
      </c>
      <c r="O177" s="704" t="s">
        <v>88</v>
      </c>
      <c r="P177" s="707" t="s">
        <v>88</v>
      </c>
      <c r="Q177" s="707"/>
      <c r="R177" s="707" t="s">
        <v>88</v>
      </c>
      <c r="S177" s="707"/>
      <c r="T177" s="707" t="s">
        <v>6941</v>
      </c>
      <c r="U177" s="707"/>
      <c r="V177" s="707" t="s">
        <v>88</v>
      </c>
      <c r="W177" s="707" t="s">
        <v>88</v>
      </c>
      <c r="X177" s="704" t="s">
        <v>88</v>
      </c>
      <c r="Y177" s="704" t="s">
        <v>88</v>
      </c>
      <c r="Z177" s="704" t="s">
        <v>88</v>
      </c>
      <c r="AA177" s="704"/>
      <c r="AB177" s="707" t="s">
        <v>88</v>
      </c>
      <c r="AC177" s="691"/>
      <c r="AD177" s="691" t="s">
        <v>88</v>
      </c>
      <c r="AE177" s="691"/>
      <c r="AF177" s="707" t="s">
        <v>88</v>
      </c>
      <c r="AG177" s="707"/>
      <c r="AH177" s="707" t="s">
        <v>88</v>
      </c>
      <c r="AI177" s="707" t="s">
        <v>88</v>
      </c>
      <c r="AJ177" s="707" t="s">
        <v>88</v>
      </c>
      <c r="AK177" s="707" t="s">
        <v>88</v>
      </c>
      <c r="AL177" s="707" t="s">
        <v>88</v>
      </c>
      <c r="AM177" s="707" t="s">
        <v>88</v>
      </c>
      <c r="AN177" s="707" t="s">
        <v>88</v>
      </c>
      <c r="AO177" s="707" t="s">
        <v>88</v>
      </c>
      <c r="AP177" s="707" t="s">
        <v>88</v>
      </c>
      <c r="AQ177" s="707" t="s">
        <v>88</v>
      </c>
      <c r="AR177" s="707" t="s">
        <v>88</v>
      </c>
      <c r="AS177" s="707" t="s">
        <v>88</v>
      </c>
      <c r="AT177" s="707" t="s">
        <v>88</v>
      </c>
      <c r="AU177" s="707" t="s">
        <v>88</v>
      </c>
      <c r="AV177" s="707" t="s">
        <v>88</v>
      </c>
      <c r="AW177" s="707" t="s">
        <v>88</v>
      </c>
      <c r="AX177" s="707" t="s">
        <v>88</v>
      </c>
      <c r="AY177" s="707" t="s">
        <v>88</v>
      </c>
      <c r="AZ177" s="707" t="s">
        <v>88</v>
      </c>
      <c r="BA177" s="707" t="s">
        <v>88</v>
      </c>
      <c r="BB177" s="707" t="s">
        <v>88</v>
      </c>
      <c r="BC177" s="707" t="s">
        <v>601</v>
      </c>
      <c r="BD177" s="707" t="s">
        <v>88</v>
      </c>
      <c r="BE177" s="692">
        <v>44132</v>
      </c>
      <c r="BF177" s="707" t="s">
        <v>88</v>
      </c>
      <c r="BG177" s="707" t="s">
        <v>88</v>
      </c>
      <c r="BH177" s="707" t="s">
        <v>88</v>
      </c>
      <c r="BI177" s="707">
        <v>30300312</v>
      </c>
      <c r="BJ177" s="706"/>
      <c r="BK177" s="707" t="s">
        <v>88</v>
      </c>
      <c r="BL177" s="707"/>
      <c r="BM177" s="703" t="s">
        <v>88</v>
      </c>
      <c r="BN177" s="707" t="s">
        <v>88</v>
      </c>
      <c r="BO177" s="707"/>
      <c r="BP177" s="703">
        <v>375000</v>
      </c>
      <c r="BQ177" s="703" t="s">
        <v>88</v>
      </c>
      <c r="BR177" s="703"/>
      <c r="BS177" s="703">
        <f t="shared" si="7"/>
        <v>375000</v>
      </c>
      <c r="BT177" s="703" t="s">
        <v>88</v>
      </c>
      <c r="BU177" s="703"/>
      <c r="BV177" s="703">
        <f t="shared" si="8"/>
        <v>375000</v>
      </c>
      <c r="BW177" s="703" t="s">
        <v>88</v>
      </c>
      <c r="BX177" s="703"/>
      <c r="BY177" s="703" t="s">
        <v>6943</v>
      </c>
      <c r="BZ177" s="703" t="s">
        <v>88</v>
      </c>
      <c r="CA177" s="703"/>
      <c r="CB177" s="703" t="s">
        <v>6943</v>
      </c>
      <c r="CC177" s="703" t="s">
        <v>88</v>
      </c>
      <c r="CD177" s="703"/>
      <c r="CE177" s="703" t="s">
        <v>6943</v>
      </c>
      <c r="CF177" s="703" t="s">
        <v>88</v>
      </c>
      <c r="CG177" s="703"/>
      <c r="CH177" s="703" t="s">
        <v>6943</v>
      </c>
      <c r="CI177" s="703" t="s">
        <v>88</v>
      </c>
      <c r="CJ177" s="703"/>
      <c r="CK177" s="702" t="s">
        <v>6944</v>
      </c>
      <c r="CL177" s="702"/>
      <c r="CM177" s="707" t="s">
        <v>88</v>
      </c>
      <c r="CN177" s="707"/>
      <c r="CO177" s="707" t="s">
        <v>88</v>
      </c>
      <c r="CP177" s="707"/>
      <c r="CQ177" s="707" t="s">
        <v>4483</v>
      </c>
      <c r="CR177" s="707"/>
      <c r="CS177" s="691" t="s">
        <v>88</v>
      </c>
      <c r="CT177" s="691"/>
      <c r="CU177" s="691" t="str">
        <f t="shared" si="9"/>
        <v>NA</v>
      </c>
      <c r="CV177" s="691"/>
      <c r="CW177" s="707" t="str">
        <f t="shared" si="10"/>
        <v>NA</v>
      </c>
      <c r="CX177" s="707"/>
      <c r="CY177" s="707" t="s">
        <v>88</v>
      </c>
      <c r="CZ177" s="707"/>
      <c r="DA177" s="707" t="s">
        <v>88</v>
      </c>
      <c r="DB177" s="707"/>
      <c r="DC177" s="707" t="s">
        <v>88</v>
      </c>
      <c r="DD177" s="707"/>
      <c r="DE177" s="700" t="s">
        <v>88</v>
      </c>
      <c r="DF177" s="700"/>
      <c r="DG177" s="707" t="s">
        <v>88</v>
      </c>
      <c r="DH177" s="707"/>
      <c r="DI177" s="707">
        <v>37.241551000000001</v>
      </c>
      <c r="DJ177" s="707"/>
      <c r="DK177" s="704">
        <v>-82.029773000000006</v>
      </c>
      <c r="DL177" s="704"/>
      <c r="DM177" s="704">
        <v>450</v>
      </c>
      <c r="DN177" s="704"/>
      <c r="DO177" s="704">
        <v>150</v>
      </c>
      <c r="DP177" s="704"/>
      <c r="DQ177" s="704">
        <v>70</v>
      </c>
      <c r="DR177" s="704"/>
      <c r="DS177" s="704" t="s">
        <v>88</v>
      </c>
      <c r="DT177" s="704"/>
      <c r="DU177" s="704" t="s">
        <v>88</v>
      </c>
      <c r="DV177" s="704"/>
      <c r="DW177" s="704" t="s">
        <v>88</v>
      </c>
      <c r="DX177" s="704"/>
      <c r="DY177" s="707" t="s">
        <v>88</v>
      </c>
      <c r="DZ177" s="707"/>
      <c r="EA177" s="704" t="s">
        <v>88</v>
      </c>
      <c r="EB177" s="704"/>
      <c r="EC177" s="704" t="s">
        <v>88</v>
      </c>
      <c r="ED177" s="704"/>
      <c r="EE177" s="704" t="s">
        <v>88</v>
      </c>
      <c r="EF177" s="704"/>
      <c r="EG177" s="704" t="s">
        <v>88</v>
      </c>
      <c r="EH177" s="704"/>
      <c r="EI177" s="704" t="s">
        <v>88</v>
      </c>
      <c r="EJ177" s="704"/>
      <c r="EK177" s="704" t="s">
        <v>88</v>
      </c>
      <c r="EL177" s="704"/>
      <c r="EM177" s="704" t="s">
        <v>88</v>
      </c>
      <c r="EN177" s="704"/>
      <c r="EO177" s="704" t="s">
        <v>88</v>
      </c>
      <c r="EP177" s="704"/>
      <c r="EQ177" s="704" t="s">
        <v>88</v>
      </c>
      <c r="ER177" s="704"/>
      <c r="ES177" s="704" t="s">
        <v>88</v>
      </c>
      <c r="ET177" s="704"/>
      <c r="EU177" s="704" t="s">
        <v>88</v>
      </c>
      <c r="EV177" s="704"/>
      <c r="EW177" s="699"/>
      <c r="EX177" s="699"/>
      <c r="EY177" s="699"/>
      <c r="EZ177" s="707"/>
      <c r="FA177" s="707"/>
      <c r="FB177" s="707"/>
      <c r="FC177" s="699"/>
      <c r="FD177" s="699"/>
      <c r="FE177" s="699"/>
      <c r="FF177" s="699"/>
      <c r="FG177" s="699"/>
      <c r="FH177" s="699"/>
      <c r="FI177" s="693"/>
      <c r="FJ177" s="693"/>
      <c r="FK177" s="693"/>
      <c r="FL177" s="693"/>
      <c r="FM177" s="693"/>
      <c r="FN177" s="693"/>
      <c r="FO177" s="693"/>
      <c r="FP177" s="693"/>
      <c r="FQ177" s="693"/>
      <c r="FR177" s="693"/>
      <c r="FS177" s="693"/>
      <c r="FT177" s="693"/>
      <c r="FU177" s="695"/>
      <c r="FV177" s="695"/>
      <c r="FW177" s="695"/>
      <c r="FX177" s="695"/>
      <c r="FY177" s="695"/>
      <c r="FZ177" s="695"/>
      <c r="GA177" s="695"/>
      <c r="GB177" s="695"/>
      <c r="GC177" s="707"/>
      <c r="GD177" s="707"/>
    </row>
    <row r="178" spans="1:186" ht="24.95" customHeight="1" x14ac:dyDescent="0.2">
      <c r="A178" s="705"/>
      <c r="B178" s="708" t="s">
        <v>3086</v>
      </c>
      <c r="C178" s="707" t="s">
        <v>5423</v>
      </c>
      <c r="D178" s="707" t="s">
        <v>7127</v>
      </c>
      <c r="E178" s="707"/>
      <c r="F178" s="707" t="s">
        <v>7131</v>
      </c>
      <c r="G178" s="707"/>
      <c r="H178" s="704" t="s">
        <v>88</v>
      </c>
      <c r="I178" s="704"/>
      <c r="J178" s="704" t="s">
        <v>88</v>
      </c>
      <c r="K178" s="704" t="s">
        <v>88</v>
      </c>
      <c r="L178" s="704" t="s">
        <v>88</v>
      </c>
      <c r="M178" s="704" t="s">
        <v>88</v>
      </c>
      <c r="N178" s="704" t="s">
        <v>88</v>
      </c>
      <c r="O178" s="704" t="s">
        <v>88</v>
      </c>
      <c r="P178" s="707" t="s">
        <v>88</v>
      </c>
      <c r="Q178" s="707"/>
      <c r="R178" s="707" t="s">
        <v>88</v>
      </c>
      <c r="S178" s="707"/>
      <c r="T178" s="707" t="s">
        <v>6941</v>
      </c>
      <c r="U178" s="707"/>
      <c r="V178" s="707" t="s">
        <v>88</v>
      </c>
      <c r="W178" s="707" t="s">
        <v>88</v>
      </c>
      <c r="X178" s="704" t="s">
        <v>88</v>
      </c>
      <c r="Y178" s="704" t="s">
        <v>88</v>
      </c>
      <c r="Z178" s="704" t="s">
        <v>88</v>
      </c>
      <c r="AA178" s="704"/>
      <c r="AB178" s="707" t="s">
        <v>88</v>
      </c>
      <c r="AC178" s="691"/>
      <c r="AD178" s="691" t="s">
        <v>88</v>
      </c>
      <c r="AE178" s="691"/>
      <c r="AF178" s="707" t="s">
        <v>88</v>
      </c>
      <c r="AG178" s="707"/>
      <c r="AH178" s="707" t="s">
        <v>88</v>
      </c>
      <c r="AI178" s="707" t="s">
        <v>88</v>
      </c>
      <c r="AJ178" s="707" t="s">
        <v>88</v>
      </c>
      <c r="AK178" s="707" t="s">
        <v>88</v>
      </c>
      <c r="AL178" s="707" t="s">
        <v>88</v>
      </c>
      <c r="AM178" s="707" t="s">
        <v>88</v>
      </c>
      <c r="AN178" s="707" t="s">
        <v>88</v>
      </c>
      <c r="AO178" s="707" t="s">
        <v>88</v>
      </c>
      <c r="AP178" s="707" t="s">
        <v>88</v>
      </c>
      <c r="AQ178" s="707" t="s">
        <v>88</v>
      </c>
      <c r="AR178" s="707" t="s">
        <v>88</v>
      </c>
      <c r="AS178" s="707" t="s">
        <v>88</v>
      </c>
      <c r="AT178" s="707" t="s">
        <v>88</v>
      </c>
      <c r="AU178" s="707" t="s">
        <v>88</v>
      </c>
      <c r="AV178" s="707" t="s">
        <v>88</v>
      </c>
      <c r="AW178" s="707" t="s">
        <v>88</v>
      </c>
      <c r="AX178" s="707" t="s">
        <v>88</v>
      </c>
      <c r="AY178" s="707" t="s">
        <v>88</v>
      </c>
      <c r="AZ178" s="707" t="s">
        <v>88</v>
      </c>
      <c r="BA178" s="707" t="s">
        <v>88</v>
      </c>
      <c r="BB178" s="707" t="s">
        <v>88</v>
      </c>
      <c r="BC178" s="707" t="s">
        <v>601</v>
      </c>
      <c r="BD178" s="707" t="s">
        <v>88</v>
      </c>
      <c r="BE178" s="692">
        <f>BE177</f>
        <v>44132</v>
      </c>
      <c r="BF178" s="707" t="s">
        <v>88</v>
      </c>
      <c r="BG178" s="707" t="s">
        <v>88</v>
      </c>
      <c r="BH178" s="707" t="s">
        <v>88</v>
      </c>
      <c r="BI178" s="707">
        <v>30300316</v>
      </c>
      <c r="BJ178" s="706"/>
      <c r="BK178" s="707" t="s">
        <v>88</v>
      </c>
      <c r="BL178" s="707"/>
      <c r="BM178" s="703" t="str">
        <f>BM177</f>
        <v>NA</v>
      </c>
      <c r="BN178" s="707" t="s">
        <v>88</v>
      </c>
      <c r="BO178" s="707"/>
      <c r="BP178" s="703">
        <f>BP177</f>
        <v>375000</v>
      </c>
      <c r="BQ178" s="703" t="s">
        <v>88</v>
      </c>
      <c r="BR178" s="703"/>
      <c r="BS178" s="703">
        <f t="shared" si="7"/>
        <v>375000</v>
      </c>
      <c r="BT178" s="703" t="s">
        <v>88</v>
      </c>
      <c r="BU178" s="703"/>
      <c r="BV178" s="703">
        <f t="shared" si="8"/>
        <v>375000</v>
      </c>
      <c r="BW178" s="703" t="s">
        <v>88</v>
      </c>
      <c r="BX178" s="703"/>
      <c r="BY178" s="703" t="s">
        <v>6943</v>
      </c>
      <c r="BZ178" s="703" t="s">
        <v>88</v>
      </c>
      <c r="CA178" s="703"/>
      <c r="CB178" s="703" t="s">
        <v>6943</v>
      </c>
      <c r="CC178" s="703" t="s">
        <v>88</v>
      </c>
      <c r="CD178" s="703"/>
      <c r="CE178" s="703" t="s">
        <v>6943</v>
      </c>
      <c r="CF178" s="703" t="s">
        <v>88</v>
      </c>
      <c r="CG178" s="703"/>
      <c r="CH178" s="703" t="s">
        <v>6943</v>
      </c>
      <c r="CI178" s="703" t="s">
        <v>88</v>
      </c>
      <c r="CJ178" s="703"/>
      <c r="CK178" s="702" t="s">
        <v>6944</v>
      </c>
      <c r="CL178" s="702"/>
      <c r="CM178" s="707" t="s">
        <v>88</v>
      </c>
      <c r="CN178" s="707"/>
      <c r="CO178" s="707" t="s">
        <v>88</v>
      </c>
      <c r="CP178" s="707"/>
      <c r="CQ178" s="707" t="s">
        <v>4483</v>
      </c>
      <c r="CR178" s="707"/>
      <c r="CS178" s="691" t="s">
        <v>88</v>
      </c>
      <c r="CT178" s="691"/>
      <c r="CU178" s="691" t="str">
        <f t="shared" si="9"/>
        <v>NA</v>
      </c>
      <c r="CV178" s="691"/>
      <c r="CW178" s="707" t="str">
        <f t="shared" si="10"/>
        <v>NA</v>
      </c>
      <c r="CX178" s="707"/>
      <c r="CY178" s="707" t="s">
        <v>88</v>
      </c>
      <c r="CZ178" s="707"/>
      <c r="DA178" s="707" t="s">
        <v>88</v>
      </c>
      <c r="DB178" s="707"/>
      <c r="DC178" s="707" t="s">
        <v>88</v>
      </c>
      <c r="DD178" s="707"/>
      <c r="DE178" s="700" t="s">
        <v>88</v>
      </c>
      <c r="DF178" s="700"/>
      <c r="DG178" s="707" t="s">
        <v>88</v>
      </c>
      <c r="DH178" s="707"/>
      <c r="DI178" s="707">
        <v>37.241551000000001</v>
      </c>
      <c r="DJ178" s="707"/>
      <c r="DK178" s="704">
        <v>-82.029773000000006</v>
      </c>
      <c r="DL178" s="704"/>
      <c r="DM178" s="704">
        <v>450</v>
      </c>
      <c r="DN178" s="704"/>
      <c r="DO178" s="704">
        <v>150</v>
      </c>
      <c r="DP178" s="704"/>
      <c r="DQ178" s="704">
        <v>70</v>
      </c>
      <c r="DR178" s="704"/>
      <c r="DS178" s="704" t="s">
        <v>88</v>
      </c>
      <c r="DT178" s="704"/>
      <c r="DU178" s="704" t="s">
        <v>88</v>
      </c>
      <c r="DV178" s="704"/>
      <c r="DW178" s="704" t="s">
        <v>88</v>
      </c>
      <c r="DX178" s="704"/>
      <c r="DY178" s="707" t="s">
        <v>88</v>
      </c>
      <c r="DZ178" s="707"/>
      <c r="EA178" s="704" t="s">
        <v>88</v>
      </c>
      <c r="EB178" s="704"/>
      <c r="EC178" s="704" t="s">
        <v>88</v>
      </c>
      <c r="ED178" s="704"/>
      <c r="EE178" s="704" t="s">
        <v>88</v>
      </c>
      <c r="EF178" s="704"/>
      <c r="EG178" s="704" t="s">
        <v>88</v>
      </c>
      <c r="EH178" s="704"/>
      <c r="EI178" s="704" t="s">
        <v>88</v>
      </c>
      <c r="EJ178" s="704"/>
      <c r="EK178" s="704" t="s">
        <v>88</v>
      </c>
      <c r="EL178" s="704"/>
      <c r="EM178" s="704" t="s">
        <v>88</v>
      </c>
      <c r="EN178" s="704"/>
      <c r="EO178" s="704" t="s">
        <v>88</v>
      </c>
      <c r="EP178" s="704"/>
      <c r="EQ178" s="704" t="s">
        <v>88</v>
      </c>
      <c r="ER178" s="704"/>
      <c r="ES178" s="704" t="s">
        <v>88</v>
      </c>
      <c r="ET178" s="704"/>
      <c r="EU178" s="704" t="s">
        <v>88</v>
      </c>
      <c r="EV178" s="704"/>
      <c r="EW178" s="699"/>
      <c r="EX178" s="699"/>
      <c r="EY178" s="699"/>
      <c r="EZ178" s="707"/>
      <c r="FA178" s="707"/>
      <c r="FB178" s="707"/>
      <c r="FC178" s="699"/>
      <c r="FD178" s="699"/>
      <c r="FE178" s="699"/>
      <c r="FF178" s="699"/>
      <c r="FG178" s="699"/>
      <c r="FH178" s="699"/>
      <c r="FI178" s="693"/>
      <c r="FJ178" s="693"/>
      <c r="FK178" s="693"/>
      <c r="FL178" s="693"/>
      <c r="FM178" s="693"/>
      <c r="FN178" s="693"/>
      <c r="FO178" s="693"/>
      <c r="FP178" s="693"/>
      <c r="FQ178" s="693"/>
      <c r="FR178" s="693"/>
      <c r="FS178" s="693"/>
      <c r="FT178" s="693"/>
      <c r="FU178" s="695"/>
      <c r="FV178" s="695"/>
      <c r="FW178" s="695"/>
      <c r="FX178" s="695"/>
      <c r="FY178" s="695"/>
      <c r="FZ178" s="695"/>
      <c r="GA178" s="695"/>
      <c r="GB178" s="695"/>
      <c r="GC178" s="707"/>
      <c r="GD178" s="707"/>
    </row>
    <row r="179" spans="1:186" ht="24.95" customHeight="1" x14ac:dyDescent="0.2">
      <c r="A179" s="705"/>
      <c r="B179" s="708" t="s">
        <v>3086</v>
      </c>
      <c r="C179" s="707" t="s">
        <v>5423</v>
      </c>
      <c r="D179" s="707" t="s">
        <v>7127</v>
      </c>
      <c r="E179" s="707"/>
      <c r="F179" s="707" t="s">
        <v>7132</v>
      </c>
      <c r="G179" s="707"/>
      <c r="H179" s="704" t="s">
        <v>88</v>
      </c>
      <c r="I179" s="704"/>
      <c r="J179" s="704" t="s">
        <v>88</v>
      </c>
      <c r="K179" s="704" t="s">
        <v>88</v>
      </c>
      <c r="L179" s="704" t="s">
        <v>88</v>
      </c>
      <c r="M179" s="704" t="s">
        <v>88</v>
      </c>
      <c r="N179" s="704" t="s">
        <v>88</v>
      </c>
      <c r="O179" s="704" t="s">
        <v>88</v>
      </c>
      <c r="P179" s="707" t="s">
        <v>88</v>
      </c>
      <c r="Q179" s="707"/>
      <c r="R179" s="707" t="s">
        <v>88</v>
      </c>
      <c r="S179" s="707"/>
      <c r="T179" s="707" t="s">
        <v>6941</v>
      </c>
      <c r="U179" s="707"/>
      <c r="V179" s="707" t="s">
        <v>88</v>
      </c>
      <c r="W179" s="707" t="s">
        <v>88</v>
      </c>
      <c r="X179" s="704" t="s">
        <v>88</v>
      </c>
      <c r="Y179" s="704" t="s">
        <v>88</v>
      </c>
      <c r="Z179" s="704" t="s">
        <v>88</v>
      </c>
      <c r="AA179" s="704"/>
      <c r="AB179" s="707" t="s">
        <v>88</v>
      </c>
      <c r="AC179" s="691"/>
      <c r="AD179" s="691" t="s">
        <v>88</v>
      </c>
      <c r="AE179" s="691"/>
      <c r="AF179" s="707" t="s">
        <v>88</v>
      </c>
      <c r="AG179" s="707"/>
      <c r="AH179" s="707" t="s">
        <v>88</v>
      </c>
      <c r="AI179" s="707" t="s">
        <v>88</v>
      </c>
      <c r="AJ179" s="707" t="s">
        <v>88</v>
      </c>
      <c r="AK179" s="707" t="s">
        <v>88</v>
      </c>
      <c r="AL179" s="707" t="s">
        <v>88</v>
      </c>
      <c r="AM179" s="707" t="s">
        <v>88</v>
      </c>
      <c r="AN179" s="707" t="s">
        <v>88</v>
      </c>
      <c r="AO179" s="707" t="s">
        <v>88</v>
      </c>
      <c r="AP179" s="707" t="s">
        <v>88</v>
      </c>
      <c r="AQ179" s="707" t="s">
        <v>88</v>
      </c>
      <c r="AR179" s="707" t="s">
        <v>88</v>
      </c>
      <c r="AS179" s="707" t="s">
        <v>88</v>
      </c>
      <c r="AT179" s="707" t="s">
        <v>88</v>
      </c>
      <c r="AU179" s="707" t="s">
        <v>88</v>
      </c>
      <c r="AV179" s="707" t="s">
        <v>88</v>
      </c>
      <c r="AW179" s="707" t="s">
        <v>88</v>
      </c>
      <c r="AX179" s="707" t="s">
        <v>88</v>
      </c>
      <c r="AY179" s="707" t="s">
        <v>88</v>
      </c>
      <c r="AZ179" s="707" t="s">
        <v>88</v>
      </c>
      <c r="BA179" s="707" t="s">
        <v>88</v>
      </c>
      <c r="BB179" s="707" t="s">
        <v>88</v>
      </c>
      <c r="BC179" s="707" t="s">
        <v>601</v>
      </c>
      <c r="BD179" s="707" t="s">
        <v>88</v>
      </c>
      <c r="BE179" s="692">
        <f>BE177</f>
        <v>44132</v>
      </c>
      <c r="BF179" s="707" t="s">
        <v>88</v>
      </c>
      <c r="BG179" s="707" t="s">
        <v>88</v>
      </c>
      <c r="BH179" s="707" t="s">
        <v>88</v>
      </c>
      <c r="BI179" s="707">
        <v>30300316</v>
      </c>
      <c r="BJ179" s="706"/>
      <c r="BK179" s="707" t="s">
        <v>88</v>
      </c>
      <c r="BL179" s="707"/>
      <c r="BM179" s="703" t="s">
        <v>88</v>
      </c>
      <c r="BN179" s="707" t="s">
        <v>88</v>
      </c>
      <c r="BO179" s="707"/>
      <c r="BP179" s="703">
        <v>300000</v>
      </c>
      <c r="BQ179" s="703" t="s">
        <v>88</v>
      </c>
      <c r="BR179" s="703"/>
      <c r="BS179" s="703">
        <f t="shared" si="7"/>
        <v>300000</v>
      </c>
      <c r="BT179" s="703" t="s">
        <v>88</v>
      </c>
      <c r="BU179" s="703"/>
      <c r="BV179" s="703">
        <f t="shared" si="8"/>
        <v>300000</v>
      </c>
      <c r="BW179" s="703" t="s">
        <v>88</v>
      </c>
      <c r="BX179" s="703"/>
      <c r="BY179" s="703" t="s">
        <v>6943</v>
      </c>
      <c r="BZ179" s="703" t="s">
        <v>88</v>
      </c>
      <c r="CA179" s="703"/>
      <c r="CB179" s="703" t="s">
        <v>6943</v>
      </c>
      <c r="CC179" s="703" t="s">
        <v>88</v>
      </c>
      <c r="CD179" s="703"/>
      <c r="CE179" s="703" t="s">
        <v>6943</v>
      </c>
      <c r="CF179" s="703" t="s">
        <v>88</v>
      </c>
      <c r="CG179" s="703"/>
      <c r="CH179" s="703" t="s">
        <v>6943</v>
      </c>
      <c r="CI179" s="703" t="s">
        <v>88</v>
      </c>
      <c r="CJ179" s="703"/>
      <c r="CK179" s="702" t="s">
        <v>6944</v>
      </c>
      <c r="CL179" s="702"/>
      <c r="CM179" s="707" t="s">
        <v>88</v>
      </c>
      <c r="CN179" s="707"/>
      <c r="CO179" s="707" t="s">
        <v>88</v>
      </c>
      <c r="CP179" s="707"/>
      <c r="CQ179" s="707" t="s">
        <v>4483</v>
      </c>
      <c r="CR179" s="707"/>
      <c r="CS179" s="691" t="s">
        <v>88</v>
      </c>
      <c r="CT179" s="691"/>
      <c r="CU179" s="691" t="str">
        <f t="shared" si="9"/>
        <v>NA</v>
      </c>
      <c r="CV179" s="691"/>
      <c r="CW179" s="707" t="str">
        <f t="shared" si="10"/>
        <v>NA</v>
      </c>
      <c r="CX179" s="707"/>
      <c r="CY179" s="707" t="s">
        <v>88</v>
      </c>
      <c r="CZ179" s="707"/>
      <c r="DA179" s="707" t="s">
        <v>88</v>
      </c>
      <c r="DB179" s="707"/>
      <c r="DC179" s="707" t="s">
        <v>88</v>
      </c>
      <c r="DD179" s="707"/>
      <c r="DE179" s="700" t="s">
        <v>88</v>
      </c>
      <c r="DF179" s="700"/>
      <c r="DG179" s="707" t="s">
        <v>88</v>
      </c>
      <c r="DH179" s="707"/>
      <c r="DI179" s="707">
        <v>37.241551000000001</v>
      </c>
      <c r="DJ179" s="707"/>
      <c r="DK179" s="704">
        <v>-82.029773000000006</v>
      </c>
      <c r="DL179" s="704"/>
      <c r="DM179" s="704">
        <v>450</v>
      </c>
      <c r="DN179" s="704"/>
      <c r="DO179" s="704">
        <v>150</v>
      </c>
      <c r="DP179" s="704"/>
      <c r="DQ179" s="704">
        <v>70</v>
      </c>
      <c r="DR179" s="704"/>
      <c r="DS179" s="704" t="s">
        <v>88</v>
      </c>
      <c r="DT179" s="704"/>
      <c r="DU179" s="704" t="s">
        <v>88</v>
      </c>
      <c r="DV179" s="704"/>
      <c r="DW179" s="704" t="s">
        <v>88</v>
      </c>
      <c r="DX179" s="704"/>
      <c r="DY179" s="707" t="s">
        <v>88</v>
      </c>
      <c r="DZ179" s="707"/>
      <c r="EA179" s="704" t="s">
        <v>88</v>
      </c>
      <c r="EB179" s="704"/>
      <c r="EC179" s="704" t="s">
        <v>88</v>
      </c>
      <c r="ED179" s="704"/>
      <c r="EE179" s="704" t="s">
        <v>88</v>
      </c>
      <c r="EF179" s="704"/>
      <c r="EG179" s="704" t="s">
        <v>88</v>
      </c>
      <c r="EH179" s="704"/>
      <c r="EI179" s="704" t="s">
        <v>88</v>
      </c>
      <c r="EJ179" s="704"/>
      <c r="EK179" s="704" t="s">
        <v>88</v>
      </c>
      <c r="EL179" s="704"/>
      <c r="EM179" s="704" t="s">
        <v>88</v>
      </c>
      <c r="EN179" s="704"/>
      <c r="EO179" s="704" t="s">
        <v>88</v>
      </c>
      <c r="EP179" s="704"/>
      <c r="EQ179" s="704" t="s">
        <v>88</v>
      </c>
      <c r="ER179" s="704"/>
      <c r="ES179" s="704" t="s">
        <v>88</v>
      </c>
      <c r="ET179" s="704"/>
      <c r="EU179" s="704" t="s">
        <v>88</v>
      </c>
      <c r="EV179" s="704"/>
      <c r="EW179" s="699"/>
      <c r="EX179" s="699"/>
      <c r="EY179" s="699"/>
      <c r="EZ179" s="707"/>
      <c r="FA179" s="707"/>
      <c r="FB179" s="707"/>
      <c r="FC179" s="699"/>
      <c r="FD179" s="699"/>
      <c r="FE179" s="699"/>
      <c r="FF179" s="699"/>
      <c r="FG179" s="699"/>
      <c r="FH179" s="699"/>
      <c r="FI179" s="693"/>
      <c r="FJ179" s="693"/>
      <c r="FK179" s="693"/>
      <c r="FL179" s="693"/>
      <c r="FM179" s="693"/>
      <c r="FN179" s="693"/>
      <c r="FO179" s="693"/>
      <c r="FP179" s="693"/>
      <c r="FQ179" s="693"/>
      <c r="FR179" s="693"/>
      <c r="FS179" s="693"/>
      <c r="FT179" s="693"/>
      <c r="FU179" s="695"/>
      <c r="FV179" s="695"/>
      <c r="FW179" s="695"/>
      <c r="FX179" s="695"/>
      <c r="FY179" s="695"/>
      <c r="FZ179" s="695"/>
      <c r="GA179" s="695"/>
      <c r="GB179" s="695"/>
      <c r="GC179" s="707"/>
      <c r="GD179" s="707"/>
    </row>
  </sheetData>
  <mergeCells count="24">
    <mergeCell ref="CQ2:CQ3"/>
    <mergeCell ref="A2:A3"/>
    <mergeCell ref="R2:R3"/>
    <mergeCell ref="B2:B3"/>
    <mergeCell ref="D2:Q2"/>
    <mergeCell ref="S2:S3"/>
    <mergeCell ref="T2:BJ2"/>
    <mergeCell ref="BK2:CP2"/>
    <mergeCell ref="CR2:CR3"/>
    <mergeCell ref="CT2:CT3"/>
    <mergeCell ref="CU2:DH2"/>
    <mergeCell ref="DI2:DX2"/>
    <mergeCell ref="DY2:EF2"/>
    <mergeCell ref="CS2:CS3"/>
    <mergeCell ref="GD2:GD3"/>
    <mergeCell ref="EG2:EV2"/>
    <mergeCell ref="EW2:FH2"/>
    <mergeCell ref="FI2:FT2"/>
    <mergeCell ref="FV2:FV3"/>
    <mergeCell ref="FX2:FX3"/>
    <mergeCell ref="GC2:GC3"/>
    <mergeCell ref="FU2:FU3"/>
    <mergeCell ref="FW2:FW3"/>
    <mergeCell ref="FY2:GB2"/>
  </mergeCells>
  <pageMargins left="0.7" right="0.7" top="0.75" bottom="0.75" header="0.3" footer="0.3"/>
  <pageSetup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theme="9"/>
  </sheetPr>
  <dimension ref="A1:B21"/>
  <sheetViews>
    <sheetView workbookViewId="0">
      <selection activeCell="A20" sqref="A20"/>
    </sheetView>
  </sheetViews>
  <sheetFormatPr defaultColWidth="20" defaultRowHeight="12.75" x14ac:dyDescent="0.2"/>
  <cols>
    <col min="1" max="1" width="143.42578125" style="119" customWidth="1"/>
    <col min="2" max="2" width="95.42578125" style="119" customWidth="1"/>
    <col min="3" max="16384" width="20" style="119"/>
  </cols>
  <sheetData>
    <row r="1" spans="1:2" ht="13.5" thickBot="1" x14ac:dyDescent="0.25">
      <c r="A1" s="128" t="s">
        <v>718</v>
      </c>
      <c r="B1" s="128"/>
    </row>
    <row r="2" spans="1:2" ht="29.1" customHeight="1" x14ac:dyDescent="0.2">
      <c r="A2" s="807" t="s">
        <v>719</v>
      </c>
    </row>
    <row r="3" spans="1:2" ht="27" customHeight="1" x14ac:dyDescent="0.2">
      <c r="A3" s="851"/>
    </row>
    <row r="4" spans="1:2" x14ac:dyDescent="0.2">
      <c r="A4" s="496" t="s">
        <v>720</v>
      </c>
    </row>
    <row r="5" spans="1:2" x14ac:dyDescent="0.2">
      <c r="A5" s="496" t="s">
        <v>721</v>
      </c>
    </row>
    <row r="6" spans="1:2" x14ac:dyDescent="0.2">
      <c r="A6" s="496" t="s">
        <v>722</v>
      </c>
    </row>
    <row r="7" spans="1:2" x14ac:dyDescent="0.2">
      <c r="A7" s="496" t="s">
        <v>723</v>
      </c>
    </row>
    <row r="8" spans="1:2" ht="13.5" thickBot="1" x14ac:dyDescent="0.25">
      <c r="A8" s="497" t="s">
        <v>724</v>
      </c>
    </row>
    <row r="10" spans="1:2" ht="13.5" thickBot="1" x14ac:dyDescent="0.25">
      <c r="A10" s="250"/>
      <c r="B10" s="250"/>
    </row>
    <row r="11" spans="1:2" x14ac:dyDescent="0.2">
      <c r="A11" s="811" t="s">
        <v>19</v>
      </c>
      <c r="B11" s="842" t="s">
        <v>30</v>
      </c>
    </row>
    <row r="12" spans="1:2" x14ac:dyDescent="0.2">
      <c r="A12" s="841"/>
      <c r="B12" s="843"/>
    </row>
    <row r="13" spans="1:2" x14ac:dyDescent="0.2">
      <c r="A13" s="72" t="s">
        <v>3073</v>
      </c>
      <c r="B13" s="134" t="s">
        <v>5440</v>
      </c>
    </row>
    <row r="14" spans="1:2" x14ac:dyDescent="0.2">
      <c r="A14" s="475" t="s">
        <v>22</v>
      </c>
      <c r="B14" s="134" t="s">
        <v>5436</v>
      </c>
    </row>
    <row r="15" spans="1:2" x14ac:dyDescent="0.2">
      <c r="A15" s="125" t="s">
        <v>25</v>
      </c>
      <c r="B15" s="134" t="s">
        <v>5437</v>
      </c>
    </row>
    <row r="16" spans="1:2" x14ac:dyDescent="0.2">
      <c r="A16" s="125" t="s">
        <v>27</v>
      </c>
      <c r="B16" s="134" t="s">
        <v>5438</v>
      </c>
    </row>
    <row r="17" spans="1:2" x14ac:dyDescent="0.2">
      <c r="A17" s="77" t="s">
        <v>3080</v>
      </c>
      <c r="B17" s="134" t="s">
        <v>5439</v>
      </c>
    </row>
    <row r="18" spans="1:2" x14ac:dyDescent="0.2">
      <c r="A18" s="77" t="s">
        <v>3087</v>
      </c>
      <c r="B18" s="134" t="s">
        <v>5435</v>
      </c>
    </row>
    <row r="19" spans="1:2" x14ac:dyDescent="0.2">
      <c r="A19" s="107" t="s">
        <v>3088</v>
      </c>
      <c r="B19" s="134" t="s">
        <v>6839</v>
      </c>
    </row>
    <row r="20" spans="1:2" x14ac:dyDescent="0.2">
      <c r="A20" s="107" t="s">
        <v>3083</v>
      </c>
      <c r="B20" s="134" t="s">
        <v>7133</v>
      </c>
    </row>
    <row r="21" spans="1:2" x14ac:dyDescent="0.2">
      <c r="A21" s="708" t="s">
        <v>3086</v>
      </c>
      <c r="B21" s="134" t="s">
        <v>7135</v>
      </c>
    </row>
  </sheetData>
  <mergeCells count="3">
    <mergeCell ref="A2:A3"/>
    <mergeCell ref="A11:A12"/>
    <mergeCell ref="B11:B1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theme="9"/>
  </sheetPr>
  <dimension ref="B1:H52"/>
  <sheetViews>
    <sheetView zoomScaleNormal="100" workbookViewId="0"/>
  </sheetViews>
  <sheetFormatPr defaultRowHeight="15" x14ac:dyDescent="0.25"/>
  <cols>
    <col min="3" max="3" width="11.140625" customWidth="1"/>
    <col min="4" max="4" width="141.140625" customWidth="1"/>
    <col min="5" max="5" width="18.85546875" customWidth="1"/>
    <col min="6" max="6" width="24" customWidth="1"/>
    <col min="7" max="7" width="31.42578125" customWidth="1"/>
    <col min="8" max="8" width="88.5703125" customWidth="1"/>
  </cols>
  <sheetData>
    <row r="1" spans="2:8" x14ac:dyDescent="0.25">
      <c r="B1" s="5" t="s">
        <v>727</v>
      </c>
    </row>
    <row r="2" spans="2:8" x14ac:dyDescent="0.25">
      <c r="B2" s="5"/>
    </row>
    <row r="3" spans="2:8" ht="30" x14ac:dyDescent="0.25">
      <c r="B3" s="68" t="s">
        <v>728</v>
      </c>
      <c r="C3" s="69" t="s">
        <v>729</v>
      </c>
      <c r="D3" s="69" t="s">
        <v>730</v>
      </c>
      <c r="E3" s="69" t="s">
        <v>731</v>
      </c>
      <c r="F3" s="69" t="s">
        <v>732</v>
      </c>
      <c r="G3" s="69" t="s">
        <v>733</v>
      </c>
      <c r="H3" s="69" t="s">
        <v>734</v>
      </c>
    </row>
    <row r="4" spans="2:8" x14ac:dyDescent="0.25">
      <c r="B4" s="70" t="s">
        <v>735</v>
      </c>
      <c r="C4" s="70" t="s">
        <v>736</v>
      </c>
      <c r="D4" s="70" t="s">
        <v>737</v>
      </c>
      <c r="E4" s="70" t="s">
        <v>738</v>
      </c>
      <c r="F4" s="70" t="s">
        <v>739</v>
      </c>
      <c r="G4" s="70" t="s">
        <v>740</v>
      </c>
      <c r="H4" s="70" t="s">
        <v>741</v>
      </c>
    </row>
    <row r="5" spans="2:8" x14ac:dyDescent="0.25">
      <c r="B5" s="70" t="s">
        <v>735</v>
      </c>
      <c r="C5" s="70" t="s">
        <v>742</v>
      </c>
      <c r="D5" s="70" t="s">
        <v>743</v>
      </c>
      <c r="E5" s="70" t="s">
        <v>738</v>
      </c>
      <c r="F5" s="70" t="s">
        <v>739</v>
      </c>
      <c r="G5" s="70" t="s">
        <v>740</v>
      </c>
      <c r="H5" s="70" t="s">
        <v>744</v>
      </c>
    </row>
    <row r="6" spans="2:8" x14ac:dyDescent="0.25">
      <c r="B6" s="70" t="s">
        <v>735</v>
      </c>
      <c r="C6" s="70" t="s">
        <v>745</v>
      </c>
      <c r="D6" s="70" t="s">
        <v>746</v>
      </c>
      <c r="E6" s="70" t="s">
        <v>738</v>
      </c>
      <c r="F6" s="70" t="s">
        <v>739</v>
      </c>
      <c r="G6" s="70" t="s">
        <v>740</v>
      </c>
      <c r="H6" s="70" t="s">
        <v>747</v>
      </c>
    </row>
    <row r="7" spans="2:8" x14ac:dyDescent="0.25">
      <c r="B7" s="70" t="s">
        <v>735</v>
      </c>
      <c r="C7" s="70" t="s">
        <v>748</v>
      </c>
      <c r="D7" s="70" t="s">
        <v>749</v>
      </c>
      <c r="E7" s="70" t="s">
        <v>738</v>
      </c>
      <c r="F7" s="70" t="s">
        <v>739</v>
      </c>
      <c r="G7" s="70" t="s">
        <v>740</v>
      </c>
      <c r="H7" s="70" t="s">
        <v>750</v>
      </c>
    </row>
    <row r="8" spans="2:8" x14ac:dyDescent="0.25">
      <c r="B8" s="70" t="s">
        <v>735</v>
      </c>
      <c r="C8" s="70" t="s">
        <v>751</v>
      </c>
      <c r="D8" s="70" t="s">
        <v>752</v>
      </c>
      <c r="E8" s="70" t="s">
        <v>738</v>
      </c>
      <c r="F8" s="70" t="s">
        <v>739</v>
      </c>
      <c r="G8" s="70" t="s">
        <v>740</v>
      </c>
      <c r="H8" s="70" t="s">
        <v>753</v>
      </c>
    </row>
    <row r="9" spans="2:8" x14ac:dyDescent="0.25">
      <c r="B9" s="70" t="s">
        <v>735</v>
      </c>
      <c r="C9" s="70" t="s">
        <v>754</v>
      </c>
      <c r="D9" s="70" t="s">
        <v>755</v>
      </c>
      <c r="E9" s="70" t="s">
        <v>738</v>
      </c>
      <c r="F9" s="70" t="s">
        <v>739</v>
      </c>
      <c r="G9" s="70" t="s">
        <v>740</v>
      </c>
      <c r="H9" s="70" t="s">
        <v>756</v>
      </c>
    </row>
    <row r="10" spans="2:8" x14ac:dyDescent="0.25">
      <c r="B10" s="70" t="s">
        <v>735</v>
      </c>
      <c r="C10" s="70" t="s">
        <v>757</v>
      </c>
      <c r="D10" s="70" t="s">
        <v>758</v>
      </c>
      <c r="E10" s="70" t="s">
        <v>738</v>
      </c>
      <c r="F10" s="70" t="s">
        <v>739</v>
      </c>
      <c r="G10" s="70" t="s">
        <v>740</v>
      </c>
      <c r="H10" s="70" t="s">
        <v>759</v>
      </c>
    </row>
    <row r="11" spans="2:8" x14ac:dyDescent="0.25">
      <c r="B11" s="70" t="s">
        <v>735</v>
      </c>
      <c r="C11" s="70" t="s">
        <v>760</v>
      </c>
      <c r="D11" s="70" t="s">
        <v>761</v>
      </c>
      <c r="E11" s="70" t="s">
        <v>738</v>
      </c>
      <c r="F11" s="70" t="s">
        <v>739</v>
      </c>
      <c r="G11" s="70" t="s">
        <v>740</v>
      </c>
      <c r="H11" s="70" t="s">
        <v>762</v>
      </c>
    </row>
    <row r="12" spans="2:8" x14ac:dyDescent="0.25">
      <c r="B12" s="70" t="s">
        <v>735</v>
      </c>
      <c r="C12" s="70" t="s">
        <v>763</v>
      </c>
      <c r="D12" s="70" t="s">
        <v>764</v>
      </c>
      <c r="E12" s="70" t="s">
        <v>738</v>
      </c>
      <c r="F12" s="70" t="s">
        <v>739</v>
      </c>
      <c r="G12" s="70" t="s">
        <v>740</v>
      </c>
      <c r="H12" s="70" t="s">
        <v>765</v>
      </c>
    </row>
    <row r="13" spans="2:8" x14ac:dyDescent="0.25">
      <c r="B13" s="70" t="s">
        <v>735</v>
      </c>
      <c r="C13" s="70" t="s">
        <v>766</v>
      </c>
      <c r="D13" s="70" t="s">
        <v>767</v>
      </c>
      <c r="E13" s="70" t="s">
        <v>738</v>
      </c>
      <c r="F13" s="70" t="s">
        <v>739</v>
      </c>
      <c r="G13" s="70" t="s">
        <v>740</v>
      </c>
      <c r="H13" s="70" t="s">
        <v>768</v>
      </c>
    </row>
    <row r="14" spans="2:8" x14ac:dyDescent="0.25">
      <c r="B14" s="70" t="s">
        <v>735</v>
      </c>
      <c r="C14" s="70" t="s">
        <v>769</v>
      </c>
      <c r="D14" s="70" t="s">
        <v>770</v>
      </c>
      <c r="E14" s="70" t="s">
        <v>738</v>
      </c>
      <c r="F14" s="70" t="s">
        <v>739</v>
      </c>
      <c r="G14" s="70" t="s">
        <v>740</v>
      </c>
      <c r="H14" s="70" t="s">
        <v>771</v>
      </c>
    </row>
    <row r="15" spans="2:8" x14ac:dyDescent="0.25">
      <c r="B15" s="70" t="s">
        <v>735</v>
      </c>
      <c r="C15" s="70" t="s">
        <v>772</v>
      </c>
      <c r="D15" s="70" t="s">
        <v>773</v>
      </c>
      <c r="E15" s="70" t="s">
        <v>738</v>
      </c>
      <c r="F15" s="70" t="s">
        <v>739</v>
      </c>
      <c r="G15" s="70" t="s">
        <v>740</v>
      </c>
      <c r="H15" s="70" t="s">
        <v>774</v>
      </c>
    </row>
    <row r="16" spans="2:8" x14ac:dyDescent="0.25">
      <c r="B16" s="70" t="s">
        <v>735</v>
      </c>
      <c r="C16" s="70" t="s">
        <v>775</v>
      </c>
      <c r="D16" s="70" t="s">
        <v>776</v>
      </c>
      <c r="E16" s="70" t="s">
        <v>738</v>
      </c>
      <c r="F16" s="70" t="s">
        <v>739</v>
      </c>
      <c r="G16" s="70" t="s">
        <v>740</v>
      </c>
      <c r="H16" s="70" t="s">
        <v>777</v>
      </c>
    </row>
    <row r="17" spans="2:8" x14ac:dyDescent="0.25">
      <c r="B17" s="70" t="s">
        <v>735</v>
      </c>
      <c r="C17" s="70" t="s">
        <v>778</v>
      </c>
      <c r="D17" s="70" t="s">
        <v>779</v>
      </c>
      <c r="E17" s="70" t="s">
        <v>738</v>
      </c>
      <c r="F17" s="70" t="s">
        <v>739</v>
      </c>
      <c r="G17" s="70" t="s">
        <v>740</v>
      </c>
      <c r="H17" s="70" t="s">
        <v>780</v>
      </c>
    </row>
    <row r="18" spans="2:8" x14ac:dyDescent="0.25">
      <c r="B18" s="70" t="s">
        <v>735</v>
      </c>
      <c r="C18" s="70" t="s">
        <v>781</v>
      </c>
      <c r="D18" s="70" t="s">
        <v>782</v>
      </c>
      <c r="E18" s="70" t="s">
        <v>738</v>
      </c>
      <c r="F18" s="70" t="s">
        <v>739</v>
      </c>
      <c r="G18" s="70" t="s">
        <v>740</v>
      </c>
      <c r="H18" s="70" t="s">
        <v>783</v>
      </c>
    </row>
    <row r="19" spans="2:8" x14ac:dyDescent="0.25">
      <c r="B19" s="70" t="s">
        <v>735</v>
      </c>
      <c r="C19" s="70" t="s">
        <v>784</v>
      </c>
      <c r="D19" s="70" t="s">
        <v>785</v>
      </c>
      <c r="E19" s="70" t="s">
        <v>738</v>
      </c>
      <c r="F19" s="70" t="s">
        <v>739</v>
      </c>
      <c r="G19" s="70" t="s">
        <v>740</v>
      </c>
      <c r="H19" s="70" t="s">
        <v>786</v>
      </c>
    </row>
    <row r="20" spans="2:8" x14ac:dyDescent="0.25">
      <c r="B20" s="70" t="s">
        <v>735</v>
      </c>
      <c r="C20" s="70" t="s">
        <v>787</v>
      </c>
      <c r="D20" s="70" t="s">
        <v>788</v>
      </c>
      <c r="E20" s="70" t="s">
        <v>738</v>
      </c>
      <c r="F20" s="70" t="s">
        <v>739</v>
      </c>
      <c r="G20" s="70" t="s">
        <v>740</v>
      </c>
      <c r="H20" s="70" t="s">
        <v>789</v>
      </c>
    </row>
    <row r="21" spans="2:8" x14ac:dyDescent="0.25">
      <c r="B21" s="70" t="s">
        <v>735</v>
      </c>
      <c r="C21" s="70" t="s">
        <v>790</v>
      </c>
      <c r="D21" s="70" t="s">
        <v>791</v>
      </c>
      <c r="E21" s="70" t="s">
        <v>738</v>
      </c>
      <c r="F21" s="70" t="s">
        <v>739</v>
      </c>
      <c r="G21" s="70" t="s">
        <v>740</v>
      </c>
      <c r="H21" s="70" t="s">
        <v>792</v>
      </c>
    </row>
    <row r="22" spans="2:8" x14ac:dyDescent="0.25">
      <c r="B22" s="70" t="s">
        <v>735</v>
      </c>
      <c r="C22" s="70" t="s">
        <v>793</v>
      </c>
      <c r="D22" s="70" t="s">
        <v>794</v>
      </c>
      <c r="E22" s="70" t="s">
        <v>738</v>
      </c>
      <c r="F22" s="70" t="s">
        <v>739</v>
      </c>
      <c r="G22" s="70" t="s">
        <v>740</v>
      </c>
      <c r="H22" s="70" t="s">
        <v>795</v>
      </c>
    </row>
    <row r="23" spans="2:8" x14ac:dyDescent="0.25">
      <c r="B23" s="70" t="s">
        <v>735</v>
      </c>
      <c r="C23" s="70" t="s">
        <v>796</v>
      </c>
      <c r="D23" s="70" t="s">
        <v>797</v>
      </c>
      <c r="E23" s="70" t="s">
        <v>738</v>
      </c>
      <c r="F23" s="70" t="s">
        <v>739</v>
      </c>
      <c r="G23" s="70" t="s">
        <v>740</v>
      </c>
      <c r="H23" s="70" t="s">
        <v>798</v>
      </c>
    </row>
    <row r="24" spans="2:8" x14ac:dyDescent="0.25">
      <c r="B24" s="70" t="s">
        <v>735</v>
      </c>
      <c r="C24" s="70" t="s">
        <v>799</v>
      </c>
      <c r="D24" s="70" t="s">
        <v>800</v>
      </c>
      <c r="E24" s="70" t="s">
        <v>738</v>
      </c>
      <c r="F24" s="70" t="s">
        <v>739</v>
      </c>
      <c r="G24" s="70" t="s">
        <v>740</v>
      </c>
      <c r="H24" s="70" t="s">
        <v>801</v>
      </c>
    </row>
    <row r="25" spans="2:8" x14ac:dyDescent="0.25">
      <c r="B25" s="70" t="s">
        <v>735</v>
      </c>
      <c r="C25" s="70" t="s">
        <v>802</v>
      </c>
      <c r="D25" s="70" t="s">
        <v>803</v>
      </c>
      <c r="E25" s="70" t="s">
        <v>738</v>
      </c>
      <c r="F25" s="70" t="s">
        <v>739</v>
      </c>
      <c r="G25" s="70" t="s">
        <v>740</v>
      </c>
      <c r="H25" s="70" t="s">
        <v>804</v>
      </c>
    </row>
    <row r="26" spans="2:8" x14ac:dyDescent="0.25">
      <c r="B26" s="70" t="s">
        <v>735</v>
      </c>
      <c r="C26" s="70" t="s">
        <v>805</v>
      </c>
      <c r="D26" s="70" t="s">
        <v>806</v>
      </c>
      <c r="E26" s="70" t="s">
        <v>738</v>
      </c>
      <c r="F26" s="70" t="s">
        <v>739</v>
      </c>
      <c r="G26" s="70" t="s">
        <v>740</v>
      </c>
      <c r="H26" s="70" t="s">
        <v>807</v>
      </c>
    </row>
    <row r="27" spans="2:8" x14ac:dyDescent="0.25">
      <c r="B27" s="70" t="s">
        <v>735</v>
      </c>
      <c r="C27" s="70" t="s">
        <v>808</v>
      </c>
      <c r="D27" s="70" t="s">
        <v>809</v>
      </c>
      <c r="E27" s="70" t="s">
        <v>738</v>
      </c>
      <c r="F27" s="70" t="s">
        <v>739</v>
      </c>
      <c r="G27" s="70" t="s">
        <v>740</v>
      </c>
      <c r="H27" s="70" t="s">
        <v>810</v>
      </c>
    </row>
    <row r="28" spans="2:8" x14ac:dyDescent="0.25">
      <c r="B28" s="70" t="s">
        <v>735</v>
      </c>
      <c r="C28" s="70" t="s">
        <v>811</v>
      </c>
      <c r="D28" s="70" t="s">
        <v>812</v>
      </c>
      <c r="E28" s="70" t="s">
        <v>738</v>
      </c>
      <c r="F28" s="70" t="s">
        <v>739</v>
      </c>
      <c r="G28" s="70" t="s">
        <v>740</v>
      </c>
      <c r="H28" s="70" t="s">
        <v>813</v>
      </c>
    </row>
    <row r="29" spans="2:8" x14ac:dyDescent="0.25">
      <c r="B29" s="70" t="s">
        <v>735</v>
      </c>
      <c r="C29" s="70" t="s">
        <v>814</v>
      </c>
      <c r="D29" s="70" t="s">
        <v>815</v>
      </c>
      <c r="E29" s="70" t="s">
        <v>738</v>
      </c>
      <c r="F29" s="70" t="s">
        <v>739</v>
      </c>
      <c r="G29" s="70" t="s">
        <v>740</v>
      </c>
      <c r="H29" s="70" t="s">
        <v>816</v>
      </c>
    </row>
    <row r="30" spans="2:8" x14ac:dyDescent="0.25">
      <c r="B30" s="70" t="s">
        <v>735</v>
      </c>
      <c r="C30" s="70" t="s">
        <v>817</v>
      </c>
      <c r="D30" s="70" t="s">
        <v>818</v>
      </c>
      <c r="E30" s="70" t="s">
        <v>738</v>
      </c>
      <c r="F30" s="70" t="s">
        <v>739</v>
      </c>
      <c r="G30" s="70" t="s">
        <v>740</v>
      </c>
      <c r="H30" s="70" t="s">
        <v>819</v>
      </c>
    </row>
    <row r="31" spans="2:8" x14ac:dyDescent="0.25">
      <c r="B31" s="70" t="s">
        <v>735</v>
      </c>
      <c r="C31" s="70" t="s">
        <v>820</v>
      </c>
      <c r="D31" s="70" t="s">
        <v>821</v>
      </c>
      <c r="E31" s="70" t="s">
        <v>738</v>
      </c>
      <c r="F31" s="70" t="s">
        <v>739</v>
      </c>
      <c r="G31" s="70" t="s">
        <v>740</v>
      </c>
      <c r="H31" s="70" t="s">
        <v>822</v>
      </c>
    </row>
    <row r="32" spans="2:8" x14ac:dyDescent="0.25">
      <c r="B32" s="70" t="s">
        <v>735</v>
      </c>
      <c r="C32" s="70" t="s">
        <v>823</v>
      </c>
      <c r="D32" s="70" t="s">
        <v>824</v>
      </c>
      <c r="E32" s="70" t="s">
        <v>738</v>
      </c>
      <c r="F32" s="70" t="s">
        <v>739</v>
      </c>
      <c r="G32" s="70" t="s">
        <v>740</v>
      </c>
      <c r="H32" s="70" t="s">
        <v>825</v>
      </c>
    </row>
    <row r="33" spans="2:8" x14ac:dyDescent="0.25">
      <c r="B33" s="70" t="s">
        <v>735</v>
      </c>
      <c r="C33" s="70" t="s">
        <v>826</v>
      </c>
      <c r="D33" s="70" t="s">
        <v>827</v>
      </c>
      <c r="E33" s="70" t="s">
        <v>738</v>
      </c>
      <c r="F33" s="70" t="s">
        <v>739</v>
      </c>
      <c r="G33" s="70" t="s">
        <v>740</v>
      </c>
      <c r="H33" s="70" t="s">
        <v>828</v>
      </c>
    </row>
    <row r="34" spans="2:8" x14ac:dyDescent="0.25">
      <c r="B34" s="70" t="s">
        <v>735</v>
      </c>
      <c r="C34" s="70" t="s">
        <v>829</v>
      </c>
      <c r="D34" s="70" t="s">
        <v>830</v>
      </c>
      <c r="E34" s="70" t="s">
        <v>738</v>
      </c>
      <c r="F34" s="70" t="s">
        <v>739</v>
      </c>
      <c r="G34" s="70" t="s">
        <v>740</v>
      </c>
      <c r="H34" s="70" t="s">
        <v>831</v>
      </c>
    </row>
    <row r="35" spans="2:8" x14ac:dyDescent="0.25">
      <c r="B35" s="70" t="s">
        <v>735</v>
      </c>
      <c r="C35" s="70" t="s">
        <v>832</v>
      </c>
      <c r="D35" s="70" t="s">
        <v>833</v>
      </c>
      <c r="E35" s="70" t="s">
        <v>738</v>
      </c>
      <c r="F35" s="70" t="s">
        <v>739</v>
      </c>
      <c r="G35" s="70" t="s">
        <v>740</v>
      </c>
      <c r="H35" s="70" t="s">
        <v>834</v>
      </c>
    </row>
    <row r="36" spans="2:8" x14ac:dyDescent="0.25">
      <c r="B36" s="70" t="s">
        <v>735</v>
      </c>
      <c r="C36" s="70" t="s">
        <v>835</v>
      </c>
      <c r="D36" s="70" t="s">
        <v>836</v>
      </c>
      <c r="E36" s="70" t="s">
        <v>738</v>
      </c>
      <c r="F36" s="70" t="s">
        <v>739</v>
      </c>
      <c r="G36" s="70" t="s">
        <v>740</v>
      </c>
      <c r="H36" s="70" t="s">
        <v>837</v>
      </c>
    </row>
    <row r="37" spans="2:8" x14ac:dyDescent="0.25">
      <c r="B37" s="70" t="s">
        <v>735</v>
      </c>
      <c r="C37" s="70" t="s">
        <v>838</v>
      </c>
      <c r="D37" s="70" t="s">
        <v>839</v>
      </c>
      <c r="E37" s="70" t="s">
        <v>738</v>
      </c>
      <c r="F37" s="70" t="s">
        <v>739</v>
      </c>
      <c r="G37" s="70" t="s">
        <v>740</v>
      </c>
      <c r="H37" s="70" t="s">
        <v>840</v>
      </c>
    </row>
    <row r="38" spans="2:8" x14ac:dyDescent="0.25">
      <c r="B38" s="70" t="s">
        <v>735</v>
      </c>
      <c r="C38" s="70" t="s">
        <v>841</v>
      </c>
      <c r="D38" s="70" t="s">
        <v>842</v>
      </c>
      <c r="E38" s="70" t="s">
        <v>738</v>
      </c>
      <c r="F38" s="70" t="s">
        <v>739</v>
      </c>
      <c r="G38" s="70" t="s">
        <v>740</v>
      </c>
      <c r="H38" s="70" t="s">
        <v>843</v>
      </c>
    </row>
    <row r="39" spans="2:8" x14ac:dyDescent="0.25">
      <c r="B39" s="70" t="s">
        <v>735</v>
      </c>
      <c r="C39" s="70" t="s">
        <v>844</v>
      </c>
      <c r="D39" s="70" t="s">
        <v>845</v>
      </c>
      <c r="E39" s="70" t="s">
        <v>738</v>
      </c>
      <c r="F39" s="70" t="s">
        <v>739</v>
      </c>
      <c r="G39" s="70" t="s">
        <v>740</v>
      </c>
      <c r="H39" s="70" t="s">
        <v>846</v>
      </c>
    </row>
    <row r="40" spans="2:8" x14ac:dyDescent="0.25">
      <c r="B40" s="70" t="s">
        <v>735</v>
      </c>
      <c r="C40" s="70" t="s">
        <v>847</v>
      </c>
      <c r="D40" s="70" t="s">
        <v>848</v>
      </c>
      <c r="E40" s="70" t="s">
        <v>738</v>
      </c>
      <c r="F40" s="70" t="s">
        <v>739</v>
      </c>
      <c r="G40" s="70" t="s">
        <v>740</v>
      </c>
      <c r="H40" s="70" t="s">
        <v>849</v>
      </c>
    </row>
    <row r="41" spans="2:8" x14ac:dyDescent="0.25">
      <c r="B41" s="70" t="s">
        <v>735</v>
      </c>
      <c r="C41" s="70" t="s">
        <v>850</v>
      </c>
      <c r="D41" s="70" t="s">
        <v>851</v>
      </c>
      <c r="E41" s="70" t="s">
        <v>738</v>
      </c>
      <c r="F41" s="70" t="s">
        <v>739</v>
      </c>
      <c r="G41" s="70" t="s">
        <v>740</v>
      </c>
      <c r="H41" s="70" t="s">
        <v>852</v>
      </c>
    </row>
    <row r="42" spans="2:8" x14ac:dyDescent="0.25">
      <c r="B42" s="70" t="s">
        <v>735</v>
      </c>
      <c r="C42" s="70" t="s">
        <v>853</v>
      </c>
      <c r="D42" s="70" t="s">
        <v>854</v>
      </c>
      <c r="E42" s="70" t="s">
        <v>738</v>
      </c>
      <c r="F42" s="70" t="s">
        <v>739</v>
      </c>
      <c r="G42" s="70" t="s">
        <v>740</v>
      </c>
      <c r="H42" s="70" t="s">
        <v>855</v>
      </c>
    </row>
    <row r="43" spans="2:8" x14ac:dyDescent="0.25">
      <c r="B43" s="70" t="s">
        <v>735</v>
      </c>
      <c r="C43" s="70" t="s">
        <v>856</v>
      </c>
      <c r="D43" s="70" t="s">
        <v>857</v>
      </c>
      <c r="E43" s="70" t="s">
        <v>738</v>
      </c>
      <c r="F43" s="70" t="s">
        <v>739</v>
      </c>
      <c r="G43" s="70" t="s">
        <v>740</v>
      </c>
      <c r="H43" s="70" t="s">
        <v>858</v>
      </c>
    </row>
    <row r="44" spans="2:8" x14ac:dyDescent="0.25">
      <c r="B44" s="70" t="s">
        <v>735</v>
      </c>
      <c r="C44" s="70" t="s">
        <v>859</v>
      </c>
      <c r="D44" s="71" t="s">
        <v>860</v>
      </c>
      <c r="E44" s="70" t="s">
        <v>738</v>
      </c>
      <c r="F44" s="70" t="s">
        <v>739</v>
      </c>
      <c r="G44" s="70" t="s">
        <v>740</v>
      </c>
      <c r="H44" s="70" t="s">
        <v>861</v>
      </c>
    </row>
    <row r="45" spans="2:8" x14ac:dyDescent="0.25">
      <c r="B45" s="70" t="s">
        <v>735</v>
      </c>
      <c r="C45" s="70" t="s">
        <v>862</v>
      </c>
      <c r="D45" s="70" t="s">
        <v>863</v>
      </c>
      <c r="E45" s="70" t="s">
        <v>738</v>
      </c>
      <c r="F45" s="70" t="s">
        <v>739</v>
      </c>
      <c r="G45" s="70" t="s">
        <v>740</v>
      </c>
      <c r="H45" s="70" t="s">
        <v>864</v>
      </c>
    </row>
    <row r="46" spans="2:8" x14ac:dyDescent="0.25">
      <c r="B46" s="70" t="s">
        <v>735</v>
      </c>
      <c r="C46" s="70" t="s">
        <v>865</v>
      </c>
      <c r="D46" s="70" t="s">
        <v>866</v>
      </c>
      <c r="E46" s="70" t="s">
        <v>738</v>
      </c>
      <c r="F46" s="70" t="s">
        <v>739</v>
      </c>
      <c r="G46" s="70" t="s">
        <v>740</v>
      </c>
      <c r="H46" s="70" t="s">
        <v>867</v>
      </c>
    </row>
    <row r="47" spans="2:8" x14ac:dyDescent="0.25">
      <c r="B47" s="70" t="s">
        <v>735</v>
      </c>
      <c r="C47" s="70" t="s">
        <v>868</v>
      </c>
      <c r="D47" s="70" t="s">
        <v>869</v>
      </c>
      <c r="E47" s="70" t="s">
        <v>738</v>
      </c>
      <c r="F47" s="70" t="s">
        <v>739</v>
      </c>
      <c r="G47" s="70" t="s">
        <v>740</v>
      </c>
      <c r="H47" s="70" t="s">
        <v>870</v>
      </c>
    </row>
    <row r="48" spans="2:8" x14ac:dyDescent="0.25">
      <c r="B48" s="70" t="s">
        <v>735</v>
      </c>
      <c r="C48" s="70" t="s">
        <v>871</v>
      </c>
      <c r="D48" s="70" t="s">
        <v>872</v>
      </c>
      <c r="E48" s="70" t="s">
        <v>738</v>
      </c>
      <c r="F48" s="70" t="s">
        <v>739</v>
      </c>
      <c r="G48" s="70" t="s">
        <v>740</v>
      </c>
      <c r="H48" s="70" t="s">
        <v>873</v>
      </c>
    </row>
    <row r="49" spans="2:8" x14ac:dyDescent="0.25">
      <c r="B49" s="70" t="s">
        <v>735</v>
      </c>
      <c r="C49" s="70" t="s">
        <v>874</v>
      </c>
      <c r="D49" s="70" t="s">
        <v>875</v>
      </c>
      <c r="E49" s="70" t="s">
        <v>738</v>
      </c>
      <c r="F49" s="70" t="s">
        <v>739</v>
      </c>
      <c r="G49" s="70" t="s">
        <v>740</v>
      </c>
      <c r="H49" s="70" t="s">
        <v>876</v>
      </c>
    </row>
    <row r="50" spans="2:8" x14ac:dyDescent="0.25">
      <c r="B50" s="70" t="s">
        <v>735</v>
      </c>
      <c r="C50" s="70" t="s">
        <v>877</v>
      </c>
      <c r="D50" s="70" t="s">
        <v>878</v>
      </c>
      <c r="E50" s="70" t="s">
        <v>738</v>
      </c>
      <c r="F50" s="70" t="s">
        <v>739</v>
      </c>
      <c r="G50" s="70" t="s">
        <v>740</v>
      </c>
      <c r="H50" s="70" t="s">
        <v>879</v>
      </c>
    </row>
    <row r="51" spans="2:8" x14ac:dyDescent="0.25">
      <c r="B51" s="70" t="s">
        <v>735</v>
      </c>
      <c r="C51" s="70" t="s">
        <v>880</v>
      </c>
      <c r="D51" s="70" t="s">
        <v>881</v>
      </c>
      <c r="E51" s="70" t="s">
        <v>738</v>
      </c>
      <c r="F51" s="70" t="s">
        <v>739</v>
      </c>
      <c r="G51" s="70" t="s">
        <v>740</v>
      </c>
      <c r="H51" s="70" t="s">
        <v>882</v>
      </c>
    </row>
    <row r="52" spans="2:8" x14ac:dyDescent="0.25">
      <c r="B52" s="70" t="s">
        <v>735</v>
      </c>
      <c r="C52" s="70" t="s">
        <v>883</v>
      </c>
      <c r="D52" s="70" t="s">
        <v>884</v>
      </c>
      <c r="E52" s="70" t="s">
        <v>738</v>
      </c>
      <c r="F52" s="70" t="s">
        <v>739</v>
      </c>
      <c r="G52" s="70" t="s">
        <v>740</v>
      </c>
      <c r="H52" s="70" t="s">
        <v>885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theme="9"/>
  </sheetPr>
  <dimension ref="I2:I9"/>
  <sheetViews>
    <sheetView workbookViewId="0"/>
  </sheetViews>
  <sheetFormatPr defaultRowHeight="15" x14ac:dyDescent="0.25"/>
  <sheetData>
    <row r="2" spans="9:9" x14ac:dyDescent="0.25">
      <c r="I2" s="4" t="s">
        <v>886</v>
      </c>
    </row>
    <row r="3" spans="9:9" x14ac:dyDescent="0.25">
      <c r="I3" s="3" t="s">
        <v>887</v>
      </c>
    </row>
    <row r="4" spans="9:9" x14ac:dyDescent="0.25">
      <c r="I4" s="3" t="s">
        <v>888</v>
      </c>
    </row>
    <row r="5" spans="9:9" x14ac:dyDescent="0.25">
      <c r="I5" s="3"/>
    </row>
    <row r="6" spans="9:9" x14ac:dyDescent="0.25">
      <c r="I6" s="3" t="s">
        <v>889</v>
      </c>
    </row>
    <row r="7" spans="9:9" x14ac:dyDescent="0.25">
      <c r="I7" t="s">
        <v>890</v>
      </c>
    </row>
    <row r="9" spans="9:9" x14ac:dyDescent="0.25">
      <c r="I9" s="3" t="s">
        <v>891</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theme="9"/>
  </sheetPr>
  <dimension ref="A1:AX28"/>
  <sheetViews>
    <sheetView workbookViewId="0">
      <pane xSplit="3" ySplit="3" topLeftCell="D4" activePane="bottomRight" state="frozen"/>
      <selection pane="topRight" activeCell="B1" sqref="B1"/>
      <selection pane="bottomLeft" activeCell="A4" sqref="A4"/>
      <selection pane="bottomRight"/>
    </sheetView>
  </sheetViews>
  <sheetFormatPr defaultColWidth="9.140625" defaultRowHeight="12.75" x14ac:dyDescent="0.2"/>
  <cols>
    <col min="1" max="1" width="20.85546875" style="119" bestFit="1" customWidth="1"/>
    <col min="2" max="2" width="20.85546875" style="119" customWidth="1"/>
    <col min="3" max="3" width="21.140625" style="119" customWidth="1"/>
    <col min="4" max="4" width="35.5703125" style="119" customWidth="1"/>
    <col min="5" max="5" width="17.7109375" style="119" customWidth="1"/>
    <col min="6" max="7" width="19.85546875" style="119" customWidth="1"/>
    <col min="8" max="9" width="21.140625" style="119" customWidth="1"/>
    <col min="10" max="11" width="25.5703125" style="119" customWidth="1"/>
    <col min="12" max="13" width="35.5703125" style="119" customWidth="1"/>
    <col min="14" max="15" width="22.42578125" style="119" customWidth="1"/>
    <col min="16" max="17" width="18.42578125" style="119" customWidth="1"/>
    <col min="18" max="19" width="18.5703125" style="119" customWidth="1"/>
    <col min="20" max="25" width="25.5703125" style="119" customWidth="1"/>
    <col min="26" max="26" width="35.5703125" style="119" customWidth="1"/>
    <col min="27" max="27" width="18" style="119" customWidth="1"/>
    <col min="28" max="29" width="35.5703125" style="119" customWidth="1"/>
    <col min="30" max="30" width="20.42578125" style="119" customWidth="1"/>
    <col min="31" max="31" width="35.5703125" style="119" customWidth="1"/>
    <col min="32" max="32" width="18" style="119" customWidth="1"/>
    <col min="33" max="33" width="35.5703125" style="119" customWidth="1"/>
    <col min="34" max="34" width="21.140625" style="119" customWidth="1"/>
    <col min="35" max="35" width="35.5703125" style="119" customWidth="1"/>
    <col min="36" max="36" width="20.42578125" style="119" customWidth="1"/>
    <col min="37" max="37" width="35.5703125" style="119" customWidth="1"/>
    <col min="38" max="38" width="20.7109375" style="119" customWidth="1"/>
    <col min="39" max="41" width="35.5703125" style="119" customWidth="1"/>
    <col min="42" max="42" width="37.140625" style="119" customWidth="1"/>
    <col min="43" max="43" width="71.5703125" style="119" customWidth="1"/>
    <col min="44" max="44" width="20.85546875" style="119" customWidth="1"/>
    <col min="45" max="45" width="35.5703125" style="119" customWidth="1"/>
    <col min="46" max="46" width="19.42578125" style="119" customWidth="1"/>
    <col min="47" max="47" width="81.5703125" style="119" customWidth="1"/>
    <col min="48" max="48" width="32.5703125" style="119" customWidth="1"/>
    <col min="49" max="49" width="41.42578125" style="119" customWidth="1"/>
    <col min="50" max="50" width="16.140625" style="119" customWidth="1"/>
    <col min="51" max="16384" width="9.140625" style="119"/>
  </cols>
  <sheetData>
    <row r="1" spans="1:50" ht="13.5" thickBot="1" x14ac:dyDescent="0.25">
      <c r="A1" s="128" t="s">
        <v>892</v>
      </c>
      <c r="D1" s="128"/>
      <c r="E1" s="128"/>
      <c r="F1" s="128"/>
      <c r="G1" s="128"/>
      <c r="H1" s="128"/>
      <c r="I1" s="128"/>
    </row>
    <row r="2" spans="1:50" ht="39.75" customHeight="1" x14ac:dyDescent="0.2">
      <c r="A2" s="809" t="s">
        <v>18</v>
      </c>
      <c r="B2" s="811" t="s">
        <v>19</v>
      </c>
      <c r="C2" s="823" t="s">
        <v>238</v>
      </c>
      <c r="D2" s="811" t="s">
        <v>893</v>
      </c>
      <c r="E2" s="825" t="s">
        <v>30</v>
      </c>
      <c r="F2" s="811" t="s">
        <v>894</v>
      </c>
      <c r="G2" s="825" t="s">
        <v>30</v>
      </c>
      <c r="H2" s="821" t="s">
        <v>895</v>
      </c>
      <c r="I2" s="825" t="s">
        <v>30</v>
      </c>
      <c r="J2" s="821" t="s">
        <v>896</v>
      </c>
      <c r="K2" s="825" t="s">
        <v>30</v>
      </c>
      <c r="L2" s="811" t="s">
        <v>897</v>
      </c>
      <c r="M2" s="852" t="s">
        <v>30</v>
      </c>
      <c r="N2" s="811" t="s">
        <v>898</v>
      </c>
      <c r="O2" s="811"/>
      <c r="P2" s="811"/>
      <c r="Q2" s="811"/>
      <c r="R2" s="811"/>
      <c r="S2" s="811"/>
      <c r="T2" s="811" t="s">
        <v>899</v>
      </c>
      <c r="U2" s="811" t="s">
        <v>900</v>
      </c>
      <c r="V2" s="852" t="s">
        <v>30</v>
      </c>
      <c r="W2" s="811" t="s">
        <v>901</v>
      </c>
      <c r="X2" s="811" t="s">
        <v>902</v>
      </c>
      <c r="Y2" s="852" t="s">
        <v>30</v>
      </c>
      <c r="Z2" s="824" t="s">
        <v>903</v>
      </c>
      <c r="AA2" s="846" t="s">
        <v>30</v>
      </c>
      <c r="AB2" s="811" t="s">
        <v>904</v>
      </c>
      <c r="AC2" s="811" t="s">
        <v>905</v>
      </c>
      <c r="AD2" s="852" t="s">
        <v>30</v>
      </c>
      <c r="AE2" s="811" t="s">
        <v>906</v>
      </c>
      <c r="AF2" s="852" t="s">
        <v>30</v>
      </c>
      <c r="AG2" s="811" t="s">
        <v>907</v>
      </c>
      <c r="AH2" s="852" t="s">
        <v>30</v>
      </c>
      <c r="AI2" s="811" t="s">
        <v>908</v>
      </c>
      <c r="AJ2" s="852" t="s">
        <v>30</v>
      </c>
      <c r="AK2" s="811" t="s">
        <v>909</v>
      </c>
      <c r="AL2" s="852" t="s">
        <v>30</v>
      </c>
      <c r="AM2" s="821" t="s">
        <v>910</v>
      </c>
      <c r="AN2" s="825" t="s">
        <v>30</v>
      </c>
      <c r="AO2" s="821" t="s">
        <v>911</v>
      </c>
      <c r="AP2" s="825" t="s">
        <v>30</v>
      </c>
      <c r="AQ2" s="821" t="s">
        <v>912</v>
      </c>
      <c r="AR2" s="825" t="s">
        <v>30</v>
      </c>
      <c r="AS2" s="821" t="s">
        <v>913</v>
      </c>
      <c r="AT2" s="825" t="s">
        <v>30</v>
      </c>
      <c r="AU2" s="821" t="s">
        <v>914</v>
      </c>
      <c r="AV2" s="825" t="s">
        <v>30</v>
      </c>
      <c r="AW2" s="821" t="s">
        <v>392</v>
      </c>
      <c r="AX2" s="831" t="s">
        <v>30</v>
      </c>
    </row>
    <row r="3" spans="1:50" ht="61.5" customHeight="1" thickBot="1" x14ac:dyDescent="0.25">
      <c r="A3" s="810"/>
      <c r="B3" s="812"/>
      <c r="C3" s="833"/>
      <c r="D3" s="812"/>
      <c r="E3" s="826"/>
      <c r="F3" s="812"/>
      <c r="G3" s="826"/>
      <c r="H3" s="822"/>
      <c r="I3" s="826"/>
      <c r="J3" s="822"/>
      <c r="K3" s="826"/>
      <c r="L3" s="812"/>
      <c r="M3" s="853"/>
      <c r="N3" s="157" t="s">
        <v>915</v>
      </c>
      <c r="O3" s="158" t="s">
        <v>30</v>
      </c>
      <c r="P3" s="157" t="s">
        <v>916</v>
      </c>
      <c r="Q3" s="158" t="s">
        <v>30</v>
      </c>
      <c r="R3" s="171" t="s">
        <v>917</v>
      </c>
      <c r="S3" s="172" t="s">
        <v>30</v>
      </c>
      <c r="T3" s="812"/>
      <c r="U3" s="812"/>
      <c r="V3" s="853"/>
      <c r="W3" s="812"/>
      <c r="X3" s="812"/>
      <c r="Y3" s="853"/>
      <c r="Z3" s="848"/>
      <c r="AA3" s="847"/>
      <c r="AB3" s="812"/>
      <c r="AC3" s="812"/>
      <c r="AD3" s="853"/>
      <c r="AE3" s="812"/>
      <c r="AF3" s="853"/>
      <c r="AG3" s="812"/>
      <c r="AH3" s="853"/>
      <c r="AI3" s="812"/>
      <c r="AJ3" s="853"/>
      <c r="AK3" s="812"/>
      <c r="AL3" s="853"/>
      <c r="AM3" s="822"/>
      <c r="AN3" s="826"/>
      <c r="AO3" s="822"/>
      <c r="AP3" s="826"/>
      <c r="AQ3" s="822"/>
      <c r="AR3" s="826"/>
      <c r="AS3" s="822"/>
      <c r="AT3" s="826"/>
      <c r="AU3" s="822"/>
      <c r="AV3" s="826"/>
      <c r="AW3" s="822"/>
      <c r="AX3" s="832"/>
    </row>
    <row r="4" spans="1:50" ht="24.95" customHeight="1" x14ac:dyDescent="0.2">
      <c r="A4" s="160" t="s">
        <v>21</v>
      </c>
      <c r="B4" s="16" t="s">
        <v>22</v>
      </c>
      <c r="C4" s="16" t="s">
        <v>248</v>
      </c>
      <c r="D4" s="99" t="s">
        <v>5488</v>
      </c>
      <c r="E4" s="95" t="s">
        <v>918</v>
      </c>
      <c r="F4" s="95"/>
      <c r="G4" s="95" t="s">
        <v>918</v>
      </c>
      <c r="H4" s="16" t="s">
        <v>601</v>
      </c>
      <c r="I4" s="16" t="s">
        <v>78</v>
      </c>
      <c r="J4" s="160" t="s">
        <v>919</v>
      </c>
      <c r="K4" s="160" t="s">
        <v>78</v>
      </c>
      <c r="L4" s="160" t="s">
        <v>920</v>
      </c>
      <c r="M4" s="160" t="s">
        <v>78</v>
      </c>
      <c r="N4" s="160" t="s">
        <v>921</v>
      </c>
      <c r="O4" s="160" t="s">
        <v>78</v>
      </c>
      <c r="P4" s="160" t="s">
        <v>922</v>
      </c>
      <c r="Q4" s="160" t="s">
        <v>78</v>
      </c>
      <c r="R4" s="16" t="s">
        <v>923</v>
      </c>
      <c r="S4" s="16" t="s">
        <v>78</v>
      </c>
      <c r="T4" s="16">
        <v>24</v>
      </c>
      <c r="U4" s="16">
        <v>24</v>
      </c>
      <c r="V4" s="16" t="s">
        <v>78</v>
      </c>
      <c r="W4" s="16">
        <v>8760</v>
      </c>
      <c r="X4" s="16">
        <v>24</v>
      </c>
      <c r="Y4" s="243">
        <v>8760</v>
      </c>
      <c r="Z4" s="16" t="s">
        <v>924</v>
      </c>
      <c r="AA4" s="16" t="s">
        <v>78</v>
      </c>
      <c r="AB4" s="16" t="s">
        <v>925</v>
      </c>
      <c r="AC4" s="16" t="s">
        <v>926</v>
      </c>
      <c r="AD4" s="16" t="s">
        <v>78</v>
      </c>
      <c r="AE4" s="16">
        <v>1.5</v>
      </c>
      <c r="AF4" s="16" t="s">
        <v>78</v>
      </c>
      <c r="AG4" s="16" t="s">
        <v>927</v>
      </c>
      <c r="AH4" s="16" t="s">
        <v>78</v>
      </c>
      <c r="AI4" s="16">
        <v>1.5</v>
      </c>
      <c r="AJ4" s="16" t="s">
        <v>78</v>
      </c>
      <c r="AK4" s="16" t="s">
        <v>928</v>
      </c>
      <c r="AL4" s="16" t="s">
        <v>78</v>
      </c>
      <c r="AM4" s="16" t="s">
        <v>929</v>
      </c>
      <c r="AN4" s="16" t="s">
        <v>78</v>
      </c>
      <c r="AO4" s="16" t="s">
        <v>930</v>
      </c>
      <c r="AP4" s="16" t="s">
        <v>78</v>
      </c>
      <c r="AQ4" s="16" t="s">
        <v>930</v>
      </c>
      <c r="AR4" s="16" t="s">
        <v>78</v>
      </c>
      <c r="AS4" s="194"/>
      <c r="AT4" s="194"/>
      <c r="AU4" s="16" t="s">
        <v>931</v>
      </c>
      <c r="AV4" s="16" t="s">
        <v>932</v>
      </c>
      <c r="AW4" s="16"/>
      <c r="AX4" s="16"/>
    </row>
    <row r="5" spans="1:50" ht="24.95" customHeight="1" x14ac:dyDescent="0.2">
      <c r="A5" s="160" t="s">
        <v>21</v>
      </c>
      <c r="B5" s="16" t="s">
        <v>22</v>
      </c>
      <c r="C5" s="16" t="s">
        <v>248</v>
      </c>
      <c r="D5" s="99" t="s">
        <v>253</v>
      </c>
      <c r="E5" s="95" t="s">
        <v>933</v>
      </c>
      <c r="F5" s="95"/>
      <c r="G5" s="95" t="s">
        <v>933</v>
      </c>
      <c r="H5" s="16" t="s">
        <v>601</v>
      </c>
      <c r="I5" s="16" t="s">
        <v>78</v>
      </c>
      <c r="J5" s="16" t="s">
        <v>934</v>
      </c>
      <c r="K5" s="16" t="s">
        <v>78</v>
      </c>
      <c r="L5" s="16" t="s">
        <v>935</v>
      </c>
      <c r="M5" s="16" t="s">
        <v>78</v>
      </c>
      <c r="N5" s="16" t="s">
        <v>936</v>
      </c>
      <c r="O5" s="16" t="s">
        <v>78</v>
      </c>
      <c r="P5" s="16" t="s">
        <v>922</v>
      </c>
      <c r="Q5" s="16" t="s">
        <v>78</v>
      </c>
      <c r="R5" s="16" t="s">
        <v>937</v>
      </c>
      <c r="S5" s="16" t="s">
        <v>78</v>
      </c>
      <c r="T5" s="16">
        <v>24</v>
      </c>
      <c r="U5" s="16">
        <v>24</v>
      </c>
      <c r="V5" s="16" t="s">
        <v>78</v>
      </c>
      <c r="W5" s="16">
        <v>8760</v>
      </c>
      <c r="X5" s="16">
        <v>24</v>
      </c>
      <c r="Y5" s="243">
        <v>8760</v>
      </c>
      <c r="Z5" s="16" t="s">
        <v>938</v>
      </c>
      <c r="AA5" s="16" t="s">
        <v>78</v>
      </c>
      <c r="AB5" s="16" t="s">
        <v>939</v>
      </c>
      <c r="AC5" s="16" t="s">
        <v>940</v>
      </c>
      <c r="AD5" s="16" t="s">
        <v>78</v>
      </c>
      <c r="AE5" s="16">
        <v>1.5</v>
      </c>
      <c r="AF5" s="16" t="s">
        <v>78</v>
      </c>
      <c r="AG5" s="16" t="s">
        <v>927</v>
      </c>
      <c r="AH5" s="16" t="s">
        <v>78</v>
      </c>
      <c r="AI5" s="16">
        <v>1.5</v>
      </c>
      <c r="AJ5" s="16" t="s">
        <v>78</v>
      </c>
      <c r="AK5" s="16" t="s">
        <v>928</v>
      </c>
      <c r="AL5" s="16" t="s">
        <v>78</v>
      </c>
      <c r="AM5" s="16" t="s">
        <v>929</v>
      </c>
      <c r="AN5" s="16" t="s">
        <v>78</v>
      </c>
      <c r="AO5" s="16" t="s">
        <v>941</v>
      </c>
      <c r="AP5" s="16" t="s">
        <v>78</v>
      </c>
      <c r="AQ5" s="16" t="s">
        <v>941</v>
      </c>
      <c r="AR5" s="16" t="s">
        <v>78</v>
      </c>
      <c r="AS5" s="194"/>
      <c r="AT5" s="194"/>
      <c r="AU5" s="16" t="s">
        <v>931</v>
      </c>
      <c r="AV5" s="16" t="s">
        <v>932</v>
      </c>
      <c r="AW5" s="16"/>
      <c r="AX5" s="16"/>
    </row>
    <row r="6" spans="1:50" ht="24.95" customHeight="1" x14ac:dyDescent="0.2">
      <c r="A6" s="160" t="s">
        <v>24</v>
      </c>
      <c r="B6" s="16" t="s">
        <v>25</v>
      </c>
      <c r="C6" s="201" t="s">
        <v>119</v>
      </c>
      <c r="D6" s="201" t="s">
        <v>942</v>
      </c>
      <c r="E6" s="201"/>
      <c r="F6" s="201"/>
      <c r="G6" s="201"/>
      <c r="H6" s="95" t="s">
        <v>601</v>
      </c>
      <c r="I6" s="95" t="s">
        <v>78</v>
      </c>
      <c r="J6" s="201" t="s">
        <v>943</v>
      </c>
      <c r="K6" s="95" t="s">
        <v>78</v>
      </c>
      <c r="L6" s="201" t="s">
        <v>944</v>
      </c>
      <c r="M6" s="95" t="s">
        <v>78</v>
      </c>
      <c r="N6" s="201">
        <v>40.5</v>
      </c>
      <c r="O6" s="95" t="s">
        <v>78</v>
      </c>
      <c r="P6" s="201">
        <v>17.5</v>
      </c>
      <c r="Q6" s="95" t="s">
        <v>78</v>
      </c>
      <c r="R6" s="201">
        <v>13</v>
      </c>
      <c r="S6" s="95" t="s">
        <v>78</v>
      </c>
      <c r="T6" s="243">
        <v>24</v>
      </c>
      <c r="U6" s="243">
        <v>8760</v>
      </c>
      <c r="V6" s="243">
        <v>24</v>
      </c>
      <c r="W6" s="243" t="s">
        <v>945</v>
      </c>
      <c r="X6" s="243">
        <v>8760</v>
      </c>
      <c r="Y6" s="243" t="s">
        <v>78</v>
      </c>
      <c r="Z6" s="201">
        <v>87</v>
      </c>
      <c r="AA6" s="201" t="s">
        <v>946</v>
      </c>
      <c r="AB6" s="201" t="s">
        <v>947</v>
      </c>
      <c r="AC6" s="201" t="s">
        <v>948</v>
      </c>
      <c r="AD6" s="201" t="s">
        <v>78</v>
      </c>
      <c r="AE6" s="201">
        <v>1</v>
      </c>
      <c r="AF6" s="201" t="s">
        <v>78</v>
      </c>
      <c r="AG6" s="201" t="s">
        <v>949</v>
      </c>
      <c r="AH6" s="201" t="s">
        <v>78</v>
      </c>
      <c r="AI6" s="201">
        <v>2</v>
      </c>
      <c r="AJ6" s="201" t="s">
        <v>78</v>
      </c>
      <c r="AK6" s="201" t="s">
        <v>950</v>
      </c>
      <c r="AL6" s="201" t="s">
        <v>78</v>
      </c>
      <c r="AM6" s="243" t="s">
        <v>951</v>
      </c>
      <c r="AN6" s="201" t="s">
        <v>78</v>
      </c>
      <c r="AO6" s="201" t="s">
        <v>602</v>
      </c>
      <c r="AP6" s="201">
        <v>1942</v>
      </c>
      <c r="AQ6" s="201" t="s">
        <v>952</v>
      </c>
      <c r="AR6" s="201" t="s">
        <v>78</v>
      </c>
      <c r="AS6" s="251"/>
      <c r="AT6" s="251"/>
      <c r="AU6" s="201" t="s">
        <v>953</v>
      </c>
      <c r="AV6" s="16" t="s">
        <v>932</v>
      </c>
      <c r="AW6" s="16"/>
      <c r="AX6" s="201"/>
    </row>
    <row r="7" spans="1:50" ht="24.95" customHeight="1" x14ac:dyDescent="0.2">
      <c r="A7" s="160" t="s">
        <v>26</v>
      </c>
      <c r="B7" s="16" t="s">
        <v>27</v>
      </c>
      <c r="C7" s="160" t="s">
        <v>135</v>
      </c>
      <c r="D7" s="16" t="s">
        <v>266</v>
      </c>
      <c r="E7" s="475"/>
      <c r="F7" s="95"/>
      <c r="G7" s="95" t="s">
        <v>954</v>
      </c>
      <c r="H7" s="16" t="s">
        <v>494</v>
      </c>
      <c r="I7" s="16" t="s">
        <v>78</v>
      </c>
      <c r="J7" s="160" t="s">
        <v>955</v>
      </c>
      <c r="K7" s="160" t="s">
        <v>78</v>
      </c>
      <c r="L7" s="160" t="s">
        <v>956</v>
      </c>
      <c r="M7" s="95" t="s">
        <v>78</v>
      </c>
      <c r="N7" s="160" t="s">
        <v>957</v>
      </c>
      <c r="O7" s="160" t="s">
        <v>78</v>
      </c>
      <c r="P7" s="160" t="s">
        <v>958</v>
      </c>
      <c r="Q7" s="160" t="s">
        <v>78</v>
      </c>
      <c r="R7" s="252">
        <v>13.48</v>
      </c>
      <c r="S7" s="160" t="s">
        <v>78</v>
      </c>
      <c r="T7" s="16">
        <v>24</v>
      </c>
      <c r="U7" s="16">
        <v>24</v>
      </c>
      <c r="V7" s="160" t="s">
        <v>78</v>
      </c>
      <c r="W7" s="16">
        <v>8760</v>
      </c>
      <c r="X7" s="16">
        <v>8760</v>
      </c>
      <c r="Y7" s="16" t="s">
        <v>78</v>
      </c>
      <c r="Z7" s="16">
        <v>114</v>
      </c>
      <c r="AA7" s="16" t="s">
        <v>959</v>
      </c>
      <c r="AB7" s="106" t="s">
        <v>960</v>
      </c>
      <c r="AC7" s="16" t="s">
        <v>961</v>
      </c>
      <c r="AD7" s="16">
        <v>20</v>
      </c>
      <c r="AE7" s="16">
        <v>2</v>
      </c>
      <c r="AF7" s="16" t="s">
        <v>78</v>
      </c>
      <c r="AG7" s="16" t="s">
        <v>962</v>
      </c>
      <c r="AH7" s="16" t="s">
        <v>78</v>
      </c>
      <c r="AI7" s="16">
        <v>2</v>
      </c>
      <c r="AJ7" s="16" t="s">
        <v>78</v>
      </c>
      <c r="AK7" s="16" t="s">
        <v>963</v>
      </c>
      <c r="AL7" s="16" t="s">
        <v>78</v>
      </c>
      <c r="AM7" s="16">
        <v>1428</v>
      </c>
      <c r="AN7" s="201" t="s">
        <v>78</v>
      </c>
      <c r="AO7" s="16">
        <v>1979</v>
      </c>
      <c r="AP7" s="16" t="s">
        <v>78</v>
      </c>
      <c r="AQ7" s="16" t="s">
        <v>964</v>
      </c>
      <c r="AR7" s="16" t="s">
        <v>78</v>
      </c>
      <c r="AS7" s="194"/>
      <c r="AT7" s="194"/>
      <c r="AU7" s="16" t="s">
        <v>965</v>
      </c>
      <c r="AV7" s="16" t="s">
        <v>932</v>
      </c>
      <c r="AW7" s="16"/>
      <c r="AX7" s="16"/>
    </row>
    <row r="8" spans="1:50" ht="24.95" customHeight="1" x14ac:dyDescent="0.2">
      <c r="A8" s="161" t="s">
        <v>3087</v>
      </c>
      <c r="B8" s="107" t="s">
        <v>3087</v>
      </c>
      <c r="C8" s="147" t="s">
        <v>3113</v>
      </c>
      <c r="D8" s="107" t="s">
        <v>3243</v>
      </c>
      <c r="E8" s="107"/>
      <c r="F8" s="107">
        <v>1</v>
      </c>
      <c r="G8" s="107"/>
      <c r="H8" s="107" t="s">
        <v>494</v>
      </c>
      <c r="I8" s="107" t="s">
        <v>3108</v>
      </c>
      <c r="J8" s="107" t="s">
        <v>85</v>
      </c>
      <c r="K8" s="107" t="s">
        <v>3108</v>
      </c>
      <c r="L8" s="147" t="s">
        <v>3244</v>
      </c>
      <c r="M8" s="107" t="s">
        <v>3108</v>
      </c>
      <c r="N8" s="253">
        <v>313.89999999999998</v>
      </c>
      <c r="O8" s="107" t="s">
        <v>3108</v>
      </c>
      <c r="P8" s="254">
        <v>44.947507999999999</v>
      </c>
      <c r="Q8" s="107" t="s">
        <v>3108</v>
      </c>
      <c r="R8" s="255">
        <v>27.887139999999999</v>
      </c>
      <c r="S8" s="107" t="s">
        <v>3108</v>
      </c>
      <c r="T8" s="107">
        <v>24</v>
      </c>
      <c r="U8" s="107">
        <v>24</v>
      </c>
      <c r="V8" s="107" t="s">
        <v>3108</v>
      </c>
      <c r="W8" s="107">
        <v>365</v>
      </c>
      <c r="X8" s="107">
        <v>365</v>
      </c>
      <c r="Y8" s="107" t="s">
        <v>3108</v>
      </c>
      <c r="Z8" s="228">
        <v>59</v>
      </c>
      <c r="AA8" s="107" t="s">
        <v>3108</v>
      </c>
      <c r="AB8" s="514" t="s">
        <v>3245</v>
      </c>
      <c r="AC8" s="514" t="s">
        <v>3246</v>
      </c>
      <c r="AD8" s="107" t="s">
        <v>3108</v>
      </c>
      <c r="AE8" s="146" t="s">
        <v>3112</v>
      </c>
      <c r="AF8" s="107" t="s">
        <v>3108</v>
      </c>
      <c r="AG8" s="146" t="s">
        <v>3112</v>
      </c>
      <c r="AH8" s="107" t="s">
        <v>3108</v>
      </c>
      <c r="AI8" s="146" t="s">
        <v>3112</v>
      </c>
      <c r="AJ8" s="107" t="s">
        <v>3108</v>
      </c>
      <c r="AK8" s="146" t="s">
        <v>3112</v>
      </c>
      <c r="AL8" s="107" t="s">
        <v>3108</v>
      </c>
      <c r="AM8" s="107" t="s">
        <v>3247</v>
      </c>
      <c r="AN8" s="107" t="s">
        <v>3108</v>
      </c>
      <c r="AO8" s="107" t="s">
        <v>3248</v>
      </c>
      <c r="AP8" s="107" t="s">
        <v>3108</v>
      </c>
      <c r="AQ8" s="107">
        <v>1955</v>
      </c>
      <c r="AR8" s="107" t="s">
        <v>3249</v>
      </c>
      <c r="AS8" s="164"/>
      <c r="AT8" s="164"/>
      <c r="AU8" s="107" t="s">
        <v>3250</v>
      </c>
      <c r="AV8" s="107" t="s">
        <v>3108</v>
      </c>
      <c r="AW8" s="107"/>
      <c r="AX8" s="107" t="s">
        <v>3108</v>
      </c>
    </row>
    <row r="9" spans="1:50" ht="24.95" customHeight="1" x14ac:dyDescent="0.2">
      <c r="A9" s="161" t="s">
        <v>3087</v>
      </c>
      <c r="B9" s="107" t="s">
        <v>3087</v>
      </c>
      <c r="C9" s="147" t="s">
        <v>3113</v>
      </c>
      <c r="D9" s="107" t="s">
        <v>3176</v>
      </c>
      <c r="E9" s="107"/>
      <c r="F9" s="107">
        <v>2</v>
      </c>
      <c r="G9" s="107"/>
      <c r="H9" s="107" t="s">
        <v>494</v>
      </c>
      <c r="I9" s="107" t="s">
        <v>3108</v>
      </c>
      <c r="J9" s="107" t="s">
        <v>85</v>
      </c>
      <c r="K9" s="107" t="s">
        <v>3108</v>
      </c>
      <c r="L9" s="147" t="s">
        <v>3244</v>
      </c>
      <c r="M9" s="107" t="s">
        <v>3108</v>
      </c>
      <c r="N9" s="253">
        <v>313.89999999999998</v>
      </c>
      <c r="O9" s="107" t="s">
        <v>3108</v>
      </c>
      <c r="P9" s="254">
        <v>44.947507999999999</v>
      </c>
      <c r="Q9" s="107" t="s">
        <v>3108</v>
      </c>
      <c r="R9" s="255">
        <v>27.887139999999999</v>
      </c>
      <c r="S9" s="107" t="s">
        <v>3108</v>
      </c>
      <c r="T9" s="107">
        <v>24</v>
      </c>
      <c r="U9" s="107">
        <v>24</v>
      </c>
      <c r="V9" s="107" t="s">
        <v>3108</v>
      </c>
      <c r="W9" s="107">
        <v>365</v>
      </c>
      <c r="X9" s="107">
        <v>365</v>
      </c>
      <c r="Y9" s="107" t="s">
        <v>3108</v>
      </c>
      <c r="Z9" s="228">
        <v>59</v>
      </c>
      <c r="AA9" s="107" t="s">
        <v>3108</v>
      </c>
      <c r="AB9" s="514" t="s">
        <v>3245</v>
      </c>
      <c r="AC9" s="514" t="s">
        <v>3246</v>
      </c>
      <c r="AD9" s="107" t="s">
        <v>3108</v>
      </c>
      <c r="AE9" s="146" t="s">
        <v>3112</v>
      </c>
      <c r="AF9" s="107" t="s">
        <v>3108</v>
      </c>
      <c r="AG9" s="146" t="s">
        <v>3112</v>
      </c>
      <c r="AH9" s="107" t="s">
        <v>3108</v>
      </c>
      <c r="AI9" s="146" t="s">
        <v>3112</v>
      </c>
      <c r="AJ9" s="107" t="s">
        <v>3108</v>
      </c>
      <c r="AK9" s="146" t="s">
        <v>3112</v>
      </c>
      <c r="AL9" s="107" t="s">
        <v>3108</v>
      </c>
      <c r="AM9" s="107"/>
      <c r="AN9" s="107"/>
      <c r="AO9" s="107" t="s">
        <v>3248</v>
      </c>
      <c r="AP9" s="107" t="s">
        <v>3108</v>
      </c>
      <c r="AQ9" s="107">
        <v>1955</v>
      </c>
      <c r="AR9" s="107" t="s">
        <v>3249</v>
      </c>
      <c r="AS9" s="164"/>
      <c r="AT9" s="164"/>
      <c r="AU9" s="107" t="s">
        <v>3250</v>
      </c>
      <c r="AV9" s="107" t="s">
        <v>3108</v>
      </c>
      <c r="AW9" s="107"/>
      <c r="AX9" s="107" t="s">
        <v>3108</v>
      </c>
    </row>
    <row r="10" spans="1:50" ht="24.95" customHeight="1" x14ac:dyDescent="0.2">
      <c r="A10" s="161" t="s">
        <v>3087</v>
      </c>
      <c r="B10" s="107" t="s">
        <v>3087</v>
      </c>
      <c r="C10" s="147" t="s">
        <v>3113</v>
      </c>
      <c r="D10" s="107" t="s">
        <v>3181</v>
      </c>
      <c r="E10" s="107"/>
      <c r="F10" s="107">
        <v>3</v>
      </c>
      <c r="G10" s="107"/>
      <c r="H10" s="107" t="s">
        <v>494</v>
      </c>
      <c r="I10" s="107" t="s">
        <v>3108</v>
      </c>
      <c r="J10" s="107" t="s">
        <v>85</v>
      </c>
      <c r="K10" s="107" t="s">
        <v>3108</v>
      </c>
      <c r="L10" s="147" t="s">
        <v>3244</v>
      </c>
      <c r="M10" s="107" t="s">
        <v>3108</v>
      </c>
      <c r="N10" s="253">
        <v>313.89999999999998</v>
      </c>
      <c r="O10" s="107" t="s">
        <v>3108</v>
      </c>
      <c r="P10" s="254">
        <v>44.947507999999999</v>
      </c>
      <c r="Q10" s="107" t="s">
        <v>3108</v>
      </c>
      <c r="R10" s="255">
        <v>27.887139999999999</v>
      </c>
      <c r="S10" s="107" t="s">
        <v>3108</v>
      </c>
      <c r="T10" s="107">
        <v>24</v>
      </c>
      <c r="U10" s="107">
        <v>24</v>
      </c>
      <c r="V10" s="107" t="s">
        <v>3108</v>
      </c>
      <c r="W10" s="107">
        <v>365</v>
      </c>
      <c r="X10" s="107">
        <v>365</v>
      </c>
      <c r="Y10" s="107" t="s">
        <v>3108</v>
      </c>
      <c r="Z10" s="228">
        <v>59</v>
      </c>
      <c r="AA10" s="107" t="s">
        <v>3108</v>
      </c>
      <c r="AB10" s="514" t="s">
        <v>3245</v>
      </c>
      <c r="AC10" s="514" t="s">
        <v>3246</v>
      </c>
      <c r="AD10" s="107" t="s">
        <v>3108</v>
      </c>
      <c r="AE10" s="146" t="s">
        <v>3112</v>
      </c>
      <c r="AF10" s="107" t="s">
        <v>3108</v>
      </c>
      <c r="AG10" s="146" t="s">
        <v>3112</v>
      </c>
      <c r="AH10" s="107" t="s">
        <v>3108</v>
      </c>
      <c r="AI10" s="146" t="s">
        <v>3112</v>
      </c>
      <c r="AJ10" s="107" t="s">
        <v>3108</v>
      </c>
      <c r="AK10" s="146" t="s">
        <v>3112</v>
      </c>
      <c r="AL10" s="107" t="s">
        <v>3108</v>
      </c>
      <c r="AM10" s="107"/>
      <c r="AN10" s="107"/>
      <c r="AO10" s="107" t="s">
        <v>3248</v>
      </c>
      <c r="AP10" s="107" t="s">
        <v>3108</v>
      </c>
      <c r="AQ10" s="107">
        <v>1955</v>
      </c>
      <c r="AR10" s="107" t="s">
        <v>3249</v>
      </c>
      <c r="AS10" s="164"/>
      <c r="AT10" s="164"/>
      <c r="AU10" s="107" t="s">
        <v>3250</v>
      </c>
      <c r="AV10" s="107" t="s">
        <v>3108</v>
      </c>
      <c r="AW10" s="107"/>
      <c r="AX10" s="107" t="s">
        <v>3108</v>
      </c>
    </row>
    <row r="11" spans="1:50" ht="24.95" customHeight="1" x14ac:dyDescent="0.2">
      <c r="A11" s="161" t="s">
        <v>3087</v>
      </c>
      <c r="B11" s="107" t="s">
        <v>3087</v>
      </c>
      <c r="C11" s="147" t="s">
        <v>3113</v>
      </c>
      <c r="D11" s="107" t="s">
        <v>3184</v>
      </c>
      <c r="E11" s="107"/>
      <c r="F11" s="107">
        <v>13</v>
      </c>
      <c r="G11" s="107"/>
      <c r="H11" s="107" t="s">
        <v>494</v>
      </c>
      <c r="I11" s="107" t="s">
        <v>3108</v>
      </c>
      <c r="J11" s="107" t="s">
        <v>85</v>
      </c>
      <c r="K11" s="107" t="s">
        <v>3108</v>
      </c>
      <c r="L11" s="107" t="s">
        <v>3251</v>
      </c>
      <c r="M11" s="107" t="s">
        <v>3108</v>
      </c>
      <c r="N11" s="254">
        <v>298.60000000000002</v>
      </c>
      <c r="O11" s="107" t="s">
        <v>3108</v>
      </c>
      <c r="P11" s="254">
        <v>45.931759999999997</v>
      </c>
      <c r="Q11" s="107" t="s">
        <v>3108</v>
      </c>
      <c r="R11" s="255">
        <v>28.871392000000004</v>
      </c>
      <c r="S11" s="107" t="s">
        <v>3108</v>
      </c>
      <c r="T11" s="107">
        <v>24</v>
      </c>
      <c r="U11" s="107">
        <v>24</v>
      </c>
      <c r="V11" s="107" t="s">
        <v>3108</v>
      </c>
      <c r="W11" s="107">
        <v>365</v>
      </c>
      <c r="X11" s="107">
        <v>365</v>
      </c>
      <c r="Y11" s="107" t="s">
        <v>3108</v>
      </c>
      <c r="Z11" s="256">
        <v>56</v>
      </c>
      <c r="AA11" s="107" t="s">
        <v>3108</v>
      </c>
      <c r="AB11" s="514" t="s">
        <v>3245</v>
      </c>
      <c r="AC11" s="514" t="s">
        <v>3246</v>
      </c>
      <c r="AD11" s="107" t="s">
        <v>3108</v>
      </c>
      <c r="AE11" s="146" t="s">
        <v>3112</v>
      </c>
      <c r="AF11" s="107" t="s">
        <v>3108</v>
      </c>
      <c r="AG11" s="146" t="s">
        <v>3112</v>
      </c>
      <c r="AH11" s="107" t="s">
        <v>3108</v>
      </c>
      <c r="AI11" s="146" t="s">
        <v>3112</v>
      </c>
      <c r="AJ11" s="107" t="s">
        <v>3108</v>
      </c>
      <c r="AK11" s="146" t="s">
        <v>3112</v>
      </c>
      <c r="AL11" s="107" t="s">
        <v>3108</v>
      </c>
      <c r="AM11" s="107"/>
      <c r="AN11" s="107"/>
      <c r="AO11" s="107" t="s">
        <v>3252</v>
      </c>
      <c r="AP11" s="107" t="s">
        <v>3108</v>
      </c>
      <c r="AQ11" s="107">
        <v>1989</v>
      </c>
      <c r="AR11" s="107" t="s">
        <v>3108</v>
      </c>
      <c r="AS11" s="164"/>
      <c r="AT11" s="164"/>
      <c r="AU11" s="107" t="s">
        <v>3250</v>
      </c>
      <c r="AV11" s="107" t="s">
        <v>3108</v>
      </c>
      <c r="AW11" s="107"/>
      <c r="AX11" s="107" t="s">
        <v>3108</v>
      </c>
    </row>
    <row r="12" spans="1:50" ht="24.95" customHeight="1" x14ac:dyDescent="0.2">
      <c r="A12" s="161" t="s">
        <v>3087</v>
      </c>
      <c r="B12" s="107" t="s">
        <v>3087</v>
      </c>
      <c r="C12" s="147" t="s">
        <v>3113</v>
      </c>
      <c r="D12" s="107" t="s">
        <v>3189</v>
      </c>
      <c r="E12" s="107"/>
      <c r="F12" s="107">
        <v>14</v>
      </c>
      <c r="G12" s="107"/>
      <c r="H12" s="107" t="s">
        <v>494</v>
      </c>
      <c r="I12" s="107" t="s">
        <v>3108</v>
      </c>
      <c r="J12" s="107" t="s">
        <v>85</v>
      </c>
      <c r="K12" s="107" t="s">
        <v>3108</v>
      </c>
      <c r="L12" s="107" t="s">
        <v>3251</v>
      </c>
      <c r="M12" s="107" t="s">
        <v>3108</v>
      </c>
      <c r="N12" s="254">
        <v>298.60000000000002</v>
      </c>
      <c r="O12" s="107" t="s">
        <v>3108</v>
      </c>
      <c r="P12" s="254">
        <v>45.931759999999997</v>
      </c>
      <c r="Q12" s="107" t="s">
        <v>3108</v>
      </c>
      <c r="R12" s="255">
        <v>28.871392000000004</v>
      </c>
      <c r="S12" s="107" t="s">
        <v>3108</v>
      </c>
      <c r="T12" s="107">
        <v>24</v>
      </c>
      <c r="U12" s="107">
        <v>24</v>
      </c>
      <c r="V12" s="107" t="s">
        <v>3108</v>
      </c>
      <c r="W12" s="107">
        <v>365</v>
      </c>
      <c r="X12" s="107">
        <v>365</v>
      </c>
      <c r="Y12" s="107" t="s">
        <v>3108</v>
      </c>
      <c r="Z12" s="256">
        <v>56</v>
      </c>
      <c r="AA12" s="107" t="s">
        <v>3108</v>
      </c>
      <c r="AB12" s="514" t="s">
        <v>3245</v>
      </c>
      <c r="AC12" s="514" t="s">
        <v>3246</v>
      </c>
      <c r="AD12" s="107" t="s">
        <v>3108</v>
      </c>
      <c r="AE12" s="146" t="s">
        <v>3112</v>
      </c>
      <c r="AF12" s="107" t="s">
        <v>3108</v>
      </c>
      <c r="AG12" s="146" t="s">
        <v>3112</v>
      </c>
      <c r="AH12" s="107" t="s">
        <v>3108</v>
      </c>
      <c r="AI12" s="146" t="s">
        <v>3112</v>
      </c>
      <c r="AJ12" s="107" t="s">
        <v>3108</v>
      </c>
      <c r="AK12" s="146" t="s">
        <v>3112</v>
      </c>
      <c r="AL12" s="107" t="s">
        <v>3108</v>
      </c>
      <c r="AM12" s="107"/>
      <c r="AN12" s="107"/>
      <c r="AO12" s="107" t="s">
        <v>3252</v>
      </c>
      <c r="AP12" s="107" t="s">
        <v>3108</v>
      </c>
      <c r="AQ12" s="107">
        <v>1989</v>
      </c>
      <c r="AR12" s="107" t="s">
        <v>3108</v>
      </c>
      <c r="AS12" s="164"/>
      <c r="AT12" s="164"/>
      <c r="AU12" s="107" t="s">
        <v>3250</v>
      </c>
      <c r="AV12" s="107" t="s">
        <v>3108</v>
      </c>
      <c r="AW12" s="107"/>
      <c r="AX12" s="107" t="s">
        <v>3108</v>
      </c>
    </row>
    <row r="13" spans="1:50" ht="24.95" customHeight="1" x14ac:dyDescent="0.2">
      <c r="A13" s="161" t="s">
        <v>3087</v>
      </c>
      <c r="B13" s="107" t="s">
        <v>3087</v>
      </c>
      <c r="C13" s="147" t="s">
        <v>3113</v>
      </c>
      <c r="D13" s="107" t="s">
        <v>3193</v>
      </c>
      <c r="E13" s="107"/>
      <c r="F13" s="107">
        <v>15</v>
      </c>
      <c r="G13" s="107"/>
      <c r="H13" s="107" t="s">
        <v>494</v>
      </c>
      <c r="I13" s="107" t="s">
        <v>3253</v>
      </c>
      <c r="J13" s="107" t="s">
        <v>85</v>
      </c>
      <c r="K13" s="107" t="s">
        <v>3108</v>
      </c>
      <c r="L13" s="107" t="s">
        <v>3251</v>
      </c>
      <c r="M13" s="107" t="s">
        <v>3108</v>
      </c>
      <c r="N13" s="254">
        <v>298.60000000000002</v>
      </c>
      <c r="O13" s="107" t="s">
        <v>3108</v>
      </c>
      <c r="P13" s="254">
        <v>45.931759999999997</v>
      </c>
      <c r="Q13" s="107" t="s">
        <v>3108</v>
      </c>
      <c r="R13" s="255">
        <v>28.871392000000004</v>
      </c>
      <c r="S13" s="107" t="s">
        <v>3108</v>
      </c>
      <c r="T13" s="107" t="s">
        <v>3254</v>
      </c>
      <c r="U13" s="107">
        <v>24</v>
      </c>
      <c r="V13" s="107" t="s">
        <v>3108</v>
      </c>
      <c r="W13" s="107" t="s">
        <v>3254</v>
      </c>
      <c r="X13" s="107">
        <v>365</v>
      </c>
      <c r="Y13" s="107" t="s">
        <v>3108</v>
      </c>
      <c r="Z13" s="256">
        <v>56</v>
      </c>
      <c r="AA13" s="107" t="s">
        <v>3108</v>
      </c>
      <c r="AB13" s="514" t="s">
        <v>3245</v>
      </c>
      <c r="AC13" s="514" t="s">
        <v>3246</v>
      </c>
      <c r="AD13" s="107" t="s">
        <v>3108</v>
      </c>
      <c r="AE13" s="146" t="s">
        <v>3112</v>
      </c>
      <c r="AF13" s="107" t="s">
        <v>3108</v>
      </c>
      <c r="AG13" s="146" t="s">
        <v>3112</v>
      </c>
      <c r="AH13" s="107" t="s">
        <v>3108</v>
      </c>
      <c r="AI13" s="146" t="s">
        <v>3112</v>
      </c>
      <c r="AJ13" s="107" t="s">
        <v>3108</v>
      </c>
      <c r="AK13" s="146" t="s">
        <v>3112</v>
      </c>
      <c r="AL13" s="107" t="s">
        <v>3108</v>
      </c>
      <c r="AM13" s="107"/>
      <c r="AN13" s="107"/>
      <c r="AO13" s="107" t="s">
        <v>3252</v>
      </c>
      <c r="AP13" s="107" t="s">
        <v>3108</v>
      </c>
      <c r="AQ13" s="107">
        <v>1990</v>
      </c>
      <c r="AR13" s="107" t="s">
        <v>3108</v>
      </c>
      <c r="AS13" s="164"/>
      <c r="AT13" s="164"/>
      <c r="AU13" s="107" t="s">
        <v>3250</v>
      </c>
      <c r="AV13" s="107" t="s">
        <v>3108</v>
      </c>
      <c r="AW13" s="107"/>
      <c r="AX13" s="107" t="s">
        <v>3108</v>
      </c>
    </row>
    <row r="14" spans="1:50" ht="24.95" customHeight="1" x14ac:dyDescent="0.2">
      <c r="A14" s="161" t="s">
        <v>3087</v>
      </c>
      <c r="B14" s="107" t="s">
        <v>3087</v>
      </c>
      <c r="C14" s="147" t="s">
        <v>3113</v>
      </c>
      <c r="D14" s="107" t="s">
        <v>3199</v>
      </c>
      <c r="E14" s="107"/>
      <c r="F14" s="107">
        <v>19</v>
      </c>
      <c r="G14" s="107"/>
      <c r="H14" s="107" t="s">
        <v>494</v>
      </c>
      <c r="I14" s="107" t="s">
        <v>3108</v>
      </c>
      <c r="J14" s="107" t="s">
        <v>85</v>
      </c>
      <c r="K14" s="107" t="s">
        <v>3108</v>
      </c>
      <c r="L14" s="107" t="s">
        <v>943</v>
      </c>
      <c r="M14" s="107" t="s">
        <v>3108</v>
      </c>
      <c r="N14" s="255">
        <v>405.2</v>
      </c>
      <c r="O14" s="107" t="s">
        <v>3108</v>
      </c>
      <c r="P14" s="254">
        <v>45.931759999999997</v>
      </c>
      <c r="Q14" s="107" t="s">
        <v>3108</v>
      </c>
      <c r="R14" s="255">
        <v>34.448819999999998</v>
      </c>
      <c r="S14" s="107" t="s">
        <v>3108</v>
      </c>
      <c r="T14" s="107">
        <v>24</v>
      </c>
      <c r="U14" s="107">
        <v>24</v>
      </c>
      <c r="V14" s="107" t="s">
        <v>3108</v>
      </c>
      <c r="W14" s="107">
        <v>365</v>
      </c>
      <c r="X14" s="107">
        <v>365</v>
      </c>
      <c r="Y14" s="107" t="s">
        <v>3108</v>
      </c>
      <c r="Z14" s="256">
        <v>84</v>
      </c>
      <c r="AA14" s="107" t="s">
        <v>3108</v>
      </c>
      <c r="AB14" s="514" t="s">
        <v>3245</v>
      </c>
      <c r="AC14" s="514" t="s">
        <v>3246</v>
      </c>
      <c r="AD14" s="107" t="s">
        <v>3108</v>
      </c>
      <c r="AE14" s="146" t="s">
        <v>3112</v>
      </c>
      <c r="AF14" s="107" t="s">
        <v>3108</v>
      </c>
      <c r="AG14" s="146" t="s">
        <v>3112</v>
      </c>
      <c r="AH14" s="107" t="s">
        <v>3108</v>
      </c>
      <c r="AI14" s="146" t="s">
        <v>3112</v>
      </c>
      <c r="AJ14" s="107" t="s">
        <v>3108</v>
      </c>
      <c r="AK14" s="146" t="s">
        <v>3112</v>
      </c>
      <c r="AL14" s="107" t="s">
        <v>3108</v>
      </c>
      <c r="AM14" s="107"/>
      <c r="AN14" s="107"/>
      <c r="AO14" s="107" t="s">
        <v>3255</v>
      </c>
      <c r="AP14" s="107" t="s">
        <v>3108</v>
      </c>
      <c r="AQ14" s="107" t="s">
        <v>3256</v>
      </c>
      <c r="AR14" s="107" t="s">
        <v>3108</v>
      </c>
      <c r="AS14" s="164"/>
      <c r="AT14" s="164"/>
      <c r="AU14" s="107" t="s">
        <v>3250</v>
      </c>
      <c r="AV14" s="107" t="s">
        <v>3108</v>
      </c>
      <c r="AW14" s="107"/>
      <c r="AX14" s="107" t="s">
        <v>3108</v>
      </c>
    </row>
    <row r="15" spans="1:50" ht="24.95" customHeight="1" x14ac:dyDescent="0.2">
      <c r="A15" s="161" t="s">
        <v>3087</v>
      </c>
      <c r="B15" s="107" t="s">
        <v>3087</v>
      </c>
      <c r="C15" s="147" t="s">
        <v>3113</v>
      </c>
      <c r="D15" s="107" t="s">
        <v>3205</v>
      </c>
      <c r="E15" s="107"/>
      <c r="F15" s="107">
        <v>20</v>
      </c>
      <c r="G15" s="107"/>
      <c r="H15" s="107" t="s">
        <v>494</v>
      </c>
      <c r="I15" s="107" t="s">
        <v>3108</v>
      </c>
      <c r="J15" s="107" t="s">
        <v>85</v>
      </c>
      <c r="K15" s="107" t="s">
        <v>3108</v>
      </c>
      <c r="L15" s="107" t="s">
        <v>943</v>
      </c>
      <c r="M15" s="107" t="s">
        <v>3108</v>
      </c>
      <c r="N15" s="255">
        <v>405.2</v>
      </c>
      <c r="O15" s="107" t="s">
        <v>3108</v>
      </c>
      <c r="P15" s="254">
        <v>45.931759999999997</v>
      </c>
      <c r="Q15" s="107" t="s">
        <v>3108</v>
      </c>
      <c r="R15" s="255">
        <v>34.448819999999998</v>
      </c>
      <c r="S15" s="107" t="s">
        <v>3108</v>
      </c>
      <c r="T15" s="107">
        <v>24</v>
      </c>
      <c r="U15" s="107">
        <v>24</v>
      </c>
      <c r="V15" s="107" t="s">
        <v>3108</v>
      </c>
      <c r="W15" s="107">
        <v>365</v>
      </c>
      <c r="X15" s="107">
        <v>365</v>
      </c>
      <c r="Y15" s="107" t="s">
        <v>3108</v>
      </c>
      <c r="Z15" s="256">
        <v>84</v>
      </c>
      <c r="AA15" s="107" t="s">
        <v>3108</v>
      </c>
      <c r="AB15" s="514" t="s">
        <v>3245</v>
      </c>
      <c r="AC15" s="514" t="s">
        <v>3246</v>
      </c>
      <c r="AD15" s="107" t="s">
        <v>3108</v>
      </c>
      <c r="AE15" s="146" t="s">
        <v>3112</v>
      </c>
      <c r="AF15" s="107" t="s">
        <v>3108</v>
      </c>
      <c r="AG15" s="146" t="s">
        <v>3112</v>
      </c>
      <c r="AH15" s="107" t="s">
        <v>3108</v>
      </c>
      <c r="AI15" s="146" t="s">
        <v>3112</v>
      </c>
      <c r="AJ15" s="107" t="s">
        <v>3108</v>
      </c>
      <c r="AK15" s="146" t="s">
        <v>3112</v>
      </c>
      <c r="AL15" s="107" t="s">
        <v>3108</v>
      </c>
      <c r="AM15" s="107"/>
      <c r="AN15" s="107"/>
      <c r="AO15" s="107" t="s">
        <v>3255</v>
      </c>
      <c r="AP15" s="107" t="s">
        <v>3108</v>
      </c>
      <c r="AQ15" s="107" t="s">
        <v>3257</v>
      </c>
      <c r="AR15" s="107" t="s">
        <v>3108</v>
      </c>
      <c r="AS15" s="164"/>
      <c r="AT15" s="164"/>
      <c r="AU15" s="107" t="s">
        <v>3250</v>
      </c>
      <c r="AV15" s="107" t="s">
        <v>3108</v>
      </c>
      <c r="AW15" s="107"/>
      <c r="AX15" s="107" t="s">
        <v>3108</v>
      </c>
    </row>
    <row r="16" spans="1:50" ht="24.95" customHeight="1" x14ac:dyDescent="0.2">
      <c r="A16" s="161" t="s">
        <v>3087</v>
      </c>
      <c r="B16" s="107" t="s">
        <v>3087</v>
      </c>
      <c r="C16" s="147" t="s">
        <v>3113</v>
      </c>
      <c r="D16" s="107" t="s">
        <v>3210</v>
      </c>
      <c r="E16" s="107"/>
      <c r="F16" s="107" t="s">
        <v>2777</v>
      </c>
      <c r="G16" s="107"/>
      <c r="H16" s="107" t="s">
        <v>494</v>
      </c>
      <c r="I16" s="107" t="s">
        <v>3108</v>
      </c>
      <c r="J16" s="107" t="s">
        <v>85</v>
      </c>
      <c r="K16" s="107" t="s">
        <v>3108</v>
      </c>
      <c r="L16" s="107" t="s">
        <v>3251</v>
      </c>
      <c r="M16" s="107" t="s">
        <v>3108</v>
      </c>
      <c r="N16" s="255">
        <v>347.8</v>
      </c>
      <c r="O16" s="107" t="s">
        <v>3108</v>
      </c>
      <c r="P16" s="254">
        <v>54.790028</v>
      </c>
      <c r="Q16" s="107" t="s">
        <v>3108</v>
      </c>
      <c r="R16" s="255">
        <v>49.540683999999999</v>
      </c>
      <c r="S16" s="107" t="s">
        <v>3108</v>
      </c>
      <c r="T16" s="107">
        <v>24</v>
      </c>
      <c r="U16" s="107">
        <v>24</v>
      </c>
      <c r="V16" s="107" t="s">
        <v>3108</v>
      </c>
      <c r="W16" s="107">
        <v>365</v>
      </c>
      <c r="X16" s="107">
        <v>365</v>
      </c>
      <c r="Y16" s="107" t="s">
        <v>3108</v>
      </c>
      <c r="Z16" s="256">
        <v>78.55</v>
      </c>
      <c r="AA16" s="107" t="s">
        <v>3108</v>
      </c>
      <c r="AB16" s="514" t="s">
        <v>3245</v>
      </c>
      <c r="AC16" s="514" t="s">
        <v>3246</v>
      </c>
      <c r="AD16" s="107" t="s">
        <v>3108</v>
      </c>
      <c r="AE16" s="146" t="s">
        <v>3112</v>
      </c>
      <c r="AF16" s="107" t="s">
        <v>3108</v>
      </c>
      <c r="AG16" s="146" t="s">
        <v>3112</v>
      </c>
      <c r="AH16" s="107" t="s">
        <v>3108</v>
      </c>
      <c r="AI16" s="146" t="s">
        <v>3112</v>
      </c>
      <c r="AJ16" s="107" t="s">
        <v>3108</v>
      </c>
      <c r="AK16" s="146" t="s">
        <v>3112</v>
      </c>
      <c r="AL16" s="107" t="s">
        <v>3108</v>
      </c>
      <c r="AM16" s="107"/>
      <c r="AN16" s="107"/>
      <c r="AO16" s="107">
        <v>1982</v>
      </c>
      <c r="AP16" s="107" t="s">
        <v>3108</v>
      </c>
      <c r="AQ16" s="107" t="s">
        <v>3258</v>
      </c>
      <c r="AR16" s="107" t="s">
        <v>3108</v>
      </c>
      <c r="AS16" s="164"/>
      <c r="AT16" s="164"/>
      <c r="AU16" s="107" t="s">
        <v>3250</v>
      </c>
      <c r="AV16" s="107" t="s">
        <v>3108</v>
      </c>
      <c r="AW16" s="107"/>
      <c r="AX16" s="107" t="s">
        <v>3108</v>
      </c>
    </row>
    <row r="17" spans="1:50" ht="24.95" customHeight="1" x14ac:dyDescent="0.2">
      <c r="A17" s="161" t="s">
        <v>3087</v>
      </c>
      <c r="B17" s="107" t="s">
        <v>3087</v>
      </c>
      <c r="C17" s="147" t="s">
        <v>3113</v>
      </c>
      <c r="D17" s="107" t="s">
        <v>3217</v>
      </c>
      <c r="E17" s="107"/>
      <c r="F17" s="107" t="s">
        <v>2778</v>
      </c>
      <c r="G17" s="107"/>
      <c r="H17" s="107" t="s">
        <v>494</v>
      </c>
      <c r="I17" s="107" t="s">
        <v>3108</v>
      </c>
      <c r="J17" s="107" t="s">
        <v>85</v>
      </c>
      <c r="K17" s="107" t="s">
        <v>3108</v>
      </c>
      <c r="L17" s="107" t="s">
        <v>3259</v>
      </c>
      <c r="M17" s="107" t="s">
        <v>3108</v>
      </c>
      <c r="N17" s="255">
        <v>377.3</v>
      </c>
      <c r="O17" s="107" t="s">
        <v>3108</v>
      </c>
      <c r="P17" s="254">
        <v>54.790028</v>
      </c>
      <c r="Q17" s="107" t="s">
        <v>3108</v>
      </c>
      <c r="R17" s="255">
        <v>49.540683999999999</v>
      </c>
      <c r="S17" s="107" t="s">
        <v>3108</v>
      </c>
      <c r="T17" s="107">
        <v>24</v>
      </c>
      <c r="U17" s="107">
        <v>24</v>
      </c>
      <c r="V17" s="107" t="s">
        <v>3108</v>
      </c>
      <c r="W17" s="107">
        <v>365</v>
      </c>
      <c r="X17" s="107">
        <v>365</v>
      </c>
      <c r="Y17" s="107" t="s">
        <v>3108</v>
      </c>
      <c r="Z17" s="256">
        <v>100.91388888888888</v>
      </c>
      <c r="AA17" s="107" t="s">
        <v>3108</v>
      </c>
      <c r="AB17" s="514" t="s">
        <v>3245</v>
      </c>
      <c r="AC17" s="514" t="s">
        <v>3246</v>
      </c>
      <c r="AD17" s="107" t="s">
        <v>3108</v>
      </c>
      <c r="AE17" s="146" t="s">
        <v>3112</v>
      </c>
      <c r="AF17" s="107" t="s">
        <v>3108</v>
      </c>
      <c r="AG17" s="146" t="s">
        <v>3112</v>
      </c>
      <c r="AH17" s="107" t="s">
        <v>3108</v>
      </c>
      <c r="AI17" s="146" t="s">
        <v>3112</v>
      </c>
      <c r="AJ17" s="107" t="s">
        <v>3108</v>
      </c>
      <c r="AK17" s="146" t="s">
        <v>3112</v>
      </c>
      <c r="AL17" s="107" t="s">
        <v>3108</v>
      </c>
      <c r="AM17" s="107"/>
      <c r="AN17" s="107"/>
      <c r="AO17" s="107">
        <v>2012</v>
      </c>
      <c r="AP17" s="107" t="s">
        <v>3108</v>
      </c>
      <c r="AQ17" s="107" t="s">
        <v>85</v>
      </c>
      <c r="AR17" s="107" t="s">
        <v>3108</v>
      </c>
      <c r="AS17" s="164"/>
      <c r="AT17" s="164"/>
      <c r="AU17" s="107" t="s">
        <v>3250</v>
      </c>
      <c r="AV17" s="107" t="s">
        <v>3108</v>
      </c>
      <c r="AW17" s="107"/>
      <c r="AX17" s="107" t="s">
        <v>3108</v>
      </c>
    </row>
    <row r="18" spans="1:50" ht="24.95" customHeight="1" x14ac:dyDescent="0.2">
      <c r="A18" s="107"/>
      <c r="B18" s="146" t="s">
        <v>3073</v>
      </c>
      <c r="C18" s="107" t="s">
        <v>3796</v>
      </c>
      <c r="D18" s="107" t="s">
        <v>3857</v>
      </c>
      <c r="E18" s="107"/>
      <c r="F18" s="107" t="s">
        <v>3806</v>
      </c>
      <c r="G18" s="107"/>
      <c r="H18" s="107" t="s">
        <v>494</v>
      </c>
      <c r="I18" s="107"/>
      <c r="J18" s="147" t="s">
        <v>3244</v>
      </c>
      <c r="K18" s="147"/>
      <c r="L18" s="147" t="s">
        <v>3244</v>
      </c>
      <c r="M18" s="147"/>
      <c r="N18" s="147" t="s">
        <v>3909</v>
      </c>
      <c r="O18" s="147"/>
      <c r="P18" s="147">
        <v>18</v>
      </c>
      <c r="Q18" s="147"/>
      <c r="R18" s="107" t="s">
        <v>3910</v>
      </c>
      <c r="S18" s="107"/>
      <c r="T18" s="107">
        <v>24</v>
      </c>
      <c r="U18" s="107">
        <v>24</v>
      </c>
      <c r="V18" s="107"/>
      <c r="W18" s="132">
        <v>8760</v>
      </c>
      <c r="X18" s="132">
        <v>8760</v>
      </c>
      <c r="Y18" s="132"/>
      <c r="Z18" s="107" t="s">
        <v>3911</v>
      </c>
      <c r="AA18" s="107"/>
      <c r="AB18" s="107" t="s">
        <v>3912</v>
      </c>
      <c r="AC18" s="107" t="s">
        <v>3912</v>
      </c>
      <c r="AD18" s="107"/>
      <c r="AE18" s="107">
        <v>1</v>
      </c>
      <c r="AF18" s="107"/>
      <c r="AG18" s="107" t="s">
        <v>3913</v>
      </c>
      <c r="AH18" s="107"/>
      <c r="AI18" s="107">
        <v>2</v>
      </c>
      <c r="AJ18" s="107"/>
      <c r="AK18" s="107" t="s">
        <v>3244</v>
      </c>
      <c r="AL18" s="107"/>
      <c r="AM18" s="107" t="s">
        <v>3914</v>
      </c>
      <c r="AN18" s="107"/>
      <c r="AO18" s="107">
        <v>1968</v>
      </c>
      <c r="AP18" s="107"/>
      <c r="AQ18" s="107" t="s">
        <v>85</v>
      </c>
      <c r="AR18" s="107"/>
      <c r="AS18" s="164" t="s">
        <v>3915</v>
      </c>
      <c r="AT18" s="164"/>
      <c r="AU18" s="107" t="s">
        <v>3922</v>
      </c>
      <c r="AV18" s="107"/>
      <c r="AW18" s="107" t="s">
        <v>3923</v>
      </c>
      <c r="AX18" s="107"/>
    </row>
    <row r="19" spans="1:50" ht="24.95" customHeight="1" x14ac:dyDescent="0.2">
      <c r="A19" s="107"/>
      <c r="B19" s="146" t="s">
        <v>3073</v>
      </c>
      <c r="C19" s="107" t="s">
        <v>3796</v>
      </c>
      <c r="D19" s="107" t="s">
        <v>3916</v>
      </c>
      <c r="E19" s="107"/>
      <c r="F19" s="107" t="s">
        <v>3806</v>
      </c>
      <c r="G19" s="107"/>
      <c r="H19" s="107" t="s">
        <v>494</v>
      </c>
      <c r="I19" s="107"/>
      <c r="J19" s="107" t="s">
        <v>3917</v>
      </c>
      <c r="K19" s="107"/>
      <c r="L19" s="107" t="s">
        <v>3917</v>
      </c>
      <c r="M19" s="107"/>
      <c r="N19" s="107" t="s">
        <v>3918</v>
      </c>
      <c r="O19" s="107"/>
      <c r="P19" s="107" t="s">
        <v>3919</v>
      </c>
      <c r="Q19" s="107"/>
      <c r="R19" s="107" t="s">
        <v>3920</v>
      </c>
      <c r="S19" s="107"/>
      <c r="T19" s="107">
        <v>16</v>
      </c>
      <c r="U19" s="107">
        <v>16</v>
      </c>
      <c r="V19" s="107"/>
      <c r="W19" s="132">
        <v>5840</v>
      </c>
      <c r="X19" s="132">
        <v>5840</v>
      </c>
      <c r="Y19" s="132"/>
      <c r="Z19" s="107" t="s">
        <v>3921</v>
      </c>
      <c r="AA19" s="107"/>
      <c r="AB19" s="107" t="s">
        <v>3912</v>
      </c>
      <c r="AC19" s="107" t="s">
        <v>3912</v>
      </c>
      <c r="AD19" s="107"/>
      <c r="AE19" s="107">
        <v>1</v>
      </c>
      <c r="AF19" s="107"/>
      <c r="AG19" s="107" t="s">
        <v>3913</v>
      </c>
      <c r="AH19" s="107"/>
      <c r="AI19" s="107">
        <v>1</v>
      </c>
      <c r="AJ19" s="107"/>
      <c r="AK19" s="107" t="s">
        <v>3917</v>
      </c>
      <c r="AL19" s="107"/>
      <c r="AM19" s="107"/>
      <c r="AN19" s="107"/>
      <c r="AO19" s="107">
        <v>1941</v>
      </c>
      <c r="AP19" s="107"/>
      <c r="AQ19" s="107" t="s">
        <v>85</v>
      </c>
      <c r="AR19" s="107"/>
      <c r="AS19" s="107" t="s">
        <v>3915</v>
      </c>
      <c r="AT19" s="107"/>
      <c r="AU19" s="107" t="s">
        <v>3922</v>
      </c>
      <c r="AV19" s="107"/>
      <c r="AW19" s="107" t="s">
        <v>3923</v>
      </c>
      <c r="AX19" s="107"/>
    </row>
    <row r="20" spans="1:50" ht="24.95" customHeight="1" x14ac:dyDescent="0.2">
      <c r="A20" s="147" t="s">
        <v>3080</v>
      </c>
      <c r="B20" s="107" t="s">
        <v>3080</v>
      </c>
      <c r="C20" s="107" t="s">
        <v>4520</v>
      </c>
      <c r="D20" s="107" t="s">
        <v>4419</v>
      </c>
      <c r="E20" s="107"/>
      <c r="F20" s="107"/>
      <c r="G20" s="107"/>
      <c r="H20" s="107" t="s">
        <v>601</v>
      </c>
      <c r="I20" s="107"/>
      <c r="J20" s="147" t="s">
        <v>4521</v>
      </c>
      <c r="K20" s="147"/>
      <c r="L20" s="147" t="s">
        <v>4522</v>
      </c>
      <c r="M20" s="147"/>
      <c r="N20" s="147" t="s">
        <v>4523</v>
      </c>
      <c r="O20" s="147"/>
      <c r="P20" s="147" t="s">
        <v>4524</v>
      </c>
      <c r="Q20" s="147"/>
      <c r="R20" s="107" t="s">
        <v>4525</v>
      </c>
      <c r="S20" s="107"/>
      <c r="T20" s="107">
        <v>24</v>
      </c>
      <c r="U20" s="107">
        <v>24</v>
      </c>
      <c r="V20" s="107"/>
      <c r="W20" s="107">
        <v>8760</v>
      </c>
      <c r="X20" s="107">
        <v>8760</v>
      </c>
      <c r="Y20" s="107"/>
      <c r="Z20" s="515" t="s">
        <v>4526</v>
      </c>
      <c r="AA20" s="148"/>
      <c r="AB20" s="515" t="s">
        <v>4526</v>
      </c>
      <c r="AC20" s="515" t="s">
        <v>4410</v>
      </c>
      <c r="AD20" s="132"/>
      <c r="AE20" s="107">
        <v>2</v>
      </c>
      <c r="AF20" s="107"/>
      <c r="AG20" s="107" t="s">
        <v>4527</v>
      </c>
      <c r="AH20" s="107"/>
      <c r="AI20" s="107">
        <v>2</v>
      </c>
      <c r="AJ20" s="107"/>
      <c r="AK20" s="107" t="s">
        <v>4527</v>
      </c>
      <c r="AL20" s="107"/>
      <c r="AM20" s="515" t="s">
        <v>4410</v>
      </c>
      <c r="AN20" s="515" t="s">
        <v>4528</v>
      </c>
      <c r="AO20" s="135">
        <v>33932</v>
      </c>
      <c r="AP20" s="135"/>
      <c r="AQ20" s="135" t="s">
        <v>4529</v>
      </c>
      <c r="AR20" s="135"/>
      <c r="AS20" s="164"/>
      <c r="AT20" s="164"/>
      <c r="AU20" s="107" t="s">
        <v>4530</v>
      </c>
      <c r="AV20" s="107"/>
      <c r="AW20" s="107"/>
      <c r="AX20" s="107"/>
    </row>
    <row r="21" spans="1:50" s="716" customFormat="1" ht="24.95" customHeight="1" x14ac:dyDescent="0.2">
      <c r="A21" s="664" t="s">
        <v>3083</v>
      </c>
      <c r="B21" s="112" t="s">
        <v>3083</v>
      </c>
      <c r="C21" s="112" t="s">
        <v>5388</v>
      </c>
      <c r="D21" s="714" t="s">
        <v>7137</v>
      </c>
      <c r="E21" s="714"/>
      <c r="F21" s="714"/>
      <c r="G21" s="714"/>
      <c r="H21" s="582" t="s">
        <v>601</v>
      </c>
      <c r="I21" s="582" t="s">
        <v>5387</v>
      </c>
      <c r="J21" s="582" t="s">
        <v>7138</v>
      </c>
      <c r="K21" s="582" t="s">
        <v>5387</v>
      </c>
      <c r="L21" s="582" t="s">
        <v>7139</v>
      </c>
      <c r="M21" s="582" t="s">
        <v>5387</v>
      </c>
      <c r="N21" s="582">
        <v>46.9</v>
      </c>
      <c r="O21" s="582" t="s">
        <v>5387</v>
      </c>
      <c r="P21" s="582">
        <v>12</v>
      </c>
      <c r="Q21" s="582" t="s">
        <v>5387</v>
      </c>
      <c r="R21" s="582">
        <v>7.8</v>
      </c>
      <c r="S21" s="582" t="s">
        <v>5387</v>
      </c>
      <c r="T21" s="582">
        <v>24</v>
      </c>
      <c r="U21" s="582">
        <v>24</v>
      </c>
      <c r="V21" s="582" t="s">
        <v>5387</v>
      </c>
      <c r="W21" s="582">
        <v>8760</v>
      </c>
      <c r="X21" s="582">
        <v>8760</v>
      </c>
      <c r="Y21" s="582" t="s">
        <v>5387</v>
      </c>
      <c r="Z21" s="582" t="s">
        <v>7140</v>
      </c>
      <c r="AA21" s="582" t="s">
        <v>5387</v>
      </c>
      <c r="AB21" s="582">
        <v>48</v>
      </c>
      <c r="AC21" s="582">
        <v>48</v>
      </c>
      <c r="AD21" s="582" t="s">
        <v>5387</v>
      </c>
      <c r="AE21" s="582">
        <v>1</v>
      </c>
      <c r="AF21" s="582" t="s">
        <v>5387</v>
      </c>
      <c r="AG21" s="582" t="s">
        <v>7141</v>
      </c>
      <c r="AH21" s="582" t="s">
        <v>5387</v>
      </c>
      <c r="AI21" s="582">
        <v>1</v>
      </c>
      <c r="AJ21" s="582" t="s">
        <v>5387</v>
      </c>
      <c r="AK21" s="582" t="s">
        <v>7142</v>
      </c>
      <c r="AL21" s="582" t="s">
        <v>5387</v>
      </c>
      <c r="AM21" s="582" t="s">
        <v>7143</v>
      </c>
      <c r="AN21" s="582" t="s">
        <v>7144</v>
      </c>
      <c r="AO21" s="713">
        <v>38412</v>
      </c>
      <c r="AP21" s="713" t="s">
        <v>5387</v>
      </c>
      <c r="AQ21" s="582" t="s">
        <v>7145</v>
      </c>
      <c r="AR21" s="582" t="s">
        <v>5387</v>
      </c>
      <c r="AS21" s="582"/>
      <c r="AT21" s="582"/>
      <c r="AU21" s="582" t="s">
        <v>7146</v>
      </c>
      <c r="AV21" s="582" t="s">
        <v>5387</v>
      </c>
      <c r="AW21" s="582"/>
      <c r="AX21" s="582"/>
    </row>
    <row r="22" spans="1:50" s="716" customFormat="1" ht="24.95" customHeight="1" x14ac:dyDescent="0.2">
      <c r="A22" s="664" t="s">
        <v>3083</v>
      </c>
      <c r="B22" s="112" t="s">
        <v>3083</v>
      </c>
      <c r="C22" s="112" t="s">
        <v>5388</v>
      </c>
      <c r="D22" s="714" t="s">
        <v>7147</v>
      </c>
      <c r="E22" s="714"/>
      <c r="F22" s="714"/>
      <c r="G22" s="714"/>
      <c r="H22" s="582" t="s">
        <v>601</v>
      </c>
      <c r="I22" s="582" t="s">
        <v>5387</v>
      </c>
      <c r="J22" s="582" t="s">
        <v>7138</v>
      </c>
      <c r="K22" s="582" t="s">
        <v>5387</v>
      </c>
      <c r="L22" s="582" t="s">
        <v>7139</v>
      </c>
      <c r="M22" s="582" t="s">
        <v>5387</v>
      </c>
      <c r="N22" s="582">
        <v>46.9</v>
      </c>
      <c r="O22" s="582" t="s">
        <v>5387</v>
      </c>
      <c r="P22" s="582">
        <v>12</v>
      </c>
      <c r="Q22" s="582" t="s">
        <v>5387</v>
      </c>
      <c r="R22" s="582">
        <v>7.8</v>
      </c>
      <c r="S22" s="582" t="s">
        <v>5387</v>
      </c>
      <c r="T22" s="582">
        <v>24</v>
      </c>
      <c r="U22" s="582">
        <v>24</v>
      </c>
      <c r="V22" s="582" t="s">
        <v>5387</v>
      </c>
      <c r="W22" s="582">
        <v>8760</v>
      </c>
      <c r="X22" s="582">
        <v>8760</v>
      </c>
      <c r="Y22" s="582" t="s">
        <v>5387</v>
      </c>
      <c r="Z22" s="582" t="s">
        <v>7148</v>
      </c>
      <c r="AA22" s="582" t="s">
        <v>5387</v>
      </c>
      <c r="AB22" s="582">
        <v>48</v>
      </c>
      <c r="AC22" s="582">
        <v>48</v>
      </c>
      <c r="AD22" s="582" t="s">
        <v>5387</v>
      </c>
      <c r="AE22" s="582">
        <v>1</v>
      </c>
      <c r="AF22" s="582" t="s">
        <v>5387</v>
      </c>
      <c r="AG22" s="582" t="s">
        <v>7141</v>
      </c>
      <c r="AH22" s="582" t="s">
        <v>5387</v>
      </c>
      <c r="AI22" s="582">
        <v>1</v>
      </c>
      <c r="AJ22" s="582" t="s">
        <v>5387</v>
      </c>
      <c r="AK22" s="582" t="s">
        <v>7142</v>
      </c>
      <c r="AL22" s="582" t="s">
        <v>5387</v>
      </c>
      <c r="AM22" s="582" t="s">
        <v>7143</v>
      </c>
      <c r="AN22" s="582" t="s">
        <v>7144</v>
      </c>
      <c r="AO22" s="713">
        <v>39637</v>
      </c>
      <c r="AP22" s="713" t="s">
        <v>5387</v>
      </c>
      <c r="AQ22" s="582" t="s">
        <v>7145</v>
      </c>
      <c r="AR22" s="582" t="s">
        <v>5387</v>
      </c>
      <c r="AS22" s="582"/>
      <c r="AT22" s="582"/>
      <c r="AU22" s="582" t="s">
        <v>7146</v>
      </c>
      <c r="AV22" s="582" t="s">
        <v>5387</v>
      </c>
      <c r="AW22" s="582"/>
      <c r="AX22" s="582"/>
    </row>
    <row r="23" spans="1:50" s="738" customFormat="1" ht="24.95" customHeight="1" x14ac:dyDescent="0.2">
      <c r="A23" s="735"/>
      <c r="B23" s="473" t="s">
        <v>3086</v>
      </c>
      <c r="C23" s="160" t="s">
        <v>5423</v>
      </c>
      <c r="D23" s="99" t="s">
        <v>7265</v>
      </c>
      <c r="E23" s="99"/>
      <c r="F23" s="99"/>
      <c r="G23" s="99"/>
      <c r="H23" s="739" t="s">
        <v>601</v>
      </c>
      <c r="I23" s="739"/>
      <c r="J23" s="739" t="s">
        <v>7138</v>
      </c>
      <c r="K23" s="739"/>
      <c r="L23" s="739" t="s">
        <v>7266</v>
      </c>
      <c r="M23" s="739"/>
      <c r="N23" s="739">
        <v>46.9</v>
      </c>
      <c r="O23" s="739"/>
      <c r="P23" s="739">
        <v>12</v>
      </c>
      <c r="Q23" s="739"/>
      <c r="R23" s="739">
        <v>7.8</v>
      </c>
      <c r="S23" s="739"/>
      <c r="T23" s="739">
        <v>24</v>
      </c>
      <c r="U23" s="739" t="s">
        <v>88</v>
      </c>
      <c r="V23" s="739"/>
      <c r="W23" s="739">
        <v>8760</v>
      </c>
      <c r="X23" s="739" t="s">
        <v>88</v>
      </c>
      <c r="Y23" s="739"/>
      <c r="Z23" s="739">
        <v>9</v>
      </c>
      <c r="AA23" s="739"/>
      <c r="AB23" s="739">
        <v>72</v>
      </c>
      <c r="AC23" s="739" t="s">
        <v>88</v>
      </c>
      <c r="AD23" s="739"/>
      <c r="AE23" s="739" t="s">
        <v>7267</v>
      </c>
      <c r="AF23" s="739"/>
      <c r="AG23" s="739" t="s">
        <v>7141</v>
      </c>
      <c r="AH23" s="739"/>
      <c r="AI23" s="739" t="s">
        <v>7268</v>
      </c>
      <c r="AJ23" s="739"/>
      <c r="AK23" s="739" t="s">
        <v>7269</v>
      </c>
      <c r="AL23" s="739"/>
      <c r="AM23" s="737">
        <v>2853.4520547945203</v>
      </c>
      <c r="AN23" s="739"/>
      <c r="AO23" s="273">
        <v>35217</v>
      </c>
      <c r="AP23" s="273"/>
      <c r="AQ23" s="739" t="s">
        <v>7145</v>
      </c>
      <c r="AR23" s="739"/>
      <c r="AS23" s="194"/>
      <c r="AT23" s="194"/>
      <c r="AU23" s="739" t="s">
        <v>7270</v>
      </c>
      <c r="AV23" s="739"/>
      <c r="AW23" s="739"/>
      <c r="AX23" s="107"/>
    </row>
    <row r="24" spans="1:50" s="738" customFormat="1" ht="24.95" customHeight="1" x14ac:dyDescent="0.2">
      <c r="A24" s="735"/>
      <c r="B24" s="473" t="s">
        <v>3086</v>
      </c>
      <c r="C24" s="160" t="s">
        <v>5423</v>
      </c>
      <c r="D24" s="99" t="s">
        <v>7271</v>
      </c>
      <c r="E24" s="99"/>
      <c r="F24" s="99"/>
      <c r="G24" s="99"/>
      <c r="H24" s="739" t="s">
        <v>601</v>
      </c>
      <c r="I24" s="739"/>
      <c r="J24" s="739" t="s">
        <v>7138</v>
      </c>
      <c r="K24" s="739"/>
      <c r="L24" s="739" t="s">
        <v>7266</v>
      </c>
      <c r="M24" s="739"/>
      <c r="N24" s="739">
        <v>46.9</v>
      </c>
      <c r="O24" s="739"/>
      <c r="P24" s="739">
        <v>12</v>
      </c>
      <c r="Q24" s="739"/>
      <c r="R24" s="739">
        <v>7.8</v>
      </c>
      <c r="S24" s="739"/>
      <c r="T24" s="739">
        <v>24</v>
      </c>
      <c r="U24" s="739" t="s">
        <v>88</v>
      </c>
      <c r="V24" s="739"/>
      <c r="W24" s="739">
        <v>8760</v>
      </c>
      <c r="X24" s="739" t="s">
        <v>88</v>
      </c>
      <c r="Y24" s="739"/>
      <c r="Z24" s="739">
        <v>6</v>
      </c>
      <c r="AA24" s="739"/>
      <c r="AB24" s="739">
        <v>72</v>
      </c>
      <c r="AC24" s="739" t="s">
        <v>88</v>
      </c>
      <c r="AD24" s="739"/>
      <c r="AE24" s="739" t="s">
        <v>129</v>
      </c>
      <c r="AF24" s="739"/>
      <c r="AG24" s="739" t="s">
        <v>7141</v>
      </c>
      <c r="AH24" s="739"/>
      <c r="AI24" s="739" t="s">
        <v>7272</v>
      </c>
      <c r="AJ24" s="739"/>
      <c r="AK24" s="739" t="s">
        <v>7269</v>
      </c>
      <c r="AL24" s="739"/>
      <c r="AM24" s="737">
        <v>2853.4520547945203</v>
      </c>
      <c r="AN24" s="739"/>
      <c r="AO24" s="273">
        <v>34912</v>
      </c>
      <c r="AP24" s="273"/>
      <c r="AQ24" s="739" t="s">
        <v>7145</v>
      </c>
      <c r="AR24" s="739"/>
      <c r="AS24" s="194"/>
      <c r="AT24" s="194"/>
      <c r="AU24" s="739" t="s">
        <v>7270</v>
      </c>
      <c r="AV24" s="739"/>
      <c r="AW24" s="739"/>
      <c r="AX24" s="107"/>
    </row>
    <row r="25" spans="1:50" s="738" customFormat="1" ht="24.95" customHeight="1" x14ac:dyDescent="0.2">
      <c r="A25" s="735"/>
      <c r="B25" s="473" t="s">
        <v>3086</v>
      </c>
      <c r="C25" s="160" t="s">
        <v>5423</v>
      </c>
      <c r="D25" s="99" t="s">
        <v>7273</v>
      </c>
      <c r="E25" s="99"/>
      <c r="F25" s="99"/>
      <c r="G25" s="99"/>
      <c r="H25" s="739" t="s">
        <v>601</v>
      </c>
      <c r="I25" s="739"/>
      <c r="J25" s="739" t="s">
        <v>7138</v>
      </c>
      <c r="K25" s="739"/>
      <c r="L25" s="739" t="s">
        <v>7266</v>
      </c>
      <c r="M25" s="739"/>
      <c r="N25" s="739">
        <v>46.9</v>
      </c>
      <c r="O25" s="739"/>
      <c r="P25" s="739">
        <v>12</v>
      </c>
      <c r="Q25" s="739"/>
      <c r="R25" s="739">
        <v>7.8</v>
      </c>
      <c r="S25" s="739"/>
      <c r="T25" s="739">
        <v>24</v>
      </c>
      <c r="U25" s="739" t="s">
        <v>88</v>
      </c>
      <c r="V25" s="739"/>
      <c r="W25" s="739">
        <v>8760</v>
      </c>
      <c r="X25" s="739" t="s">
        <v>88</v>
      </c>
      <c r="Y25" s="739"/>
      <c r="Z25" s="739">
        <v>13</v>
      </c>
      <c r="AA25" s="739"/>
      <c r="AB25" s="739">
        <v>48</v>
      </c>
      <c r="AC25" s="739" t="s">
        <v>88</v>
      </c>
      <c r="AD25" s="739"/>
      <c r="AE25" s="739" t="s">
        <v>7274</v>
      </c>
      <c r="AF25" s="739"/>
      <c r="AG25" s="739" t="s">
        <v>7141</v>
      </c>
      <c r="AH25" s="739"/>
      <c r="AI25" s="739" t="s">
        <v>7275</v>
      </c>
      <c r="AJ25" s="739"/>
      <c r="AK25" s="739" t="s">
        <v>7269</v>
      </c>
      <c r="AL25" s="739"/>
      <c r="AM25" s="737">
        <v>2853.4520547945203</v>
      </c>
      <c r="AN25" s="739"/>
      <c r="AO25" s="273">
        <v>32509</v>
      </c>
      <c r="AP25" s="273"/>
      <c r="AQ25" s="739" t="s">
        <v>7145</v>
      </c>
      <c r="AR25" s="739"/>
      <c r="AS25" s="194"/>
      <c r="AT25" s="194"/>
      <c r="AU25" s="739" t="s">
        <v>7270</v>
      </c>
      <c r="AV25" s="739"/>
      <c r="AW25" s="739"/>
      <c r="AX25" s="107"/>
    </row>
    <row r="26" spans="1:50" s="738" customFormat="1" ht="24.95" customHeight="1" x14ac:dyDescent="0.2">
      <c r="A26" s="735"/>
      <c r="B26" s="473" t="s">
        <v>3086</v>
      </c>
      <c r="C26" s="160" t="s">
        <v>5423</v>
      </c>
      <c r="D26" s="99" t="s">
        <v>7276</v>
      </c>
      <c r="E26" s="99"/>
      <c r="F26" s="99"/>
      <c r="G26" s="99"/>
      <c r="H26" s="739" t="s">
        <v>601</v>
      </c>
      <c r="I26" s="739"/>
      <c r="J26" s="739" t="s">
        <v>7138</v>
      </c>
      <c r="K26" s="739"/>
      <c r="L26" s="739" t="s">
        <v>7266</v>
      </c>
      <c r="M26" s="739"/>
      <c r="N26" s="739">
        <v>46.9</v>
      </c>
      <c r="O26" s="739"/>
      <c r="P26" s="739">
        <v>12</v>
      </c>
      <c r="Q26" s="739"/>
      <c r="R26" s="739">
        <v>7.8</v>
      </c>
      <c r="S26" s="739"/>
      <c r="T26" s="739">
        <v>24</v>
      </c>
      <c r="U26" s="739" t="s">
        <v>88</v>
      </c>
      <c r="V26" s="739"/>
      <c r="W26" s="739">
        <v>8760</v>
      </c>
      <c r="X26" s="739" t="s">
        <v>88</v>
      </c>
      <c r="Y26" s="739"/>
      <c r="Z26" s="739">
        <v>12</v>
      </c>
      <c r="AA26" s="739"/>
      <c r="AB26" s="739">
        <v>72</v>
      </c>
      <c r="AC26" s="739" t="s">
        <v>88</v>
      </c>
      <c r="AD26" s="739"/>
      <c r="AE26" s="739" t="s">
        <v>129</v>
      </c>
      <c r="AF26" s="739"/>
      <c r="AG26" s="739" t="s">
        <v>7141</v>
      </c>
      <c r="AH26" s="739"/>
      <c r="AI26" s="739" t="s">
        <v>7277</v>
      </c>
      <c r="AJ26" s="739"/>
      <c r="AK26" s="739" t="s">
        <v>7269</v>
      </c>
      <c r="AL26" s="739"/>
      <c r="AM26" s="737">
        <v>2853.4520547945203</v>
      </c>
      <c r="AN26" s="739"/>
      <c r="AO26" s="273">
        <v>33147</v>
      </c>
      <c r="AP26" s="273"/>
      <c r="AQ26" s="739" t="s">
        <v>7278</v>
      </c>
      <c r="AR26" s="739"/>
      <c r="AS26" s="194"/>
      <c r="AT26" s="194"/>
      <c r="AU26" s="739" t="s">
        <v>7270</v>
      </c>
      <c r="AV26" s="739"/>
      <c r="AW26" s="739"/>
      <c r="AX26" s="107"/>
    </row>
    <row r="27" spans="1:50" s="738" customFormat="1" ht="24.95" customHeight="1" x14ac:dyDescent="0.2">
      <c r="A27" s="735"/>
      <c r="B27" s="473" t="s">
        <v>3086</v>
      </c>
      <c r="C27" s="160" t="s">
        <v>5423</v>
      </c>
      <c r="D27" s="99" t="s">
        <v>7279</v>
      </c>
      <c r="E27" s="99"/>
      <c r="F27" s="99"/>
      <c r="G27" s="99"/>
      <c r="H27" s="739" t="s">
        <v>601</v>
      </c>
      <c r="I27" s="739"/>
      <c r="J27" s="739" t="s">
        <v>7138</v>
      </c>
      <c r="K27" s="739"/>
      <c r="L27" s="739" t="s">
        <v>7266</v>
      </c>
      <c r="M27" s="739"/>
      <c r="N27" s="739">
        <v>46.9</v>
      </c>
      <c r="O27" s="739"/>
      <c r="P27" s="739">
        <v>12</v>
      </c>
      <c r="Q27" s="739"/>
      <c r="R27" s="739">
        <v>7.8</v>
      </c>
      <c r="S27" s="739"/>
      <c r="T27" s="739">
        <v>24</v>
      </c>
      <c r="U27" s="739" t="s">
        <v>88</v>
      </c>
      <c r="V27" s="739"/>
      <c r="W27" s="739">
        <v>8760</v>
      </c>
      <c r="X27" s="739" t="s">
        <v>88</v>
      </c>
      <c r="Y27" s="739"/>
      <c r="Z27" s="739">
        <v>9</v>
      </c>
      <c r="AA27" s="739"/>
      <c r="AB27" s="739">
        <v>48</v>
      </c>
      <c r="AC27" s="739" t="s">
        <v>88</v>
      </c>
      <c r="AD27" s="739"/>
      <c r="AE27" s="739" t="s">
        <v>7280</v>
      </c>
      <c r="AF27" s="739"/>
      <c r="AG27" s="739" t="s">
        <v>7141</v>
      </c>
      <c r="AH27" s="739"/>
      <c r="AI27" s="739" t="s">
        <v>7281</v>
      </c>
      <c r="AJ27" s="739"/>
      <c r="AK27" s="739" t="s">
        <v>7269</v>
      </c>
      <c r="AL27" s="739"/>
      <c r="AM27" s="737">
        <v>2853.4520547945203</v>
      </c>
      <c r="AN27" s="739"/>
      <c r="AO27" s="273">
        <v>35796</v>
      </c>
      <c r="AP27" s="273"/>
      <c r="AQ27" s="739" t="s">
        <v>7145</v>
      </c>
      <c r="AR27" s="739"/>
      <c r="AS27" s="194"/>
      <c r="AT27" s="194"/>
      <c r="AU27" s="739" t="s">
        <v>7270</v>
      </c>
      <c r="AV27" s="739"/>
      <c r="AW27" s="739"/>
      <c r="AX27" s="107"/>
    </row>
    <row r="28" spans="1:50" s="738" customFormat="1" ht="24.95" customHeight="1" x14ac:dyDescent="0.2">
      <c r="A28" s="735"/>
      <c r="B28" s="473" t="s">
        <v>3086</v>
      </c>
      <c r="C28" s="160" t="s">
        <v>5423</v>
      </c>
      <c r="D28" s="99" t="s">
        <v>7282</v>
      </c>
      <c r="E28" s="99"/>
      <c r="F28" s="99"/>
      <c r="G28" s="99"/>
      <c r="H28" s="739" t="s">
        <v>601</v>
      </c>
      <c r="I28" s="739"/>
      <c r="J28" s="739" t="s">
        <v>7138</v>
      </c>
      <c r="K28" s="739"/>
      <c r="L28" s="739" t="s">
        <v>7266</v>
      </c>
      <c r="M28" s="739"/>
      <c r="N28" s="739">
        <v>46.9</v>
      </c>
      <c r="O28" s="739"/>
      <c r="P28" s="739">
        <v>12</v>
      </c>
      <c r="Q28" s="739"/>
      <c r="R28" s="739">
        <v>7.8</v>
      </c>
      <c r="S28" s="739"/>
      <c r="T28" s="739">
        <v>24</v>
      </c>
      <c r="U28" s="739" t="s">
        <v>88</v>
      </c>
      <c r="V28" s="739"/>
      <c r="W28" s="739">
        <v>8760</v>
      </c>
      <c r="X28" s="739" t="s">
        <v>88</v>
      </c>
      <c r="Y28" s="739"/>
      <c r="Z28" s="739">
        <v>9</v>
      </c>
      <c r="AA28" s="739"/>
      <c r="AB28" s="739">
        <v>48</v>
      </c>
      <c r="AC28" s="739" t="s">
        <v>88</v>
      </c>
      <c r="AD28" s="739"/>
      <c r="AE28" s="739" t="s">
        <v>129</v>
      </c>
      <c r="AF28" s="739"/>
      <c r="AG28" s="739" t="s">
        <v>7141</v>
      </c>
      <c r="AH28" s="739"/>
      <c r="AI28" s="739" t="s">
        <v>7281</v>
      </c>
      <c r="AJ28" s="739"/>
      <c r="AK28" s="739" t="s">
        <v>7269</v>
      </c>
      <c r="AL28" s="739"/>
      <c r="AM28" s="737">
        <v>2853.4520547945203</v>
      </c>
      <c r="AN28" s="739"/>
      <c r="AO28" s="273">
        <v>35582</v>
      </c>
      <c r="AP28" s="273"/>
      <c r="AQ28" s="739" t="s">
        <v>7145</v>
      </c>
      <c r="AR28" s="739"/>
      <c r="AS28" s="194"/>
      <c r="AT28" s="194"/>
      <c r="AU28" s="739" t="s">
        <v>7270</v>
      </c>
      <c r="AV28" s="739"/>
      <c r="AW28" s="739"/>
      <c r="AX28" s="107"/>
    </row>
  </sheetData>
  <mergeCells count="45">
    <mergeCell ref="M2:M3"/>
    <mergeCell ref="N2:S2"/>
    <mergeCell ref="V2:V3"/>
    <mergeCell ref="Y2:Y3"/>
    <mergeCell ref="AA2:AA3"/>
    <mergeCell ref="T2:T3"/>
    <mergeCell ref="W2:W3"/>
    <mergeCell ref="Z2:Z3"/>
    <mergeCell ref="U2:U3"/>
    <mergeCell ref="X2:X3"/>
    <mergeCell ref="AB2:AB3"/>
    <mergeCell ref="AE2:AE3"/>
    <mergeCell ref="AG2:AG3"/>
    <mergeCell ref="AI2:AI3"/>
    <mergeCell ref="AD2:AD3"/>
    <mergeCell ref="AF2:AF3"/>
    <mergeCell ref="AC2:AC3"/>
    <mergeCell ref="A2:A3"/>
    <mergeCell ref="C2:C3"/>
    <mergeCell ref="J2:J3"/>
    <mergeCell ref="L2:L3"/>
    <mergeCell ref="D2:D3"/>
    <mergeCell ref="H2:H3"/>
    <mergeCell ref="B2:B3"/>
    <mergeCell ref="F2:F3"/>
    <mergeCell ref="I2:I3"/>
    <mergeCell ref="K2:K3"/>
    <mergeCell ref="E2:E3"/>
    <mergeCell ref="G2:G3"/>
    <mergeCell ref="AR2:AR3"/>
    <mergeCell ref="AT2:AT3"/>
    <mergeCell ref="AV2:AV3"/>
    <mergeCell ref="AX2:AX3"/>
    <mergeCell ref="AH2:AH3"/>
    <mergeCell ref="AJ2:AJ3"/>
    <mergeCell ref="AL2:AL3"/>
    <mergeCell ref="AN2:AN3"/>
    <mergeCell ref="AP2:AP3"/>
    <mergeCell ref="AW2:AW3"/>
    <mergeCell ref="AU2:AU3"/>
    <mergeCell ref="AQ2:AQ3"/>
    <mergeCell ref="AS2:AS3"/>
    <mergeCell ref="AO2:AO3"/>
    <mergeCell ref="AK2:AK3"/>
    <mergeCell ref="AM2:AM3"/>
  </mergeCells>
  <pageMargins left="0.7" right="0.7" top="0.75" bottom="0.75" header="0.3" footer="0.3"/>
  <pageSetup orientation="portrait"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theme="9"/>
  </sheetPr>
  <dimension ref="A1:Q39"/>
  <sheetViews>
    <sheetView workbookViewId="0">
      <pane xSplit="3" ySplit="3" topLeftCell="D4" activePane="bottomRight" state="frozen"/>
      <selection pane="topRight" activeCell="B1" sqref="B1"/>
      <selection pane="bottomLeft" activeCell="A4" sqref="A4"/>
      <selection pane="bottomRight"/>
    </sheetView>
  </sheetViews>
  <sheetFormatPr defaultColWidth="9.140625" defaultRowHeight="12.75" x14ac:dyDescent="0.2"/>
  <cols>
    <col min="1" max="1" width="21" style="119" bestFit="1" customWidth="1"/>
    <col min="2" max="2" width="21" style="119" customWidth="1"/>
    <col min="3" max="3" width="21.5703125" style="119" customWidth="1"/>
    <col min="4" max="5" width="26.42578125" style="119" customWidth="1"/>
    <col min="6" max="6" width="20.5703125" style="119" customWidth="1"/>
    <col min="7" max="8" width="13.5703125" style="119" customWidth="1"/>
    <col min="9" max="9" width="23.5703125" style="119" customWidth="1"/>
    <col min="10" max="11" width="20.5703125" style="119" customWidth="1"/>
    <col min="12" max="12" width="17.28515625" style="119" customWidth="1"/>
    <col min="13" max="15" width="13.5703125" style="119" customWidth="1"/>
    <col min="16" max="16" width="23.5703125" style="119" customWidth="1"/>
    <col min="17" max="17" width="19" style="119" customWidth="1"/>
    <col min="18" max="16384" width="9.140625" style="119"/>
  </cols>
  <sheetData>
    <row r="1" spans="1:17" ht="13.5" thickBot="1" x14ac:dyDescent="0.25">
      <c r="A1" s="128" t="s">
        <v>966</v>
      </c>
      <c r="D1" s="128"/>
      <c r="E1" s="128"/>
    </row>
    <row r="2" spans="1:17" ht="14.45" customHeight="1" x14ac:dyDescent="0.2">
      <c r="A2" s="858" t="s">
        <v>18</v>
      </c>
      <c r="B2" s="856" t="s">
        <v>19</v>
      </c>
      <c r="C2" s="854" t="s">
        <v>238</v>
      </c>
      <c r="D2" s="856" t="s">
        <v>893</v>
      </c>
      <c r="E2" s="825" t="s">
        <v>30</v>
      </c>
      <c r="F2" s="811" t="s">
        <v>967</v>
      </c>
      <c r="G2" s="811"/>
      <c r="H2" s="811"/>
      <c r="I2" s="811"/>
      <c r="J2" s="811" t="s">
        <v>968</v>
      </c>
      <c r="K2" s="811"/>
      <c r="L2" s="811"/>
      <c r="M2" s="811"/>
      <c r="N2" s="811"/>
      <c r="O2" s="811"/>
      <c r="P2" s="811"/>
      <c r="Q2" s="834"/>
    </row>
    <row r="3" spans="1:17" ht="64.5" thickBot="1" x14ac:dyDescent="0.25">
      <c r="A3" s="859"/>
      <c r="B3" s="857"/>
      <c r="C3" s="855"/>
      <c r="D3" s="857"/>
      <c r="E3" s="826"/>
      <c r="F3" s="157" t="s">
        <v>969</v>
      </c>
      <c r="G3" s="157" t="s">
        <v>970</v>
      </c>
      <c r="H3" s="157" t="s">
        <v>971</v>
      </c>
      <c r="I3" s="157" t="s">
        <v>972</v>
      </c>
      <c r="J3" s="157" t="s">
        <v>969</v>
      </c>
      <c r="K3" s="158" t="s">
        <v>30</v>
      </c>
      <c r="L3" s="157" t="s">
        <v>970</v>
      </c>
      <c r="M3" s="158" t="s">
        <v>30</v>
      </c>
      <c r="N3" s="157" t="s">
        <v>971</v>
      </c>
      <c r="O3" s="158" t="s">
        <v>30</v>
      </c>
      <c r="P3" s="157" t="s">
        <v>972</v>
      </c>
      <c r="Q3" s="257" t="s">
        <v>30</v>
      </c>
    </row>
    <row r="4" spans="1:17" ht="24.95" customHeight="1" x14ac:dyDescent="0.2">
      <c r="A4" s="160" t="s">
        <v>21</v>
      </c>
      <c r="B4" s="16" t="s">
        <v>22</v>
      </c>
      <c r="C4" s="16" t="s">
        <v>248</v>
      </c>
      <c r="D4" s="99" t="s">
        <v>249</v>
      </c>
      <c r="E4" s="95" t="s">
        <v>918</v>
      </c>
      <c r="F4" s="201" t="s">
        <v>973</v>
      </c>
      <c r="G4" s="263">
        <v>5234.71</v>
      </c>
      <c r="H4" s="160" t="s">
        <v>974</v>
      </c>
      <c r="I4" s="160" t="s">
        <v>975</v>
      </c>
      <c r="J4" s="160" t="s">
        <v>976</v>
      </c>
      <c r="K4" s="201" t="s">
        <v>973</v>
      </c>
      <c r="L4" s="160">
        <v>5278.63</v>
      </c>
      <c r="M4" s="160" t="s">
        <v>78</v>
      </c>
      <c r="N4" s="160" t="s">
        <v>977</v>
      </c>
      <c r="O4" s="160" t="s">
        <v>78</v>
      </c>
      <c r="P4" s="160">
        <v>86.6</v>
      </c>
      <c r="Q4" s="160" t="s">
        <v>78</v>
      </c>
    </row>
    <row r="5" spans="1:17" ht="24.95" customHeight="1" x14ac:dyDescent="0.2">
      <c r="A5" s="160" t="s">
        <v>21</v>
      </c>
      <c r="B5" s="475" t="s">
        <v>22</v>
      </c>
      <c r="C5" s="475" t="s">
        <v>248</v>
      </c>
      <c r="D5" s="99" t="s">
        <v>249</v>
      </c>
      <c r="E5" s="95" t="s">
        <v>918</v>
      </c>
      <c r="F5" s="201" t="s">
        <v>978</v>
      </c>
      <c r="G5" s="263">
        <v>4134.67</v>
      </c>
      <c r="H5" s="160" t="s">
        <v>974</v>
      </c>
      <c r="I5" s="160" t="s">
        <v>979</v>
      </c>
      <c r="J5" s="475" t="s">
        <v>980</v>
      </c>
      <c r="K5" s="201" t="s">
        <v>978</v>
      </c>
      <c r="L5" s="160">
        <v>4599.43</v>
      </c>
      <c r="M5" s="160" t="s">
        <v>78</v>
      </c>
      <c r="N5" s="160" t="s">
        <v>977</v>
      </c>
      <c r="O5" s="160" t="s">
        <v>78</v>
      </c>
      <c r="P5" s="160">
        <v>13.4</v>
      </c>
      <c r="Q5" s="160" t="s">
        <v>78</v>
      </c>
    </row>
    <row r="6" spans="1:17" ht="24.95" customHeight="1" x14ac:dyDescent="0.2">
      <c r="A6" s="160" t="s">
        <v>21</v>
      </c>
      <c r="B6" s="475" t="s">
        <v>22</v>
      </c>
      <c r="C6" s="475" t="s">
        <v>248</v>
      </c>
      <c r="D6" s="99" t="s">
        <v>253</v>
      </c>
      <c r="E6" s="95" t="s">
        <v>933</v>
      </c>
      <c r="F6" s="201" t="s">
        <v>973</v>
      </c>
      <c r="G6" s="264">
        <v>6137.89</v>
      </c>
      <c r="H6" s="160" t="s">
        <v>974</v>
      </c>
      <c r="I6" s="475" t="s">
        <v>981</v>
      </c>
      <c r="J6" s="475" t="s">
        <v>976</v>
      </c>
      <c r="K6" s="201" t="s">
        <v>973</v>
      </c>
      <c r="L6" s="475">
        <v>6281.22</v>
      </c>
      <c r="M6" s="475" t="s">
        <v>78</v>
      </c>
      <c r="N6" s="475" t="s">
        <v>977</v>
      </c>
      <c r="O6" s="475" t="s">
        <v>78</v>
      </c>
      <c r="P6" s="475">
        <v>100</v>
      </c>
      <c r="Q6" s="475" t="s">
        <v>78</v>
      </c>
    </row>
    <row r="7" spans="1:17" ht="24.95" customHeight="1" x14ac:dyDescent="0.2">
      <c r="A7" s="160" t="s">
        <v>24</v>
      </c>
      <c r="B7" s="475" t="s">
        <v>25</v>
      </c>
      <c r="C7" s="201" t="s">
        <v>119</v>
      </c>
      <c r="D7" s="201" t="s">
        <v>942</v>
      </c>
      <c r="E7" s="201"/>
      <c r="F7" s="201" t="s">
        <v>973</v>
      </c>
      <c r="G7" s="265">
        <v>836.76</v>
      </c>
      <c r="H7" s="201" t="s">
        <v>982</v>
      </c>
      <c r="I7" s="266">
        <v>1</v>
      </c>
      <c r="J7" s="201" t="s">
        <v>983</v>
      </c>
      <c r="K7" s="201" t="s">
        <v>973</v>
      </c>
      <c r="L7" s="265">
        <v>3426.8931424199995</v>
      </c>
      <c r="M7" s="265" t="s">
        <v>78</v>
      </c>
      <c r="N7" s="201" t="s">
        <v>984</v>
      </c>
      <c r="O7" s="265" t="s">
        <v>78</v>
      </c>
      <c r="P7" s="266">
        <v>1</v>
      </c>
      <c r="Q7" s="265" t="s">
        <v>78</v>
      </c>
    </row>
    <row r="8" spans="1:17" ht="24.95" customHeight="1" x14ac:dyDescent="0.2">
      <c r="A8" s="160" t="s">
        <v>26</v>
      </c>
      <c r="B8" s="475" t="s">
        <v>27</v>
      </c>
      <c r="C8" s="160" t="s">
        <v>135</v>
      </c>
      <c r="D8" s="475" t="s">
        <v>266</v>
      </c>
      <c r="E8" s="475"/>
      <c r="F8" s="201" t="s">
        <v>973</v>
      </c>
      <c r="G8" s="265">
        <v>2695.29</v>
      </c>
      <c r="H8" s="160" t="s">
        <v>974</v>
      </c>
      <c r="I8" s="266">
        <v>1</v>
      </c>
      <c r="J8" s="160" t="s">
        <v>985</v>
      </c>
      <c r="K8" s="201" t="s">
        <v>973</v>
      </c>
      <c r="L8" s="267">
        <v>4089</v>
      </c>
      <c r="M8" s="265" t="s">
        <v>78</v>
      </c>
      <c r="N8" s="160" t="s">
        <v>986</v>
      </c>
      <c r="O8" s="265" t="s">
        <v>78</v>
      </c>
      <c r="P8" s="268">
        <v>1</v>
      </c>
      <c r="Q8" s="265" t="s">
        <v>78</v>
      </c>
    </row>
    <row r="9" spans="1:17" ht="24.95" customHeight="1" x14ac:dyDescent="0.2">
      <c r="A9" s="161" t="s">
        <v>3087</v>
      </c>
      <c r="B9" s="107" t="s">
        <v>3087</v>
      </c>
      <c r="C9" s="481" t="s">
        <v>3113</v>
      </c>
      <c r="D9" s="107" t="s">
        <v>272</v>
      </c>
      <c r="E9" s="107"/>
      <c r="F9" s="481" t="s">
        <v>3260</v>
      </c>
      <c r="G9" s="258">
        <v>1847.9833550773915</v>
      </c>
      <c r="H9" s="481" t="s">
        <v>3261</v>
      </c>
      <c r="I9" s="259">
        <f>G9/(G9+G10)</f>
        <v>0.99646274109362831</v>
      </c>
      <c r="J9" s="481" t="s">
        <v>3260</v>
      </c>
      <c r="K9" s="481" t="s">
        <v>3108</v>
      </c>
      <c r="L9" s="260">
        <v>1750</v>
      </c>
      <c r="M9" s="481" t="s">
        <v>3108</v>
      </c>
      <c r="N9" s="481" t="s">
        <v>3261</v>
      </c>
      <c r="O9" s="481" t="s">
        <v>3108</v>
      </c>
      <c r="P9" s="259">
        <f>(L9/(L9+L10))</f>
        <v>0.99266561916808949</v>
      </c>
      <c r="Q9" s="481" t="s">
        <v>3108</v>
      </c>
    </row>
    <row r="10" spans="1:17" ht="24.95" customHeight="1" x14ac:dyDescent="0.2">
      <c r="A10" s="161" t="s">
        <v>3087</v>
      </c>
      <c r="B10" s="107" t="s">
        <v>3087</v>
      </c>
      <c r="C10" s="481" t="s">
        <v>3113</v>
      </c>
      <c r="D10" s="107" t="s">
        <v>272</v>
      </c>
      <c r="E10" s="107"/>
      <c r="F10" s="481" t="s">
        <v>3262</v>
      </c>
      <c r="G10" s="107">
        <v>6.56</v>
      </c>
      <c r="H10" s="481" t="s">
        <v>3261</v>
      </c>
      <c r="I10" s="259">
        <f>G10/(G9+G10)</f>
        <v>3.5372589063717231E-3</v>
      </c>
      <c r="J10" s="481" t="s">
        <v>3262</v>
      </c>
      <c r="K10" s="481" t="s">
        <v>3108</v>
      </c>
      <c r="L10" s="481">
        <v>12.93</v>
      </c>
      <c r="M10" s="481" t="s">
        <v>3108</v>
      </c>
      <c r="N10" s="481" t="s">
        <v>3261</v>
      </c>
      <c r="O10" s="481" t="s">
        <v>3108</v>
      </c>
      <c r="P10" s="259">
        <f>(L10/(L10+L9))</f>
        <v>7.3343808319105124E-3</v>
      </c>
      <c r="Q10" s="481" t="s">
        <v>3108</v>
      </c>
    </row>
    <row r="11" spans="1:17" ht="24.95" customHeight="1" x14ac:dyDescent="0.2">
      <c r="A11" s="161" t="s">
        <v>3087</v>
      </c>
      <c r="B11" s="107" t="s">
        <v>3087</v>
      </c>
      <c r="C11" s="481" t="s">
        <v>3113</v>
      </c>
      <c r="D11" s="107" t="s">
        <v>3176</v>
      </c>
      <c r="E11" s="107"/>
      <c r="F11" s="481" t="s">
        <v>3260</v>
      </c>
      <c r="G11" s="258">
        <v>1745.6217398210895</v>
      </c>
      <c r="H11" s="481" t="s">
        <v>3261</v>
      </c>
      <c r="I11" s="259">
        <f>G11/(G11+G12)</f>
        <v>0.9964665152885479</v>
      </c>
      <c r="J11" s="481" t="s">
        <v>3260</v>
      </c>
      <c r="K11" s="481" t="s">
        <v>3108</v>
      </c>
      <c r="L11" s="260">
        <v>1756</v>
      </c>
      <c r="M11" s="481" t="s">
        <v>3108</v>
      </c>
      <c r="N11" s="481" t="s">
        <v>3261</v>
      </c>
      <c r="O11" s="481" t="s">
        <v>3108</v>
      </c>
      <c r="P11" s="259">
        <f>(L11/(L11+L12))</f>
        <v>0.99263999276435544</v>
      </c>
      <c r="Q11" s="481" t="s">
        <v>3108</v>
      </c>
    </row>
    <row r="12" spans="1:17" ht="24.95" customHeight="1" x14ac:dyDescent="0.2">
      <c r="A12" s="161" t="s">
        <v>3087</v>
      </c>
      <c r="B12" s="107" t="s">
        <v>3087</v>
      </c>
      <c r="C12" s="481" t="s">
        <v>3113</v>
      </c>
      <c r="D12" s="107" t="s">
        <v>3176</v>
      </c>
      <c r="E12" s="107"/>
      <c r="F12" s="481" t="s">
        <v>3262</v>
      </c>
      <c r="G12" s="107">
        <v>6.19</v>
      </c>
      <c r="H12" s="481" t="s">
        <v>3261</v>
      </c>
      <c r="I12" s="259">
        <f>G12/(G11+G12)</f>
        <v>3.5334847114520296E-3</v>
      </c>
      <c r="J12" s="481" t="s">
        <v>3262</v>
      </c>
      <c r="K12" s="481" t="s">
        <v>3108</v>
      </c>
      <c r="L12" s="481">
        <v>13.02</v>
      </c>
      <c r="M12" s="481" t="s">
        <v>3108</v>
      </c>
      <c r="N12" s="481" t="s">
        <v>3261</v>
      </c>
      <c r="O12" s="481" t="s">
        <v>3108</v>
      </c>
      <c r="P12" s="259">
        <f>(L12/(L12+L11))</f>
        <v>7.3600072356445941E-3</v>
      </c>
      <c r="Q12" s="481" t="s">
        <v>3108</v>
      </c>
    </row>
    <row r="13" spans="1:17" ht="24.95" customHeight="1" x14ac:dyDescent="0.2">
      <c r="A13" s="161" t="s">
        <v>3087</v>
      </c>
      <c r="B13" s="107" t="s">
        <v>3087</v>
      </c>
      <c r="C13" s="481" t="s">
        <v>3113</v>
      </c>
      <c r="D13" s="107" t="s">
        <v>3181</v>
      </c>
      <c r="E13" s="107"/>
      <c r="F13" s="481" t="s">
        <v>3260</v>
      </c>
      <c r="G13" s="258">
        <v>1701.9854846932508</v>
      </c>
      <c r="H13" s="481" t="s">
        <v>3261</v>
      </c>
      <c r="I13" s="259">
        <f>G13/(G13+G14)</f>
        <v>0.99652209651226853</v>
      </c>
      <c r="J13" s="481" t="s">
        <v>3260</v>
      </c>
      <c r="K13" s="481" t="s">
        <v>3108</v>
      </c>
      <c r="L13" s="132">
        <v>1714</v>
      </c>
      <c r="M13" s="481" t="s">
        <v>3108</v>
      </c>
      <c r="N13" s="481" t="s">
        <v>3261</v>
      </c>
      <c r="O13" s="481" t="s">
        <v>3108</v>
      </c>
      <c r="P13" s="259">
        <f>(L13/(L13+L14))</f>
        <v>0.99244950898647399</v>
      </c>
      <c r="Q13" s="481" t="s">
        <v>3108</v>
      </c>
    </row>
    <row r="14" spans="1:17" ht="24.95" customHeight="1" x14ac:dyDescent="0.2">
      <c r="A14" s="161" t="s">
        <v>3087</v>
      </c>
      <c r="B14" s="107" t="s">
        <v>3087</v>
      </c>
      <c r="C14" s="481" t="s">
        <v>3113</v>
      </c>
      <c r="D14" s="107" t="s">
        <v>3181</v>
      </c>
      <c r="E14" s="107"/>
      <c r="F14" s="481" t="s">
        <v>3262</v>
      </c>
      <c r="G14" s="107">
        <v>5.94</v>
      </c>
      <c r="H14" s="481" t="s">
        <v>3261</v>
      </c>
      <c r="I14" s="259">
        <f>G14/(G13+G14)</f>
        <v>3.4779034877314009E-3</v>
      </c>
      <c r="J14" s="481" t="s">
        <v>3262</v>
      </c>
      <c r="K14" s="481" t="s">
        <v>3108</v>
      </c>
      <c r="L14" s="107">
        <v>13.04</v>
      </c>
      <c r="M14" s="481" t="s">
        <v>3108</v>
      </c>
      <c r="N14" s="481" t="s">
        <v>3261</v>
      </c>
      <c r="O14" s="481" t="s">
        <v>3108</v>
      </c>
      <c r="P14" s="259">
        <f>(L14/(L14+L13))</f>
        <v>7.550491013526033E-3</v>
      </c>
      <c r="Q14" s="481" t="s">
        <v>3108</v>
      </c>
    </row>
    <row r="15" spans="1:17" ht="24.95" customHeight="1" x14ac:dyDescent="0.2">
      <c r="A15" s="161" t="s">
        <v>3087</v>
      </c>
      <c r="B15" s="107" t="s">
        <v>3087</v>
      </c>
      <c r="C15" s="481" t="s">
        <v>3113</v>
      </c>
      <c r="D15" s="107" t="s">
        <v>3184</v>
      </c>
      <c r="E15" s="107"/>
      <c r="F15" s="481" t="s">
        <v>3260</v>
      </c>
      <c r="G15" s="258">
        <v>1670.2680775052086</v>
      </c>
      <c r="H15" s="481" t="s">
        <v>3261</v>
      </c>
      <c r="I15" s="259">
        <f>G15/(G15+G16)</f>
        <v>0.99620073044656232</v>
      </c>
      <c r="J15" s="481" t="s">
        <v>3260</v>
      </c>
      <c r="K15" s="481" t="s">
        <v>3108</v>
      </c>
      <c r="L15" s="132">
        <v>1322</v>
      </c>
      <c r="M15" s="481" t="s">
        <v>3108</v>
      </c>
      <c r="N15" s="481" t="s">
        <v>3261</v>
      </c>
      <c r="O15" s="481" t="s">
        <v>3108</v>
      </c>
      <c r="P15" s="259">
        <f>(L15/(L15+L16))</f>
        <v>0.99190420096189202</v>
      </c>
      <c r="Q15" s="481" t="s">
        <v>3108</v>
      </c>
    </row>
    <row r="16" spans="1:17" ht="24.95" customHeight="1" x14ac:dyDescent="0.2">
      <c r="A16" s="161" t="s">
        <v>3087</v>
      </c>
      <c r="B16" s="107" t="s">
        <v>3087</v>
      </c>
      <c r="C16" s="481" t="s">
        <v>3113</v>
      </c>
      <c r="D16" s="107" t="s">
        <v>3184</v>
      </c>
      <c r="E16" s="107"/>
      <c r="F16" s="481" t="s">
        <v>3262</v>
      </c>
      <c r="G16" s="107">
        <v>6.37</v>
      </c>
      <c r="H16" s="481" t="s">
        <v>3261</v>
      </c>
      <c r="I16" s="259">
        <f>G16/(G15+G16)</f>
        <v>3.7992695534377853E-3</v>
      </c>
      <c r="J16" s="481" t="s">
        <v>3262</v>
      </c>
      <c r="K16" s="481" t="s">
        <v>3108</v>
      </c>
      <c r="L16" s="107">
        <v>10.79</v>
      </c>
      <c r="M16" s="481" t="s">
        <v>3108</v>
      </c>
      <c r="N16" s="481" t="s">
        <v>3261</v>
      </c>
      <c r="O16" s="481" t="s">
        <v>3108</v>
      </c>
      <c r="P16" s="259">
        <f>(L16/(L16+L15))</f>
        <v>8.0957990381080279E-3</v>
      </c>
      <c r="Q16" s="481" t="s">
        <v>3108</v>
      </c>
    </row>
    <row r="17" spans="1:17" ht="24.95" customHeight="1" x14ac:dyDescent="0.2">
      <c r="A17" s="161" t="s">
        <v>3087</v>
      </c>
      <c r="B17" s="107" t="s">
        <v>3087</v>
      </c>
      <c r="C17" s="481" t="s">
        <v>3113</v>
      </c>
      <c r="D17" s="107" t="s">
        <v>3189</v>
      </c>
      <c r="E17" s="107"/>
      <c r="F17" s="481" t="s">
        <v>3260</v>
      </c>
      <c r="G17" s="256">
        <v>1730.376239302122</v>
      </c>
      <c r="H17" s="481" t="s">
        <v>3261</v>
      </c>
      <c r="I17" s="259">
        <f>G17/(G17+G18)</f>
        <v>0.99621749951072769</v>
      </c>
      <c r="J17" s="481" t="s">
        <v>3260</v>
      </c>
      <c r="K17" s="481" t="s">
        <v>3108</v>
      </c>
      <c r="L17" s="132">
        <v>1603</v>
      </c>
      <c r="M17" s="481" t="s">
        <v>3108</v>
      </c>
      <c r="N17" s="481" t="s">
        <v>3261</v>
      </c>
      <c r="O17" s="481" t="s">
        <v>3108</v>
      </c>
      <c r="P17" s="259">
        <f>(L17/(L17+L18))</f>
        <v>0.99167929722540127</v>
      </c>
      <c r="Q17" s="481" t="s">
        <v>3108</v>
      </c>
    </row>
    <row r="18" spans="1:17" ht="24.95" customHeight="1" x14ac:dyDescent="0.2">
      <c r="A18" s="161" t="s">
        <v>3087</v>
      </c>
      <c r="B18" s="107" t="s">
        <v>3087</v>
      </c>
      <c r="C18" s="481" t="s">
        <v>3113</v>
      </c>
      <c r="D18" s="107" t="s">
        <v>3189</v>
      </c>
      <c r="E18" s="107"/>
      <c r="F18" s="481" t="s">
        <v>3262</v>
      </c>
      <c r="G18" s="107">
        <v>6.57</v>
      </c>
      <c r="H18" s="481" t="s">
        <v>3261</v>
      </c>
      <c r="I18" s="259">
        <f>G18/(G17+G18)</f>
        <v>3.7825004892723243E-3</v>
      </c>
      <c r="J18" s="481" t="s">
        <v>3262</v>
      </c>
      <c r="K18" s="481" t="s">
        <v>3108</v>
      </c>
      <c r="L18" s="107">
        <v>13.45</v>
      </c>
      <c r="M18" s="481" t="s">
        <v>3108</v>
      </c>
      <c r="N18" s="481" t="s">
        <v>3261</v>
      </c>
      <c r="O18" s="481" t="s">
        <v>3108</v>
      </c>
      <c r="P18" s="259">
        <f>(L18/(L18+L17))</f>
        <v>8.3207027745986571E-3</v>
      </c>
      <c r="Q18" s="481" t="s">
        <v>3108</v>
      </c>
    </row>
    <row r="19" spans="1:17" ht="24.95" customHeight="1" x14ac:dyDescent="0.2">
      <c r="A19" s="161" t="s">
        <v>3087</v>
      </c>
      <c r="B19" s="107" t="s">
        <v>3087</v>
      </c>
      <c r="C19" s="481" t="s">
        <v>3113</v>
      </c>
      <c r="D19" s="107" t="s">
        <v>3193</v>
      </c>
      <c r="E19" s="107"/>
      <c r="F19" s="481" t="s">
        <v>3260</v>
      </c>
      <c r="G19" s="256">
        <v>545.5476668807263</v>
      </c>
      <c r="H19" s="481" t="s">
        <v>3261</v>
      </c>
      <c r="I19" s="259">
        <f>G19/(G19+G20)</f>
        <v>0.99611085109215547</v>
      </c>
      <c r="J19" s="481" t="s">
        <v>3260</v>
      </c>
      <c r="K19" s="481" t="s">
        <v>3108</v>
      </c>
      <c r="L19" s="132">
        <v>1558</v>
      </c>
      <c r="M19" s="481" t="s">
        <v>3108</v>
      </c>
      <c r="N19" s="481" t="s">
        <v>3261</v>
      </c>
      <c r="O19" s="481" t="s">
        <v>3108</v>
      </c>
      <c r="P19" s="259">
        <f>(L19/(L19+L20))</f>
        <v>0.99563530862777427</v>
      </c>
      <c r="Q19" s="481" t="s">
        <v>3108</v>
      </c>
    </row>
    <row r="20" spans="1:17" ht="24.95" customHeight="1" x14ac:dyDescent="0.2">
      <c r="A20" s="161" t="s">
        <v>3087</v>
      </c>
      <c r="B20" s="107" t="s">
        <v>3087</v>
      </c>
      <c r="C20" s="481" t="s">
        <v>3113</v>
      </c>
      <c r="D20" s="107" t="s">
        <v>3193</v>
      </c>
      <c r="E20" s="107"/>
      <c r="F20" s="481" t="s">
        <v>3262</v>
      </c>
      <c r="G20" s="107">
        <v>2.13</v>
      </c>
      <c r="H20" s="481" t="s">
        <v>3261</v>
      </c>
      <c r="I20" s="259">
        <f>G20/(G19+G20)</f>
        <v>3.8891489078444986E-3</v>
      </c>
      <c r="J20" s="481" t="s">
        <v>3262</v>
      </c>
      <c r="K20" s="481" t="s">
        <v>3108</v>
      </c>
      <c r="L20" s="107">
        <v>6.83</v>
      </c>
      <c r="M20" s="481" t="s">
        <v>3108</v>
      </c>
      <c r="N20" s="481" t="s">
        <v>3261</v>
      </c>
      <c r="O20" s="481" t="s">
        <v>3108</v>
      </c>
      <c r="P20" s="259">
        <f>(L20/(L20+L19))</f>
        <v>4.3646913722257376E-3</v>
      </c>
      <c r="Q20" s="481" t="s">
        <v>3108</v>
      </c>
    </row>
    <row r="21" spans="1:17" ht="24.95" customHeight="1" x14ac:dyDescent="0.2">
      <c r="A21" s="161" t="s">
        <v>3087</v>
      </c>
      <c r="B21" s="107" t="s">
        <v>3087</v>
      </c>
      <c r="C21" s="481" t="s">
        <v>3113</v>
      </c>
      <c r="D21" s="107" t="s">
        <v>3199</v>
      </c>
      <c r="E21" s="107"/>
      <c r="F21" s="481" t="s">
        <v>3260</v>
      </c>
      <c r="G21" s="256">
        <v>3215.259963015832</v>
      </c>
      <c r="H21" s="481" t="s">
        <v>3261</v>
      </c>
      <c r="I21" s="259">
        <f>G21/(G21+G22)</f>
        <v>0.99609648493293756</v>
      </c>
      <c r="J21" s="481" t="s">
        <v>3260</v>
      </c>
      <c r="K21" s="481" t="s">
        <v>3108</v>
      </c>
      <c r="L21" s="132">
        <v>2816</v>
      </c>
      <c r="M21" s="481" t="s">
        <v>3108</v>
      </c>
      <c r="N21" s="481" t="s">
        <v>3261</v>
      </c>
      <c r="O21" s="481" t="s">
        <v>3108</v>
      </c>
      <c r="P21" s="259">
        <f>(L21/(L21+L22))</f>
        <v>0.99303885405573156</v>
      </c>
      <c r="Q21" s="481" t="s">
        <v>3108</v>
      </c>
    </row>
    <row r="22" spans="1:17" ht="24.95" customHeight="1" x14ac:dyDescent="0.2">
      <c r="A22" s="161" t="s">
        <v>3087</v>
      </c>
      <c r="B22" s="107" t="s">
        <v>3087</v>
      </c>
      <c r="C22" s="481" t="s">
        <v>3113</v>
      </c>
      <c r="D22" s="107" t="s">
        <v>3199</v>
      </c>
      <c r="E22" s="107"/>
      <c r="F22" s="481" t="s">
        <v>3262</v>
      </c>
      <c r="G22" s="107">
        <v>12.6</v>
      </c>
      <c r="H22" s="481" t="s">
        <v>3261</v>
      </c>
      <c r="I22" s="259">
        <f>G22/(G21+G22)</f>
        <v>3.9035150670624678E-3</v>
      </c>
      <c r="J22" s="481" t="s">
        <v>3262</v>
      </c>
      <c r="K22" s="481" t="s">
        <v>3108</v>
      </c>
      <c r="L22" s="107">
        <v>19.739999999999998</v>
      </c>
      <c r="M22" s="481" t="s">
        <v>3108</v>
      </c>
      <c r="N22" s="481" t="s">
        <v>3261</v>
      </c>
      <c r="O22" s="481" t="s">
        <v>3108</v>
      </c>
      <c r="P22" s="259">
        <f>(L22/(L22+L21))</f>
        <v>6.9611459442685151E-3</v>
      </c>
      <c r="Q22" s="481" t="s">
        <v>3108</v>
      </c>
    </row>
    <row r="23" spans="1:17" ht="24.95" customHeight="1" x14ac:dyDescent="0.2">
      <c r="A23" s="161" t="s">
        <v>3087</v>
      </c>
      <c r="B23" s="107" t="s">
        <v>3087</v>
      </c>
      <c r="C23" s="481" t="s">
        <v>3113</v>
      </c>
      <c r="D23" s="107" t="s">
        <v>3205</v>
      </c>
      <c r="E23" s="107"/>
      <c r="F23" s="481" t="s">
        <v>3260</v>
      </c>
      <c r="G23" s="256">
        <v>3691.9516090843385</v>
      </c>
      <c r="H23" s="481" t="s">
        <v>3261</v>
      </c>
      <c r="I23" s="259">
        <f>G23/(G23+G24)</f>
        <v>0.99604221807695548</v>
      </c>
      <c r="J23" s="481" t="s">
        <v>3260</v>
      </c>
      <c r="K23" s="481" t="s">
        <v>3108</v>
      </c>
      <c r="L23" s="132">
        <v>3284</v>
      </c>
      <c r="M23" s="481" t="s">
        <v>3108</v>
      </c>
      <c r="N23" s="481" t="s">
        <v>3261</v>
      </c>
      <c r="O23" s="481" t="s">
        <v>3108</v>
      </c>
      <c r="P23" s="259">
        <f>(L23/(L23+L24))</f>
        <v>0.9932793341035987</v>
      </c>
      <c r="Q23" s="481" t="s">
        <v>3108</v>
      </c>
    </row>
    <row r="24" spans="1:17" ht="24.95" customHeight="1" x14ac:dyDescent="0.2">
      <c r="A24" s="161" t="s">
        <v>3087</v>
      </c>
      <c r="B24" s="107" t="s">
        <v>3087</v>
      </c>
      <c r="C24" s="481" t="s">
        <v>3113</v>
      </c>
      <c r="D24" s="107" t="s">
        <v>3205</v>
      </c>
      <c r="E24" s="107"/>
      <c r="F24" s="481" t="s">
        <v>3262</v>
      </c>
      <c r="G24" s="107">
        <v>14.67</v>
      </c>
      <c r="H24" s="481" t="s">
        <v>3261</v>
      </c>
      <c r="I24" s="259">
        <f>G24/(G24+G23)</f>
        <v>3.9577819230444695E-3</v>
      </c>
      <c r="J24" s="481" t="s">
        <v>3262</v>
      </c>
      <c r="K24" s="481" t="s">
        <v>3108</v>
      </c>
      <c r="L24" s="107">
        <v>22.22</v>
      </c>
      <c r="M24" s="481" t="s">
        <v>3108</v>
      </c>
      <c r="N24" s="481" t="s">
        <v>3261</v>
      </c>
      <c r="O24" s="481" t="s">
        <v>3108</v>
      </c>
      <c r="P24" s="259">
        <f>(L24/(L24+L23))</f>
        <v>6.7206658964013288E-3</v>
      </c>
      <c r="Q24" s="481" t="s">
        <v>3108</v>
      </c>
    </row>
    <row r="25" spans="1:17" ht="24.95" customHeight="1" x14ac:dyDescent="0.2">
      <c r="A25" s="161" t="s">
        <v>3087</v>
      </c>
      <c r="B25" s="107" t="s">
        <v>3087</v>
      </c>
      <c r="C25" s="481" t="s">
        <v>3113</v>
      </c>
      <c r="D25" s="107" t="s">
        <v>3210</v>
      </c>
      <c r="E25" s="107"/>
      <c r="F25" s="481" t="s">
        <v>3260</v>
      </c>
      <c r="G25" s="256">
        <v>5575.6680135875849</v>
      </c>
      <c r="H25" s="481" t="s">
        <v>3261</v>
      </c>
      <c r="I25" s="259">
        <f>G25/(G25+G26)</f>
        <v>0.99658965873821992</v>
      </c>
      <c r="J25" s="481" t="s">
        <v>3260</v>
      </c>
      <c r="K25" s="481" t="s">
        <v>3108</v>
      </c>
      <c r="L25" s="132">
        <v>4814</v>
      </c>
      <c r="M25" s="481" t="s">
        <v>3108</v>
      </c>
      <c r="N25" s="481" t="s">
        <v>3261</v>
      </c>
      <c r="O25" s="481" t="s">
        <v>3108</v>
      </c>
      <c r="P25" s="259">
        <f>(L25/(L25+L26))</f>
        <v>0.99369804707577414</v>
      </c>
      <c r="Q25" s="481" t="s">
        <v>3108</v>
      </c>
    </row>
    <row r="26" spans="1:17" ht="24.95" customHeight="1" x14ac:dyDescent="0.2">
      <c r="A26" s="161" t="s">
        <v>3087</v>
      </c>
      <c r="B26" s="107" t="s">
        <v>3087</v>
      </c>
      <c r="C26" s="481" t="s">
        <v>3113</v>
      </c>
      <c r="D26" s="107" t="s">
        <v>3210</v>
      </c>
      <c r="E26" s="107"/>
      <c r="F26" s="481" t="s">
        <v>3262</v>
      </c>
      <c r="G26" s="107">
        <v>19.079999999999998</v>
      </c>
      <c r="H26" s="481" t="s">
        <v>3261</v>
      </c>
      <c r="I26" s="259">
        <f>G26/(G25+G26)</f>
        <v>3.410341261780101E-3</v>
      </c>
      <c r="J26" s="481" t="s">
        <v>3262</v>
      </c>
      <c r="K26" s="481" t="s">
        <v>3108</v>
      </c>
      <c r="L26" s="107">
        <v>30.53</v>
      </c>
      <c r="M26" s="481" t="s">
        <v>3108</v>
      </c>
      <c r="N26" s="481" t="s">
        <v>3261</v>
      </c>
      <c r="O26" s="481" t="s">
        <v>3108</v>
      </c>
      <c r="P26" s="259">
        <f>(L26/(L26+L25))</f>
        <v>6.3019529242258803E-3</v>
      </c>
      <c r="Q26" s="481" t="s">
        <v>3108</v>
      </c>
    </row>
    <row r="27" spans="1:17" ht="24.95" customHeight="1" x14ac:dyDescent="0.2">
      <c r="A27" s="161" t="s">
        <v>3087</v>
      </c>
      <c r="B27" s="107" t="s">
        <v>3087</v>
      </c>
      <c r="C27" s="481" t="s">
        <v>3113</v>
      </c>
      <c r="D27" s="107" t="s">
        <v>3217</v>
      </c>
      <c r="E27" s="107"/>
      <c r="F27" s="481" t="s">
        <v>3260</v>
      </c>
      <c r="G27" s="256">
        <v>6719.2339279621137</v>
      </c>
      <c r="H27" s="481" t="s">
        <v>3261</v>
      </c>
      <c r="I27" s="259">
        <f>G27/(G27+G28)</f>
        <v>0.99641871199119192</v>
      </c>
      <c r="J27" s="481" t="s">
        <v>3260</v>
      </c>
      <c r="K27" s="481" t="s">
        <v>3108</v>
      </c>
      <c r="L27" s="132">
        <v>6353</v>
      </c>
      <c r="M27" s="481" t="s">
        <v>3108</v>
      </c>
      <c r="N27" s="481" t="s">
        <v>3261</v>
      </c>
      <c r="O27" s="481" t="s">
        <v>3108</v>
      </c>
      <c r="P27" s="259">
        <f>(L27/(L27+L28))</f>
        <v>0.99329102504569333</v>
      </c>
      <c r="Q27" s="481" t="s">
        <v>3108</v>
      </c>
    </row>
    <row r="28" spans="1:17" ht="24.95" customHeight="1" x14ac:dyDescent="0.2">
      <c r="A28" s="161" t="s">
        <v>3087</v>
      </c>
      <c r="B28" s="107" t="s">
        <v>3087</v>
      </c>
      <c r="C28" s="481" t="s">
        <v>3113</v>
      </c>
      <c r="D28" s="107" t="s">
        <v>3217</v>
      </c>
      <c r="E28" s="107"/>
      <c r="F28" s="481" t="s">
        <v>3262</v>
      </c>
      <c r="G28" s="261">
        <v>24.15</v>
      </c>
      <c r="H28" s="481" t="s">
        <v>3261</v>
      </c>
      <c r="I28" s="259">
        <f>G28/(G27+G28)</f>
        <v>3.5812880088081024E-3</v>
      </c>
      <c r="J28" s="481" t="s">
        <v>3262</v>
      </c>
      <c r="K28" s="481" t="s">
        <v>3108</v>
      </c>
      <c r="L28" s="107">
        <v>42.91</v>
      </c>
      <c r="M28" s="481" t="s">
        <v>3108</v>
      </c>
      <c r="N28" s="481" t="s">
        <v>3261</v>
      </c>
      <c r="O28" s="481" t="s">
        <v>3108</v>
      </c>
      <c r="P28" s="259">
        <f>(L28/(L28+L27))</f>
        <v>6.7089749543067364E-3</v>
      </c>
      <c r="Q28" s="481" t="s">
        <v>3108</v>
      </c>
    </row>
    <row r="29" spans="1:17" ht="24.95" customHeight="1" x14ac:dyDescent="0.2">
      <c r="A29" s="107" t="s">
        <v>3782</v>
      </c>
      <c r="B29" s="146" t="s">
        <v>3073</v>
      </c>
      <c r="C29" s="107" t="s">
        <v>3796</v>
      </c>
      <c r="D29" s="154" t="s">
        <v>3875</v>
      </c>
      <c r="E29" s="154"/>
      <c r="F29" s="481" t="s">
        <v>3915</v>
      </c>
      <c r="G29" s="516">
        <v>874791000</v>
      </c>
      <c r="H29" s="481" t="s">
        <v>3924</v>
      </c>
      <c r="I29" s="481">
        <v>100</v>
      </c>
      <c r="J29" s="481" t="s">
        <v>3915</v>
      </c>
      <c r="K29" s="481"/>
      <c r="L29" s="516">
        <v>874791000</v>
      </c>
      <c r="M29" s="516"/>
      <c r="N29" s="481" t="s">
        <v>3924</v>
      </c>
      <c r="O29" s="481"/>
      <c r="P29" s="107"/>
      <c r="Q29" s="107"/>
    </row>
    <row r="30" spans="1:17" ht="24.95" customHeight="1" x14ac:dyDescent="0.2">
      <c r="A30" s="107" t="s">
        <v>3782</v>
      </c>
      <c r="B30" s="146" t="s">
        <v>3073</v>
      </c>
      <c r="C30" s="107" t="s">
        <v>3796</v>
      </c>
      <c r="D30" s="154" t="s">
        <v>3868</v>
      </c>
      <c r="E30" s="154"/>
      <c r="F30" s="481" t="s">
        <v>3915</v>
      </c>
      <c r="G30" s="516">
        <v>719082000</v>
      </c>
      <c r="H30" s="481" t="s">
        <v>3924</v>
      </c>
      <c r="I30" s="107">
        <v>100</v>
      </c>
      <c r="J30" s="481" t="s">
        <v>3915</v>
      </c>
      <c r="K30" s="481"/>
      <c r="L30" s="516">
        <v>719082000</v>
      </c>
      <c r="M30" s="516"/>
      <c r="N30" s="481" t="s">
        <v>3924</v>
      </c>
      <c r="O30" s="107"/>
      <c r="P30" s="107"/>
      <c r="Q30" s="107"/>
    </row>
    <row r="31" spans="1:17" ht="24.95" customHeight="1" x14ac:dyDescent="0.2">
      <c r="A31" s="107" t="s">
        <v>3782</v>
      </c>
      <c r="B31" s="146" t="s">
        <v>3073</v>
      </c>
      <c r="C31" s="107" t="s">
        <v>3796</v>
      </c>
      <c r="D31" s="154" t="s">
        <v>3857</v>
      </c>
      <c r="E31" s="154"/>
      <c r="F31" s="481" t="s">
        <v>3915</v>
      </c>
      <c r="G31" s="132">
        <v>3585391000</v>
      </c>
      <c r="H31" s="481" t="s">
        <v>3924</v>
      </c>
      <c r="I31" s="107">
        <v>100</v>
      </c>
      <c r="J31" s="481" t="s">
        <v>3915</v>
      </c>
      <c r="K31" s="481"/>
      <c r="L31" s="516">
        <v>3558391000</v>
      </c>
      <c r="M31" s="516"/>
      <c r="N31" s="481" t="s">
        <v>3924</v>
      </c>
      <c r="O31" s="107"/>
      <c r="P31" s="107"/>
      <c r="Q31" s="107"/>
    </row>
    <row r="32" spans="1:17" ht="24.95" customHeight="1" x14ac:dyDescent="0.2">
      <c r="A32" s="481" t="s">
        <v>3080</v>
      </c>
      <c r="B32" s="107" t="s">
        <v>3080</v>
      </c>
      <c r="C32" s="107" t="s">
        <v>4520</v>
      </c>
      <c r="D32" s="107" t="s">
        <v>4419</v>
      </c>
      <c r="E32" s="107"/>
      <c r="F32" s="481" t="s">
        <v>973</v>
      </c>
      <c r="G32" s="515" t="s">
        <v>4526</v>
      </c>
      <c r="H32" s="481" t="s">
        <v>4531</v>
      </c>
      <c r="I32" s="262">
        <v>1</v>
      </c>
      <c r="J32" s="481" t="s">
        <v>973</v>
      </c>
      <c r="K32" s="481"/>
      <c r="L32" s="515" t="s">
        <v>4410</v>
      </c>
      <c r="M32" s="132"/>
      <c r="N32" s="481" t="s">
        <v>4532</v>
      </c>
      <c r="O32" s="481"/>
      <c r="P32" s="262">
        <v>1</v>
      </c>
      <c r="Q32" s="262"/>
    </row>
    <row r="33" spans="1:17" ht="25.5" x14ac:dyDescent="0.2">
      <c r="A33" s="160" t="s">
        <v>3083</v>
      </c>
      <c r="B33" s="717" t="s">
        <v>3083</v>
      </c>
      <c r="C33" s="201" t="s">
        <v>5388</v>
      </c>
      <c r="D33" s="201" t="s">
        <v>7137</v>
      </c>
      <c r="E33" s="201"/>
      <c r="F33" s="201" t="s">
        <v>1327</v>
      </c>
      <c r="G33" s="198" t="s">
        <v>6943</v>
      </c>
      <c r="H33" s="201" t="s">
        <v>2281</v>
      </c>
      <c r="I33" s="201">
        <v>99</v>
      </c>
      <c r="J33" s="201" t="s">
        <v>1327</v>
      </c>
      <c r="K33" s="201" t="s">
        <v>5387</v>
      </c>
      <c r="L33" s="198" t="s">
        <v>6943</v>
      </c>
      <c r="M33" s="201" t="s">
        <v>5387</v>
      </c>
      <c r="N33" s="201" t="s">
        <v>2281</v>
      </c>
      <c r="O33" s="201" t="s">
        <v>5387</v>
      </c>
      <c r="P33" s="201">
        <v>99</v>
      </c>
      <c r="Q33" s="201" t="s">
        <v>5387</v>
      </c>
    </row>
    <row r="34" spans="1:17" ht="25.5" x14ac:dyDescent="0.2">
      <c r="A34" s="160" t="s">
        <v>3083</v>
      </c>
      <c r="B34" s="717" t="s">
        <v>3083</v>
      </c>
      <c r="C34" s="201" t="s">
        <v>5388</v>
      </c>
      <c r="D34" s="201" t="s">
        <v>7137</v>
      </c>
      <c r="E34" s="201"/>
      <c r="F34" s="201" t="s">
        <v>7149</v>
      </c>
      <c r="G34" s="198" t="s">
        <v>6943</v>
      </c>
      <c r="H34" s="201" t="s">
        <v>2936</v>
      </c>
      <c r="I34" s="201">
        <v>1</v>
      </c>
      <c r="J34" s="201" t="s">
        <v>7149</v>
      </c>
      <c r="K34" s="201" t="s">
        <v>5387</v>
      </c>
      <c r="L34" s="198" t="s">
        <v>6943</v>
      </c>
      <c r="M34" s="201" t="s">
        <v>5387</v>
      </c>
      <c r="N34" s="201" t="s">
        <v>2936</v>
      </c>
      <c r="O34" s="201" t="s">
        <v>5387</v>
      </c>
      <c r="P34" s="201">
        <v>1</v>
      </c>
      <c r="Q34" s="201" t="s">
        <v>5387</v>
      </c>
    </row>
    <row r="35" spans="1:17" ht="25.5" x14ac:dyDescent="0.2">
      <c r="A35" s="160" t="s">
        <v>3083</v>
      </c>
      <c r="B35" s="717" t="s">
        <v>3083</v>
      </c>
      <c r="C35" s="201" t="s">
        <v>5388</v>
      </c>
      <c r="D35" s="201" t="s">
        <v>7147</v>
      </c>
      <c r="E35" s="201"/>
      <c r="F35" s="201" t="s">
        <v>1327</v>
      </c>
      <c r="G35" s="198" t="s">
        <v>6943</v>
      </c>
      <c r="H35" s="201" t="s">
        <v>2281</v>
      </c>
      <c r="I35" s="201">
        <v>99</v>
      </c>
      <c r="J35" s="201" t="s">
        <v>1327</v>
      </c>
      <c r="K35" s="201" t="s">
        <v>5387</v>
      </c>
      <c r="L35" s="198" t="s">
        <v>6943</v>
      </c>
      <c r="M35" s="201" t="s">
        <v>5387</v>
      </c>
      <c r="N35" s="201" t="s">
        <v>2281</v>
      </c>
      <c r="O35" s="201" t="s">
        <v>5387</v>
      </c>
      <c r="P35" s="201">
        <v>99</v>
      </c>
      <c r="Q35" s="201" t="s">
        <v>5387</v>
      </c>
    </row>
    <row r="36" spans="1:17" ht="25.5" x14ac:dyDescent="0.2">
      <c r="A36" s="160" t="s">
        <v>3083</v>
      </c>
      <c r="B36" s="717" t="s">
        <v>3083</v>
      </c>
      <c r="C36" s="201" t="s">
        <v>5388</v>
      </c>
      <c r="D36" s="201" t="s">
        <v>7147</v>
      </c>
      <c r="E36" s="201"/>
      <c r="F36" s="201" t="s">
        <v>7149</v>
      </c>
      <c r="G36" s="198" t="s">
        <v>6943</v>
      </c>
      <c r="H36" s="201" t="s">
        <v>2936</v>
      </c>
      <c r="I36" s="201">
        <v>1</v>
      </c>
      <c r="J36" s="201" t="s">
        <v>7149</v>
      </c>
      <c r="K36" s="201" t="s">
        <v>5387</v>
      </c>
      <c r="L36" s="198" t="s">
        <v>6943</v>
      </c>
      <c r="M36" s="201" t="s">
        <v>5387</v>
      </c>
      <c r="N36" s="201" t="s">
        <v>2936</v>
      </c>
      <c r="O36" s="201" t="s">
        <v>5387</v>
      </c>
      <c r="P36" s="201">
        <v>1</v>
      </c>
      <c r="Q36" s="201" t="s">
        <v>5387</v>
      </c>
    </row>
    <row r="37" spans="1:17" ht="25.5" x14ac:dyDescent="0.2">
      <c r="A37" s="663"/>
      <c r="B37" s="473" t="s">
        <v>3086</v>
      </c>
      <c r="C37" s="664" t="s">
        <v>5423</v>
      </c>
      <c r="D37" s="742" t="s">
        <v>7283</v>
      </c>
      <c r="E37" s="742"/>
      <c r="F37" s="736" t="s">
        <v>1327</v>
      </c>
      <c r="G37" s="734" t="s">
        <v>6943</v>
      </c>
      <c r="H37" s="733" t="s">
        <v>2281</v>
      </c>
      <c r="I37" s="740">
        <v>0.996</v>
      </c>
      <c r="J37" s="736" t="s">
        <v>88</v>
      </c>
      <c r="K37" s="736"/>
      <c r="L37" s="267" t="s">
        <v>88</v>
      </c>
      <c r="M37" s="267"/>
      <c r="N37" s="733" t="s">
        <v>88</v>
      </c>
      <c r="O37" s="733"/>
      <c r="P37" s="740" t="s">
        <v>88</v>
      </c>
      <c r="Q37" s="107"/>
    </row>
    <row r="38" spans="1:17" ht="25.5" x14ac:dyDescent="0.2">
      <c r="A38" s="663"/>
      <c r="B38" s="473" t="s">
        <v>3086</v>
      </c>
      <c r="C38" s="664" t="s">
        <v>5423</v>
      </c>
      <c r="D38" s="742" t="s">
        <v>7283</v>
      </c>
      <c r="E38" s="742"/>
      <c r="F38" s="736" t="s">
        <v>5619</v>
      </c>
      <c r="G38" s="734" t="s">
        <v>6943</v>
      </c>
      <c r="H38" s="733" t="s">
        <v>2894</v>
      </c>
      <c r="I38" s="740">
        <v>3.5000000000000001E-3</v>
      </c>
      <c r="J38" s="736" t="s">
        <v>88</v>
      </c>
      <c r="K38" s="736"/>
      <c r="L38" s="267" t="s">
        <v>88</v>
      </c>
      <c r="M38" s="267"/>
      <c r="N38" s="733" t="s">
        <v>88</v>
      </c>
      <c r="O38" s="733"/>
      <c r="P38" s="740" t="s">
        <v>88</v>
      </c>
      <c r="Q38" s="107"/>
    </row>
    <row r="39" spans="1:17" ht="25.5" x14ac:dyDescent="0.2">
      <c r="A39" s="663"/>
      <c r="B39" s="473" t="s">
        <v>3086</v>
      </c>
      <c r="C39" s="664" t="s">
        <v>5423</v>
      </c>
      <c r="D39" s="742" t="s">
        <v>7284</v>
      </c>
      <c r="E39" s="742"/>
      <c r="F39" s="736" t="s">
        <v>7285</v>
      </c>
      <c r="G39" s="734" t="s">
        <v>6943</v>
      </c>
      <c r="H39" s="733" t="s">
        <v>2894</v>
      </c>
      <c r="I39" s="740">
        <v>5.0000000000000001E-4</v>
      </c>
      <c r="J39" s="736" t="s">
        <v>88</v>
      </c>
      <c r="K39" s="736"/>
      <c r="L39" s="267" t="s">
        <v>88</v>
      </c>
      <c r="M39" s="267"/>
      <c r="N39" s="733" t="s">
        <v>88</v>
      </c>
      <c r="O39" s="733"/>
      <c r="P39" s="740" t="s">
        <v>88</v>
      </c>
      <c r="Q39" s="107"/>
    </row>
  </sheetData>
  <mergeCells count="7">
    <mergeCell ref="C2:C3"/>
    <mergeCell ref="D2:D3"/>
    <mergeCell ref="A2:A3"/>
    <mergeCell ref="B2:B3"/>
    <mergeCell ref="J2:Q2"/>
    <mergeCell ref="F2:I2"/>
    <mergeCell ref="E2:E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theme="9"/>
  </sheetPr>
  <dimension ref="A1:B16"/>
  <sheetViews>
    <sheetView workbookViewId="0">
      <pane xSplit="1" ySplit="3" topLeftCell="B4" activePane="bottomRight" state="frozen"/>
      <selection pane="topRight"/>
      <selection pane="bottomLeft"/>
      <selection pane="bottomRight"/>
    </sheetView>
  </sheetViews>
  <sheetFormatPr defaultColWidth="9.140625" defaultRowHeight="12.75" x14ac:dyDescent="0.2"/>
  <cols>
    <col min="1" max="1" width="97.42578125" style="119" customWidth="1"/>
    <col min="2" max="2" width="34.42578125" style="119" customWidth="1"/>
    <col min="3" max="16384" width="9.140625" style="119"/>
  </cols>
  <sheetData>
    <row r="1" spans="1:2" ht="51.75" thickBot="1" x14ac:dyDescent="0.25">
      <c r="A1" s="269" t="s">
        <v>987</v>
      </c>
    </row>
    <row r="2" spans="1:2" ht="27.75" customHeight="1" x14ac:dyDescent="0.2">
      <c r="A2" s="860" t="s">
        <v>988</v>
      </c>
    </row>
    <row r="3" spans="1:2" ht="26.1" customHeight="1" thickBot="1" x14ac:dyDescent="0.25">
      <c r="A3" s="861"/>
    </row>
    <row r="6" spans="1:2" x14ac:dyDescent="0.2">
      <c r="A6" s="862" t="s">
        <v>19</v>
      </c>
      <c r="B6" s="863" t="s">
        <v>30</v>
      </c>
    </row>
    <row r="7" spans="1:2" x14ac:dyDescent="0.2">
      <c r="A7" s="862"/>
      <c r="B7" s="863"/>
    </row>
    <row r="8" spans="1:2" x14ac:dyDescent="0.2">
      <c r="A8" s="72" t="s">
        <v>3073</v>
      </c>
      <c r="B8" s="107" t="s">
        <v>624</v>
      </c>
    </row>
    <row r="9" spans="1:2" x14ac:dyDescent="0.2">
      <c r="A9" s="742" t="s">
        <v>22</v>
      </c>
      <c r="B9" s="107" t="s">
        <v>624</v>
      </c>
    </row>
    <row r="10" spans="1:2" x14ac:dyDescent="0.2">
      <c r="A10" s="125" t="s">
        <v>25</v>
      </c>
      <c r="B10" s="107" t="s">
        <v>624</v>
      </c>
    </row>
    <row r="11" spans="1:2" x14ac:dyDescent="0.2">
      <c r="A11" s="125" t="s">
        <v>27</v>
      </c>
      <c r="B11" s="107" t="s">
        <v>624</v>
      </c>
    </row>
    <row r="12" spans="1:2" x14ac:dyDescent="0.2">
      <c r="A12" s="77" t="s">
        <v>3080</v>
      </c>
      <c r="B12" s="107" t="s">
        <v>624</v>
      </c>
    </row>
    <row r="13" spans="1:2" x14ac:dyDescent="0.2">
      <c r="A13" s="77" t="s">
        <v>3087</v>
      </c>
      <c r="B13" s="107" t="s">
        <v>624</v>
      </c>
    </row>
    <row r="14" spans="1:2" x14ac:dyDescent="0.2">
      <c r="A14" s="107" t="s">
        <v>3088</v>
      </c>
      <c r="B14" s="134" t="s">
        <v>5845</v>
      </c>
    </row>
    <row r="15" spans="1:2" x14ac:dyDescent="0.2">
      <c r="A15" s="160" t="s">
        <v>3083</v>
      </c>
      <c r="B15" s="722" t="s">
        <v>7150</v>
      </c>
    </row>
    <row r="16" spans="1:2" x14ac:dyDescent="0.2">
      <c r="A16" s="107" t="s">
        <v>3086</v>
      </c>
      <c r="B16" s="107" t="s">
        <v>624</v>
      </c>
    </row>
  </sheetData>
  <mergeCells count="3">
    <mergeCell ref="A2:A3"/>
    <mergeCell ref="A6:A7"/>
    <mergeCell ref="B6:B7"/>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theme="9"/>
  </sheetPr>
  <dimension ref="A1:AI38"/>
  <sheetViews>
    <sheetView workbookViewId="0">
      <pane xSplit="3" ySplit="3" topLeftCell="D4" activePane="bottomRight" state="frozen"/>
      <selection pane="topRight" activeCell="B1" sqref="B1"/>
      <selection pane="bottomLeft" activeCell="A4" sqref="A4"/>
      <selection pane="bottomRight"/>
    </sheetView>
  </sheetViews>
  <sheetFormatPr defaultColWidth="9.140625" defaultRowHeight="12.75" x14ac:dyDescent="0.2"/>
  <cols>
    <col min="1" max="1" width="21.85546875" style="119" customWidth="1"/>
    <col min="2" max="2" width="22.140625" style="119" customWidth="1"/>
    <col min="3" max="3" width="24.5703125" style="119" customWidth="1"/>
    <col min="4" max="8" width="15.5703125" style="119" customWidth="1"/>
    <col min="9" max="10" width="22.5703125" style="119" customWidth="1"/>
    <col min="11" max="16" width="12.5703125" style="119" customWidth="1"/>
    <col min="17" max="18" width="25.42578125" style="119" customWidth="1"/>
    <col min="19" max="19" width="18.5703125" style="119" customWidth="1"/>
    <col min="20" max="22" width="12.5703125" style="119" customWidth="1"/>
    <col min="23" max="25" width="13.42578125" style="119" customWidth="1"/>
    <col min="26" max="26" width="38.5703125" style="119" customWidth="1"/>
    <col min="27" max="27" width="17.7109375" style="119" customWidth="1"/>
    <col min="28" max="29" width="19.42578125" style="119" customWidth="1"/>
    <col min="30" max="31" width="13.42578125" style="119" customWidth="1"/>
    <col min="32" max="32" width="38.5703125" style="119" customWidth="1"/>
    <col min="33" max="33" width="18.5703125" style="119" customWidth="1"/>
    <col min="34" max="34" width="38.42578125" style="119" customWidth="1"/>
    <col min="35" max="35" width="18" style="119" customWidth="1"/>
    <col min="36" max="16384" width="9.140625" style="119"/>
  </cols>
  <sheetData>
    <row r="1" spans="1:35" ht="13.5" thickBot="1" x14ac:dyDescent="0.25">
      <c r="A1" s="128" t="s">
        <v>989</v>
      </c>
    </row>
    <row r="2" spans="1:35" ht="27.75" customHeight="1" x14ac:dyDescent="0.2">
      <c r="A2" s="809" t="s">
        <v>18</v>
      </c>
      <c r="B2" s="811" t="s">
        <v>19</v>
      </c>
      <c r="C2" s="823" t="s">
        <v>238</v>
      </c>
      <c r="D2" s="811" t="s">
        <v>990</v>
      </c>
      <c r="E2" s="821" t="s">
        <v>991</v>
      </c>
      <c r="F2" s="825" t="s">
        <v>30</v>
      </c>
      <c r="G2" s="821" t="s">
        <v>992</v>
      </c>
      <c r="H2" s="825" t="s">
        <v>30</v>
      </c>
      <c r="I2" s="821" t="s">
        <v>993</v>
      </c>
      <c r="J2" s="825" t="s">
        <v>30</v>
      </c>
      <c r="K2" s="811" t="s">
        <v>994</v>
      </c>
      <c r="L2" s="811"/>
      <c r="M2" s="811"/>
      <c r="N2" s="811"/>
      <c r="O2" s="811"/>
      <c r="P2" s="811"/>
      <c r="Q2" s="811" t="s">
        <v>995</v>
      </c>
      <c r="R2" s="864" t="s">
        <v>5853</v>
      </c>
      <c r="S2" s="852" t="s">
        <v>30</v>
      </c>
      <c r="T2" s="811" t="s">
        <v>996</v>
      </c>
      <c r="U2" s="811"/>
      <c r="V2" s="811"/>
      <c r="W2" s="811"/>
      <c r="X2" s="811"/>
      <c r="Y2" s="811"/>
      <c r="Z2" s="811"/>
      <c r="AA2" s="811"/>
      <c r="AB2" s="811" t="s">
        <v>5320</v>
      </c>
      <c r="AC2" s="811"/>
      <c r="AD2" s="811"/>
      <c r="AE2" s="811"/>
      <c r="AF2" s="811"/>
      <c r="AG2" s="852" t="s">
        <v>30</v>
      </c>
      <c r="AH2" s="821" t="s">
        <v>997</v>
      </c>
      <c r="AI2" s="831" t="s">
        <v>30</v>
      </c>
    </row>
    <row r="3" spans="1:35" ht="103.5" customHeight="1" thickBot="1" x14ac:dyDescent="0.25">
      <c r="A3" s="810"/>
      <c r="B3" s="812"/>
      <c r="C3" s="833"/>
      <c r="D3" s="812"/>
      <c r="E3" s="822"/>
      <c r="F3" s="826"/>
      <c r="G3" s="822"/>
      <c r="H3" s="826"/>
      <c r="I3" s="822"/>
      <c r="J3" s="826"/>
      <c r="K3" s="157" t="s">
        <v>998</v>
      </c>
      <c r="L3" s="157" t="s">
        <v>999</v>
      </c>
      <c r="M3" s="158" t="s">
        <v>30</v>
      </c>
      <c r="N3" s="157" t="s">
        <v>1000</v>
      </c>
      <c r="O3" s="157" t="s">
        <v>1001</v>
      </c>
      <c r="P3" s="158" t="s">
        <v>30</v>
      </c>
      <c r="Q3" s="812"/>
      <c r="R3" s="865"/>
      <c r="S3" s="853"/>
      <c r="T3" s="157" t="s">
        <v>998</v>
      </c>
      <c r="U3" s="157" t="s">
        <v>999</v>
      </c>
      <c r="V3" s="158" t="s">
        <v>30</v>
      </c>
      <c r="W3" s="157" t="s">
        <v>1000</v>
      </c>
      <c r="X3" s="157" t="s">
        <v>1001</v>
      </c>
      <c r="Y3" s="158" t="s">
        <v>30</v>
      </c>
      <c r="Z3" s="157" t="s">
        <v>5319</v>
      </c>
      <c r="AA3" s="158" t="s">
        <v>30</v>
      </c>
      <c r="AB3" s="157" t="s">
        <v>1002</v>
      </c>
      <c r="AC3" s="158" t="s">
        <v>30</v>
      </c>
      <c r="AD3" s="157" t="s">
        <v>1003</v>
      </c>
      <c r="AE3" s="158" t="s">
        <v>30</v>
      </c>
      <c r="AF3" s="157" t="s">
        <v>1004</v>
      </c>
      <c r="AG3" s="853"/>
      <c r="AH3" s="822"/>
      <c r="AI3" s="832"/>
    </row>
    <row r="4" spans="1:35" s="126" customFormat="1" ht="24.95" customHeight="1" x14ac:dyDescent="0.2">
      <c r="A4" s="125" t="s">
        <v>21</v>
      </c>
      <c r="B4" s="107" t="s">
        <v>22</v>
      </c>
      <c r="C4" s="125" t="s">
        <v>1005</v>
      </c>
      <c r="D4" s="125" t="s">
        <v>85</v>
      </c>
      <c r="E4" s="125" t="s">
        <v>85</v>
      </c>
      <c r="F4" s="125" t="s">
        <v>78</v>
      </c>
      <c r="G4" s="125" t="s">
        <v>85</v>
      </c>
      <c r="H4" s="125" t="s">
        <v>78</v>
      </c>
      <c r="I4" s="125" t="s">
        <v>85</v>
      </c>
      <c r="J4" s="125" t="s">
        <v>78</v>
      </c>
      <c r="K4" s="125" t="s">
        <v>85</v>
      </c>
      <c r="L4" s="125" t="s">
        <v>85</v>
      </c>
      <c r="M4" s="125" t="s">
        <v>78</v>
      </c>
      <c r="N4" s="125" t="s">
        <v>85</v>
      </c>
      <c r="O4" s="125" t="s">
        <v>85</v>
      </c>
      <c r="P4" s="125" t="s">
        <v>78</v>
      </c>
      <c r="Q4" s="125" t="s">
        <v>85</v>
      </c>
      <c r="R4" s="125"/>
      <c r="S4" s="125" t="s">
        <v>78</v>
      </c>
      <c r="T4" s="125" t="s">
        <v>85</v>
      </c>
      <c r="U4" s="125" t="s">
        <v>85</v>
      </c>
      <c r="V4" s="125" t="s">
        <v>78</v>
      </c>
      <c r="W4" s="125" t="s">
        <v>85</v>
      </c>
      <c r="X4" s="125" t="s">
        <v>85</v>
      </c>
      <c r="Y4" s="125" t="s">
        <v>78</v>
      </c>
      <c r="Z4" s="125" t="s">
        <v>85</v>
      </c>
      <c r="AA4" s="125" t="s">
        <v>78</v>
      </c>
      <c r="AB4" s="125" t="s">
        <v>85</v>
      </c>
      <c r="AC4" s="125" t="s">
        <v>78</v>
      </c>
      <c r="AD4" s="125" t="s">
        <v>85</v>
      </c>
      <c r="AE4" s="125" t="s">
        <v>78</v>
      </c>
      <c r="AF4" s="125" t="s">
        <v>85</v>
      </c>
      <c r="AG4" s="125" t="s">
        <v>78</v>
      </c>
      <c r="AH4" s="125" t="s">
        <v>85</v>
      </c>
      <c r="AI4" s="125" t="s">
        <v>78</v>
      </c>
    </row>
    <row r="5" spans="1:35" s="126" customFormat="1" ht="24.95" customHeight="1" x14ac:dyDescent="0.2">
      <c r="A5" s="125" t="s">
        <v>24</v>
      </c>
      <c r="B5" s="107" t="s">
        <v>25</v>
      </c>
      <c r="C5" s="125" t="s">
        <v>119</v>
      </c>
      <c r="D5" s="125" t="s">
        <v>85</v>
      </c>
      <c r="E5" s="125" t="s">
        <v>85</v>
      </c>
      <c r="F5" s="125" t="s">
        <v>78</v>
      </c>
      <c r="G5" s="125" t="s">
        <v>85</v>
      </c>
      <c r="H5" s="125" t="s">
        <v>78</v>
      </c>
      <c r="I5" s="125" t="s">
        <v>85</v>
      </c>
      <c r="J5" s="125" t="s">
        <v>78</v>
      </c>
      <c r="K5" s="125" t="s">
        <v>85</v>
      </c>
      <c r="L5" s="125" t="s">
        <v>85</v>
      </c>
      <c r="M5" s="125" t="s">
        <v>78</v>
      </c>
      <c r="N5" s="125" t="s">
        <v>85</v>
      </c>
      <c r="O5" s="125" t="s">
        <v>85</v>
      </c>
      <c r="P5" s="125" t="s">
        <v>78</v>
      </c>
      <c r="Q5" s="125" t="s">
        <v>85</v>
      </c>
      <c r="R5" s="125"/>
      <c r="S5" s="125" t="s">
        <v>78</v>
      </c>
      <c r="T5" s="125" t="s">
        <v>85</v>
      </c>
      <c r="U5" s="125" t="s">
        <v>85</v>
      </c>
      <c r="V5" s="125" t="s">
        <v>78</v>
      </c>
      <c r="W5" s="125" t="s">
        <v>85</v>
      </c>
      <c r="X5" s="125" t="s">
        <v>85</v>
      </c>
      <c r="Y5" s="125" t="s">
        <v>78</v>
      </c>
      <c r="Z5" s="125" t="s">
        <v>85</v>
      </c>
      <c r="AA5" s="125" t="s">
        <v>78</v>
      </c>
      <c r="AB5" s="125" t="s">
        <v>85</v>
      </c>
      <c r="AC5" s="125" t="s">
        <v>78</v>
      </c>
      <c r="AD5" s="125" t="s">
        <v>85</v>
      </c>
      <c r="AE5" s="125" t="s">
        <v>78</v>
      </c>
      <c r="AF5" s="125" t="s">
        <v>85</v>
      </c>
      <c r="AG5" s="125" t="s">
        <v>78</v>
      </c>
      <c r="AH5" s="125" t="s">
        <v>85</v>
      </c>
      <c r="AI5" s="125" t="s">
        <v>78</v>
      </c>
    </row>
    <row r="6" spans="1:35" s="126" customFormat="1" ht="24.95" customHeight="1" x14ac:dyDescent="0.2">
      <c r="A6" s="125" t="s">
        <v>26</v>
      </c>
      <c r="B6" s="107" t="s">
        <v>27</v>
      </c>
      <c r="C6" s="125" t="s">
        <v>135</v>
      </c>
      <c r="D6" s="125" t="s">
        <v>85</v>
      </c>
      <c r="E6" s="125" t="s">
        <v>85</v>
      </c>
      <c r="F6" s="125" t="s">
        <v>78</v>
      </c>
      <c r="G6" s="125" t="s">
        <v>85</v>
      </c>
      <c r="H6" s="125" t="s">
        <v>78</v>
      </c>
      <c r="I6" s="125" t="s">
        <v>85</v>
      </c>
      <c r="J6" s="125" t="s">
        <v>78</v>
      </c>
      <c r="K6" s="125" t="s">
        <v>85</v>
      </c>
      <c r="L6" s="125" t="s">
        <v>85</v>
      </c>
      <c r="M6" s="125" t="s">
        <v>78</v>
      </c>
      <c r="N6" s="125" t="s">
        <v>85</v>
      </c>
      <c r="O6" s="125" t="s">
        <v>85</v>
      </c>
      <c r="P6" s="125" t="s">
        <v>78</v>
      </c>
      <c r="Q6" s="125" t="s">
        <v>85</v>
      </c>
      <c r="R6" s="125"/>
      <c r="S6" s="125" t="s">
        <v>78</v>
      </c>
      <c r="T6" s="125" t="s">
        <v>85</v>
      </c>
      <c r="U6" s="125" t="s">
        <v>85</v>
      </c>
      <c r="V6" s="125" t="s">
        <v>78</v>
      </c>
      <c r="W6" s="125" t="s">
        <v>85</v>
      </c>
      <c r="X6" s="125" t="s">
        <v>85</v>
      </c>
      <c r="Y6" s="125" t="s">
        <v>78</v>
      </c>
      <c r="Z6" s="125" t="s">
        <v>85</v>
      </c>
      <c r="AA6" s="125" t="s">
        <v>78</v>
      </c>
      <c r="AB6" s="125" t="s">
        <v>85</v>
      </c>
      <c r="AC6" s="125" t="s">
        <v>78</v>
      </c>
      <c r="AD6" s="125" t="s">
        <v>85</v>
      </c>
      <c r="AE6" s="125" t="s">
        <v>78</v>
      </c>
      <c r="AF6" s="125" t="s">
        <v>85</v>
      </c>
      <c r="AG6" s="125" t="s">
        <v>78</v>
      </c>
      <c r="AH6" s="125" t="s">
        <v>85</v>
      </c>
      <c r="AI6" s="125" t="s">
        <v>78</v>
      </c>
    </row>
    <row r="7" spans="1:35" s="126" customFormat="1" ht="24.95" customHeight="1" x14ac:dyDescent="0.2">
      <c r="A7" s="156" t="s">
        <v>3087</v>
      </c>
      <c r="B7" s="107" t="s">
        <v>3087</v>
      </c>
      <c r="C7" s="125" t="s">
        <v>3115</v>
      </c>
      <c r="D7" s="125" t="s">
        <v>85</v>
      </c>
      <c r="E7" s="125" t="s">
        <v>85</v>
      </c>
      <c r="F7" s="125" t="s">
        <v>3108</v>
      </c>
      <c r="G7" s="125" t="s">
        <v>85</v>
      </c>
      <c r="H7" s="125" t="s">
        <v>3108</v>
      </c>
      <c r="I7" s="125" t="s">
        <v>85</v>
      </c>
      <c r="J7" s="125" t="s">
        <v>3108</v>
      </c>
      <c r="K7" s="125" t="s">
        <v>85</v>
      </c>
      <c r="L7" s="125" t="s">
        <v>85</v>
      </c>
      <c r="M7" s="125" t="s">
        <v>3108</v>
      </c>
      <c r="N7" s="125" t="s">
        <v>85</v>
      </c>
      <c r="O7" s="125" t="s">
        <v>85</v>
      </c>
      <c r="P7" s="125" t="s">
        <v>3108</v>
      </c>
      <c r="Q7" s="125" t="s">
        <v>85</v>
      </c>
      <c r="R7" s="125"/>
      <c r="S7" s="125" t="s">
        <v>3108</v>
      </c>
      <c r="T7" s="125" t="s">
        <v>85</v>
      </c>
      <c r="U7" s="125" t="s">
        <v>85</v>
      </c>
      <c r="V7" s="125" t="s">
        <v>3108</v>
      </c>
      <c r="W7" s="125" t="s">
        <v>85</v>
      </c>
      <c r="X7" s="125" t="s">
        <v>85</v>
      </c>
      <c r="Y7" s="125" t="s">
        <v>3108</v>
      </c>
      <c r="Z7" s="125" t="s">
        <v>85</v>
      </c>
      <c r="AA7" s="125" t="s">
        <v>3108</v>
      </c>
      <c r="AB7" s="125" t="s">
        <v>85</v>
      </c>
      <c r="AC7" s="125" t="s">
        <v>3108</v>
      </c>
      <c r="AD7" s="125" t="s">
        <v>85</v>
      </c>
      <c r="AE7" s="125" t="s">
        <v>3108</v>
      </c>
      <c r="AF7" s="125" t="s">
        <v>85</v>
      </c>
      <c r="AG7" s="125" t="s">
        <v>3108</v>
      </c>
      <c r="AH7" s="125" t="s">
        <v>85</v>
      </c>
      <c r="AI7" s="125" t="s">
        <v>3108</v>
      </c>
    </row>
    <row r="8" spans="1:35" ht="24.95" customHeight="1" x14ac:dyDescent="0.2">
      <c r="A8" s="107"/>
      <c r="B8" s="146" t="s">
        <v>3073</v>
      </c>
      <c r="C8" s="107"/>
      <c r="D8" s="107"/>
      <c r="E8" s="107"/>
      <c r="F8" s="107"/>
      <c r="G8" s="107"/>
      <c r="H8" s="107"/>
      <c r="I8" s="107"/>
      <c r="J8" s="107"/>
      <c r="K8" s="107"/>
      <c r="L8" s="107"/>
      <c r="M8" s="107"/>
      <c r="N8" s="107"/>
      <c r="O8" s="107"/>
      <c r="P8" s="107"/>
      <c r="Q8" s="107"/>
      <c r="R8" s="107"/>
      <c r="S8" s="107"/>
      <c r="T8" s="107"/>
      <c r="U8" s="107"/>
      <c r="V8" s="107"/>
      <c r="W8" s="107"/>
      <c r="X8" s="107"/>
      <c r="Y8" s="107"/>
      <c r="Z8" s="16"/>
      <c r="AA8" s="16"/>
      <c r="AB8" s="107"/>
      <c r="AC8" s="107"/>
      <c r="AD8" s="107"/>
      <c r="AE8" s="107"/>
      <c r="AF8" s="16"/>
      <c r="AG8" s="16"/>
      <c r="AH8" s="16"/>
      <c r="AI8" s="16"/>
    </row>
    <row r="9" spans="1:35" s="126" customFormat="1" ht="24.95" customHeight="1" x14ac:dyDescent="0.2">
      <c r="A9" s="125" t="s">
        <v>3080</v>
      </c>
      <c r="B9" s="107" t="s">
        <v>3080</v>
      </c>
      <c r="C9" s="125" t="s">
        <v>4520</v>
      </c>
      <c r="D9" s="125" t="s">
        <v>85</v>
      </c>
      <c r="E9" s="125" t="s">
        <v>85</v>
      </c>
      <c r="F9" s="125"/>
      <c r="G9" s="125" t="s">
        <v>85</v>
      </c>
      <c r="H9" s="125"/>
      <c r="I9" s="125" t="s">
        <v>85</v>
      </c>
      <c r="J9" s="125"/>
      <c r="K9" s="125"/>
      <c r="L9" s="125" t="s">
        <v>85</v>
      </c>
      <c r="M9" s="125"/>
      <c r="N9" s="125"/>
      <c r="O9" s="125" t="s">
        <v>85</v>
      </c>
      <c r="P9" s="125"/>
      <c r="Q9" s="125" t="s">
        <v>85</v>
      </c>
      <c r="R9" s="125"/>
      <c r="S9" s="125"/>
      <c r="T9" s="125"/>
      <c r="U9" s="125" t="s">
        <v>85</v>
      </c>
      <c r="V9" s="125"/>
      <c r="W9" s="125"/>
      <c r="X9" s="125" t="s">
        <v>85</v>
      </c>
      <c r="Y9" s="125"/>
      <c r="Z9" s="125" t="s">
        <v>85</v>
      </c>
      <c r="AA9" s="125"/>
      <c r="AB9" s="125" t="s">
        <v>85</v>
      </c>
      <c r="AC9" s="125"/>
      <c r="AD9" s="125" t="s">
        <v>85</v>
      </c>
      <c r="AE9" s="125"/>
      <c r="AF9" s="125" t="s">
        <v>85</v>
      </c>
      <c r="AG9" s="125"/>
      <c r="AH9" s="125" t="s">
        <v>85</v>
      </c>
      <c r="AI9" s="125"/>
    </row>
    <row r="10" spans="1:35" ht="24.95" customHeight="1" x14ac:dyDescent="0.2">
      <c r="A10" s="107"/>
      <c r="B10" s="107" t="s">
        <v>3088</v>
      </c>
      <c r="C10" s="107" t="s">
        <v>5711</v>
      </c>
      <c r="D10" s="107" t="s">
        <v>5738</v>
      </c>
      <c r="E10" s="107" t="s">
        <v>5846</v>
      </c>
      <c r="F10" s="107"/>
      <c r="G10" s="107" t="s">
        <v>5847</v>
      </c>
      <c r="H10" s="107"/>
      <c r="I10" s="107">
        <v>1998</v>
      </c>
      <c r="J10" s="107"/>
      <c r="K10" s="107" t="s">
        <v>5848</v>
      </c>
      <c r="L10" s="107"/>
      <c r="M10" s="107"/>
      <c r="N10" s="107" t="s">
        <v>5848</v>
      </c>
      <c r="O10" s="107"/>
      <c r="P10" s="107"/>
      <c r="Q10" s="107" t="s">
        <v>101</v>
      </c>
      <c r="R10" s="107" t="s">
        <v>101</v>
      </c>
      <c r="S10" s="107"/>
      <c r="T10" s="107" t="s">
        <v>5849</v>
      </c>
      <c r="U10" s="107"/>
      <c r="V10" s="107"/>
      <c r="W10" s="107" t="s">
        <v>5849</v>
      </c>
      <c r="X10" s="107"/>
      <c r="Y10" s="107"/>
      <c r="Z10" s="107" t="s">
        <v>5850</v>
      </c>
      <c r="AA10" s="107"/>
      <c r="AB10" s="107" t="s">
        <v>88</v>
      </c>
      <c r="AC10" s="107"/>
      <c r="AD10" s="107" t="s">
        <v>88</v>
      </c>
      <c r="AE10" s="107"/>
      <c r="AF10" s="107" t="s">
        <v>88</v>
      </c>
      <c r="AG10" s="107"/>
      <c r="AH10" s="107" t="s">
        <v>5851</v>
      </c>
      <c r="AI10" s="107"/>
    </row>
    <row r="11" spans="1:35" ht="24.95" customHeight="1" x14ac:dyDescent="0.2">
      <c r="A11" s="107"/>
      <c r="B11" s="107" t="s">
        <v>3088</v>
      </c>
      <c r="C11" s="107" t="s">
        <v>5711</v>
      </c>
      <c r="D11" s="107" t="s">
        <v>5740</v>
      </c>
      <c r="E11" s="107" t="s">
        <v>5846</v>
      </c>
      <c r="F11" s="107"/>
      <c r="G11" s="107" t="s">
        <v>5847</v>
      </c>
      <c r="H11" s="107"/>
      <c r="I11" s="107">
        <v>1998</v>
      </c>
      <c r="J11" s="107"/>
      <c r="K11" s="107" t="s">
        <v>5848</v>
      </c>
      <c r="L11" s="107"/>
      <c r="M11" s="107"/>
      <c r="N11" s="107" t="s">
        <v>5848</v>
      </c>
      <c r="O11" s="107"/>
      <c r="P11" s="107"/>
      <c r="Q11" s="107" t="s">
        <v>101</v>
      </c>
      <c r="R11" s="107" t="s">
        <v>101</v>
      </c>
      <c r="S11" s="107"/>
      <c r="T11" s="107" t="s">
        <v>5852</v>
      </c>
      <c r="U11" s="107"/>
      <c r="V11" s="107"/>
      <c r="W11" s="107" t="s">
        <v>5852</v>
      </c>
      <c r="X11" s="107"/>
      <c r="Y11" s="107"/>
      <c r="Z11" s="107" t="s">
        <v>5850</v>
      </c>
      <c r="AA11" s="107"/>
      <c r="AB11" s="107" t="s">
        <v>88</v>
      </c>
      <c r="AC11" s="107"/>
      <c r="AD11" s="107" t="s">
        <v>88</v>
      </c>
      <c r="AE11" s="107"/>
      <c r="AF11" s="107" t="s">
        <v>88</v>
      </c>
      <c r="AG11" s="107"/>
      <c r="AH11" s="107" t="s">
        <v>5851</v>
      </c>
      <c r="AI11" s="107"/>
    </row>
    <row r="12" spans="1:35" ht="24.95" customHeight="1" x14ac:dyDescent="0.2">
      <c r="A12" s="107"/>
      <c r="B12" s="107" t="s">
        <v>3088</v>
      </c>
      <c r="C12" s="107" t="s">
        <v>5711</v>
      </c>
      <c r="D12" s="107" t="s">
        <v>5741</v>
      </c>
      <c r="E12" s="107" t="s">
        <v>5846</v>
      </c>
      <c r="F12" s="107"/>
      <c r="G12" s="107" t="s">
        <v>5847</v>
      </c>
      <c r="H12" s="107"/>
      <c r="I12" s="107">
        <v>1998</v>
      </c>
      <c r="J12" s="107"/>
      <c r="K12" s="107" t="s">
        <v>5848</v>
      </c>
      <c r="L12" s="107"/>
      <c r="M12" s="107"/>
      <c r="N12" s="107" t="s">
        <v>5848</v>
      </c>
      <c r="O12" s="107"/>
      <c r="P12" s="107"/>
      <c r="Q12" s="107" t="s">
        <v>101</v>
      </c>
      <c r="R12" s="107" t="s">
        <v>101</v>
      </c>
      <c r="S12" s="107"/>
      <c r="T12" s="107" t="s">
        <v>5852</v>
      </c>
      <c r="U12" s="107"/>
      <c r="V12" s="107"/>
      <c r="W12" s="107" t="s">
        <v>5852</v>
      </c>
      <c r="X12" s="107"/>
      <c r="Y12" s="107"/>
      <c r="Z12" s="107" t="s">
        <v>5850</v>
      </c>
      <c r="AA12" s="107"/>
      <c r="AB12" s="107" t="s">
        <v>88</v>
      </c>
      <c r="AC12" s="107"/>
      <c r="AD12" s="107" t="s">
        <v>88</v>
      </c>
      <c r="AE12" s="107"/>
      <c r="AF12" s="107" t="s">
        <v>88</v>
      </c>
      <c r="AG12" s="107"/>
      <c r="AH12" s="107" t="s">
        <v>5851</v>
      </c>
      <c r="AI12" s="107"/>
    </row>
    <row r="13" spans="1:35" ht="24.95" customHeight="1" x14ac:dyDescent="0.2">
      <c r="A13" s="107"/>
      <c r="B13" s="107" t="s">
        <v>3088</v>
      </c>
      <c r="C13" s="107" t="s">
        <v>5711</v>
      </c>
      <c r="D13" s="107" t="s">
        <v>5742</v>
      </c>
      <c r="E13" s="107" t="s">
        <v>5846</v>
      </c>
      <c r="F13" s="107"/>
      <c r="G13" s="107" t="s">
        <v>5847</v>
      </c>
      <c r="H13" s="107"/>
      <c r="I13" s="107">
        <v>1998</v>
      </c>
      <c r="J13" s="107"/>
      <c r="K13" s="107" t="s">
        <v>5848</v>
      </c>
      <c r="L13" s="107"/>
      <c r="M13" s="107"/>
      <c r="N13" s="107" t="s">
        <v>5848</v>
      </c>
      <c r="O13" s="107"/>
      <c r="P13" s="107"/>
      <c r="Q13" s="107" t="s">
        <v>101</v>
      </c>
      <c r="R13" s="107" t="s">
        <v>101</v>
      </c>
      <c r="S13" s="107"/>
      <c r="T13" s="107" t="s">
        <v>5852</v>
      </c>
      <c r="U13" s="107"/>
      <c r="V13" s="107"/>
      <c r="W13" s="107" t="s">
        <v>5852</v>
      </c>
      <c r="X13" s="107"/>
      <c r="Y13" s="107"/>
      <c r="Z13" s="107" t="s">
        <v>5850</v>
      </c>
      <c r="AA13" s="107"/>
      <c r="AB13" s="107" t="s">
        <v>88</v>
      </c>
      <c r="AC13" s="107"/>
      <c r="AD13" s="107" t="s">
        <v>88</v>
      </c>
      <c r="AE13" s="107"/>
      <c r="AF13" s="107" t="s">
        <v>88</v>
      </c>
      <c r="AG13" s="107"/>
      <c r="AH13" s="107" t="s">
        <v>5851</v>
      </c>
      <c r="AI13" s="107"/>
    </row>
    <row r="14" spans="1:35" ht="24.95" customHeight="1" x14ac:dyDescent="0.2">
      <c r="A14" s="107"/>
      <c r="B14" s="107" t="s">
        <v>3088</v>
      </c>
      <c r="C14" s="107" t="s">
        <v>5711</v>
      </c>
      <c r="D14" s="107" t="s">
        <v>5743</v>
      </c>
      <c r="E14" s="107" t="s">
        <v>5846</v>
      </c>
      <c r="F14" s="107"/>
      <c r="G14" s="107" t="s">
        <v>5847</v>
      </c>
      <c r="H14" s="107"/>
      <c r="I14" s="107">
        <v>1998</v>
      </c>
      <c r="J14" s="107"/>
      <c r="K14" s="107" t="s">
        <v>5848</v>
      </c>
      <c r="L14" s="107"/>
      <c r="M14" s="107"/>
      <c r="N14" s="107" t="s">
        <v>5848</v>
      </c>
      <c r="O14" s="107"/>
      <c r="P14" s="107"/>
      <c r="Q14" s="107" t="s">
        <v>101</v>
      </c>
      <c r="R14" s="107" t="s">
        <v>101</v>
      </c>
      <c r="S14" s="107"/>
      <c r="T14" s="107" t="s">
        <v>5852</v>
      </c>
      <c r="U14" s="107"/>
      <c r="V14" s="107"/>
      <c r="W14" s="107" t="s">
        <v>5852</v>
      </c>
      <c r="X14" s="107"/>
      <c r="Y14" s="107"/>
      <c r="Z14" s="107" t="s">
        <v>5850</v>
      </c>
      <c r="AA14" s="107"/>
      <c r="AB14" s="107" t="s">
        <v>88</v>
      </c>
      <c r="AC14" s="107"/>
      <c r="AD14" s="107" t="s">
        <v>88</v>
      </c>
      <c r="AE14" s="107"/>
      <c r="AF14" s="107" t="s">
        <v>88</v>
      </c>
      <c r="AG14" s="107"/>
      <c r="AH14" s="107" t="s">
        <v>5851</v>
      </c>
      <c r="AI14" s="107"/>
    </row>
    <row r="15" spans="1:35" ht="24.95" customHeight="1" x14ac:dyDescent="0.2">
      <c r="A15" s="107"/>
      <c r="B15" s="107" t="s">
        <v>3088</v>
      </c>
      <c r="C15" s="107" t="s">
        <v>5711</v>
      </c>
      <c r="D15" s="107" t="s">
        <v>5744</v>
      </c>
      <c r="E15" s="107" t="s">
        <v>5846</v>
      </c>
      <c r="F15" s="107"/>
      <c r="G15" s="107" t="s">
        <v>5847</v>
      </c>
      <c r="H15" s="107"/>
      <c r="I15" s="107">
        <v>1998</v>
      </c>
      <c r="J15" s="107"/>
      <c r="K15" s="107" t="s">
        <v>5848</v>
      </c>
      <c r="L15" s="107"/>
      <c r="M15" s="107"/>
      <c r="N15" s="107" t="s">
        <v>5848</v>
      </c>
      <c r="O15" s="107"/>
      <c r="P15" s="107"/>
      <c r="Q15" s="107" t="s">
        <v>101</v>
      </c>
      <c r="R15" s="107" t="s">
        <v>101</v>
      </c>
      <c r="S15" s="107"/>
      <c r="T15" s="107" t="s">
        <v>5852</v>
      </c>
      <c r="U15" s="107"/>
      <c r="V15" s="107"/>
      <c r="W15" s="107" t="s">
        <v>5852</v>
      </c>
      <c r="X15" s="107"/>
      <c r="Y15" s="107"/>
      <c r="Z15" s="107" t="s">
        <v>5850</v>
      </c>
      <c r="AA15" s="107"/>
      <c r="AB15" s="107" t="s">
        <v>88</v>
      </c>
      <c r="AC15" s="107"/>
      <c r="AD15" s="107" t="s">
        <v>88</v>
      </c>
      <c r="AE15" s="107"/>
      <c r="AF15" s="107" t="s">
        <v>88</v>
      </c>
      <c r="AG15" s="107"/>
      <c r="AH15" s="107" t="s">
        <v>5851</v>
      </c>
      <c r="AI15" s="107"/>
    </row>
    <row r="16" spans="1:35" ht="24.95" customHeight="1" x14ac:dyDescent="0.2">
      <c r="A16" s="107"/>
      <c r="B16" s="107" t="s">
        <v>3088</v>
      </c>
      <c r="C16" s="107" t="s">
        <v>5711</v>
      </c>
      <c r="D16" s="107" t="s">
        <v>5745</v>
      </c>
      <c r="E16" s="107" t="s">
        <v>5846</v>
      </c>
      <c r="F16" s="107"/>
      <c r="G16" s="107" t="s">
        <v>5847</v>
      </c>
      <c r="H16" s="107"/>
      <c r="I16" s="107">
        <v>1998</v>
      </c>
      <c r="J16" s="107"/>
      <c r="K16" s="107" t="s">
        <v>5848</v>
      </c>
      <c r="L16" s="107"/>
      <c r="M16" s="107"/>
      <c r="N16" s="107" t="s">
        <v>5848</v>
      </c>
      <c r="O16" s="107"/>
      <c r="P16" s="107"/>
      <c r="Q16" s="107" t="s">
        <v>101</v>
      </c>
      <c r="R16" s="107" t="s">
        <v>101</v>
      </c>
      <c r="S16" s="107"/>
      <c r="T16" s="107" t="s">
        <v>5852</v>
      </c>
      <c r="U16" s="107"/>
      <c r="V16" s="107"/>
      <c r="W16" s="107" t="s">
        <v>5852</v>
      </c>
      <c r="X16" s="107"/>
      <c r="Y16" s="107"/>
      <c r="Z16" s="107" t="s">
        <v>5850</v>
      </c>
      <c r="AA16" s="107"/>
      <c r="AB16" s="107" t="s">
        <v>88</v>
      </c>
      <c r="AC16" s="107"/>
      <c r="AD16" s="107" t="s">
        <v>88</v>
      </c>
      <c r="AE16" s="107"/>
      <c r="AF16" s="107" t="s">
        <v>88</v>
      </c>
      <c r="AG16" s="107"/>
      <c r="AH16" s="107" t="s">
        <v>5851</v>
      </c>
      <c r="AI16" s="107"/>
    </row>
    <row r="17" spans="1:35" ht="24.95" customHeight="1" x14ac:dyDescent="0.2">
      <c r="A17" s="107"/>
      <c r="B17" s="107" t="s">
        <v>3088</v>
      </c>
      <c r="C17" s="107" t="s">
        <v>5711</v>
      </c>
      <c r="D17" s="107" t="s">
        <v>5746</v>
      </c>
      <c r="E17" s="107" t="s">
        <v>5846</v>
      </c>
      <c r="F17" s="107"/>
      <c r="G17" s="107" t="s">
        <v>5847</v>
      </c>
      <c r="H17" s="107"/>
      <c r="I17" s="107">
        <v>1998</v>
      </c>
      <c r="J17" s="107"/>
      <c r="K17" s="107" t="s">
        <v>5848</v>
      </c>
      <c r="L17" s="107"/>
      <c r="M17" s="107"/>
      <c r="N17" s="107" t="s">
        <v>5848</v>
      </c>
      <c r="O17" s="107"/>
      <c r="P17" s="107"/>
      <c r="Q17" s="107" t="s">
        <v>101</v>
      </c>
      <c r="R17" s="107" t="s">
        <v>101</v>
      </c>
      <c r="S17" s="107"/>
      <c r="T17" s="107" t="s">
        <v>5852</v>
      </c>
      <c r="U17" s="107"/>
      <c r="V17" s="107"/>
      <c r="W17" s="107" t="s">
        <v>5852</v>
      </c>
      <c r="X17" s="107"/>
      <c r="Y17" s="107"/>
      <c r="Z17" s="107" t="s">
        <v>5850</v>
      </c>
      <c r="AA17" s="107"/>
      <c r="AB17" s="107" t="s">
        <v>88</v>
      </c>
      <c r="AC17" s="107"/>
      <c r="AD17" s="107" t="s">
        <v>88</v>
      </c>
      <c r="AE17" s="107"/>
      <c r="AF17" s="107" t="s">
        <v>88</v>
      </c>
      <c r="AG17" s="107"/>
      <c r="AH17" s="107" t="s">
        <v>5851</v>
      </c>
      <c r="AI17" s="107"/>
    </row>
    <row r="18" spans="1:35" ht="24.95" customHeight="1" x14ac:dyDescent="0.2">
      <c r="A18" s="107"/>
      <c r="B18" s="107" t="s">
        <v>3088</v>
      </c>
      <c r="C18" s="107" t="s">
        <v>5711</v>
      </c>
      <c r="D18" s="107" t="s">
        <v>5747</v>
      </c>
      <c r="E18" s="107" t="s">
        <v>5846</v>
      </c>
      <c r="F18" s="107"/>
      <c r="G18" s="107" t="s">
        <v>5847</v>
      </c>
      <c r="H18" s="107"/>
      <c r="I18" s="107">
        <v>1998</v>
      </c>
      <c r="J18" s="107"/>
      <c r="K18" s="107" t="s">
        <v>5848</v>
      </c>
      <c r="L18" s="107"/>
      <c r="M18" s="107"/>
      <c r="N18" s="107" t="s">
        <v>5848</v>
      </c>
      <c r="O18" s="107"/>
      <c r="P18" s="107"/>
      <c r="Q18" s="107" t="s">
        <v>101</v>
      </c>
      <c r="R18" s="107" t="s">
        <v>101</v>
      </c>
      <c r="S18" s="107"/>
      <c r="T18" s="107" t="s">
        <v>5852</v>
      </c>
      <c r="U18" s="107"/>
      <c r="V18" s="107"/>
      <c r="W18" s="107" t="s">
        <v>5852</v>
      </c>
      <c r="X18" s="107"/>
      <c r="Y18" s="107"/>
      <c r="Z18" s="107" t="s">
        <v>5850</v>
      </c>
      <c r="AA18" s="107"/>
      <c r="AB18" s="107" t="s">
        <v>88</v>
      </c>
      <c r="AC18" s="107"/>
      <c r="AD18" s="107" t="s">
        <v>88</v>
      </c>
      <c r="AE18" s="107"/>
      <c r="AF18" s="107" t="s">
        <v>88</v>
      </c>
      <c r="AG18" s="107"/>
      <c r="AH18" s="107" t="s">
        <v>5851</v>
      </c>
      <c r="AI18" s="107"/>
    </row>
    <row r="19" spans="1:35" ht="24.95" customHeight="1" x14ac:dyDescent="0.2">
      <c r="A19" s="107"/>
      <c r="B19" s="107" t="s">
        <v>3088</v>
      </c>
      <c r="C19" s="107" t="s">
        <v>5711</v>
      </c>
      <c r="D19" s="107" t="s">
        <v>5748</v>
      </c>
      <c r="E19" s="107" t="s">
        <v>5846</v>
      </c>
      <c r="F19" s="107"/>
      <c r="G19" s="107" t="s">
        <v>5847</v>
      </c>
      <c r="H19" s="107"/>
      <c r="I19" s="107">
        <v>1998</v>
      </c>
      <c r="J19" s="107"/>
      <c r="K19" s="107" t="s">
        <v>5848</v>
      </c>
      <c r="L19" s="107"/>
      <c r="M19" s="107"/>
      <c r="N19" s="107" t="s">
        <v>5848</v>
      </c>
      <c r="O19" s="107"/>
      <c r="P19" s="107"/>
      <c r="Q19" s="107" t="s">
        <v>101</v>
      </c>
      <c r="R19" s="107" t="s">
        <v>101</v>
      </c>
      <c r="S19" s="107"/>
      <c r="T19" s="107" t="s">
        <v>5852</v>
      </c>
      <c r="U19" s="107"/>
      <c r="V19" s="107"/>
      <c r="W19" s="107" t="s">
        <v>5852</v>
      </c>
      <c r="X19" s="107"/>
      <c r="Y19" s="107"/>
      <c r="Z19" s="107" t="s">
        <v>5850</v>
      </c>
      <c r="AA19" s="107"/>
      <c r="AB19" s="107" t="s">
        <v>88</v>
      </c>
      <c r="AC19" s="107"/>
      <c r="AD19" s="107" t="s">
        <v>88</v>
      </c>
      <c r="AE19" s="107"/>
      <c r="AF19" s="107" t="s">
        <v>88</v>
      </c>
      <c r="AG19" s="107"/>
      <c r="AH19" s="107" t="s">
        <v>5851</v>
      </c>
      <c r="AI19" s="107"/>
    </row>
    <row r="20" spans="1:35" ht="24.95" customHeight="1" x14ac:dyDescent="0.2">
      <c r="A20" s="107"/>
      <c r="B20" s="107" t="s">
        <v>3088</v>
      </c>
      <c r="C20" s="107" t="s">
        <v>5711</v>
      </c>
      <c r="D20" s="107" t="s">
        <v>5749</v>
      </c>
      <c r="E20" s="107" t="s">
        <v>5846</v>
      </c>
      <c r="F20" s="107"/>
      <c r="G20" s="107" t="s">
        <v>5847</v>
      </c>
      <c r="H20" s="107"/>
      <c r="I20" s="107">
        <v>1998</v>
      </c>
      <c r="J20" s="107"/>
      <c r="K20" s="107" t="s">
        <v>5848</v>
      </c>
      <c r="L20" s="107"/>
      <c r="M20" s="107"/>
      <c r="N20" s="107" t="s">
        <v>5848</v>
      </c>
      <c r="O20" s="107"/>
      <c r="P20" s="107"/>
      <c r="Q20" s="107" t="s">
        <v>101</v>
      </c>
      <c r="R20" s="107" t="s">
        <v>101</v>
      </c>
      <c r="S20" s="107"/>
      <c r="T20" s="107" t="s">
        <v>5852</v>
      </c>
      <c r="U20" s="107"/>
      <c r="V20" s="107"/>
      <c r="W20" s="107" t="s">
        <v>5852</v>
      </c>
      <c r="X20" s="107"/>
      <c r="Y20" s="107"/>
      <c r="Z20" s="107" t="s">
        <v>5850</v>
      </c>
      <c r="AA20" s="107"/>
      <c r="AB20" s="107" t="s">
        <v>88</v>
      </c>
      <c r="AC20" s="107"/>
      <c r="AD20" s="107" t="s">
        <v>88</v>
      </c>
      <c r="AE20" s="107"/>
      <c r="AF20" s="107" t="s">
        <v>88</v>
      </c>
      <c r="AG20" s="107"/>
      <c r="AH20" s="107" t="s">
        <v>5851</v>
      </c>
      <c r="AI20" s="107"/>
    </row>
    <row r="21" spans="1:35" ht="24.95" customHeight="1" x14ac:dyDescent="0.2">
      <c r="A21" s="107"/>
      <c r="B21" s="107" t="s">
        <v>3088</v>
      </c>
      <c r="C21" s="107" t="s">
        <v>5711</v>
      </c>
      <c r="D21" s="107" t="s">
        <v>5750</v>
      </c>
      <c r="E21" s="107" t="s">
        <v>5846</v>
      </c>
      <c r="F21" s="107"/>
      <c r="G21" s="107" t="s">
        <v>5847</v>
      </c>
      <c r="H21" s="107"/>
      <c r="I21" s="107">
        <v>1998</v>
      </c>
      <c r="J21" s="107"/>
      <c r="K21" s="107" t="s">
        <v>5848</v>
      </c>
      <c r="L21" s="107"/>
      <c r="M21" s="107"/>
      <c r="N21" s="107" t="s">
        <v>5848</v>
      </c>
      <c r="O21" s="107"/>
      <c r="P21" s="107"/>
      <c r="Q21" s="107" t="s">
        <v>101</v>
      </c>
      <c r="R21" s="107" t="s">
        <v>101</v>
      </c>
      <c r="S21" s="107"/>
      <c r="T21" s="107" t="s">
        <v>5852</v>
      </c>
      <c r="U21" s="107"/>
      <c r="V21" s="107"/>
      <c r="W21" s="107" t="s">
        <v>5852</v>
      </c>
      <c r="X21" s="107"/>
      <c r="Y21" s="107"/>
      <c r="Z21" s="107" t="s">
        <v>5850</v>
      </c>
      <c r="AA21" s="107"/>
      <c r="AB21" s="107" t="s">
        <v>88</v>
      </c>
      <c r="AC21" s="107"/>
      <c r="AD21" s="107" t="s">
        <v>88</v>
      </c>
      <c r="AE21" s="107"/>
      <c r="AF21" s="107" t="s">
        <v>88</v>
      </c>
      <c r="AG21" s="107"/>
      <c r="AH21" s="107" t="s">
        <v>5851</v>
      </c>
      <c r="AI21" s="107"/>
    </row>
    <row r="22" spans="1:35" ht="24.95" customHeight="1" x14ac:dyDescent="0.2">
      <c r="A22" s="107"/>
      <c r="B22" s="107" t="s">
        <v>3088</v>
      </c>
      <c r="C22" s="107" t="s">
        <v>5711</v>
      </c>
      <c r="D22" s="107" t="s">
        <v>5751</v>
      </c>
      <c r="E22" s="107" t="s">
        <v>5846</v>
      </c>
      <c r="F22" s="107"/>
      <c r="G22" s="107" t="s">
        <v>5847</v>
      </c>
      <c r="H22" s="107"/>
      <c r="I22" s="107">
        <v>1998</v>
      </c>
      <c r="J22" s="107"/>
      <c r="K22" s="107" t="s">
        <v>5848</v>
      </c>
      <c r="L22" s="107"/>
      <c r="M22" s="107"/>
      <c r="N22" s="107" t="s">
        <v>5848</v>
      </c>
      <c r="O22" s="107"/>
      <c r="P22" s="107"/>
      <c r="Q22" s="107" t="s">
        <v>101</v>
      </c>
      <c r="R22" s="107" t="s">
        <v>101</v>
      </c>
      <c r="S22" s="107"/>
      <c r="T22" s="107" t="s">
        <v>5852</v>
      </c>
      <c r="U22" s="107"/>
      <c r="V22" s="107"/>
      <c r="W22" s="107" t="s">
        <v>5852</v>
      </c>
      <c r="X22" s="107"/>
      <c r="Y22" s="107"/>
      <c r="Z22" s="107" t="s">
        <v>5850</v>
      </c>
      <c r="AA22" s="107"/>
      <c r="AB22" s="107" t="s">
        <v>88</v>
      </c>
      <c r="AC22" s="107"/>
      <c r="AD22" s="107" t="s">
        <v>88</v>
      </c>
      <c r="AE22" s="107"/>
      <c r="AF22" s="107" t="s">
        <v>88</v>
      </c>
      <c r="AG22" s="107"/>
      <c r="AH22" s="107" t="s">
        <v>5851</v>
      </c>
      <c r="AI22" s="107"/>
    </row>
    <row r="23" spans="1:35" ht="24.95" customHeight="1" x14ac:dyDescent="0.2">
      <c r="A23" s="107"/>
      <c r="B23" s="107" t="s">
        <v>3088</v>
      </c>
      <c r="C23" s="107" t="s">
        <v>5711</v>
      </c>
      <c r="D23" s="107" t="s">
        <v>5752</v>
      </c>
      <c r="E23" s="107" t="s">
        <v>5846</v>
      </c>
      <c r="F23" s="107"/>
      <c r="G23" s="107" t="s">
        <v>5847</v>
      </c>
      <c r="H23" s="107"/>
      <c r="I23" s="107">
        <v>1998</v>
      </c>
      <c r="J23" s="107"/>
      <c r="K23" s="107" t="s">
        <v>5848</v>
      </c>
      <c r="L23" s="107"/>
      <c r="M23" s="107"/>
      <c r="N23" s="107" t="s">
        <v>5848</v>
      </c>
      <c r="O23" s="107"/>
      <c r="P23" s="107"/>
      <c r="Q23" s="107" t="s">
        <v>101</v>
      </c>
      <c r="R23" s="107" t="s">
        <v>101</v>
      </c>
      <c r="S23" s="107"/>
      <c r="T23" s="107" t="s">
        <v>5852</v>
      </c>
      <c r="U23" s="107"/>
      <c r="V23" s="107"/>
      <c r="W23" s="107" t="s">
        <v>5852</v>
      </c>
      <c r="X23" s="107"/>
      <c r="Y23" s="107"/>
      <c r="Z23" s="107" t="s">
        <v>5850</v>
      </c>
      <c r="AA23" s="107"/>
      <c r="AB23" s="107" t="s">
        <v>88</v>
      </c>
      <c r="AC23" s="107"/>
      <c r="AD23" s="107" t="s">
        <v>88</v>
      </c>
      <c r="AE23" s="107"/>
      <c r="AF23" s="107" t="s">
        <v>88</v>
      </c>
      <c r="AG23" s="107"/>
      <c r="AH23" s="107" t="s">
        <v>5851</v>
      </c>
      <c r="AI23" s="107"/>
    </row>
    <row r="24" spans="1:35" ht="24.95" customHeight="1" x14ac:dyDescent="0.2">
      <c r="A24" s="107"/>
      <c r="B24" s="107" t="s">
        <v>3088</v>
      </c>
      <c r="C24" s="107" t="s">
        <v>5711</v>
      </c>
      <c r="D24" s="107" t="s">
        <v>5753</v>
      </c>
      <c r="E24" s="107" t="s">
        <v>5846</v>
      </c>
      <c r="F24" s="107"/>
      <c r="G24" s="107" t="s">
        <v>5847</v>
      </c>
      <c r="H24" s="107"/>
      <c r="I24" s="107">
        <v>1998</v>
      </c>
      <c r="J24" s="107"/>
      <c r="K24" s="107" t="s">
        <v>5848</v>
      </c>
      <c r="L24" s="107"/>
      <c r="M24" s="107"/>
      <c r="N24" s="107" t="s">
        <v>5848</v>
      </c>
      <c r="O24" s="107"/>
      <c r="P24" s="107"/>
      <c r="Q24" s="107" t="s">
        <v>101</v>
      </c>
      <c r="R24" s="107" t="s">
        <v>101</v>
      </c>
      <c r="S24" s="107"/>
      <c r="T24" s="107" t="s">
        <v>5852</v>
      </c>
      <c r="U24" s="107"/>
      <c r="V24" s="107"/>
      <c r="W24" s="107" t="s">
        <v>5852</v>
      </c>
      <c r="X24" s="107"/>
      <c r="Y24" s="107"/>
      <c r="Z24" s="107" t="s">
        <v>5850</v>
      </c>
      <c r="AA24" s="107"/>
      <c r="AB24" s="107" t="s">
        <v>88</v>
      </c>
      <c r="AC24" s="107"/>
      <c r="AD24" s="107" t="s">
        <v>88</v>
      </c>
      <c r="AE24" s="107"/>
      <c r="AF24" s="107" t="s">
        <v>88</v>
      </c>
      <c r="AG24" s="107"/>
      <c r="AH24" s="107" t="s">
        <v>5851</v>
      </c>
      <c r="AI24" s="107"/>
    </row>
    <row r="25" spans="1:35" ht="24.95" customHeight="1" x14ac:dyDescent="0.2">
      <c r="A25" s="107"/>
      <c r="B25" s="107" t="s">
        <v>3088</v>
      </c>
      <c r="C25" s="107" t="s">
        <v>5711</v>
      </c>
      <c r="D25" s="107" t="s">
        <v>5754</v>
      </c>
      <c r="E25" s="107" t="s">
        <v>5846</v>
      </c>
      <c r="F25" s="107"/>
      <c r="G25" s="107" t="s">
        <v>5847</v>
      </c>
      <c r="H25" s="107"/>
      <c r="I25" s="107">
        <v>1998</v>
      </c>
      <c r="J25" s="107"/>
      <c r="K25" s="107" t="s">
        <v>5848</v>
      </c>
      <c r="L25" s="107"/>
      <c r="M25" s="107"/>
      <c r="N25" s="107" t="s">
        <v>5848</v>
      </c>
      <c r="O25" s="107"/>
      <c r="P25" s="107"/>
      <c r="Q25" s="107" t="s">
        <v>101</v>
      </c>
      <c r="R25" s="107" t="s">
        <v>101</v>
      </c>
      <c r="S25" s="107"/>
      <c r="T25" s="107" t="s">
        <v>5852</v>
      </c>
      <c r="U25" s="107"/>
      <c r="V25" s="107"/>
      <c r="W25" s="107" t="s">
        <v>5852</v>
      </c>
      <c r="X25" s="107"/>
      <c r="Y25" s="107"/>
      <c r="Z25" s="107" t="s">
        <v>5850</v>
      </c>
      <c r="AA25" s="107"/>
      <c r="AB25" s="107" t="s">
        <v>88</v>
      </c>
      <c r="AC25" s="107"/>
      <c r="AD25" s="107" t="s">
        <v>88</v>
      </c>
      <c r="AE25" s="107"/>
      <c r="AF25" s="107" t="s">
        <v>88</v>
      </c>
      <c r="AG25" s="107"/>
      <c r="AH25" s="107" t="s">
        <v>5851</v>
      </c>
      <c r="AI25" s="107"/>
    </row>
    <row r="26" spans="1:35" s="250" customFormat="1" ht="24.95" customHeight="1" x14ac:dyDescent="0.2">
      <c r="A26" s="712" t="s">
        <v>3083</v>
      </c>
      <c r="B26" s="112" t="s">
        <v>3083</v>
      </c>
      <c r="C26" s="711" t="s">
        <v>5388</v>
      </c>
      <c r="D26" s="711" t="s">
        <v>7151</v>
      </c>
      <c r="E26" s="711">
        <v>163.69999999999999</v>
      </c>
      <c r="F26" s="711" t="s">
        <v>5387</v>
      </c>
      <c r="G26" s="711" t="s">
        <v>7152</v>
      </c>
      <c r="H26" s="711" t="s">
        <v>5387</v>
      </c>
      <c r="I26" s="711" t="s">
        <v>7153</v>
      </c>
      <c r="J26" s="711" t="s">
        <v>5387</v>
      </c>
      <c r="K26" s="711" t="s">
        <v>7154</v>
      </c>
      <c r="L26" s="711" t="s">
        <v>7155</v>
      </c>
      <c r="M26" s="711" t="s">
        <v>5387</v>
      </c>
      <c r="N26" s="711" t="s">
        <v>7154</v>
      </c>
      <c r="O26" s="711" t="s">
        <v>7156</v>
      </c>
      <c r="P26" s="711" t="s">
        <v>5387</v>
      </c>
      <c r="Q26" s="711" t="s">
        <v>101</v>
      </c>
      <c r="R26" s="711"/>
      <c r="S26" s="711" t="s">
        <v>5387</v>
      </c>
      <c r="T26" s="711" t="s">
        <v>7157</v>
      </c>
      <c r="U26" s="711" t="s">
        <v>7158</v>
      </c>
      <c r="V26" s="711" t="s">
        <v>5387</v>
      </c>
      <c r="W26" s="711" t="s">
        <v>7157</v>
      </c>
      <c r="X26" s="711" t="s">
        <v>7159</v>
      </c>
      <c r="Y26" s="711" t="s">
        <v>5387</v>
      </c>
      <c r="Z26" s="711" t="s">
        <v>85</v>
      </c>
      <c r="AA26" s="711" t="s">
        <v>5387</v>
      </c>
      <c r="AB26" s="711" t="s">
        <v>85</v>
      </c>
      <c r="AC26" s="711" t="s">
        <v>7144</v>
      </c>
      <c r="AD26" s="711" t="s">
        <v>85</v>
      </c>
      <c r="AE26" s="711" t="s">
        <v>7144</v>
      </c>
      <c r="AF26" s="711" t="s">
        <v>85</v>
      </c>
      <c r="AG26" s="711" t="s">
        <v>7144</v>
      </c>
      <c r="AH26" s="711" t="s">
        <v>7160</v>
      </c>
      <c r="AI26" s="711" t="s">
        <v>5387</v>
      </c>
    </row>
    <row r="27" spans="1:35" s="250" customFormat="1" ht="24.95" customHeight="1" x14ac:dyDescent="0.2">
      <c r="A27" s="712" t="s">
        <v>3083</v>
      </c>
      <c r="B27" s="112" t="s">
        <v>3083</v>
      </c>
      <c r="C27" s="711" t="s">
        <v>5388</v>
      </c>
      <c r="D27" s="711" t="s">
        <v>7161</v>
      </c>
      <c r="E27" s="711">
        <v>163.69999999999999</v>
      </c>
      <c r="F27" s="711" t="s">
        <v>5387</v>
      </c>
      <c r="G27" s="711" t="s">
        <v>7152</v>
      </c>
      <c r="H27" s="711" t="s">
        <v>5387</v>
      </c>
      <c r="I27" s="711" t="s">
        <v>7153</v>
      </c>
      <c r="J27" s="711" t="s">
        <v>5387</v>
      </c>
      <c r="K27" s="711" t="s">
        <v>7154</v>
      </c>
      <c r="L27" s="711" t="s">
        <v>7155</v>
      </c>
      <c r="M27" s="711" t="s">
        <v>5387</v>
      </c>
      <c r="N27" s="711" t="s">
        <v>7154</v>
      </c>
      <c r="O27" s="711" t="s">
        <v>7156</v>
      </c>
      <c r="P27" s="711" t="s">
        <v>5387</v>
      </c>
      <c r="Q27" s="711" t="s">
        <v>101</v>
      </c>
      <c r="R27" s="711"/>
      <c r="S27" s="711" t="s">
        <v>5387</v>
      </c>
      <c r="T27" s="711" t="s">
        <v>7157</v>
      </c>
      <c r="U27" s="711" t="s">
        <v>7158</v>
      </c>
      <c r="V27" s="711" t="s">
        <v>5387</v>
      </c>
      <c r="W27" s="711" t="s">
        <v>7157</v>
      </c>
      <c r="X27" s="711" t="s">
        <v>7159</v>
      </c>
      <c r="Y27" s="711" t="s">
        <v>5387</v>
      </c>
      <c r="Z27" s="711" t="s">
        <v>85</v>
      </c>
      <c r="AA27" s="711" t="s">
        <v>5387</v>
      </c>
      <c r="AB27" s="711" t="s">
        <v>85</v>
      </c>
      <c r="AC27" s="711" t="s">
        <v>7144</v>
      </c>
      <c r="AD27" s="711" t="s">
        <v>85</v>
      </c>
      <c r="AE27" s="711" t="s">
        <v>7144</v>
      </c>
      <c r="AF27" s="711" t="s">
        <v>85</v>
      </c>
      <c r="AG27" s="711" t="s">
        <v>7144</v>
      </c>
      <c r="AH27" s="711" t="s">
        <v>7160</v>
      </c>
      <c r="AI27" s="711" t="s">
        <v>5387</v>
      </c>
    </row>
    <row r="28" spans="1:35" s="250" customFormat="1" ht="24.95" customHeight="1" x14ac:dyDescent="0.2">
      <c r="A28" s="712" t="s">
        <v>3083</v>
      </c>
      <c r="B28" s="112" t="s">
        <v>3083</v>
      </c>
      <c r="C28" s="711" t="s">
        <v>5388</v>
      </c>
      <c r="D28" s="711" t="s">
        <v>7162</v>
      </c>
      <c r="E28" s="711">
        <v>163.69999999999999</v>
      </c>
      <c r="F28" s="711" t="s">
        <v>5387</v>
      </c>
      <c r="G28" s="711" t="s">
        <v>7152</v>
      </c>
      <c r="H28" s="711" t="s">
        <v>5387</v>
      </c>
      <c r="I28" s="711" t="s">
        <v>7153</v>
      </c>
      <c r="J28" s="711" t="s">
        <v>5387</v>
      </c>
      <c r="K28" s="711" t="s">
        <v>7154</v>
      </c>
      <c r="L28" s="711" t="s">
        <v>7155</v>
      </c>
      <c r="M28" s="711" t="s">
        <v>5387</v>
      </c>
      <c r="N28" s="711" t="s">
        <v>7154</v>
      </c>
      <c r="O28" s="711" t="s">
        <v>7156</v>
      </c>
      <c r="P28" s="711" t="s">
        <v>5387</v>
      </c>
      <c r="Q28" s="711" t="s">
        <v>101</v>
      </c>
      <c r="R28" s="711"/>
      <c r="S28" s="711" t="s">
        <v>5387</v>
      </c>
      <c r="T28" s="711" t="s">
        <v>7157</v>
      </c>
      <c r="U28" s="711" t="s">
        <v>7158</v>
      </c>
      <c r="V28" s="711" t="s">
        <v>5387</v>
      </c>
      <c r="W28" s="711" t="s">
        <v>7157</v>
      </c>
      <c r="X28" s="711" t="s">
        <v>7159</v>
      </c>
      <c r="Y28" s="711" t="s">
        <v>5387</v>
      </c>
      <c r="Z28" s="711" t="s">
        <v>85</v>
      </c>
      <c r="AA28" s="711" t="s">
        <v>5387</v>
      </c>
      <c r="AB28" s="711" t="s">
        <v>85</v>
      </c>
      <c r="AC28" s="711" t="s">
        <v>7144</v>
      </c>
      <c r="AD28" s="711" t="s">
        <v>85</v>
      </c>
      <c r="AE28" s="711" t="s">
        <v>7144</v>
      </c>
      <c r="AF28" s="711" t="s">
        <v>85</v>
      </c>
      <c r="AG28" s="711" t="s">
        <v>7144</v>
      </c>
      <c r="AH28" s="711" t="s">
        <v>7160</v>
      </c>
      <c r="AI28" s="711" t="s">
        <v>5387</v>
      </c>
    </row>
    <row r="29" spans="1:35" s="250" customFormat="1" ht="24.95" customHeight="1" x14ac:dyDescent="0.2">
      <c r="A29" s="712" t="s">
        <v>3083</v>
      </c>
      <c r="B29" s="112" t="s">
        <v>3083</v>
      </c>
      <c r="C29" s="711" t="s">
        <v>5388</v>
      </c>
      <c r="D29" s="711" t="s">
        <v>7163</v>
      </c>
      <c r="E29" s="711">
        <v>163.69999999999999</v>
      </c>
      <c r="F29" s="711" t="s">
        <v>5387</v>
      </c>
      <c r="G29" s="711" t="s">
        <v>7152</v>
      </c>
      <c r="H29" s="711" t="s">
        <v>5387</v>
      </c>
      <c r="I29" s="711" t="s">
        <v>7153</v>
      </c>
      <c r="J29" s="711" t="s">
        <v>5387</v>
      </c>
      <c r="K29" s="711" t="s">
        <v>7154</v>
      </c>
      <c r="L29" s="711" t="s">
        <v>7155</v>
      </c>
      <c r="M29" s="711" t="s">
        <v>5387</v>
      </c>
      <c r="N29" s="711" t="s">
        <v>7154</v>
      </c>
      <c r="O29" s="711" t="s">
        <v>7156</v>
      </c>
      <c r="P29" s="711" t="s">
        <v>5387</v>
      </c>
      <c r="Q29" s="711" t="s">
        <v>101</v>
      </c>
      <c r="R29" s="711"/>
      <c r="S29" s="711" t="s">
        <v>5387</v>
      </c>
      <c r="T29" s="711" t="s">
        <v>7157</v>
      </c>
      <c r="U29" s="711" t="s">
        <v>7158</v>
      </c>
      <c r="V29" s="711" t="s">
        <v>5387</v>
      </c>
      <c r="W29" s="711" t="s">
        <v>7157</v>
      </c>
      <c r="X29" s="711" t="s">
        <v>7159</v>
      </c>
      <c r="Y29" s="711" t="s">
        <v>5387</v>
      </c>
      <c r="Z29" s="711" t="s">
        <v>85</v>
      </c>
      <c r="AA29" s="711" t="s">
        <v>5387</v>
      </c>
      <c r="AB29" s="711" t="s">
        <v>85</v>
      </c>
      <c r="AC29" s="711" t="s">
        <v>5387</v>
      </c>
      <c r="AD29" s="711" t="s">
        <v>85</v>
      </c>
      <c r="AE29" s="711" t="s">
        <v>5387</v>
      </c>
      <c r="AF29" s="711" t="s">
        <v>85</v>
      </c>
      <c r="AG29" s="711" t="s">
        <v>5387</v>
      </c>
      <c r="AH29" s="711" t="s">
        <v>7160</v>
      </c>
      <c r="AI29" s="711" t="s">
        <v>5387</v>
      </c>
    </row>
    <row r="30" spans="1:35" s="250" customFormat="1" ht="24.95" customHeight="1" x14ac:dyDescent="0.2">
      <c r="A30" s="712" t="s">
        <v>3083</v>
      </c>
      <c r="B30" s="112" t="s">
        <v>3083</v>
      </c>
      <c r="C30" s="711" t="s">
        <v>5388</v>
      </c>
      <c r="D30" s="711" t="s">
        <v>7164</v>
      </c>
      <c r="E30" s="711">
        <v>163.69999999999999</v>
      </c>
      <c r="F30" s="711" t="s">
        <v>5387</v>
      </c>
      <c r="G30" s="711" t="s">
        <v>7152</v>
      </c>
      <c r="H30" s="711" t="s">
        <v>5387</v>
      </c>
      <c r="I30" s="711" t="s">
        <v>7153</v>
      </c>
      <c r="J30" s="711" t="s">
        <v>5387</v>
      </c>
      <c r="K30" s="711" t="s">
        <v>7154</v>
      </c>
      <c r="L30" s="711" t="s">
        <v>7155</v>
      </c>
      <c r="M30" s="711" t="s">
        <v>5387</v>
      </c>
      <c r="N30" s="711" t="s">
        <v>7154</v>
      </c>
      <c r="O30" s="711" t="s">
        <v>7156</v>
      </c>
      <c r="P30" s="711" t="s">
        <v>5387</v>
      </c>
      <c r="Q30" s="711" t="s">
        <v>101</v>
      </c>
      <c r="R30" s="711"/>
      <c r="S30" s="711" t="s">
        <v>5387</v>
      </c>
      <c r="T30" s="711" t="s">
        <v>7157</v>
      </c>
      <c r="U30" s="711" t="s">
        <v>7158</v>
      </c>
      <c r="V30" s="711" t="s">
        <v>5387</v>
      </c>
      <c r="W30" s="711" t="s">
        <v>7157</v>
      </c>
      <c r="X30" s="711" t="s">
        <v>7159</v>
      </c>
      <c r="Y30" s="711" t="s">
        <v>5387</v>
      </c>
      <c r="Z30" s="711" t="s">
        <v>85</v>
      </c>
      <c r="AA30" s="711" t="s">
        <v>5387</v>
      </c>
      <c r="AB30" s="711" t="s">
        <v>85</v>
      </c>
      <c r="AC30" s="711" t="s">
        <v>7144</v>
      </c>
      <c r="AD30" s="711" t="s">
        <v>85</v>
      </c>
      <c r="AE30" s="711" t="s">
        <v>7144</v>
      </c>
      <c r="AF30" s="711" t="s">
        <v>85</v>
      </c>
      <c r="AG30" s="711" t="s">
        <v>7144</v>
      </c>
      <c r="AH30" s="711" t="s">
        <v>7160</v>
      </c>
      <c r="AI30" s="711" t="s">
        <v>5387</v>
      </c>
    </row>
    <row r="31" spans="1:35" s="250" customFormat="1" ht="24.95" customHeight="1" x14ac:dyDescent="0.2">
      <c r="A31" s="712" t="s">
        <v>3083</v>
      </c>
      <c r="B31" s="112" t="s">
        <v>3083</v>
      </c>
      <c r="C31" s="711" t="s">
        <v>5388</v>
      </c>
      <c r="D31" s="711" t="s">
        <v>7165</v>
      </c>
      <c r="E31" s="711">
        <v>159.5</v>
      </c>
      <c r="F31" s="711" t="s">
        <v>5387</v>
      </c>
      <c r="G31" s="711" t="s">
        <v>7166</v>
      </c>
      <c r="H31" s="711" t="s">
        <v>5387</v>
      </c>
      <c r="I31" s="712" t="s">
        <v>7167</v>
      </c>
      <c r="J31" s="712" t="s">
        <v>5387</v>
      </c>
      <c r="K31" s="711" t="s">
        <v>7168</v>
      </c>
      <c r="L31" s="711" t="s">
        <v>7168</v>
      </c>
      <c r="M31" s="711" t="s">
        <v>5387</v>
      </c>
      <c r="N31" s="711" t="s">
        <v>7168</v>
      </c>
      <c r="O31" s="711" t="s">
        <v>7168</v>
      </c>
      <c r="P31" s="711" t="s">
        <v>5387</v>
      </c>
      <c r="Q31" s="711" t="s">
        <v>101</v>
      </c>
      <c r="R31" s="711"/>
      <c r="S31" s="711" t="s">
        <v>5387</v>
      </c>
      <c r="T31" s="711" t="s">
        <v>7169</v>
      </c>
      <c r="U31" s="711" t="s">
        <v>7169</v>
      </c>
      <c r="V31" s="711" t="s">
        <v>5387</v>
      </c>
      <c r="W31" s="711" t="s">
        <v>7169</v>
      </c>
      <c r="X31" s="711" t="s">
        <v>7169</v>
      </c>
      <c r="Y31" s="711" t="s">
        <v>5387</v>
      </c>
      <c r="Z31" s="711" t="s">
        <v>85</v>
      </c>
      <c r="AA31" s="711" t="s">
        <v>5387</v>
      </c>
      <c r="AB31" s="711" t="s">
        <v>85</v>
      </c>
      <c r="AC31" s="711" t="s">
        <v>5387</v>
      </c>
      <c r="AD31" s="711" t="s">
        <v>85</v>
      </c>
      <c r="AE31" s="711" t="s">
        <v>5387</v>
      </c>
      <c r="AF31" s="711" t="s">
        <v>85</v>
      </c>
      <c r="AG31" s="711" t="s">
        <v>5387</v>
      </c>
      <c r="AH31" s="711" t="s">
        <v>7160</v>
      </c>
      <c r="AI31" s="711" t="s">
        <v>5387</v>
      </c>
    </row>
    <row r="32" spans="1:35" s="250" customFormat="1" ht="24.95" customHeight="1" x14ac:dyDescent="0.2">
      <c r="A32" s="712" t="s">
        <v>3083</v>
      </c>
      <c r="B32" s="112" t="s">
        <v>3083</v>
      </c>
      <c r="C32" s="711" t="s">
        <v>5388</v>
      </c>
      <c r="D32" s="711" t="s">
        <v>7170</v>
      </c>
      <c r="E32" s="711">
        <v>159.5</v>
      </c>
      <c r="F32" s="711" t="s">
        <v>5387</v>
      </c>
      <c r="G32" s="711" t="s">
        <v>7166</v>
      </c>
      <c r="H32" s="711" t="s">
        <v>5387</v>
      </c>
      <c r="I32" s="712" t="s">
        <v>7167</v>
      </c>
      <c r="J32" s="712" t="s">
        <v>5387</v>
      </c>
      <c r="K32" s="711" t="s">
        <v>7168</v>
      </c>
      <c r="L32" s="711" t="s">
        <v>7168</v>
      </c>
      <c r="M32" s="711" t="s">
        <v>5387</v>
      </c>
      <c r="N32" s="711" t="s">
        <v>7168</v>
      </c>
      <c r="O32" s="711" t="s">
        <v>7168</v>
      </c>
      <c r="P32" s="711" t="s">
        <v>5387</v>
      </c>
      <c r="Q32" s="711" t="s">
        <v>101</v>
      </c>
      <c r="R32" s="711"/>
      <c r="S32" s="711" t="s">
        <v>5387</v>
      </c>
      <c r="T32" s="711" t="s">
        <v>7171</v>
      </c>
      <c r="U32" s="711" t="s">
        <v>7171</v>
      </c>
      <c r="V32" s="711" t="s">
        <v>5387</v>
      </c>
      <c r="W32" s="711" t="s">
        <v>7171</v>
      </c>
      <c r="X32" s="711" t="s">
        <v>7171</v>
      </c>
      <c r="Y32" s="711" t="s">
        <v>5387</v>
      </c>
      <c r="Z32" s="711" t="s">
        <v>85</v>
      </c>
      <c r="AA32" s="711" t="s">
        <v>5387</v>
      </c>
      <c r="AB32" s="711" t="s">
        <v>7172</v>
      </c>
      <c r="AC32" s="711" t="s">
        <v>7144</v>
      </c>
      <c r="AD32" s="711" t="s">
        <v>7173</v>
      </c>
      <c r="AE32" s="711" t="s">
        <v>7144</v>
      </c>
      <c r="AF32" s="711" t="s">
        <v>7174</v>
      </c>
      <c r="AG32" s="711" t="s">
        <v>7144</v>
      </c>
      <c r="AH32" s="711" t="s">
        <v>7160</v>
      </c>
      <c r="AI32" s="711" t="s">
        <v>5387</v>
      </c>
    </row>
    <row r="33" spans="1:35" s="250" customFormat="1" ht="24.95" customHeight="1" x14ac:dyDescent="0.2">
      <c r="A33" s="712" t="s">
        <v>3083</v>
      </c>
      <c r="B33" s="112" t="s">
        <v>3083</v>
      </c>
      <c r="C33" s="711" t="s">
        <v>5388</v>
      </c>
      <c r="D33" s="711" t="s">
        <v>7175</v>
      </c>
      <c r="E33" s="711">
        <v>159.5</v>
      </c>
      <c r="F33" s="711" t="s">
        <v>5387</v>
      </c>
      <c r="G33" s="711" t="s">
        <v>7166</v>
      </c>
      <c r="H33" s="711" t="s">
        <v>5387</v>
      </c>
      <c r="I33" s="712" t="s">
        <v>7167</v>
      </c>
      <c r="J33" s="712" t="s">
        <v>5387</v>
      </c>
      <c r="K33" s="711" t="s">
        <v>7168</v>
      </c>
      <c r="L33" s="711" t="s">
        <v>7168</v>
      </c>
      <c r="M33" s="711" t="s">
        <v>5387</v>
      </c>
      <c r="N33" s="711" t="s">
        <v>7168</v>
      </c>
      <c r="O33" s="711" t="s">
        <v>7168</v>
      </c>
      <c r="P33" s="711" t="s">
        <v>5387</v>
      </c>
      <c r="Q33" s="711" t="s">
        <v>101</v>
      </c>
      <c r="R33" s="711"/>
      <c r="S33" s="711" t="s">
        <v>5387</v>
      </c>
      <c r="T33" s="711" t="s">
        <v>7171</v>
      </c>
      <c r="U33" s="711" t="s">
        <v>7171</v>
      </c>
      <c r="V33" s="711" t="s">
        <v>5387</v>
      </c>
      <c r="W33" s="711" t="s">
        <v>7171</v>
      </c>
      <c r="X33" s="711" t="s">
        <v>7171</v>
      </c>
      <c r="Y33" s="711" t="s">
        <v>5387</v>
      </c>
      <c r="Z33" s="711" t="s">
        <v>85</v>
      </c>
      <c r="AA33" s="711" t="s">
        <v>5387</v>
      </c>
      <c r="AB33" s="711" t="s">
        <v>7176</v>
      </c>
      <c r="AC33" s="711" t="s">
        <v>7144</v>
      </c>
      <c r="AD33" s="711" t="s">
        <v>7177</v>
      </c>
      <c r="AE33" s="711" t="s">
        <v>7144</v>
      </c>
      <c r="AF33" s="711" t="s">
        <v>7178</v>
      </c>
      <c r="AG33" s="711" t="s">
        <v>7144</v>
      </c>
      <c r="AH33" s="711" t="s">
        <v>7160</v>
      </c>
      <c r="AI33" s="711" t="s">
        <v>5387</v>
      </c>
    </row>
    <row r="34" spans="1:35" s="250" customFormat="1" ht="24.95" customHeight="1" x14ac:dyDescent="0.2">
      <c r="A34" s="712" t="s">
        <v>3083</v>
      </c>
      <c r="B34" s="112" t="s">
        <v>3083</v>
      </c>
      <c r="C34" s="711" t="s">
        <v>5388</v>
      </c>
      <c r="D34" s="711" t="s">
        <v>7179</v>
      </c>
      <c r="E34" s="711">
        <v>159.5</v>
      </c>
      <c r="F34" s="711" t="s">
        <v>5387</v>
      </c>
      <c r="G34" s="711" t="s">
        <v>7166</v>
      </c>
      <c r="H34" s="711" t="s">
        <v>5387</v>
      </c>
      <c r="I34" s="712" t="s">
        <v>7167</v>
      </c>
      <c r="J34" s="712" t="s">
        <v>5387</v>
      </c>
      <c r="K34" s="711" t="s">
        <v>7168</v>
      </c>
      <c r="L34" s="711" t="s">
        <v>7168</v>
      </c>
      <c r="M34" s="711" t="s">
        <v>5387</v>
      </c>
      <c r="N34" s="711" t="s">
        <v>7168</v>
      </c>
      <c r="O34" s="711" t="s">
        <v>7168</v>
      </c>
      <c r="P34" s="711" t="s">
        <v>5387</v>
      </c>
      <c r="Q34" s="711" t="s">
        <v>101</v>
      </c>
      <c r="R34" s="711"/>
      <c r="S34" s="711" t="s">
        <v>5387</v>
      </c>
      <c r="T34" s="711" t="s">
        <v>7171</v>
      </c>
      <c r="U34" s="711" t="s">
        <v>7171</v>
      </c>
      <c r="V34" s="711" t="s">
        <v>5387</v>
      </c>
      <c r="W34" s="711" t="s">
        <v>7171</v>
      </c>
      <c r="X34" s="711" t="s">
        <v>7171</v>
      </c>
      <c r="Y34" s="711" t="s">
        <v>5387</v>
      </c>
      <c r="Z34" s="711" t="s">
        <v>85</v>
      </c>
      <c r="AA34" s="711" t="s">
        <v>5387</v>
      </c>
      <c r="AB34" s="712" t="s">
        <v>7180</v>
      </c>
      <c r="AC34" s="712" t="s">
        <v>7144</v>
      </c>
      <c r="AD34" s="712" t="s">
        <v>7181</v>
      </c>
      <c r="AE34" s="712" t="s">
        <v>7144</v>
      </c>
      <c r="AF34" s="712" t="s">
        <v>7182</v>
      </c>
      <c r="AG34" s="712" t="s">
        <v>7144</v>
      </c>
      <c r="AH34" s="711" t="s">
        <v>7160</v>
      </c>
      <c r="AI34" s="711" t="s">
        <v>5387</v>
      </c>
    </row>
    <row r="35" spans="1:35" s="250" customFormat="1" ht="24.95" customHeight="1" x14ac:dyDescent="0.2">
      <c r="A35" s="712" t="s">
        <v>3083</v>
      </c>
      <c r="B35" s="112" t="s">
        <v>3083</v>
      </c>
      <c r="C35" s="711" t="s">
        <v>5388</v>
      </c>
      <c r="D35" s="711" t="s">
        <v>7183</v>
      </c>
      <c r="E35" s="711">
        <v>159.5</v>
      </c>
      <c r="F35" s="711" t="s">
        <v>5387</v>
      </c>
      <c r="G35" s="711" t="s">
        <v>7166</v>
      </c>
      <c r="H35" s="711" t="s">
        <v>5387</v>
      </c>
      <c r="I35" s="712" t="s">
        <v>7167</v>
      </c>
      <c r="J35" s="712" t="s">
        <v>5387</v>
      </c>
      <c r="K35" s="711" t="s">
        <v>7168</v>
      </c>
      <c r="L35" s="711" t="s">
        <v>7168</v>
      </c>
      <c r="M35" s="711" t="s">
        <v>5387</v>
      </c>
      <c r="N35" s="711" t="s">
        <v>7168</v>
      </c>
      <c r="O35" s="711" t="s">
        <v>7168</v>
      </c>
      <c r="P35" s="711" t="s">
        <v>5387</v>
      </c>
      <c r="Q35" s="711" t="s">
        <v>101</v>
      </c>
      <c r="R35" s="711"/>
      <c r="S35" s="711" t="s">
        <v>5387</v>
      </c>
      <c r="T35" s="711" t="s">
        <v>7171</v>
      </c>
      <c r="U35" s="711" t="s">
        <v>7171</v>
      </c>
      <c r="V35" s="711" t="s">
        <v>5387</v>
      </c>
      <c r="W35" s="711" t="s">
        <v>7171</v>
      </c>
      <c r="X35" s="711" t="s">
        <v>7171</v>
      </c>
      <c r="Y35" s="711" t="s">
        <v>5387</v>
      </c>
      <c r="Z35" s="711" t="s">
        <v>85</v>
      </c>
      <c r="AA35" s="711" t="s">
        <v>5387</v>
      </c>
      <c r="AB35" s="712" t="s">
        <v>85</v>
      </c>
      <c r="AC35" s="712" t="s">
        <v>5387</v>
      </c>
      <c r="AD35" s="712" t="s">
        <v>85</v>
      </c>
      <c r="AE35" s="712" t="s">
        <v>5387</v>
      </c>
      <c r="AF35" s="712" t="s">
        <v>85</v>
      </c>
      <c r="AG35" s="712" t="s">
        <v>5387</v>
      </c>
      <c r="AH35" s="711" t="s">
        <v>7160</v>
      </c>
      <c r="AI35" s="711" t="s">
        <v>5387</v>
      </c>
    </row>
    <row r="36" spans="1:35" s="250" customFormat="1" ht="24.95" customHeight="1" x14ac:dyDescent="0.2">
      <c r="A36" s="712" t="s">
        <v>3083</v>
      </c>
      <c r="B36" s="112" t="s">
        <v>3083</v>
      </c>
      <c r="C36" s="712" t="s">
        <v>5388</v>
      </c>
      <c r="D36" s="712" t="s">
        <v>7184</v>
      </c>
      <c r="E36" s="712">
        <v>111.8</v>
      </c>
      <c r="F36" s="712" t="s">
        <v>5387</v>
      </c>
      <c r="G36" s="712" t="s">
        <v>7185</v>
      </c>
      <c r="H36" s="712" t="s">
        <v>5387</v>
      </c>
      <c r="I36" s="715">
        <v>42772</v>
      </c>
      <c r="J36" s="715" t="s">
        <v>5387</v>
      </c>
      <c r="K36" s="712" t="s">
        <v>7168</v>
      </c>
      <c r="L36" s="712" t="s">
        <v>7186</v>
      </c>
      <c r="M36" s="712" t="s">
        <v>7144</v>
      </c>
      <c r="N36" s="712" t="s">
        <v>7168</v>
      </c>
      <c r="O36" s="712" t="s">
        <v>7186</v>
      </c>
      <c r="P36" s="712" t="s">
        <v>7144</v>
      </c>
      <c r="Q36" s="712" t="s">
        <v>101</v>
      </c>
      <c r="R36" s="712"/>
      <c r="S36" s="712" t="s">
        <v>5387</v>
      </c>
      <c r="T36" s="712" t="s">
        <v>7171</v>
      </c>
      <c r="U36" s="712" t="s">
        <v>7186</v>
      </c>
      <c r="V36" s="712" t="s">
        <v>7144</v>
      </c>
      <c r="W36" s="712" t="s">
        <v>7171</v>
      </c>
      <c r="X36" s="712" t="s">
        <v>7186</v>
      </c>
      <c r="Y36" s="712" t="s">
        <v>7144</v>
      </c>
      <c r="Z36" s="712" t="s">
        <v>85</v>
      </c>
      <c r="AA36" s="712" t="s">
        <v>7144</v>
      </c>
      <c r="AB36" s="712" t="s">
        <v>85</v>
      </c>
      <c r="AC36" s="712" t="s">
        <v>7144</v>
      </c>
      <c r="AD36" s="712" t="s">
        <v>85</v>
      </c>
      <c r="AE36" s="712" t="s">
        <v>7144</v>
      </c>
      <c r="AF36" s="712" t="s">
        <v>85</v>
      </c>
      <c r="AG36" s="712" t="s">
        <v>7144</v>
      </c>
      <c r="AH36" s="712" t="s">
        <v>7160</v>
      </c>
      <c r="AI36" s="712" t="s">
        <v>7144</v>
      </c>
    </row>
    <row r="37" spans="1:35" s="250" customFormat="1" ht="24.95" customHeight="1" x14ac:dyDescent="0.2">
      <c r="A37" s="712" t="s">
        <v>3083</v>
      </c>
      <c r="B37" s="112" t="s">
        <v>3083</v>
      </c>
      <c r="C37" s="712" t="s">
        <v>5388</v>
      </c>
      <c r="D37" s="712" t="s">
        <v>7187</v>
      </c>
      <c r="E37" s="712">
        <v>162.69999999999999</v>
      </c>
      <c r="F37" s="712" t="s">
        <v>5387</v>
      </c>
      <c r="G37" s="712" t="s">
        <v>7185</v>
      </c>
      <c r="H37" s="712" t="s">
        <v>5387</v>
      </c>
      <c r="I37" s="715">
        <v>43502</v>
      </c>
      <c r="J37" s="715" t="s">
        <v>5387</v>
      </c>
      <c r="K37" s="712" t="s">
        <v>7154</v>
      </c>
      <c r="L37" s="712" t="s">
        <v>7186</v>
      </c>
      <c r="M37" s="712" t="s">
        <v>7144</v>
      </c>
      <c r="N37" s="712" t="s">
        <v>7154</v>
      </c>
      <c r="O37" s="712" t="s">
        <v>7186</v>
      </c>
      <c r="P37" s="712" t="s">
        <v>7144</v>
      </c>
      <c r="Q37" s="712" t="s">
        <v>101</v>
      </c>
      <c r="R37" s="712"/>
      <c r="S37" s="712" t="s">
        <v>5387</v>
      </c>
      <c r="T37" s="712" t="s">
        <v>7157</v>
      </c>
      <c r="U37" s="712" t="s">
        <v>7186</v>
      </c>
      <c r="V37" s="712" t="s">
        <v>7144</v>
      </c>
      <c r="W37" s="712" t="s">
        <v>7157</v>
      </c>
      <c r="X37" s="712" t="s">
        <v>7186</v>
      </c>
      <c r="Y37" s="712" t="s">
        <v>7144</v>
      </c>
      <c r="Z37" s="712" t="s">
        <v>85</v>
      </c>
      <c r="AA37" s="712" t="s">
        <v>7144</v>
      </c>
      <c r="AB37" s="712" t="s">
        <v>85</v>
      </c>
      <c r="AC37" s="712" t="s">
        <v>7144</v>
      </c>
      <c r="AD37" s="712" t="s">
        <v>85</v>
      </c>
      <c r="AE37" s="712" t="s">
        <v>7144</v>
      </c>
      <c r="AF37" s="712" t="s">
        <v>85</v>
      </c>
      <c r="AG37" s="712" t="s">
        <v>7144</v>
      </c>
      <c r="AH37" s="712" t="s">
        <v>7160</v>
      </c>
      <c r="AI37" s="712" t="s">
        <v>7144</v>
      </c>
    </row>
    <row r="38" spans="1:35" ht="24.95" customHeight="1" x14ac:dyDescent="0.2">
      <c r="A38" s="749"/>
      <c r="B38" s="638" t="s">
        <v>3086</v>
      </c>
      <c r="C38" s="747" t="s">
        <v>5423</v>
      </c>
      <c r="D38" s="748" t="s">
        <v>88</v>
      </c>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row>
  </sheetData>
  <mergeCells count="19">
    <mergeCell ref="S2:S3"/>
    <mergeCell ref="T2:AA2"/>
    <mergeCell ref="AG2:AG3"/>
    <mergeCell ref="AI2:AI3"/>
    <mergeCell ref="A2:A3"/>
    <mergeCell ref="Q2:Q3"/>
    <mergeCell ref="AH2:AH3"/>
    <mergeCell ref="C2:C3"/>
    <mergeCell ref="D2:D3"/>
    <mergeCell ref="E2:E3"/>
    <mergeCell ref="G2:G3"/>
    <mergeCell ref="AB2:AF2"/>
    <mergeCell ref="I2:I3"/>
    <mergeCell ref="B2:B3"/>
    <mergeCell ref="F2:F3"/>
    <mergeCell ref="H2:H3"/>
    <mergeCell ref="R2:R3"/>
    <mergeCell ref="J2:J3"/>
    <mergeCell ref="K2:P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D4FAE-9E3E-48C7-BB90-B82C3A846003}">
  <dimension ref="B2:E29"/>
  <sheetViews>
    <sheetView workbookViewId="0"/>
  </sheetViews>
  <sheetFormatPr defaultColWidth="8.85546875" defaultRowHeight="12.75" x14ac:dyDescent="0.2"/>
  <cols>
    <col min="1" max="1" width="8.85546875" style="8"/>
    <col min="2" max="2" width="20.85546875" style="8" bestFit="1" customWidth="1"/>
    <col min="3" max="3" width="86" style="8" bestFit="1" customWidth="1"/>
    <col min="4" max="4" width="33" style="8" bestFit="1" customWidth="1"/>
    <col min="5" max="5" width="11.28515625" style="10" customWidth="1"/>
    <col min="6" max="16384" width="8.85546875" style="8"/>
  </cols>
  <sheetData>
    <row r="2" spans="2:5" x14ac:dyDescent="0.2">
      <c r="B2" s="84" t="s">
        <v>3090</v>
      </c>
      <c r="C2" s="85" t="s">
        <v>3091</v>
      </c>
      <c r="D2" s="85" t="s">
        <v>3092</v>
      </c>
      <c r="E2" s="475" t="s">
        <v>3093</v>
      </c>
    </row>
    <row r="3" spans="2:5" x14ac:dyDescent="0.2">
      <c r="B3" s="84" t="s">
        <v>22</v>
      </c>
      <c r="C3" s="799" t="s">
        <v>3094</v>
      </c>
      <c r="D3" s="800">
        <v>44831</v>
      </c>
      <c r="E3" s="475" t="s">
        <v>107</v>
      </c>
    </row>
    <row r="4" spans="2:5" x14ac:dyDescent="0.2">
      <c r="B4" s="84" t="s">
        <v>25</v>
      </c>
      <c r="C4" s="799"/>
      <c r="D4" s="800"/>
      <c r="E4" s="475" t="s">
        <v>107</v>
      </c>
    </row>
    <row r="5" spans="2:5" x14ac:dyDescent="0.2">
      <c r="B5" s="84" t="s">
        <v>27</v>
      </c>
      <c r="C5" s="799"/>
      <c r="D5" s="800"/>
      <c r="E5" s="475" t="s">
        <v>107</v>
      </c>
    </row>
    <row r="6" spans="2:5" x14ac:dyDescent="0.2">
      <c r="B6" s="84" t="s">
        <v>3073</v>
      </c>
      <c r="C6" s="89" t="s">
        <v>3095</v>
      </c>
      <c r="D6" s="86">
        <v>44831</v>
      </c>
      <c r="E6" s="475" t="s">
        <v>107</v>
      </c>
    </row>
    <row r="7" spans="2:5" x14ac:dyDescent="0.2">
      <c r="B7" s="84" t="s">
        <v>3080</v>
      </c>
      <c r="C7" s="91" t="s">
        <v>3272</v>
      </c>
      <c r="D7" s="86">
        <v>44831</v>
      </c>
      <c r="E7" s="475" t="s">
        <v>107</v>
      </c>
    </row>
    <row r="8" spans="2:5" x14ac:dyDescent="0.2">
      <c r="B8" s="18" t="s">
        <v>3087</v>
      </c>
      <c r="C8" s="90" t="s">
        <v>3106</v>
      </c>
      <c r="D8" s="86">
        <v>44831</v>
      </c>
      <c r="E8" s="112" t="s">
        <v>107</v>
      </c>
    </row>
    <row r="9" spans="2:5" x14ac:dyDescent="0.2">
      <c r="B9" s="799" t="s">
        <v>3083</v>
      </c>
      <c r="C9" s="452" t="s">
        <v>5385</v>
      </c>
      <c r="D9" s="87" t="s">
        <v>3096</v>
      </c>
      <c r="E9" s="475" t="s">
        <v>107</v>
      </c>
    </row>
    <row r="10" spans="2:5" x14ac:dyDescent="0.2">
      <c r="B10" s="799"/>
      <c r="C10" s="452" t="s">
        <v>5385</v>
      </c>
      <c r="D10" s="87" t="s">
        <v>3097</v>
      </c>
      <c r="E10" s="475" t="s">
        <v>107</v>
      </c>
    </row>
    <row r="11" spans="2:5" x14ac:dyDescent="0.2">
      <c r="B11" s="799"/>
      <c r="C11" s="452" t="s">
        <v>6892</v>
      </c>
      <c r="D11" s="87" t="s">
        <v>3098</v>
      </c>
      <c r="E11" s="651" t="s">
        <v>107</v>
      </c>
    </row>
    <row r="12" spans="2:5" x14ac:dyDescent="0.2">
      <c r="B12" s="799"/>
      <c r="C12" s="452" t="s">
        <v>6937</v>
      </c>
      <c r="D12" s="87" t="s">
        <v>3099</v>
      </c>
      <c r="E12" s="661" t="s">
        <v>107</v>
      </c>
    </row>
    <row r="13" spans="2:5" x14ac:dyDescent="0.2">
      <c r="B13" s="799"/>
      <c r="C13" s="452" t="s">
        <v>7047</v>
      </c>
      <c r="D13" s="87" t="s">
        <v>3100</v>
      </c>
      <c r="E13" s="112" t="s">
        <v>107</v>
      </c>
    </row>
    <row r="14" spans="2:5" x14ac:dyDescent="0.2">
      <c r="B14" s="799"/>
      <c r="C14" s="452" t="s">
        <v>7047</v>
      </c>
      <c r="D14" s="87" t="s">
        <v>3101</v>
      </c>
      <c r="E14" s="112" t="s">
        <v>107</v>
      </c>
    </row>
    <row r="15" spans="2:5" x14ac:dyDescent="0.2">
      <c r="B15" s="799"/>
      <c r="C15" s="452" t="s">
        <v>7264</v>
      </c>
      <c r="D15" s="87" t="s">
        <v>3102</v>
      </c>
      <c r="E15" s="112" t="s">
        <v>107</v>
      </c>
    </row>
    <row r="16" spans="2:5" x14ac:dyDescent="0.2">
      <c r="B16" s="799"/>
      <c r="C16" s="452" t="s">
        <v>7264</v>
      </c>
      <c r="D16" s="87" t="s">
        <v>3103</v>
      </c>
      <c r="E16" s="112" t="s">
        <v>107</v>
      </c>
    </row>
    <row r="17" spans="2:5" x14ac:dyDescent="0.2">
      <c r="B17" s="799"/>
      <c r="C17" s="452" t="s">
        <v>7314</v>
      </c>
      <c r="D17" s="87" t="s">
        <v>3104</v>
      </c>
      <c r="E17" s="112" t="s">
        <v>107</v>
      </c>
    </row>
    <row r="18" spans="2:5" x14ac:dyDescent="0.2">
      <c r="B18" s="799"/>
      <c r="C18" s="452" t="s">
        <v>7314</v>
      </c>
      <c r="D18" s="87" t="s">
        <v>3105</v>
      </c>
      <c r="E18" s="112" t="s">
        <v>107</v>
      </c>
    </row>
    <row r="19" spans="2:5" x14ac:dyDescent="0.2">
      <c r="B19" s="799" t="s">
        <v>3086</v>
      </c>
      <c r="C19" s="452" t="s">
        <v>5416</v>
      </c>
      <c r="D19" s="87" t="s">
        <v>3096</v>
      </c>
      <c r="E19" s="475" t="s">
        <v>107</v>
      </c>
    </row>
    <row r="20" spans="2:5" x14ac:dyDescent="0.2">
      <c r="B20" s="799"/>
      <c r="C20" s="452" t="s">
        <v>5416</v>
      </c>
      <c r="D20" s="87" t="s">
        <v>3097</v>
      </c>
      <c r="E20" s="475" t="s">
        <v>107</v>
      </c>
    </row>
    <row r="21" spans="2:5" x14ac:dyDescent="0.2">
      <c r="B21" s="799"/>
      <c r="C21" s="452" t="s">
        <v>6893</v>
      </c>
      <c r="D21" s="87" t="s">
        <v>3098</v>
      </c>
      <c r="E21" s="651" t="s">
        <v>107</v>
      </c>
    </row>
    <row r="22" spans="2:5" x14ac:dyDescent="0.2">
      <c r="B22" s="799"/>
      <c r="C22" s="452" t="s">
        <v>6936</v>
      </c>
      <c r="D22" s="87" t="s">
        <v>3099</v>
      </c>
      <c r="E22" s="112" t="s">
        <v>107</v>
      </c>
    </row>
    <row r="23" spans="2:5" x14ac:dyDescent="0.2">
      <c r="B23" s="799"/>
      <c r="C23" s="452" t="s">
        <v>7048</v>
      </c>
      <c r="D23" s="87" t="s">
        <v>3100</v>
      </c>
      <c r="E23" s="112" t="s">
        <v>107</v>
      </c>
    </row>
    <row r="24" spans="2:5" x14ac:dyDescent="0.2">
      <c r="B24" s="799"/>
      <c r="C24" s="452" t="s">
        <v>7048</v>
      </c>
      <c r="D24" s="87" t="s">
        <v>3101</v>
      </c>
      <c r="E24" s="112" t="s">
        <v>107</v>
      </c>
    </row>
    <row r="25" spans="2:5" x14ac:dyDescent="0.2">
      <c r="B25" s="799"/>
      <c r="C25" s="452" t="s">
        <v>7299</v>
      </c>
      <c r="D25" s="87" t="s">
        <v>3102</v>
      </c>
      <c r="E25" s="112" t="s">
        <v>107</v>
      </c>
    </row>
    <row r="26" spans="2:5" x14ac:dyDescent="0.2">
      <c r="B26" s="799"/>
      <c r="C26" s="452" t="s">
        <v>7299</v>
      </c>
      <c r="D26" s="87" t="s">
        <v>3103</v>
      </c>
      <c r="E26" s="112" t="s">
        <v>107</v>
      </c>
    </row>
    <row r="27" spans="2:5" x14ac:dyDescent="0.2">
      <c r="B27" s="799"/>
      <c r="C27" s="452" t="s">
        <v>7323</v>
      </c>
      <c r="D27" s="87" t="s">
        <v>3104</v>
      </c>
      <c r="E27" s="112" t="s">
        <v>107</v>
      </c>
    </row>
    <row r="28" spans="2:5" x14ac:dyDescent="0.2">
      <c r="B28" s="799"/>
      <c r="C28" s="452" t="s">
        <v>7323</v>
      </c>
      <c r="D28" s="87" t="s">
        <v>3105</v>
      </c>
      <c r="E28" s="112" t="s">
        <v>107</v>
      </c>
    </row>
    <row r="29" spans="2:5" x14ac:dyDescent="0.2">
      <c r="B29" s="84" t="s">
        <v>3088</v>
      </c>
      <c r="C29" s="90" t="s">
        <v>5881</v>
      </c>
      <c r="D29" s="88">
        <v>44861</v>
      </c>
      <c r="E29" s="475" t="s">
        <v>107</v>
      </c>
    </row>
  </sheetData>
  <mergeCells count="4">
    <mergeCell ref="C3:C5"/>
    <mergeCell ref="D3:D5"/>
    <mergeCell ref="B9:B18"/>
    <mergeCell ref="B19:B28"/>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theme="9"/>
  </sheetPr>
  <dimension ref="A1:AS21"/>
  <sheetViews>
    <sheetView zoomScaleNormal="100" workbookViewId="0">
      <pane xSplit="3" ySplit="3" topLeftCell="D4" activePane="bottomRight" state="frozen"/>
      <selection pane="topRight" activeCell="B1" sqref="B1"/>
      <selection pane="bottomLeft" activeCell="A4" sqref="A4"/>
      <selection pane="bottomRight"/>
    </sheetView>
  </sheetViews>
  <sheetFormatPr defaultColWidth="9.140625" defaultRowHeight="12.75" x14ac:dyDescent="0.2"/>
  <cols>
    <col min="1" max="1" width="20.85546875" style="119" bestFit="1" customWidth="1"/>
    <col min="2" max="2" width="20.85546875" style="119" customWidth="1"/>
    <col min="3" max="3" width="28.5703125" style="119" customWidth="1"/>
    <col min="4" max="5" width="31.42578125" style="119" customWidth="1"/>
    <col min="6" max="6" width="25.140625" style="119" customWidth="1"/>
    <col min="7" max="7" width="18.140625" style="119" customWidth="1"/>
    <col min="8" max="15" width="15.85546875" style="119" customWidth="1"/>
    <col min="16" max="17" width="25.42578125" style="119" customWidth="1"/>
    <col min="18" max="23" width="15.85546875" style="119" customWidth="1"/>
    <col min="24" max="25" width="31.5703125" style="119" customWidth="1"/>
    <col min="26" max="27" width="15.85546875" style="119" customWidth="1"/>
    <col min="28" max="28" width="48" style="119" customWidth="1"/>
    <col min="29" max="29" width="17.5703125" style="119" customWidth="1"/>
    <col min="30" max="37" width="15.85546875" style="119" customWidth="1"/>
    <col min="38" max="39" width="19.42578125" style="119" customWidth="1"/>
    <col min="40" max="41" width="13.42578125" style="119" customWidth="1"/>
    <col min="42" max="42" width="38.5703125" style="119" customWidth="1"/>
    <col min="43" max="43" width="18.140625" style="119" customWidth="1"/>
    <col min="44" max="45" width="19.42578125" style="119" customWidth="1"/>
    <col min="46" max="16384" width="9.140625" style="119"/>
  </cols>
  <sheetData>
    <row r="1" spans="1:45" ht="13.5" thickBot="1" x14ac:dyDescent="0.25">
      <c r="A1" s="128" t="s">
        <v>1006</v>
      </c>
    </row>
    <row r="2" spans="1:45" ht="12.75" customHeight="1" x14ac:dyDescent="0.2">
      <c r="A2" s="809" t="s">
        <v>18</v>
      </c>
      <c r="B2" s="811" t="s">
        <v>19</v>
      </c>
      <c r="C2" s="823" t="s">
        <v>238</v>
      </c>
      <c r="D2" s="811" t="s">
        <v>1007</v>
      </c>
      <c r="E2" s="825" t="s">
        <v>30</v>
      </c>
      <c r="F2" s="811" t="s">
        <v>1008</v>
      </c>
      <c r="G2" s="825" t="s">
        <v>30</v>
      </c>
      <c r="H2" s="811" t="s">
        <v>1009</v>
      </c>
      <c r="I2" s="811"/>
      <c r="J2" s="811"/>
      <c r="K2" s="811"/>
      <c r="L2" s="811"/>
      <c r="M2" s="811"/>
      <c r="N2" s="811"/>
      <c r="O2" s="811"/>
      <c r="P2" s="811" t="s">
        <v>1010</v>
      </c>
      <c r="Q2" s="852" t="s">
        <v>30</v>
      </c>
      <c r="R2" s="811" t="s">
        <v>1011</v>
      </c>
      <c r="S2" s="811"/>
      <c r="T2" s="811"/>
      <c r="U2" s="811"/>
      <c r="V2" s="811"/>
      <c r="W2" s="811"/>
      <c r="X2" s="811" t="s">
        <v>1012</v>
      </c>
      <c r="Y2" s="852" t="s">
        <v>30</v>
      </c>
      <c r="Z2" s="811" t="s">
        <v>1013</v>
      </c>
      <c r="AA2" s="852" t="s">
        <v>30</v>
      </c>
      <c r="AB2" s="811" t="s">
        <v>1014</v>
      </c>
      <c r="AC2" s="852" t="s">
        <v>30</v>
      </c>
      <c r="AD2" s="811" t="s">
        <v>1015</v>
      </c>
      <c r="AE2" s="852" t="s">
        <v>30</v>
      </c>
      <c r="AF2" s="811" t="s">
        <v>1016</v>
      </c>
      <c r="AG2" s="852" t="s">
        <v>30</v>
      </c>
      <c r="AH2" s="824" t="s">
        <v>1017</v>
      </c>
      <c r="AI2" s="846" t="s">
        <v>30</v>
      </c>
      <c r="AJ2" s="811" t="s">
        <v>1018</v>
      </c>
      <c r="AK2" s="852" t="s">
        <v>30</v>
      </c>
      <c r="AL2" s="811" t="s">
        <v>1019</v>
      </c>
      <c r="AM2" s="811"/>
      <c r="AN2" s="811"/>
      <c r="AO2" s="811"/>
      <c r="AP2" s="811"/>
      <c r="AQ2" s="811"/>
      <c r="AR2" s="811" t="s">
        <v>1020</v>
      </c>
      <c r="AS2" s="866" t="s">
        <v>30</v>
      </c>
    </row>
    <row r="3" spans="1:45" ht="64.5" thickBot="1" x14ac:dyDescent="0.25">
      <c r="A3" s="810"/>
      <c r="B3" s="812"/>
      <c r="C3" s="833"/>
      <c r="D3" s="812"/>
      <c r="E3" s="826"/>
      <c r="F3" s="812"/>
      <c r="G3" s="826"/>
      <c r="H3" s="157" t="s">
        <v>1021</v>
      </c>
      <c r="I3" s="158" t="s">
        <v>30</v>
      </c>
      <c r="J3" s="157" t="s">
        <v>1022</v>
      </c>
      <c r="K3" s="158" t="s">
        <v>30</v>
      </c>
      <c r="L3" s="157" t="s">
        <v>1023</v>
      </c>
      <c r="M3" s="158" t="s">
        <v>30</v>
      </c>
      <c r="N3" s="157" t="s">
        <v>1024</v>
      </c>
      <c r="O3" s="158" t="s">
        <v>30</v>
      </c>
      <c r="P3" s="812"/>
      <c r="Q3" s="853"/>
      <c r="R3" s="157" t="s">
        <v>998</v>
      </c>
      <c r="S3" s="157" t="s">
        <v>999</v>
      </c>
      <c r="T3" s="158" t="s">
        <v>30</v>
      </c>
      <c r="U3" s="157" t="s">
        <v>1000</v>
      </c>
      <c r="V3" s="157" t="s">
        <v>1001</v>
      </c>
      <c r="W3" s="158" t="s">
        <v>30</v>
      </c>
      <c r="X3" s="812"/>
      <c r="Y3" s="853"/>
      <c r="Z3" s="812"/>
      <c r="AA3" s="853"/>
      <c r="AB3" s="812"/>
      <c r="AC3" s="853"/>
      <c r="AD3" s="812"/>
      <c r="AE3" s="853"/>
      <c r="AF3" s="812"/>
      <c r="AG3" s="853"/>
      <c r="AH3" s="848"/>
      <c r="AI3" s="847"/>
      <c r="AJ3" s="812"/>
      <c r="AK3" s="853"/>
      <c r="AL3" s="157" t="s">
        <v>1025</v>
      </c>
      <c r="AM3" s="158" t="s">
        <v>30</v>
      </c>
      <c r="AN3" s="157" t="s">
        <v>1026</v>
      </c>
      <c r="AO3" s="158" t="s">
        <v>30</v>
      </c>
      <c r="AP3" s="157" t="s">
        <v>1027</v>
      </c>
      <c r="AQ3" s="158" t="s">
        <v>30</v>
      </c>
      <c r="AR3" s="812"/>
      <c r="AS3" s="867"/>
    </row>
    <row r="4" spans="1:45" ht="76.5" x14ac:dyDescent="0.2">
      <c r="A4" s="160" t="s">
        <v>21</v>
      </c>
      <c r="B4" s="16" t="s">
        <v>22</v>
      </c>
      <c r="C4" s="16" t="s">
        <v>248</v>
      </c>
      <c r="D4" s="270" t="s">
        <v>249</v>
      </c>
      <c r="E4" s="201" t="s">
        <v>5489</v>
      </c>
      <c r="F4" s="121"/>
      <c r="G4" s="121"/>
      <c r="H4" s="160" t="s">
        <v>1028</v>
      </c>
      <c r="I4" s="201" t="s">
        <v>1029</v>
      </c>
      <c r="J4" s="160" t="s">
        <v>1030</v>
      </c>
      <c r="K4" s="160" t="s">
        <v>85</v>
      </c>
      <c r="L4" s="160" t="s">
        <v>1031</v>
      </c>
      <c r="M4" s="201" t="s">
        <v>1029</v>
      </c>
      <c r="N4" s="160" t="s">
        <v>1030</v>
      </c>
      <c r="O4" s="160" t="s">
        <v>85</v>
      </c>
      <c r="P4" s="106" t="s">
        <v>1032</v>
      </c>
      <c r="Q4" s="106" t="s">
        <v>78</v>
      </c>
      <c r="R4" s="271">
        <v>559673735</v>
      </c>
      <c r="S4" s="271">
        <v>332559000</v>
      </c>
      <c r="T4" s="16" t="s">
        <v>78</v>
      </c>
      <c r="U4" s="243" t="s">
        <v>506</v>
      </c>
      <c r="V4" s="271">
        <v>400257000</v>
      </c>
      <c r="W4" s="16" t="s">
        <v>78</v>
      </c>
      <c r="X4" s="95" t="s">
        <v>1033</v>
      </c>
      <c r="Y4" s="201" t="s">
        <v>1034</v>
      </c>
      <c r="Z4" s="16" t="s">
        <v>1035</v>
      </c>
      <c r="AA4" s="16" t="s">
        <v>78</v>
      </c>
      <c r="AB4" s="16" t="s">
        <v>1036</v>
      </c>
      <c r="AC4" s="16" t="s">
        <v>78</v>
      </c>
      <c r="AD4" s="16" t="s">
        <v>1037</v>
      </c>
      <c r="AE4" s="16" t="s">
        <v>78</v>
      </c>
      <c r="AF4" s="16" t="s">
        <v>1038</v>
      </c>
      <c r="AG4" s="201" t="s">
        <v>78</v>
      </c>
      <c r="AH4" s="16" t="s">
        <v>1039</v>
      </c>
      <c r="AI4" s="201" t="s">
        <v>78</v>
      </c>
      <c r="AJ4" s="16" t="s">
        <v>88</v>
      </c>
      <c r="AK4" s="16" t="s">
        <v>78</v>
      </c>
      <c r="AL4" s="272">
        <v>37895</v>
      </c>
      <c r="AM4" s="272" t="s">
        <v>78</v>
      </c>
      <c r="AN4" s="16" t="s">
        <v>1040</v>
      </c>
      <c r="AO4" s="16" t="s">
        <v>78</v>
      </c>
      <c r="AP4" s="16" t="s">
        <v>1041</v>
      </c>
      <c r="AQ4" s="16" t="s">
        <v>78</v>
      </c>
      <c r="AR4" s="160" t="s">
        <v>1042</v>
      </c>
      <c r="AS4" s="160" t="s">
        <v>78</v>
      </c>
    </row>
    <row r="5" spans="1:45" ht="76.5" x14ac:dyDescent="0.2">
      <c r="A5" s="160" t="s">
        <v>21</v>
      </c>
      <c r="B5" s="16" t="s">
        <v>22</v>
      </c>
      <c r="C5" s="16" t="s">
        <v>248</v>
      </c>
      <c r="D5" s="270" t="s">
        <v>253</v>
      </c>
      <c r="E5" s="201" t="s">
        <v>5490</v>
      </c>
      <c r="F5" s="121"/>
      <c r="G5" s="121"/>
      <c r="H5" s="16" t="s">
        <v>1028</v>
      </c>
      <c r="I5" s="201" t="s">
        <v>1029</v>
      </c>
      <c r="J5" s="160" t="s">
        <v>1030</v>
      </c>
      <c r="K5" s="160" t="s">
        <v>85</v>
      </c>
      <c r="L5" s="160" t="s">
        <v>1031</v>
      </c>
      <c r="M5" s="201" t="s">
        <v>1029</v>
      </c>
      <c r="N5" s="160" t="s">
        <v>1030</v>
      </c>
      <c r="O5" s="160" t="s">
        <v>85</v>
      </c>
      <c r="P5" s="106" t="s">
        <v>1032</v>
      </c>
      <c r="Q5" s="106" t="s">
        <v>78</v>
      </c>
      <c r="R5" s="271">
        <v>432702157</v>
      </c>
      <c r="S5" s="271">
        <v>404827000</v>
      </c>
      <c r="T5" s="16" t="s">
        <v>78</v>
      </c>
      <c r="U5" s="243" t="s">
        <v>506</v>
      </c>
      <c r="V5" s="271">
        <v>411110000</v>
      </c>
      <c r="W5" s="16" t="s">
        <v>78</v>
      </c>
      <c r="X5" s="95" t="s">
        <v>1033</v>
      </c>
      <c r="Y5" s="201" t="s">
        <v>1034</v>
      </c>
      <c r="Z5" s="16" t="s">
        <v>1035</v>
      </c>
      <c r="AA5" s="16" t="s">
        <v>78</v>
      </c>
      <c r="AB5" s="16" t="s">
        <v>1036</v>
      </c>
      <c r="AC5" s="16" t="s">
        <v>78</v>
      </c>
      <c r="AD5" s="16" t="s">
        <v>1037</v>
      </c>
      <c r="AE5" s="16" t="s">
        <v>78</v>
      </c>
      <c r="AF5" s="16" t="s">
        <v>1038</v>
      </c>
      <c r="AG5" s="201" t="s">
        <v>78</v>
      </c>
      <c r="AH5" s="16" t="s">
        <v>1039</v>
      </c>
      <c r="AI5" s="201" t="s">
        <v>78</v>
      </c>
      <c r="AJ5" s="16" t="s">
        <v>88</v>
      </c>
      <c r="AK5" s="16" t="s">
        <v>78</v>
      </c>
      <c r="AL5" s="273">
        <v>32994</v>
      </c>
      <c r="AM5" s="273" t="s">
        <v>78</v>
      </c>
      <c r="AN5" s="16">
        <v>240000</v>
      </c>
      <c r="AO5" s="16" t="s">
        <v>78</v>
      </c>
      <c r="AP5" s="16" t="s">
        <v>1041</v>
      </c>
      <c r="AQ5" s="16" t="s">
        <v>78</v>
      </c>
      <c r="AR5" s="160" t="s">
        <v>1042</v>
      </c>
      <c r="AS5" s="160" t="s">
        <v>78</v>
      </c>
    </row>
    <row r="6" spans="1:45" ht="76.5" x14ac:dyDescent="0.2">
      <c r="A6" s="160" t="s">
        <v>24</v>
      </c>
      <c r="B6" s="16" t="s">
        <v>25</v>
      </c>
      <c r="C6" s="201" t="s">
        <v>119</v>
      </c>
      <c r="D6" s="95" t="s">
        <v>664</v>
      </c>
      <c r="E6" s="95"/>
      <c r="F6" s="95"/>
      <c r="G6" s="95" t="s">
        <v>665</v>
      </c>
      <c r="H6" s="201" t="s">
        <v>1043</v>
      </c>
      <c r="I6" s="201" t="s">
        <v>1029</v>
      </c>
      <c r="J6" s="201" t="s">
        <v>85</v>
      </c>
      <c r="K6" s="201" t="s">
        <v>78</v>
      </c>
      <c r="L6" s="201" t="s">
        <v>1043</v>
      </c>
      <c r="M6" s="201" t="s">
        <v>1029</v>
      </c>
      <c r="N6" s="201" t="s">
        <v>85</v>
      </c>
      <c r="O6" s="201" t="s">
        <v>78</v>
      </c>
      <c r="P6" s="201" t="s">
        <v>1044</v>
      </c>
      <c r="Q6" s="201" t="s">
        <v>78</v>
      </c>
      <c r="R6" s="201" t="s">
        <v>1045</v>
      </c>
      <c r="S6" s="201" t="s">
        <v>1045</v>
      </c>
      <c r="T6" s="201" t="s">
        <v>78</v>
      </c>
      <c r="U6" s="201" t="s">
        <v>1045</v>
      </c>
      <c r="V6" s="201" t="s">
        <v>1045</v>
      </c>
      <c r="W6" s="201" t="s">
        <v>78</v>
      </c>
      <c r="X6" s="201" t="s">
        <v>1046</v>
      </c>
      <c r="Y6" s="201" t="s">
        <v>1047</v>
      </c>
      <c r="Z6" s="201" t="s">
        <v>624</v>
      </c>
      <c r="AA6" s="16" t="s">
        <v>1035</v>
      </c>
      <c r="AB6" s="201" t="s">
        <v>1048</v>
      </c>
      <c r="AC6" s="201" t="s">
        <v>78</v>
      </c>
      <c r="AD6" s="201">
        <v>1</v>
      </c>
      <c r="AE6" s="201" t="s">
        <v>78</v>
      </c>
      <c r="AF6" s="95" t="s">
        <v>670</v>
      </c>
      <c r="AG6" s="201" t="s">
        <v>78</v>
      </c>
      <c r="AH6" s="201" t="s">
        <v>1049</v>
      </c>
      <c r="AI6" s="201" t="s">
        <v>78</v>
      </c>
      <c r="AJ6" s="201" t="s">
        <v>602</v>
      </c>
      <c r="AK6" s="201">
        <v>1942</v>
      </c>
      <c r="AL6" s="201">
        <v>2013</v>
      </c>
      <c r="AM6" s="201" t="s">
        <v>78</v>
      </c>
      <c r="AN6" s="201" t="s">
        <v>1050</v>
      </c>
      <c r="AO6" s="201" t="s">
        <v>78</v>
      </c>
      <c r="AP6" s="201" t="s">
        <v>1051</v>
      </c>
      <c r="AQ6" s="201" t="s">
        <v>78</v>
      </c>
      <c r="AR6" s="95" t="s">
        <v>942</v>
      </c>
      <c r="AS6" s="201" t="s">
        <v>78</v>
      </c>
    </row>
    <row r="7" spans="1:45" ht="24.95" customHeight="1" x14ac:dyDescent="0.2">
      <c r="A7" s="160" t="s">
        <v>26</v>
      </c>
      <c r="B7" s="16" t="s">
        <v>27</v>
      </c>
      <c r="C7" s="160" t="s">
        <v>135</v>
      </c>
      <c r="D7" s="160" t="s">
        <v>272</v>
      </c>
      <c r="E7" s="160"/>
      <c r="F7" s="95"/>
      <c r="G7" s="95" t="s">
        <v>1052</v>
      </c>
      <c r="H7" s="160">
        <v>2800</v>
      </c>
      <c r="I7" s="201" t="s">
        <v>1029</v>
      </c>
      <c r="J7" s="160" t="s">
        <v>1053</v>
      </c>
      <c r="K7" s="160" t="s">
        <v>85</v>
      </c>
      <c r="L7" s="160" t="s">
        <v>85</v>
      </c>
      <c r="M7" s="201" t="s">
        <v>1029</v>
      </c>
      <c r="N7" s="16" t="s">
        <v>85</v>
      </c>
      <c r="O7" s="201" t="s">
        <v>78</v>
      </c>
      <c r="P7" s="16" t="s">
        <v>1054</v>
      </c>
      <c r="Q7" s="16" t="s">
        <v>78</v>
      </c>
      <c r="R7" s="271" t="s">
        <v>1045</v>
      </c>
      <c r="S7" s="271" t="s">
        <v>85</v>
      </c>
      <c r="T7" s="271" t="s">
        <v>1045</v>
      </c>
      <c r="U7" s="271" t="s">
        <v>1045</v>
      </c>
      <c r="V7" s="271" t="s">
        <v>85</v>
      </c>
      <c r="W7" s="271" t="s">
        <v>1045</v>
      </c>
      <c r="X7" s="16" t="s">
        <v>1055</v>
      </c>
      <c r="Y7" s="201" t="s">
        <v>1034</v>
      </c>
      <c r="Z7" s="16" t="s">
        <v>1056</v>
      </c>
      <c r="AA7" s="16" t="s">
        <v>1035</v>
      </c>
      <c r="AB7" s="16" t="s">
        <v>1057</v>
      </c>
      <c r="AC7" s="201" t="s">
        <v>78</v>
      </c>
      <c r="AD7" s="16">
        <v>1</v>
      </c>
      <c r="AE7" s="16" t="s">
        <v>78</v>
      </c>
      <c r="AF7" s="16" t="s">
        <v>1058</v>
      </c>
      <c r="AG7" s="201" t="s">
        <v>670</v>
      </c>
      <c r="AH7" s="16" t="s">
        <v>1059</v>
      </c>
      <c r="AI7" s="201" t="s">
        <v>1049</v>
      </c>
      <c r="AJ7" s="16">
        <v>1979</v>
      </c>
      <c r="AK7" s="16" t="s">
        <v>78</v>
      </c>
      <c r="AL7" s="160">
        <v>2010</v>
      </c>
      <c r="AM7" s="160" t="s">
        <v>78</v>
      </c>
      <c r="AN7" s="16" t="s">
        <v>1060</v>
      </c>
      <c r="AO7" s="16" t="s">
        <v>78</v>
      </c>
      <c r="AP7" s="16" t="s">
        <v>1061</v>
      </c>
      <c r="AQ7" s="16" t="s">
        <v>78</v>
      </c>
      <c r="AR7" s="160" t="s">
        <v>954</v>
      </c>
      <c r="AS7" s="160" t="s">
        <v>78</v>
      </c>
    </row>
    <row r="8" spans="1:45" ht="24.95" customHeight="1" x14ac:dyDescent="0.2">
      <c r="A8" s="161" t="s">
        <v>3087</v>
      </c>
      <c r="B8" s="107" t="s">
        <v>3087</v>
      </c>
      <c r="C8" s="147" t="s">
        <v>3113</v>
      </c>
      <c r="D8" s="107" t="s">
        <v>3222</v>
      </c>
      <c r="E8" s="107"/>
      <c r="F8" s="107" t="s">
        <v>3221</v>
      </c>
      <c r="G8" s="107"/>
      <c r="H8" s="260">
        <v>1553805</v>
      </c>
      <c r="I8" s="260" t="s">
        <v>3108</v>
      </c>
      <c r="J8" s="147" t="s">
        <v>3263</v>
      </c>
      <c r="K8" s="260" t="s">
        <v>3108</v>
      </c>
      <c r="L8" s="274" t="s">
        <v>3112</v>
      </c>
      <c r="M8" s="260" t="s">
        <v>3108</v>
      </c>
      <c r="N8" s="274" t="s">
        <v>3112</v>
      </c>
      <c r="O8" s="260" t="s">
        <v>3108</v>
      </c>
      <c r="P8" s="107" t="s">
        <v>1044</v>
      </c>
      <c r="Q8" s="260" t="s">
        <v>3108</v>
      </c>
      <c r="R8" s="107" t="s">
        <v>1045</v>
      </c>
      <c r="S8" s="107" t="s">
        <v>1045</v>
      </c>
      <c r="T8" s="260" t="s">
        <v>3108</v>
      </c>
      <c r="U8" s="107" t="s">
        <v>1045</v>
      </c>
      <c r="V8" s="107" t="s">
        <v>1045</v>
      </c>
      <c r="W8" s="260" t="s">
        <v>3108</v>
      </c>
      <c r="X8" s="107" t="s">
        <v>3264</v>
      </c>
      <c r="Y8" s="260" t="s">
        <v>3108</v>
      </c>
      <c r="Z8" s="146" t="s">
        <v>3112</v>
      </c>
      <c r="AA8" s="260" t="s">
        <v>3108</v>
      </c>
      <c r="AB8" s="107" t="s">
        <v>3265</v>
      </c>
      <c r="AC8" s="260" t="s">
        <v>3108</v>
      </c>
      <c r="AD8" s="107">
        <v>7</v>
      </c>
      <c r="AE8" s="107" t="s">
        <v>3108</v>
      </c>
      <c r="AF8" s="107" t="s">
        <v>670</v>
      </c>
      <c r="AG8" s="107" t="s">
        <v>3108</v>
      </c>
      <c r="AH8" s="107" t="s">
        <v>101</v>
      </c>
      <c r="AI8" s="107" t="s">
        <v>3108</v>
      </c>
      <c r="AJ8" s="107">
        <v>1955</v>
      </c>
      <c r="AK8" s="107" t="s">
        <v>3108</v>
      </c>
      <c r="AL8" s="274" t="s">
        <v>3112</v>
      </c>
      <c r="AM8" s="107" t="s">
        <v>3108</v>
      </c>
      <c r="AN8" s="146" t="s">
        <v>3112</v>
      </c>
      <c r="AO8" s="107" t="s">
        <v>3108</v>
      </c>
      <c r="AP8" s="146" t="s">
        <v>3112</v>
      </c>
      <c r="AQ8" s="107" t="s">
        <v>3108</v>
      </c>
      <c r="AR8" s="147" t="s">
        <v>3266</v>
      </c>
      <c r="AS8" s="107" t="s">
        <v>3108</v>
      </c>
    </row>
    <row r="9" spans="1:45" ht="24.95" customHeight="1" x14ac:dyDescent="0.2">
      <c r="A9" s="161" t="s">
        <v>3087</v>
      </c>
      <c r="B9" s="107" t="s">
        <v>3087</v>
      </c>
      <c r="C9" s="147" t="s">
        <v>3113</v>
      </c>
      <c r="D9" s="107" t="s">
        <v>3225</v>
      </c>
      <c r="E9" s="107"/>
      <c r="F9" s="107" t="s">
        <v>3224</v>
      </c>
      <c r="G9" s="107"/>
      <c r="H9" s="132">
        <v>1637025</v>
      </c>
      <c r="I9" s="260" t="s">
        <v>3108</v>
      </c>
      <c r="J9" s="147" t="s">
        <v>3263</v>
      </c>
      <c r="K9" s="260" t="s">
        <v>3108</v>
      </c>
      <c r="L9" s="274" t="s">
        <v>3112</v>
      </c>
      <c r="M9" s="260" t="s">
        <v>3108</v>
      </c>
      <c r="N9" s="274" t="s">
        <v>3112</v>
      </c>
      <c r="O9" s="260" t="s">
        <v>3108</v>
      </c>
      <c r="P9" s="107" t="s">
        <v>1044</v>
      </c>
      <c r="Q9" s="260" t="s">
        <v>3108</v>
      </c>
      <c r="R9" s="107" t="s">
        <v>1045</v>
      </c>
      <c r="S9" s="107" t="s">
        <v>1045</v>
      </c>
      <c r="T9" s="260" t="s">
        <v>3108</v>
      </c>
      <c r="U9" s="107" t="s">
        <v>1045</v>
      </c>
      <c r="V9" s="107" t="s">
        <v>1045</v>
      </c>
      <c r="W9" s="260" t="s">
        <v>3108</v>
      </c>
      <c r="X9" s="107" t="s">
        <v>3264</v>
      </c>
      <c r="Y9" s="260" t="s">
        <v>3108</v>
      </c>
      <c r="Z9" s="146" t="s">
        <v>3112</v>
      </c>
      <c r="AA9" s="260" t="s">
        <v>3108</v>
      </c>
      <c r="AB9" s="107" t="s">
        <v>3265</v>
      </c>
      <c r="AC9" s="260" t="s">
        <v>3108</v>
      </c>
      <c r="AD9" s="107"/>
      <c r="AE9" s="107"/>
      <c r="AF9" s="107"/>
      <c r="AG9" s="107"/>
      <c r="AH9" s="107"/>
      <c r="AI9" s="107"/>
      <c r="AJ9" s="107">
        <v>1989</v>
      </c>
      <c r="AK9" s="107" t="s">
        <v>3108</v>
      </c>
      <c r="AL9" s="274" t="s">
        <v>3112</v>
      </c>
      <c r="AM9" s="107" t="s">
        <v>3108</v>
      </c>
      <c r="AN9" s="146" t="s">
        <v>3112</v>
      </c>
      <c r="AO9" s="107" t="s">
        <v>3108</v>
      </c>
      <c r="AP9" s="146" t="s">
        <v>3112</v>
      </c>
      <c r="AQ9" s="107" t="s">
        <v>3108</v>
      </c>
      <c r="AR9" s="107" t="s">
        <v>3267</v>
      </c>
      <c r="AS9" s="107" t="s">
        <v>3108</v>
      </c>
    </row>
    <row r="10" spans="1:45" ht="24.95" customHeight="1" x14ac:dyDescent="0.2">
      <c r="A10" s="161" t="s">
        <v>3087</v>
      </c>
      <c r="B10" s="107" t="s">
        <v>3087</v>
      </c>
      <c r="C10" s="147" t="s">
        <v>3113</v>
      </c>
      <c r="D10" s="107" t="s">
        <v>3228</v>
      </c>
      <c r="E10" s="107"/>
      <c r="F10" s="107" t="s">
        <v>3227</v>
      </c>
      <c r="G10" s="107"/>
      <c r="H10" s="132">
        <v>2004580</v>
      </c>
      <c r="I10" s="260" t="s">
        <v>3108</v>
      </c>
      <c r="J10" s="147" t="s">
        <v>3263</v>
      </c>
      <c r="K10" s="260" t="s">
        <v>3108</v>
      </c>
      <c r="L10" s="274" t="s">
        <v>3112</v>
      </c>
      <c r="M10" s="260" t="s">
        <v>3108</v>
      </c>
      <c r="N10" s="274" t="s">
        <v>3112</v>
      </c>
      <c r="O10" s="260" t="s">
        <v>3108</v>
      </c>
      <c r="P10" s="107" t="s">
        <v>1044</v>
      </c>
      <c r="Q10" s="260" t="s">
        <v>3108</v>
      </c>
      <c r="R10" s="107" t="s">
        <v>1045</v>
      </c>
      <c r="S10" s="107" t="s">
        <v>1045</v>
      </c>
      <c r="T10" s="260" t="s">
        <v>3108</v>
      </c>
      <c r="U10" s="107" t="s">
        <v>1045</v>
      </c>
      <c r="V10" s="107" t="s">
        <v>1045</v>
      </c>
      <c r="W10" s="260" t="s">
        <v>3108</v>
      </c>
      <c r="X10" s="107" t="s">
        <v>3264</v>
      </c>
      <c r="Y10" s="260" t="s">
        <v>3108</v>
      </c>
      <c r="Z10" s="146" t="s">
        <v>3112</v>
      </c>
      <c r="AA10" s="260" t="s">
        <v>3108</v>
      </c>
      <c r="AB10" s="107" t="s">
        <v>3265</v>
      </c>
      <c r="AC10" s="260" t="s">
        <v>3108</v>
      </c>
      <c r="AD10" s="107"/>
      <c r="AE10" s="107"/>
      <c r="AF10" s="107"/>
      <c r="AG10" s="107"/>
      <c r="AH10" s="107"/>
      <c r="AI10" s="107"/>
      <c r="AJ10" s="107">
        <v>1977</v>
      </c>
      <c r="AK10" s="107" t="s">
        <v>3108</v>
      </c>
      <c r="AL10" s="274" t="s">
        <v>3112</v>
      </c>
      <c r="AM10" s="107" t="s">
        <v>3108</v>
      </c>
      <c r="AN10" s="146" t="s">
        <v>3112</v>
      </c>
      <c r="AO10" s="107" t="s">
        <v>3108</v>
      </c>
      <c r="AP10" s="146" t="s">
        <v>3112</v>
      </c>
      <c r="AQ10" s="107" t="s">
        <v>3108</v>
      </c>
      <c r="AR10" s="107" t="s">
        <v>3268</v>
      </c>
      <c r="AS10" s="107" t="s">
        <v>3108</v>
      </c>
    </row>
    <row r="11" spans="1:45" ht="24.95" customHeight="1" x14ac:dyDescent="0.2">
      <c r="A11" s="161" t="s">
        <v>3087</v>
      </c>
      <c r="B11" s="107" t="s">
        <v>3087</v>
      </c>
      <c r="C11" s="147" t="s">
        <v>3113</v>
      </c>
      <c r="D11" s="107" t="s">
        <v>3230</v>
      </c>
      <c r="E11" s="107"/>
      <c r="F11" s="107" t="s">
        <v>3229</v>
      </c>
      <c r="G11" s="107"/>
      <c r="H11" s="132">
        <v>1491025</v>
      </c>
      <c r="I11" s="260" t="s">
        <v>3108</v>
      </c>
      <c r="J11" s="147" t="s">
        <v>3263</v>
      </c>
      <c r="K11" s="260" t="s">
        <v>3108</v>
      </c>
      <c r="L11" s="274" t="s">
        <v>3112</v>
      </c>
      <c r="M11" s="260" t="s">
        <v>3108</v>
      </c>
      <c r="N11" s="274" t="s">
        <v>3112</v>
      </c>
      <c r="O11" s="260" t="s">
        <v>3108</v>
      </c>
      <c r="P11" s="107" t="s">
        <v>1044</v>
      </c>
      <c r="Q11" s="260" t="s">
        <v>3108</v>
      </c>
      <c r="R11" s="107" t="s">
        <v>1045</v>
      </c>
      <c r="S11" s="107" t="s">
        <v>1045</v>
      </c>
      <c r="T11" s="260" t="s">
        <v>3108</v>
      </c>
      <c r="U11" s="107" t="s">
        <v>1045</v>
      </c>
      <c r="V11" s="107" t="s">
        <v>1045</v>
      </c>
      <c r="W11" s="260" t="s">
        <v>3108</v>
      </c>
      <c r="X11" s="107" t="s">
        <v>3264</v>
      </c>
      <c r="Y11" s="260" t="s">
        <v>3108</v>
      </c>
      <c r="Z11" s="146" t="s">
        <v>3112</v>
      </c>
      <c r="AA11" s="260" t="s">
        <v>3108</v>
      </c>
      <c r="AB11" s="107" t="s">
        <v>3265</v>
      </c>
      <c r="AC11" s="260" t="s">
        <v>3108</v>
      </c>
      <c r="AD11" s="107"/>
      <c r="AE11" s="107"/>
      <c r="AF11" s="107"/>
      <c r="AG11" s="107"/>
      <c r="AH11" s="107"/>
      <c r="AI11" s="107"/>
      <c r="AJ11" s="107">
        <v>1982</v>
      </c>
      <c r="AK11" s="107" t="s">
        <v>3108</v>
      </c>
      <c r="AL11" s="274" t="s">
        <v>3112</v>
      </c>
      <c r="AM11" s="107" t="s">
        <v>3108</v>
      </c>
      <c r="AN11" s="146" t="s">
        <v>3112</v>
      </c>
      <c r="AO11" s="107" t="s">
        <v>3108</v>
      </c>
      <c r="AP11" s="146" t="s">
        <v>3112</v>
      </c>
      <c r="AQ11" s="107" t="s">
        <v>3108</v>
      </c>
      <c r="AR11" s="107" t="s">
        <v>2777</v>
      </c>
      <c r="AS11" s="107" t="s">
        <v>3108</v>
      </c>
    </row>
    <row r="12" spans="1:45" ht="24.95" customHeight="1" x14ac:dyDescent="0.2">
      <c r="A12" s="161" t="s">
        <v>3087</v>
      </c>
      <c r="B12" s="107" t="s">
        <v>3087</v>
      </c>
      <c r="C12" s="147" t="s">
        <v>3113</v>
      </c>
      <c r="D12" s="107" t="s">
        <v>3233</v>
      </c>
      <c r="E12" s="107"/>
      <c r="F12" s="107" t="s">
        <v>3232</v>
      </c>
      <c r="G12" s="107"/>
      <c r="H12" s="132">
        <v>1379059</v>
      </c>
      <c r="I12" s="260" t="s">
        <v>3108</v>
      </c>
      <c r="J12" s="147" t="s">
        <v>3263</v>
      </c>
      <c r="K12" s="260" t="s">
        <v>3108</v>
      </c>
      <c r="L12" s="274" t="s">
        <v>3112</v>
      </c>
      <c r="M12" s="260" t="s">
        <v>3108</v>
      </c>
      <c r="N12" s="274" t="s">
        <v>3112</v>
      </c>
      <c r="O12" s="260" t="s">
        <v>3108</v>
      </c>
      <c r="P12" s="107" t="s">
        <v>1044</v>
      </c>
      <c r="Q12" s="260" t="s">
        <v>3108</v>
      </c>
      <c r="R12" s="107" t="s">
        <v>1045</v>
      </c>
      <c r="S12" s="107" t="s">
        <v>1045</v>
      </c>
      <c r="T12" s="260" t="s">
        <v>3108</v>
      </c>
      <c r="U12" s="107" t="s">
        <v>1045</v>
      </c>
      <c r="V12" s="107" t="s">
        <v>1045</v>
      </c>
      <c r="W12" s="260" t="s">
        <v>3108</v>
      </c>
      <c r="X12" s="107" t="s">
        <v>3269</v>
      </c>
      <c r="Y12" s="260" t="s">
        <v>3108</v>
      </c>
      <c r="Z12" s="146" t="s">
        <v>3112</v>
      </c>
      <c r="AA12" s="260" t="s">
        <v>3108</v>
      </c>
      <c r="AB12" s="107" t="s">
        <v>3265</v>
      </c>
      <c r="AC12" s="260" t="s">
        <v>3108</v>
      </c>
      <c r="AD12" s="107"/>
      <c r="AE12" s="107"/>
      <c r="AF12" s="107"/>
      <c r="AG12" s="107"/>
      <c r="AH12" s="107"/>
      <c r="AI12" s="107"/>
      <c r="AJ12" s="107">
        <v>2012</v>
      </c>
      <c r="AK12" s="107" t="s">
        <v>3108</v>
      </c>
      <c r="AL12" s="146" t="s">
        <v>3112</v>
      </c>
      <c r="AM12" s="107" t="s">
        <v>3108</v>
      </c>
      <c r="AN12" s="146" t="s">
        <v>3112</v>
      </c>
      <c r="AO12" s="107" t="s">
        <v>3108</v>
      </c>
      <c r="AP12" s="146" t="s">
        <v>3112</v>
      </c>
      <c r="AQ12" s="107" t="s">
        <v>3108</v>
      </c>
      <c r="AR12" s="107" t="s">
        <v>2778</v>
      </c>
      <c r="AS12" s="107" t="s">
        <v>3108</v>
      </c>
    </row>
    <row r="13" spans="1:45" ht="24.95" customHeight="1" x14ac:dyDescent="0.2">
      <c r="A13" s="161" t="s">
        <v>3087</v>
      </c>
      <c r="B13" s="107" t="s">
        <v>3087</v>
      </c>
      <c r="C13" s="147" t="s">
        <v>3113</v>
      </c>
      <c r="D13" s="107" t="s">
        <v>3237</v>
      </c>
      <c r="E13" s="107"/>
      <c r="F13" s="107" t="s">
        <v>3236</v>
      </c>
      <c r="G13" s="107"/>
      <c r="H13" s="132">
        <v>1270200</v>
      </c>
      <c r="I13" s="260" t="s">
        <v>3108</v>
      </c>
      <c r="J13" s="147" t="s">
        <v>3263</v>
      </c>
      <c r="K13" s="260" t="s">
        <v>3108</v>
      </c>
      <c r="L13" s="274" t="s">
        <v>3112</v>
      </c>
      <c r="M13" s="260" t="s">
        <v>3108</v>
      </c>
      <c r="N13" s="274" t="s">
        <v>3112</v>
      </c>
      <c r="O13" s="260" t="s">
        <v>3108</v>
      </c>
      <c r="P13" s="107" t="s">
        <v>1044</v>
      </c>
      <c r="Q13" s="260" t="s">
        <v>3108</v>
      </c>
      <c r="R13" s="107" t="s">
        <v>1045</v>
      </c>
      <c r="S13" s="107" t="s">
        <v>1045</v>
      </c>
      <c r="T13" s="260" t="s">
        <v>3108</v>
      </c>
      <c r="U13" s="107" t="s">
        <v>1045</v>
      </c>
      <c r="V13" s="107" t="s">
        <v>1045</v>
      </c>
      <c r="W13" s="260" t="s">
        <v>3108</v>
      </c>
      <c r="X13" s="107" t="s">
        <v>3269</v>
      </c>
      <c r="Y13" s="260" t="s">
        <v>3108</v>
      </c>
      <c r="Z13" s="146" t="s">
        <v>3112</v>
      </c>
      <c r="AA13" s="260" t="s">
        <v>3108</v>
      </c>
      <c r="AB13" s="107" t="s">
        <v>3265</v>
      </c>
      <c r="AC13" s="260" t="s">
        <v>3108</v>
      </c>
      <c r="AD13" s="107"/>
      <c r="AE13" s="107"/>
      <c r="AF13" s="107"/>
      <c r="AG13" s="107"/>
      <c r="AH13" s="107"/>
      <c r="AI13" s="107"/>
      <c r="AJ13" s="107">
        <v>2013</v>
      </c>
      <c r="AK13" s="107" t="s">
        <v>3108</v>
      </c>
      <c r="AL13" s="146" t="s">
        <v>3112</v>
      </c>
      <c r="AM13" s="107" t="s">
        <v>3108</v>
      </c>
      <c r="AN13" s="146" t="s">
        <v>3112</v>
      </c>
      <c r="AO13" s="107" t="s">
        <v>3108</v>
      </c>
      <c r="AP13" s="146" t="s">
        <v>3112</v>
      </c>
      <c r="AQ13" s="107" t="s">
        <v>3108</v>
      </c>
      <c r="AR13" s="107" t="s">
        <v>3270</v>
      </c>
      <c r="AS13" s="107" t="s">
        <v>3108</v>
      </c>
    </row>
    <row r="14" spans="1:45" ht="24.95" customHeight="1" x14ac:dyDescent="0.2">
      <c r="A14" s="161" t="s">
        <v>3087</v>
      </c>
      <c r="B14" s="107" t="s">
        <v>3087</v>
      </c>
      <c r="C14" s="147" t="s">
        <v>3113</v>
      </c>
      <c r="D14" s="107" t="s">
        <v>3241</v>
      </c>
      <c r="E14" s="107"/>
      <c r="F14" s="107" t="s">
        <v>3240</v>
      </c>
      <c r="G14" s="107"/>
      <c r="H14" s="132">
        <v>1555630</v>
      </c>
      <c r="I14" s="260" t="s">
        <v>3108</v>
      </c>
      <c r="J14" s="147" t="s">
        <v>3263</v>
      </c>
      <c r="K14" s="260" t="s">
        <v>3108</v>
      </c>
      <c r="L14" s="274" t="s">
        <v>3112</v>
      </c>
      <c r="M14" s="260" t="s">
        <v>3108</v>
      </c>
      <c r="N14" s="274" t="s">
        <v>3112</v>
      </c>
      <c r="O14" s="260" t="s">
        <v>3108</v>
      </c>
      <c r="P14" s="107" t="s">
        <v>1044</v>
      </c>
      <c r="Q14" s="260" t="s">
        <v>3108</v>
      </c>
      <c r="R14" s="107" t="s">
        <v>1045</v>
      </c>
      <c r="S14" s="107" t="s">
        <v>1045</v>
      </c>
      <c r="T14" s="260" t="s">
        <v>3108</v>
      </c>
      <c r="U14" s="107" t="s">
        <v>1045</v>
      </c>
      <c r="V14" s="107" t="s">
        <v>1045</v>
      </c>
      <c r="W14" s="260" t="s">
        <v>3108</v>
      </c>
      <c r="X14" s="107" t="s">
        <v>3269</v>
      </c>
      <c r="Y14" s="260" t="s">
        <v>3108</v>
      </c>
      <c r="Z14" s="146" t="s">
        <v>3112</v>
      </c>
      <c r="AA14" s="260" t="s">
        <v>3108</v>
      </c>
      <c r="AB14" s="107" t="s">
        <v>3265</v>
      </c>
      <c r="AC14" s="260" t="s">
        <v>3108</v>
      </c>
      <c r="AD14" s="107"/>
      <c r="AE14" s="107"/>
      <c r="AF14" s="107"/>
      <c r="AG14" s="107"/>
      <c r="AH14" s="107"/>
      <c r="AI14" s="107"/>
      <c r="AJ14" s="107">
        <v>2013</v>
      </c>
      <c r="AK14" s="107" t="s">
        <v>3108</v>
      </c>
      <c r="AL14" s="146" t="s">
        <v>3112</v>
      </c>
      <c r="AM14" s="107" t="s">
        <v>3108</v>
      </c>
      <c r="AN14" s="146" t="s">
        <v>3112</v>
      </c>
      <c r="AO14" s="107" t="s">
        <v>3108</v>
      </c>
      <c r="AP14" s="146" t="s">
        <v>3112</v>
      </c>
      <c r="AQ14" s="107" t="s">
        <v>3108</v>
      </c>
      <c r="AR14" s="107" t="s">
        <v>3271</v>
      </c>
      <c r="AS14" s="107" t="s">
        <v>3108</v>
      </c>
    </row>
    <row r="15" spans="1:45" ht="24.95" customHeight="1" x14ac:dyDescent="0.2">
      <c r="A15" s="107" t="s">
        <v>3782</v>
      </c>
      <c r="B15" s="146" t="s">
        <v>3073</v>
      </c>
      <c r="C15" s="107" t="s">
        <v>3796</v>
      </c>
      <c r="D15" s="146" t="s">
        <v>3880</v>
      </c>
      <c r="E15" s="146"/>
      <c r="F15" s="147"/>
      <c r="G15" s="481"/>
      <c r="H15" s="260" t="s">
        <v>85</v>
      </c>
      <c r="I15" s="260"/>
      <c r="J15" s="260" t="s">
        <v>85</v>
      </c>
      <c r="K15" s="147"/>
      <c r="L15" s="260" t="s">
        <v>85</v>
      </c>
      <c r="M15" s="147"/>
      <c r="N15" s="260" t="s">
        <v>85</v>
      </c>
      <c r="O15" s="147"/>
      <c r="P15" s="107" t="s">
        <v>3925</v>
      </c>
      <c r="Q15" s="107"/>
      <c r="R15" s="132" t="s">
        <v>3926</v>
      </c>
      <c r="S15" s="132"/>
      <c r="T15" s="132"/>
      <c r="U15" s="132" t="s">
        <v>3172</v>
      </c>
      <c r="V15" s="132"/>
      <c r="W15" s="132"/>
      <c r="X15" s="107" t="s">
        <v>3927</v>
      </c>
      <c r="Y15" s="107"/>
      <c r="Z15" s="107"/>
      <c r="AA15" s="107"/>
      <c r="AB15" s="107" t="s">
        <v>3928</v>
      </c>
      <c r="AC15" s="107"/>
      <c r="AD15" s="107">
        <v>1</v>
      </c>
      <c r="AE15" s="107"/>
      <c r="AF15" s="107" t="s">
        <v>1038</v>
      </c>
      <c r="AG15" s="107"/>
      <c r="AH15" s="107" t="s">
        <v>1039</v>
      </c>
      <c r="AI15" s="107"/>
      <c r="AJ15" s="107">
        <v>1967</v>
      </c>
      <c r="AK15" s="107"/>
      <c r="AL15" s="147"/>
      <c r="AM15" s="147"/>
      <c r="AN15" s="147" t="s">
        <v>526</v>
      </c>
      <c r="AO15" s="147"/>
      <c r="AP15" s="160" t="s">
        <v>3929</v>
      </c>
      <c r="AQ15" s="160"/>
      <c r="AR15" s="147">
        <v>4</v>
      </c>
      <c r="AS15" s="107">
        <v>1967</v>
      </c>
    </row>
    <row r="16" spans="1:45" ht="24.95" customHeight="1" x14ac:dyDescent="0.2">
      <c r="A16" s="107" t="s">
        <v>3782</v>
      </c>
      <c r="B16" s="146" t="s">
        <v>3073</v>
      </c>
      <c r="C16" s="107" t="s">
        <v>3796</v>
      </c>
      <c r="D16" s="146" t="s">
        <v>3884</v>
      </c>
      <c r="E16" s="146"/>
      <c r="F16" s="107"/>
      <c r="G16" s="107"/>
      <c r="H16" s="107" t="s">
        <v>85</v>
      </c>
      <c r="I16" s="107"/>
      <c r="J16" s="107" t="s">
        <v>85</v>
      </c>
      <c r="K16" s="107"/>
      <c r="L16" s="107" t="s">
        <v>85</v>
      </c>
      <c r="M16" s="107"/>
      <c r="N16" s="107" t="s">
        <v>85</v>
      </c>
      <c r="O16" s="107"/>
      <c r="P16" s="107" t="s">
        <v>3925</v>
      </c>
      <c r="Q16" s="107"/>
      <c r="R16" s="107" t="s">
        <v>3926</v>
      </c>
      <c r="S16" s="107"/>
      <c r="T16" s="107"/>
      <c r="U16" s="107" t="s">
        <v>3172</v>
      </c>
      <c r="V16" s="107"/>
      <c r="W16" s="107"/>
      <c r="X16" s="107" t="s">
        <v>3930</v>
      </c>
      <c r="Y16" s="107"/>
      <c r="Z16" s="107"/>
      <c r="AA16" s="107"/>
      <c r="AB16" s="107" t="s">
        <v>3928</v>
      </c>
      <c r="AC16" s="107"/>
      <c r="AD16" s="107">
        <v>1</v>
      </c>
      <c r="AE16" s="107"/>
      <c r="AF16" s="107" t="s">
        <v>1038</v>
      </c>
      <c r="AG16" s="107"/>
      <c r="AH16" s="107" t="s">
        <v>1039</v>
      </c>
      <c r="AI16" s="107"/>
      <c r="AJ16" s="107">
        <v>1927</v>
      </c>
      <c r="AK16" s="107"/>
      <c r="AL16" s="147"/>
      <c r="AM16" s="147"/>
      <c r="AN16" s="147"/>
      <c r="AO16" s="147"/>
      <c r="AP16" s="147"/>
      <c r="AQ16" s="147"/>
      <c r="AR16" s="260" t="s">
        <v>3931</v>
      </c>
      <c r="AS16" s="107">
        <v>1927</v>
      </c>
    </row>
    <row r="17" spans="1:45" ht="24.95" customHeight="1" x14ac:dyDescent="0.2">
      <c r="A17" s="147" t="s">
        <v>3080</v>
      </c>
      <c r="B17" s="107" t="s">
        <v>3080</v>
      </c>
      <c r="C17" s="107" t="s">
        <v>4520</v>
      </c>
      <c r="D17" s="107" t="s">
        <v>4533</v>
      </c>
      <c r="E17" s="107"/>
      <c r="F17" s="107"/>
      <c r="G17" s="107"/>
      <c r="H17" s="868" t="s">
        <v>4534</v>
      </c>
      <c r="I17" s="868"/>
      <c r="J17" s="868"/>
      <c r="K17" s="868"/>
      <c r="L17" s="868"/>
      <c r="M17" s="868"/>
      <c r="N17" s="868"/>
      <c r="O17" s="147"/>
      <c r="P17" s="107" t="s">
        <v>4535</v>
      </c>
      <c r="Q17" s="107"/>
      <c r="R17" s="107" t="s">
        <v>1045</v>
      </c>
      <c r="S17" s="107" t="s">
        <v>1045</v>
      </c>
      <c r="T17" s="107"/>
      <c r="U17" s="107" t="s">
        <v>1045</v>
      </c>
      <c r="V17" s="107" t="s">
        <v>1045</v>
      </c>
      <c r="W17" s="107"/>
      <c r="X17" s="107" t="s">
        <v>934</v>
      </c>
      <c r="Y17" s="107"/>
      <c r="Z17" s="107" t="s">
        <v>526</v>
      </c>
      <c r="AA17" s="107"/>
      <c r="AB17" s="107" t="s">
        <v>4536</v>
      </c>
      <c r="AC17" s="107"/>
      <c r="AD17" s="107">
        <v>1</v>
      </c>
      <c r="AE17" s="107"/>
      <c r="AF17" s="107" t="s">
        <v>1038</v>
      </c>
      <c r="AG17" s="107"/>
      <c r="AH17" s="107" t="s">
        <v>101</v>
      </c>
      <c r="AI17" s="107"/>
      <c r="AJ17" s="135">
        <v>33932</v>
      </c>
      <c r="AK17" s="135"/>
      <c r="AL17" s="276">
        <v>38261</v>
      </c>
      <c r="AM17" s="276"/>
      <c r="AN17" s="107" t="s">
        <v>4537</v>
      </c>
      <c r="AO17" s="107"/>
      <c r="AP17" s="107" t="s">
        <v>1038</v>
      </c>
      <c r="AQ17" s="107"/>
      <c r="AR17" s="147" t="s">
        <v>4538</v>
      </c>
      <c r="AS17" s="147"/>
    </row>
    <row r="18" spans="1:45" s="250" customFormat="1" ht="24.95" customHeight="1" x14ac:dyDescent="0.2">
      <c r="A18" s="664" t="s">
        <v>3083</v>
      </c>
      <c r="B18" s="112" t="s">
        <v>3083</v>
      </c>
      <c r="C18" s="582" t="s">
        <v>5388</v>
      </c>
      <c r="D18" s="582" t="s">
        <v>7188</v>
      </c>
      <c r="E18" s="582"/>
      <c r="F18" s="582"/>
      <c r="G18" s="582"/>
      <c r="H18" s="582">
        <v>34.299999999999997</v>
      </c>
      <c r="I18" s="582" t="s">
        <v>5387</v>
      </c>
      <c r="J18" s="582" t="s">
        <v>7189</v>
      </c>
      <c r="K18" s="582" t="s">
        <v>5387</v>
      </c>
      <c r="L18" s="582">
        <v>30.4</v>
      </c>
      <c r="M18" s="582" t="s">
        <v>5387</v>
      </c>
      <c r="N18" s="582" t="s">
        <v>7189</v>
      </c>
      <c r="O18" s="582" t="s">
        <v>5387</v>
      </c>
      <c r="P18" s="582" t="s">
        <v>7190</v>
      </c>
      <c r="Q18" s="582" t="s">
        <v>7144</v>
      </c>
      <c r="R18" s="582" t="s">
        <v>1045</v>
      </c>
      <c r="S18" s="582" t="s">
        <v>1045</v>
      </c>
      <c r="T18" s="582" t="s">
        <v>5387</v>
      </c>
      <c r="U18" s="582" t="s">
        <v>1045</v>
      </c>
      <c r="V18" s="582" t="s">
        <v>1045</v>
      </c>
      <c r="W18" s="582" t="s">
        <v>5387</v>
      </c>
      <c r="X18" s="582" t="s">
        <v>7191</v>
      </c>
      <c r="Y18" s="582" t="s">
        <v>5387</v>
      </c>
      <c r="Z18" s="582" t="s">
        <v>85</v>
      </c>
      <c r="AA18" s="582" t="s">
        <v>5387</v>
      </c>
      <c r="AB18" s="718" t="s">
        <v>6943</v>
      </c>
      <c r="AC18" s="582" t="s">
        <v>5387</v>
      </c>
      <c r="AD18" s="582" t="s">
        <v>7192</v>
      </c>
      <c r="AE18" s="582" t="s">
        <v>5387</v>
      </c>
      <c r="AF18" s="582" t="s">
        <v>670</v>
      </c>
      <c r="AG18" s="582" t="s">
        <v>5387</v>
      </c>
      <c r="AH18" s="582" t="s">
        <v>101</v>
      </c>
      <c r="AI18" s="582" t="s">
        <v>5387</v>
      </c>
      <c r="AJ18" s="713">
        <v>38412</v>
      </c>
      <c r="AK18" s="713" t="s">
        <v>5387</v>
      </c>
      <c r="AL18" s="582" t="s">
        <v>7193</v>
      </c>
      <c r="AM18" s="582" t="s">
        <v>5387</v>
      </c>
      <c r="AN18" s="582" t="s">
        <v>85</v>
      </c>
      <c r="AO18" s="582" t="s">
        <v>5387</v>
      </c>
      <c r="AP18" s="582" t="s">
        <v>85</v>
      </c>
      <c r="AQ18" s="582" t="s">
        <v>5387</v>
      </c>
      <c r="AR18" s="582" t="s">
        <v>7137</v>
      </c>
      <c r="AS18" s="582" t="s">
        <v>5387</v>
      </c>
    </row>
    <row r="19" spans="1:45" s="250" customFormat="1" ht="24.95" customHeight="1" x14ac:dyDescent="0.2">
      <c r="A19" s="664" t="s">
        <v>3083</v>
      </c>
      <c r="B19" s="112" t="s">
        <v>3083</v>
      </c>
      <c r="C19" s="582" t="s">
        <v>5388</v>
      </c>
      <c r="D19" s="582" t="s">
        <v>7194</v>
      </c>
      <c r="E19" s="582"/>
      <c r="F19" s="582"/>
      <c r="G19" s="582"/>
      <c r="H19" s="582">
        <v>34.299999999999997</v>
      </c>
      <c r="I19" s="582" t="s">
        <v>5387</v>
      </c>
      <c r="J19" s="582" t="s">
        <v>7189</v>
      </c>
      <c r="K19" s="582" t="s">
        <v>5387</v>
      </c>
      <c r="L19" s="582">
        <v>30.4</v>
      </c>
      <c r="M19" s="582" t="s">
        <v>5387</v>
      </c>
      <c r="N19" s="582" t="s">
        <v>7189</v>
      </c>
      <c r="O19" s="582" t="s">
        <v>5387</v>
      </c>
      <c r="P19" s="582" t="s">
        <v>7190</v>
      </c>
      <c r="Q19" s="582" t="s">
        <v>7144</v>
      </c>
      <c r="R19" s="582" t="s">
        <v>1045</v>
      </c>
      <c r="S19" s="582" t="s">
        <v>1045</v>
      </c>
      <c r="T19" s="582" t="s">
        <v>5387</v>
      </c>
      <c r="U19" s="582" t="s">
        <v>1045</v>
      </c>
      <c r="V19" s="582" t="s">
        <v>1045</v>
      </c>
      <c r="W19" s="582" t="s">
        <v>5387</v>
      </c>
      <c r="X19" s="582" t="s">
        <v>7191</v>
      </c>
      <c r="Y19" s="582" t="s">
        <v>5387</v>
      </c>
      <c r="Z19" s="582" t="s">
        <v>85</v>
      </c>
      <c r="AA19" s="582" t="s">
        <v>5387</v>
      </c>
      <c r="AB19" s="718" t="s">
        <v>6943</v>
      </c>
      <c r="AC19" s="582" t="s">
        <v>5387</v>
      </c>
      <c r="AD19" s="582" t="s">
        <v>7192</v>
      </c>
      <c r="AE19" s="582" t="s">
        <v>5387</v>
      </c>
      <c r="AF19" s="582" t="s">
        <v>670</v>
      </c>
      <c r="AG19" s="582" t="s">
        <v>5387</v>
      </c>
      <c r="AH19" s="582" t="s">
        <v>101</v>
      </c>
      <c r="AI19" s="582" t="s">
        <v>5387</v>
      </c>
      <c r="AJ19" s="713">
        <v>39948</v>
      </c>
      <c r="AK19" s="713" t="s">
        <v>5387</v>
      </c>
      <c r="AL19" s="582" t="s">
        <v>7193</v>
      </c>
      <c r="AM19" s="582" t="s">
        <v>5387</v>
      </c>
      <c r="AN19" s="582" t="s">
        <v>85</v>
      </c>
      <c r="AO19" s="582" t="s">
        <v>5387</v>
      </c>
      <c r="AP19" s="582" t="s">
        <v>85</v>
      </c>
      <c r="AQ19" s="582" t="s">
        <v>5387</v>
      </c>
      <c r="AR19" s="582" t="s">
        <v>7147</v>
      </c>
      <c r="AS19" s="582" t="s">
        <v>5387</v>
      </c>
    </row>
    <row r="20" spans="1:45" s="753" customFormat="1" ht="24.95" customHeight="1" x14ac:dyDescent="0.2">
      <c r="A20" s="735"/>
      <c r="B20" s="473" t="s">
        <v>3086</v>
      </c>
      <c r="C20" s="160" t="s">
        <v>5423</v>
      </c>
      <c r="D20" s="754" t="s">
        <v>7286</v>
      </c>
      <c r="E20" s="754"/>
      <c r="F20" s="754"/>
      <c r="G20" s="754"/>
      <c r="H20" s="754">
        <v>36</v>
      </c>
      <c r="I20" s="754"/>
      <c r="J20" s="754" t="s">
        <v>7189</v>
      </c>
      <c r="K20" s="754"/>
      <c r="L20" s="754">
        <v>19</v>
      </c>
      <c r="M20" s="754"/>
      <c r="N20" s="754" t="s">
        <v>7189</v>
      </c>
      <c r="O20" s="754"/>
      <c r="P20" s="754" t="s">
        <v>7287</v>
      </c>
      <c r="Q20" s="754"/>
      <c r="R20" s="754" t="s">
        <v>1045</v>
      </c>
      <c r="S20" s="754" t="s">
        <v>88</v>
      </c>
      <c r="T20" s="754"/>
      <c r="U20" s="754" t="s">
        <v>1045</v>
      </c>
      <c r="V20" s="754" t="s">
        <v>88</v>
      </c>
      <c r="W20" s="754"/>
      <c r="X20" s="754" t="s">
        <v>7191</v>
      </c>
      <c r="Y20" s="754"/>
      <c r="Z20" s="754" t="s">
        <v>85</v>
      </c>
      <c r="AA20" s="754"/>
      <c r="AB20" s="121" t="s">
        <v>6943</v>
      </c>
      <c r="AC20" s="754"/>
      <c r="AD20" s="754" t="s">
        <v>7192</v>
      </c>
      <c r="AE20" s="754"/>
      <c r="AF20" s="754" t="s">
        <v>670</v>
      </c>
      <c r="AG20" s="754"/>
      <c r="AH20" s="754" t="s">
        <v>101</v>
      </c>
      <c r="AI20" s="754"/>
      <c r="AJ20" s="273">
        <v>34912</v>
      </c>
      <c r="AK20" s="273"/>
      <c r="AL20" s="754" t="s">
        <v>7193</v>
      </c>
      <c r="AM20" s="754"/>
      <c r="AN20" s="754" t="s">
        <v>85</v>
      </c>
      <c r="AO20" s="754"/>
      <c r="AP20" s="754" t="s">
        <v>85</v>
      </c>
      <c r="AQ20" s="754"/>
      <c r="AR20" s="754" t="s">
        <v>7288</v>
      </c>
      <c r="AS20" s="107"/>
    </row>
    <row r="21" spans="1:45" s="753" customFormat="1" ht="24.95" customHeight="1" x14ac:dyDescent="0.2">
      <c r="A21" s="735"/>
      <c r="B21" s="473" t="s">
        <v>3086</v>
      </c>
      <c r="C21" s="160" t="s">
        <v>5423</v>
      </c>
      <c r="D21" s="754" t="s">
        <v>7289</v>
      </c>
      <c r="E21" s="754"/>
      <c r="F21" s="754"/>
      <c r="G21" s="754"/>
      <c r="H21" s="754">
        <v>36</v>
      </c>
      <c r="I21" s="754"/>
      <c r="J21" s="754" t="s">
        <v>7189</v>
      </c>
      <c r="K21" s="754"/>
      <c r="L21" s="754">
        <v>19</v>
      </c>
      <c r="M21" s="754"/>
      <c r="N21" s="754" t="s">
        <v>7189</v>
      </c>
      <c r="O21" s="754"/>
      <c r="P21" s="754" t="s">
        <v>7287</v>
      </c>
      <c r="Q21" s="754"/>
      <c r="R21" s="754" t="s">
        <v>1045</v>
      </c>
      <c r="S21" s="754" t="s">
        <v>88</v>
      </c>
      <c r="T21" s="754"/>
      <c r="U21" s="754" t="s">
        <v>1045</v>
      </c>
      <c r="V21" s="754" t="s">
        <v>88</v>
      </c>
      <c r="W21" s="754"/>
      <c r="X21" s="754" t="s">
        <v>7191</v>
      </c>
      <c r="Y21" s="754"/>
      <c r="Z21" s="754" t="s">
        <v>85</v>
      </c>
      <c r="AA21" s="754"/>
      <c r="AB21" s="121" t="s">
        <v>6943</v>
      </c>
      <c r="AC21" s="754"/>
      <c r="AD21" s="754" t="s">
        <v>7192</v>
      </c>
      <c r="AE21" s="754"/>
      <c r="AF21" s="754" t="s">
        <v>670</v>
      </c>
      <c r="AG21" s="754"/>
      <c r="AH21" s="754" t="s">
        <v>101</v>
      </c>
      <c r="AI21" s="754"/>
      <c r="AJ21" s="273">
        <v>32509</v>
      </c>
      <c r="AK21" s="273"/>
      <c r="AL21" s="754" t="s">
        <v>7193</v>
      </c>
      <c r="AM21" s="754"/>
      <c r="AN21" s="754" t="s">
        <v>85</v>
      </c>
      <c r="AO21" s="754"/>
      <c r="AP21" s="754" t="s">
        <v>85</v>
      </c>
      <c r="AQ21" s="754"/>
      <c r="AR21" s="754" t="s">
        <v>7290</v>
      </c>
      <c r="AS21" s="107"/>
    </row>
  </sheetData>
  <mergeCells count="29">
    <mergeCell ref="H17:N17"/>
    <mergeCell ref="A2:A3"/>
    <mergeCell ref="F2:F3"/>
    <mergeCell ref="AR2:AR3"/>
    <mergeCell ref="AH2:AH3"/>
    <mergeCell ref="C2:C3"/>
    <mergeCell ref="D2:D3"/>
    <mergeCell ref="P2:P3"/>
    <mergeCell ref="B2:B3"/>
    <mergeCell ref="AK2:AK3"/>
    <mergeCell ref="AL2:AQ2"/>
    <mergeCell ref="H2:O2"/>
    <mergeCell ref="Q2:Q3"/>
    <mergeCell ref="R2:W2"/>
    <mergeCell ref="E2:E3"/>
    <mergeCell ref="G2:G3"/>
    <mergeCell ref="AS2:AS3"/>
    <mergeCell ref="AB2:AB3"/>
    <mergeCell ref="AD2:AD3"/>
    <mergeCell ref="AJ2:AJ3"/>
    <mergeCell ref="X2:X3"/>
    <mergeCell ref="Z2:Z3"/>
    <mergeCell ref="AF2:AF3"/>
    <mergeCell ref="Y2:Y3"/>
    <mergeCell ref="AA2:AA3"/>
    <mergeCell ref="AC2:AC3"/>
    <mergeCell ref="AE2:AE3"/>
    <mergeCell ref="AG2:AG3"/>
    <mergeCell ref="AI2:AI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theme="9"/>
  </sheetPr>
  <dimension ref="A1:N28"/>
  <sheetViews>
    <sheetView zoomScaleNormal="100" workbookViewId="0">
      <pane xSplit="3" ySplit="3" topLeftCell="D4" activePane="bottomRight" state="frozen"/>
      <selection pane="topRight" activeCell="B1" sqref="B1"/>
      <selection pane="bottomLeft" activeCell="A4" sqref="A4"/>
      <selection pane="bottomRight"/>
    </sheetView>
  </sheetViews>
  <sheetFormatPr defaultColWidth="9.140625" defaultRowHeight="12.75" x14ac:dyDescent="0.2"/>
  <cols>
    <col min="1" max="2" width="32.42578125" style="119" customWidth="1"/>
    <col min="3" max="3" width="28.5703125" style="119" customWidth="1"/>
    <col min="4" max="5" width="33.42578125" style="119" customWidth="1"/>
    <col min="6" max="7" width="22.42578125" style="119" customWidth="1"/>
    <col min="8" max="8" width="38.5703125" style="119" customWidth="1"/>
    <col min="9" max="9" width="20.42578125" style="119" customWidth="1"/>
    <col min="10" max="11" width="13.42578125" style="119" customWidth="1"/>
    <col min="12" max="12" width="57.42578125" style="119" customWidth="1"/>
    <col min="13" max="13" width="37.42578125" style="10" customWidth="1"/>
    <col min="14" max="16384" width="9.140625" style="119"/>
  </cols>
  <sheetData>
    <row r="1" spans="1:13" ht="15.75" customHeight="1" thickBot="1" x14ac:dyDescent="0.25">
      <c r="A1" s="128" t="s">
        <v>1062</v>
      </c>
    </row>
    <row r="2" spans="1:13" ht="31.35" customHeight="1" x14ac:dyDescent="0.2">
      <c r="A2" s="809" t="s">
        <v>18</v>
      </c>
      <c r="B2" s="811" t="s">
        <v>19</v>
      </c>
      <c r="C2" s="823" t="s">
        <v>238</v>
      </c>
      <c r="D2" s="811" t="s">
        <v>1007</v>
      </c>
      <c r="E2" s="852" t="s">
        <v>30</v>
      </c>
      <c r="F2" s="811" t="s">
        <v>1008</v>
      </c>
      <c r="G2" s="852" t="s">
        <v>30</v>
      </c>
      <c r="H2" s="811" t="s">
        <v>1063</v>
      </c>
      <c r="I2" s="811"/>
      <c r="J2" s="811"/>
      <c r="K2" s="811"/>
      <c r="L2" s="811"/>
      <c r="M2" s="866" t="s">
        <v>30</v>
      </c>
    </row>
    <row r="3" spans="1:13" ht="39" thickBot="1" x14ac:dyDescent="0.25">
      <c r="A3" s="810"/>
      <c r="B3" s="812"/>
      <c r="C3" s="833"/>
      <c r="D3" s="812"/>
      <c r="E3" s="853"/>
      <c r="F3" s="812"/>
      <c r="G3" s="853"/>
      <c r="H3" s="157" t="s">
        <v>1064</v>
      </c>
      <c r="I3" s="158" t="s">
        <v>30</v>
      </c>
      <c r="J3" s="157" t="s">
        <v>1065</v>
      </c>
      <c r="K3" s="158" t="s">
        <v>30</v>
      </c>
      <c r="L3" s="157" t="s">
        <v>1066</v>
      </c>
      <c r="M3" s="867"/>
    </row>
    <row r="4" spans="1:13" ht="24.95" customHeight="1" x14ac:dyDescent="0.2">
      <c r="A4" s="160" t="s">
        <v>21</v>
      </c>
      <c r="B4" s="16" t="s">
        <v>22</v>
      </c>
      <c r="C4" s="16" t="s">
        <v>248</v>
      </c>
      <c r="D4" s="270" t="s">
        <v>249</v>
      </c>
      <c r="E4" s="201" t="s">
        <v>5489</v>
      </c>
      <c r="F4" s="99"/>
      <c r="G4" s="99" t="s">
        <v>565</v>
      </c>
      <c r="H4" s="160" t="s">
        <v>500</v>
      </c>
      <c r="I4" s="160" t="s">
        <v>78</v>
      </c>
      <c r="J4" s="16" t="s">
        <v>88</v>
      </c>
      <c r="K4" s="16" t="s">
        <v>78</v>
      </c>
      <c r="L4" s="16" t="s">
        <v>88</v>
      </c>
      <c r="M4" s="95" t="s">
        <v>78</v>
      </c>
    </row>
    <row r="5" spans="1:13" ht="24.95" customHeight="1" x14ac:dyDescent="0.2">
      <c r="A5" s="160" t="s">
        <v>21</v>
      </c>
      <c r="B5" s="16" t="s">
        <v>22</v>
      </c>
      <c r="C5" s="16" t="s">
        <v>248</v>
      </c>
      <c r="D5" s="270" t="s">
        <v>253</v>
      </c>
      <c r="E5" s="201" t="s">
        <v>5490</v>
      </c>
      <c r="F5" s="99"/>
      <c r="G5" s="99" t="s">
        <v>571</v>
      </c>
      <c r="H5" s="160" t="s">
        <v>500</v>
      </c>
      <c r="I5" s="160" t="s">
        <v>78</v>
      </c>
      <c r="J5" s="16" t="s">
        <v>88</v>
      </c>
      <c r="K5" s="16" t="s">
        <v>78</v>
      </c>
      <c r="L5" s="16" t="s">
        <v>88</v>
      </c>
      <c r="M5" s="95" t="s">
        <v>78</v>
      </c>
    </row>
    <row r="6" spans="1:13" ht="24.95" customHeight="1" x14ac:dyDescent="0.2">
      <c r="A6" s="160" t="s">
        <v>24</v>
      </c>
      <c r="B6" s="16" t="s">
        <v>25</v>
      </c>
      <c r="C6" s="201" t="s">
        <v>119</v>
      </c>
      <c r="D6" s="95" t="s">
        <v>664</v>
      </c>
      <c r="E6" s="95"/>
      <c r="F6" s="95"/>
      <c r="G6" s="95" t="s">
        <v>665</v>
      </c>
      <c r="H6" s="95" t="s">
        <v>1067</v>
      </c>
      <c r="I6" s="201" t="s">
        <v>78</v>
      </c>
      <c r="J6" s="95" t="s">
        <v>1068</v>
      </c>
      <c r="K6" s="95" t="s">
        <v>78</v>
      </c>
      <c r="L6" s="95" t="s">
        <v>1068</v>
      </c>
      <c r="M6" s="95" t="s">
        <v>78</v>
      </c>
    </row>
    <row r="7" spans="1:13" ht="24.95" customHeight="1" x14ac:dyDescent="0.2">
      <c r="A7" s="160" t="s">
        <v>26</v>
      </c>
      <c r="B7" s="16" t="s">
        <v>27</v>
      </c>
      <c r="C7" s="160" t="s">
        <v>135</v>
      </c>
      <c r="D7" s="160" t="s">
        <v>272</v>
      </c>
      <c r="E7" s="160"/>
      <c r="F7" s="160" t="s">
        <v>1069</v>
      </c>
      <c r="G7" s="160" t="s">
        <v>78</v>
      </c>
      <c r="H7" s="272">
        <v>41718</v>
      </c>
      <c r="I7" s="201" t="s">
        <v>78</v>
      </c>
      <c r="J7" s="16">
        <v>3</v>
      </c>
      <c r="K7" s="16" t="s">
        <v>78</v>
      </c>
      <c r="L7" s="95" t="s">
        <v>1070</v>
      </c>
      <c r="M7" s="95" t="s">
        <v>78</v>
      </c>
    </row>
    <row r="8" spans="1:13" ht="24.95" customHeight="1" x14ac:dyDescent="0.2">
      <c r="A8" s="160" t="s">
        <v>26</v>
      </c>
      <c r="B8" s="16" t="s">
        <v>27</v>
      </c>
      <c r="C8" s="160" t="s">
        <v>135</v>
      </c>
      <c r="D8" s="160" t="s">
        <v>272</v>
      </c>
      <c r="E8" s="160"/>
      <c r="F8" s="160" t="s">
        <v>1069</v>
      </c>
      <c r="G8" s="16" t="s">
        <v>78</v>
      </c>
      <c r="H8" s="272">
        <v>41748</v>
      </c>
      <c r="I8" s="201" t="s">
        <v>78</v>
      </c>
      <c r="J8" s="16">
        <v>1</v>
      </c>
      <c r="K8" s="16" t="s">
        <v>78</v>
      </c>
      <c r="L8" s="16" t="s">
        <v>1071</v>
      </c>
      <c r="M8" s="475" t="s">
        <v>78</v>
      </c>
    </row>
    <row r="9" spans="1:13" ht="24.95" customHeight="1" x14ac:dyDescent="0.2">
      <c r="A9" s="160" t="s">
        <v>26</v>
      </c>
      <c r="B9" s="16" t="s">
        <v>27</v>
      </c>
      <c r="C9" s="160" t="s">
        <v>135</v>
      </c>
      <c r="D9" s="160" t="s">
        <v>272</v>
      </c>
      <c r="E9" s="160"/>
      <c r="F9" s="160" t="s">
        <v>1069</v>
      </c>
      <c r="G9" s="16" t="s">
        <v>78</v>
      </c>
      <c r="H9" s="272">
        <v>41759</v>
      </c>
      <c r="I9" s="201" t="s">
        <v>78</v>
      </c>
      <c r="J9" s="16">
        <v>1</v>
      </c>
      <c r="K9" s="16" t="s">
        <v>78</v>
      </c>
      <c r="L9" s="16" t="s">
        <v>1072</v>
      </c>
      <c r="M9" s="475" t="s">
        <v>78</v>
      </c>
    </row>
    <row r="10" spans="1:13" ht="24.95" customHeight="1" x14ac:dyDescent="0.2">
      <c r="A10" s="160" t="s">
        <v>26</v>
      </c>
      <c r="B10" s="16" t="s">
        <v>27</v>
      </c>
      <c r="C10" s="160" t="s">
        <v>135</v>
      </c>
      <c r="D10" s="160" t="s">
        <v>272</v>
      </c>
      <c r="E10" s="160"/>
      <c r="F10" s="160" t="s">
        <v>1069</v>
      </c>
      <c r="G10" s="16" t="s">
        <v>78</v>
      </c>
      <c r="H10" s="272">
        <v>41761</v>
      </c>
      <c r="I10" s="201" t="s">
        <v>78</v>
      </c>
      <c r="J10" s="16">
        <v>2</v>
      </c>
      <c r="K10" s="16" t="s">
        <v>78</v>
      </c>
      <c r="L10" s="16" t="s">
        <v>1072</v>
      </c>
      <c r="M10" s="475" t="s">
        <v>78</v>
      </c>
    </row>
    <row r="11" spans="1:13" ht="24.95" customHeight="1" x14ac:dyDescent="0.2">
      <c r="A11" s="160" t="s">
        <v>26</v>
      </c>
      <c r="B11" s="16" t="s">
        <v>27</v>
      </c>
      <c r="C11" s="160" t="s">
        <v>135</v>
      </c>
      <c r="D11" s="160" t="s">
        <v>272</v>
      </c>
      <c r="E11" s="160"/>
      <c r="F11" s="160" t="s">
        <v>1069</v>
      </c>
      <c r="G11" s="16" t="s">
        <v>78</v>
      </c>
      <c r="H11" s="272">
        <v>41817</v>
      </c>
      <c r="I11" s="201" t="s">
        <v>78</v>
      </c>
      <c r="J11" s="16">
        <v>5</v>
      </c>
      <c r="K11" s="16" t="s">
        <v>78</v>
      </c>
      <c r="L11" s="16" t="s">
        <v>1072</v>
      </c>
      <c r="M11" s="475" t="s">
        <v>78</v>
      </c>
    </row>
    <row r="12" spans="1:13" ht="24.95" customHeight="1" x14ac:dyDescent="0.2">
      <c r="A12" s="160" t="s">
        <v>26</v>
      </c>
      <c r="B12" s="16" t="s">
        <v>27</v>
      </c>
      <c r="C12" s="160" t="s">
        <v>135</v>
      </c>
      <c r="D12" s="160" t="s">
        <v>272</v>
      </c>
      <c r="E12" s="160"/>
      <c r="F12" s="160" t="s">
        <v>1069</v>
      </c>
      <c r="G12" s="16" t="s">
        <v>78</v>
      </c>
      <c r="H12" s="272" t="s">
        <v>1073</v>
      </c>
      <c r="I12" s="201" t="s">
        <v>78</v>
      </c>
      <c r="J12" s="16" t="s">
        <v>1074</v>
      </c>
      <c r="K12" s="16" t="s">
        <v>78</v>
      </c>
      <c r="L12" s="16" t="s">
        <v>1075</v>
      </c>
      <c r="M12" s="475" t="s">
        <v>78</v>
      </c>
    </row>
    <row r="13" spans="1:13" ht="24.95" customHeight="1" x14ac:dyDescent="0.2">
      <c r="A13" s="160" t="s">
        <v>26</v>
      </c>
      <c r="B13" s="16" t="s">
        <v>27</v>
      </c>
      <c r="C13" s="160" t="s">
        <v>135</v>
      </c>
      <c r="D13" s="160" t="s">
        <v>272</v>
      </c>
      <c r="E13" s="160"/>
      <c r="F13" s="160" t="s">
        <v>1069</v>
      </c>
      <c r="G13" s="16" t="s">
        <v>78</v>
      </c>
      <c r="H13" s="273" t="s">
        <v>1076</v>
      </c>
      <c r="I13" s="201" t="s">
        <v>78</v>
      </c>
      <c r="J13" s="16" t="s">
        <v>1074</v>
      </c>
      <c r="K13" s="16" t="s">
        <v>78</v>
      </c>
      <c r="L13" s="16" t="s">
        <v>1075</v>
      </c>
      <c r="M13" s="475" t="s">
        <v>78</v>
      </c>
    </row>
    <row r="14" spans="1:13" ht="24.95" customHeight="1" x14ac:dyDescent="0.2">
      <c r="A14" s="161" t="s">
        <v>3087</v>
      </c>
      <c r="B14" s="107" t="s">
        <v>3087</v>
      </c>
      <c r="C14" s="147" t="s">
        <v>3113</v>
      </c>
      <c r="D14" s="107" t="s">
        <v>3222</v>
      </c>
      <c r="E14" s="107"/>
      <c r="F14" s="107" t="s">
        <v>3221</v>
      </c>
      <c r="G14" s="107" t="s">
        <v>3221</v>
      </c>
      <c r="H14" s="107" t="s">
        <v>3276</v>
      </c>
      <c r="I14" s="107" t="s">
        <v>3273</v>
      </c>
      <c r="J14" s="107" t="s">
        <v>85</v>
      </c>
      <c r="K14" s="107" t="s">
        <v>85</v>
      </c>
      <c r="L14" s="107" t="s">
        <v>85</v>
      </c>
      <c r="M14" s="160" t="s">
        <v>85</v>
      </c>
    </row>
    <row r="15" spans="1:13" ht="24.95" customHeight="1" x14ac:dyDescent="0.2">
      <c r="A15" s="161" t="s">
        <v>3087</v>
      </c>
      <c r="B15" s="107" t="s">
        <v>3087</v>
      </c>
      <c r="C15" s="147" t="s">
        <v>3113</v>
      </c>
      <c r="D15" s="107" t="s">
        <v>3225</v>
      </c>
      <c r="E15" s="107"/>
      <c r="F15" s="107" t="s">
        <v>3224</v>
      </c>
      <c r="G15" s="107" t="s">
        <v>3224</v>
      </c>
      <c r="H15" s="135">
        <v>42373</v>
      </c>
      <c r="I15" s="107" t="s">
        <v>3273</v>
      </c>
      <c r="J15" s="107">
        <v>7</v>
      </c>
      <c r="K15" s="107" t="s">
        <v>85</v>
      </c>
      <c r="L15" s="107" t="s">
        <v>3281</v>
      </c>
      <c r="M15" s="160" t="s">
        <v>85</v>
      </c>
    </row>
    <row r="16" spans="1:13" ht="24.95" customHeight="1" x14ac:dyDescent="0.2">
      <c r="A16" s="161" t="s">
        <v>3087</v>
      </c>
      <c r="B16" s="107" t="s">
        <v>3087</v>
      </c>
      <c r="C16" s="147" t="s">
        <v>3113</v>
      </c>
      <c r="D16" s="107" t="s">
        <v>3228</v>
      </c>
      <c r="E16" s="107"/>
      <c r="F16" s="107" t="s">
        <v>3227</v>
      </c>
      <c r="G16" s="107" t="s">
        <v>3227</v>
      </c>
      <c r="H16" s="107" t="s">
        <v>3274</v>
      </c>
      <c r="I16" s="107" t="s">
        <v>3273</v>
      </c>
      <c r="J16" s="107" t="s">
        <v>3278</v>
      </c>
      <c r="K16" s="107" t="s">
        <v>85</v>
      </c>
      <c r="L16" s="107" t="s">
        <v>3281</v>
      </c>
      <c r="M16" s="160" t="s">
        <v>85</v>
      </c>
    </row>
    <row r="17" spans="1:14" ht="24.95" customHeight="1" x14ac:dyDescent="0.2">
      <c r="A17" s="161" t="s">
        <v>3087</v>
      </c>
      <c r="B17" s="107" t="s">
        <v>3087</v>
      </c>
      <c r="C17" s="147" t="s">
        <v>3113</v>
      </c>
      <c r="D17" s="107" t="s">
        <v>3230</v>
      </c>
      <c r="E17" s="107"/>
      <c r="F17" s="107" t="s">
        <v>3229</v>
      </c>
      <c r="G17" s="107" t="s">
        <v>3229</v>
      </c>
      <c r="H17" s="107" t="s">
        <v>3275</v>
      </c>
      <c r="I17" s="107" t="s">
        <v>3273</v>
      </c>
      <c r="J17" s="107" t="s">
        <v>3279</v>
      </c>
      <c r="K17" s="107" t="s">
        <v>85</v>
      </c>
      <c r="L17" s="107" t="s">
        <v>3281</v>
      </c>
      <c r="M17" s="160" t="s">
        <v>85</v>
      </c>
    </row>
    <row r="18" spans="1:14" ht="24.95" customHeight="1" x14ac:dyDescent="0.2">
      <c r="A18" s="161" t="s">
        <v>3087</v>
      </c>
      <c r="B18" s="107" t="s">
        <v>3087</v>
      </c>
      <c r="C18" s="147" t="s">
        <v>3113</v>
      </c>
      <c r="D18" s="107" t="s">
        <v>3233</v>
      </c>
      <c r="E18" s="107"/>
      <c r="F18" s="107" t="s">
        <v>3232</v>
      </c>
      <c r="G18" s="107" t="s">
        <v>3232</v>
      </c>
      <c r="H18" s="107" t="s">
        <v>3276</v>
      </c>
      <c r="I18" s="107" t="s">
        <v>3273</v>
      </c>
      <c r="J18" s="107" t="s">
        <v>85</v>
      </c>
      <c r="K18" s="107" t="s">
        <v>85</v>
      </c>
      <c r="L18" s="107" t="s">
        <v>85</v>
      </c>
      <c r="M18" s="160" t="s">
        <v>85</v>
      </c>
    </row>
    <row r="19" spans="1:14" ht="24.95" customHeight="1" x14ac:dyDescent="0.2">
      <c r="A19" s="161" t="s">
        <v>3087</v>
      </c>
      <c r="B19" s="107" t="s">
        <v>3087</v>
      </c>
      <c r="C19" s="147" t="s">
        <v>3113</v>
      </c>
      <c r="D19" s="107" t="s">
        <v>3237</v>
      </c>
      <c r="E19" s="107"/>
      <c r="F19" s="107" t="s">
        <v>3236</v>
      </c>
      <c r="G19" s="107" t="s">
        <v>3236</v>
      </c>
      <c r="H19" s="135" t="s">
        <v>3277</v>
      </c>
      <c r="I19" s="135">
        <v>44592</v>
      </c>
      <c r="J19" s="107" t="s">
        <v>3280</v>
      </c>
      <c r="K19" s="107">
        <v>7</v>
      </c>
      <c r="L19" s="107" t="s">
        <v>3281</v>
      </c>
      <c r="M19" s="160" t="s">
        <v>3281</v>
      </c>
    </row>
    <row r="20" spans="1:14" ht="24.95" customHeight="1" x14ac:dyDescent="0.2">
      <c r="A20" s="161" t="s">
        <v>3087</v>
      </c>
      <c r="B20" s="107" t="s">
        <v>3087</v>
      </c>
      <c r="C20" s="147" t="s">
        <v>3113</v>
      </c>
      <c r="D20" s="107" t="s">
        <v>3241</v>
      </c>
      <c r="E20" s="107"/>
      <c r="F20" s="107" t="s">
        <v>3240</v>
      </c>
      <c r="G20" s="107" t="s">
        <v>3240</v>
      </c>
      <c r="H20" s="107" t="s">
        <v>3276</v>
      </c>
      <c r="I20" s="107" t="s">
        <v>3273</v>
      </c>
      <c r="J20" s="107" t="s">
        <v>85</v>
      </c>
      <c r="K20" s="107" t="s">
        <v>85</v>
      </c>
      <c r="L20" s="107" t="s">
        <v>85</v>
      </c>
      <c r="M20" s="160" t="s">
        <v>85</v>
      </c>
    </row>
    <row r="21" spans="1:14" ht="24.95" customHeight="1" x14ac:dyDescent="0.2">
      <c r="A21" s="107" t="s">
        <v>3782</v>
      </c>
      <c r="B21" s="146" t="s">
        <v>3073</v>
      </c>
      <c r="C21" s="107" t="s">
        <v>3796</v>
      </c>
      <c r="D21" s="475" t="s">
        <v>3815</v>
      </c>
      <c r="E21" s="107"/>
      <c r="F21" s="154" t="s">
        <v>3884</v>
      </c>
      <c r="G21" s="154"/>
      <c r="H21" s="277">
        <v>43106</v>
      </c>
      <c r="I21" s="277"/>
      <c r="J21" s="107">
        <v>2</v>
      </c>
      <c r="K21" s="107"/>
      <c r="L21" s="107" t="s">
        <v>3932</v>
      </c>
      <c r="M21" s="475"/>
    </row>
    <row r="22" spans="1:14" ht="24.95" customHeight="1" x14ac:dyDescent="0.2">
      <c r="A22" s="107" t="s">
        <v>3782</v>
      </c>
      <c r="B22" s="146" t="s">
        <v>3073</v>
      </c>
      <c r="C22" s="107" t="s">
        <v>3796</v>
      </c>
      <c r="D22" s="475" t="s">
        <v>3815</v>
      </c>
      <c r="E22" s="107"/>
      <c r="F22" s="154" t="s">
        <v>3884</v>
      </c>
      <c r="G22" s="154"/>
      <c r="H22" s="135">
        <v>43126</v>
      </c>
      <c r="I22" s="135"/>
      <c r="J22" s="107">
        <v>4</v>
      </c>
      <c r="K22" s="107"/>
      <c r="L22" s="16" t="s">
        <v>3933</v>
      </c>
      <c r="M22" s="475"/>
    </row>
    <row r="23" spans="1:14" ht="24.95" customHeight="1" x14ac:dyDescent="0.2">
      <c r="A23" s="147" t="s">
        <v>3080</v>
      </c>
      <c r="B23" s="107" t="s">
        <v>3080</v>
      </c>
      <c r="C23" s="107" t="s">
        <v>4520</v>
      </c>
      <c r="D23" s="107" t="s">
        <v>4533</v>
      </c>
      <c r="E23" s="107"/>
      <c r="F23" s="107"/>
      <c r="G23" s="107"/>
      <c r="H23" s="147" t="s">
        <v>524</v>
      </c>
      <c r="I23" s="277">
        <v>44288</v>
      </c>
      <c r="J23" s="107" t="s">
        <v>3806</v>
      </c>
      <c r="K23" s="107">
        <v>7</v>
      </c>
      <c r="L23" s="107" t="s">
        <v>3806</v>
      </c>
      <c r="M23" s="475" t="s">
        <v>4539</v>
      </c>
    </row>
    <row r="24" spans="1:14" s="250" customFormat="1" ht="24.95" customHeight="1" x14ac:dyDescent="0.2">
      <c r="A24" s="664" t="s">
        <v>3083</v>
      </c>
      <c r="B24" s="755" t="s">
        <v>3083</v>
      </c>
      <c r="C24" s="752" t="s">
        <v>5388</v>
      </c>
      <c r="D24" s="752" t="s">
        <v>7188</v>
      </c>
      <c r="E24" s="752"/>
      <c r="F24" s="752"/>
      <c r="G24" s="752" t="s">
        <v>5387</v>
      </c>
      <c r="H24" s="752" t="s">
        <v>7195</v>
      </c>
      <c r="I24" s="752" t="s">
        <v>7144</v>
      </c>
      <c r="J24" s="752" t="s">
        <v>7196</v>
      </c>
      <c r="K24" s="752" t="s">
        <v>7144</v>
      </c>
      <c r="L24" s="752" t="s">
        <v>7197</v>
      </c>
      <c r="M24" s="752" t="s">
        <v>7144</v>
      </c>
      <c r="N24" s="719"/>
    </row>
    <row r="25" spans="1:14" s="250" customFormat="1" ht="24.95" customHeight="1" x14ac:dyDescent="0.2">
      <c r="A25" s="741" t="s">
        <v>3083</v>
      </c>
      <c r="B25" s="755" t="s">
        <v>3083</v>
      </c>
      <c r="C25" s="752" t="s">
        <v>5388</v>
      </c>
      <c r="D25" s="752" t="s">
        <v>7194</v>
      </c>
      <c r="E25" s="752"/>
      <c r="F25" s="752"/>
      <c r="G25" s="752" t="s">
        <v>5387</v>
      </c>
      <c r="H25" s="752" t="s">
        <v>7198</v>
      </c>
      <c r="I25" s="752" t="s">
        <v>7199</v>
      </c>
      <c r="J25" s="752" t="s">
        <v>7196</v>
      </c>
      <c r="K25" s="752" t="s">
        <v>7199</v>
      </c>
      <c r="L25" s="752" t="s">
        <v>7200</v>
      </c>
      <c r="M25" s="752" t="s">
        <v>7199</v>
      </c>
      <c r="N25" s="719"/>
    </row>
    <row r="26" spans="1:14" s="250" customFormat="1" ht="24.95" customHeight="1" x14ac:dyDescent="0.2">
      <c r="A26" s="741" t="s">
        <v>3083</v>
      </c>
      <c r="B26" s="755" t="s">
        <v>3083</v>
      </c>
      <c r="C26" s="752" t="s">
        <v>5388</v>
      </c>
      <c r="D26" s="752" t="s">
        <v>7194</v>
      </c>
      <c r="E26" s="752"/>
      <c r="F26" s="752"/>
      <c r="G26" s="752" t="s">
        <v>5387</v>
      </c>
      <c r="H26" s="752" t="s">
        <v>7201</v>
      </c>
      <c r="I26" s="752" t="s">
        <v>7199</v>
      </c>
      <c r="J26" s="752" t="s">
        <v>7202</v>
      </c>
      <c r="K26" s="752" t="s">
        <v>7199</v>
      </c>
      <c r="L26" s="752" t="s">
        <v>7200</v>
      </c>
      <c r="M26" s="752" t="s">
        <v>7199</v>
      </c>
      <c r="N26" s="719"/>
    </row>
    <row r="27" spans="1:14" s="756" customFormat="1" ht="24.95" customHeight="1" x14ac:dyDescent="0.2">
      <c r="A27" s="735"/>
      <c r="B27" s="473" t="s">
        <v>3086</v>
      </c>
      <c r="C27" s="160" t="s">
        <v>5423</v>
      </c>
      <c r="D27" s="758" t="s">
        <v>7286</v>
      </c>
      <c r="E27" s="758"/>
      <c r="F27" s="758" t="s">
        <v>88</v>
      </c>
      <c r="G27" s="758"/>
      <c r="H27" s="160" t="s">
        <v>88</v>
      </c>
      <c r="I27" s="160"/>
      <c r="J27" s="160" t="s">
        <v>88</v>
      </c>
      <c r="K27" s="160"/>
      <c r="L27" s="160" t="s">
        <v>7291</v>
      </c>
      <c r="M27" s="107"/>
      <c r="N27" s="757"/>
    </row>
    <row r="28" spans="1:14" s="756" customFormat="1" ht="24.95" customHeight="1" x14ac:dyDescent="0.2">
      <c r="A28" s="735"/>
      <c r="B28" s="473" t="s">
        <v>3086</v>
      </c>
      <c r="C28" s="160" t="s">
        <v>5423</v>
      </c>
      <c r="D28" s="758" t="s">
        <v>7289</v>
      </c>
      <c r="E28" s="758"/>
      <c r="F28" s="758" t="s">
        <v>88</v>
      </c>
      <c r="G28" s="758"/>
      <c r="H28" s="160" t="s">
        <v>88</v>
      </c>
      <c r="I28" s="160"/>
      <c r="J28" s="160" t="s">
        <v>88</v>
      </c>
      <c r="K28" s="160"/>
      <c r="L28" s="160" t="s">
        <v>7291</v>
      </c>
      <c r="M28" s="107"/>
      <c r="N28" s="757"/>
    </row>
  </sheetData>
  <mergeCells count="9">
    <mergeCell ref="M2:M3"/>
    <mergeCell ref="H2:L2"/>
    <mergeCell ref="A2:A3"/>
    <mergeCell ref="C2:C3"/>
    <mergeCell ref="D2:D3"/>
    <mergeCell ref="F2:F3"/>
    <mergeCell ref="B2:B3"/>
    <mergeCell ref="G2:G3"/>
    <mergeCell ref="E2:E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0">
    <tabColor theme="9"/>
  </sheetPr>
  <dimension ref="A1:AH15"/>
  <sheetViews>
    <sheetView workbookViewId="0">
      <pane xSplit="3" ySplit="3" topLeftCell="D4" activePane="bottomRight" state="frozen"/>
      <selection pane="topRight" activeCell="B1" sqref="B1"/>
      <selection pane="bottomLeft" activeCell="A4" sqref="A4"/>
      <selection pane="bottomRight"/>
    </sheetView>
  </sheetViews>
  <sheetFormatPr defaultColWidth="9.140625" defaultRowHeight="12.75" x14ac:dyDescent="0.2"/>
  <cols>
    <col min="1" max="3" width="25.42578125" style="119" customWidth="1"/>
    <col min="4" max="4" width="15.5703125" style="119" customWidth="1"/>
    <col min="5" max="10" width="12.5703125" style="119" customWidth="1"/>
    <col min="11" max="12" width="13.42578125" style="119" customWidth="1"/>
    <col min="13" max="13" width="21.5703125" style="119" customWidth="1"/>
    <col min="14" max="14" width="16.42578125" style="119" customWidth="1"/>
    <col min="15" max="15" width="22.5703125" style="119" customWidth="1"/>
    <col min="16" max="16" width="16.140625" style="119" customWidth="1"/>
    <col min="17" max="19" width="12.5703125" style="119" customWidth="1"/>
    <col min="20" max="22" width="13.42578125" style="119" customWidth="1"/>
    <col min="23" max="25" width="12.5703125" style="119" customWidth="1"/>
    <col min="26" max="28" width="13.42578125" style="119" customWidth="1"/>
    <col min="29" max="32" width="12.5703125" style="119" customWidth="1"/>
    <col min="33" max="33" width="28.140625" style="119" customWidth="1"/>
    <col min="34" max="34" width="21.28515625" style="119" customWidth="1"/>
    <col min="35" max="16384" width="9.140625" style="119"/>
  </cols>
  <sheetData>
    <row r="1" spans="1:34" ht="13.5" thickBot="1" x14ac:dyDescent="0.25">
      <c r="A1" s="128" t="s">
        <v>1077</v>
      </c>
    </row>
    <row r="2" spans="1:34" ht="45" customHeight="1" x14ac:dyDescent="0.2">
      <c r="A2" s="809" t="s">
        <v>18</v>
      </c>
      <c r="B2" s="811" t="s">
        <v>19</v>
      </c>
      <c r="C2" s="823" t="s">
        <v>238</v>
      </c>
      <c r="D2" s="811" t="s">
        <v>1078</v>
      </c>
      <c r="E2" s="811" t="s">
        <v>1079</v>
      </c>
      <c r="F2" s="811"/>
      <c r="G2" s="811"/>
      <c r="H2" s="811"/>
      <c r="I2" s="811"/>
      <c r="J2" s="811"/>
      <c r="K2" s="811"/>
      <c r="L2" s="811"/>
      <c r="M2" s="811" t="s">
        <v>1080</v>
      </c>
      <c r="N2" s="811"/>
      <c r="O2" s="811"/>
      <c r="P2" s="811"/>
      <c r="Q2" s="811" t="s">
        <v>1081</v>
      </c>
      <c r="R2" s="811"/>
      <c r="S2" s="811"/>
      <c r="T2" s="811"/>
      <c r="U2" s="811"/>
      <c r="V2" s="811"/>
      <c r="W2" s="811" t="s">
        <v>1082</v>
      </c>
      <c r="X2" s="811"/>
      <c r="Y2" s="811"/>
      <c r="Z2" s="811"/>
      <c r="AA2" s="811"/>
      <c r="AB2" s="811"/>
      <c r="AC2" s="811" t="s">
        <v>1083</v>
      </c>
      <c r="AD2" s="811"/>
      <c r="AE2" s="811"/>
      <c r="AF2" s="811"/>
      <c r="AG2" s="811"/>
      <c r="AH2" s="834"/>
    </row>
    <row r="3" spans="1:34" ht="84" customHeight="1" thickBot="1" x14ac:dyDescent="0.25">
      <c r="A3" s="810"/>
      <c r="B3" s="812"/>
      <c r="C3" s="833"/>
      <c r="D3" s="812"/>
      <c r="E3" s="157" t="s">
        <v>1084</v>
      </c>
      <c r="F3" s="158" t="s">
        <v>30</v>
      </c>
      <c r="G3" s="157" t="s">
        <v>1085</v>
      </c>
      <c r="H3" s="158" t="s">
        <v>30</v>
      </c>
      <c r="I3" s="157" t="s">
        <v>1086</v>
      </c>
      <c r="J3" s="158" t="s">
        <v>30</v>
      </c>
      <c r="K3" s="157" t="s">
        <v>1087</v>
      </c>
      <c r="L3" s="158" t="s">
        <v>30</v>
      </c>
      <c r="M3" s="157" t="s">
        <v>1088</v>
      </c>
      <c r="N3" s="158" t="s">
        <v>30</v>
      </c>
      <c r="O3" s="157" t="s">
        <v>1089</v>
      </c>
      <c r="P3" s="158" t="s">
        <v>30</v>
      </c>
      <c r="Q3" s="157" t="s">
        <v>998</v>
      </c>
      <c r="R3" s="157" t="s">
        <v>999</v>
      </c>
      <c r="S3" s="158" t="s">
        <v>30</v>
      </c>
      <c r="T3" s="157" t="s">
        <v>1000</v>
      </c>
      <c r="U3" s="157" t="s">
        <v>1001</v>
      </c>
      <c r="V3" s="158" t="s">
        <v>30</v>
      </c>
      <c r="W3" s="157" t="s">
        <v>998</v>
      </c>
      <c r="X3" s="157" t="s">
        <v>999</v>
      </c>
      <c r="Y3" s="158" t="s">
        <v>30</v>
      </c>
      <c r="Z3" s="157" t="s">
        <v>1000</v>
      </c>
      <c r="AA3" s="157" t="s">
        <v>1001</v>
      </c>
      <c r="AB3" s="158" t="s">
        <v>30</v>
      </c>
      <c r="AC3" s="157" t="s">
        <v>1090</v>
      </c>
      <c r="AD3" s="158" t="s">
        <v>30</v>
      </c>
      <c r="AE3" s="157" t="s">
        <v>1091</v>
      </c>
      <c r="AF3" s="158" t="s">
        <v>30</v>
      </c>
      <c r="AG3" s="157" t="s">
        <v>1092</v>
      </c>
      <c r="AH3" s="257" t="s">
        <v>30</v>
      </c>
    </row>
    <row r="4" spans="1:34" ht="24.95" customHeight="1" x14ac:dyDescent="0.2">
      <c r="A4" s="147" t="s">
        <v>21</v>
      </c>
      <c r="B4" s="107" t="s">
        <v>22</v>
      </c>
      <c r="C4" s="107" t="s">
        <v>1005</v>
      </c>
      <c r="D4" s="107" t="s">
        <v>85</v>
      </c>
      <c r="E4" s="107" t="s">
        <v>85</v>
      </c>
      <c r="F4" s="107" t="s">
        <v>78</v>
      </c>
      <c r="G4" s="107" t="s">
        <v>85</v>
      </c>
      <c r="H4" s="107" t="s">
        <v>78</v>
      </c>
      <c r="I4" s="107" t="s">
        <v>85</v>
      </c>
      <c r="J4" s="107" t="s">
        <v>78</v>
      </c>
      <c r="K4" s="107" t="s">
        <v>85</v>
      </c>
      <c r="L4" s="107" t="s">
        <v>78</v>
      </c>
      <c r="M4" s="107" t="s">
        <v>85</v>
      </c>
      <c r="N4" s="107" t="s">
        <v>78</v>
      </c>
      <c r="O4" s="107" t="s">
        <v>85</v>
      </c>
      <c r="P4" s="107" t="s">
        <v>78</v>
      </c>
      <c r="Q4" s="107" t="s">
        <v>78</v>
      </c>
      <c r="R4" s="107" t="s">
        <v>85</v>
      </c>
      <c r="S4" s="107" t="s">
        <v>78</v>
      </c>
      <c r="T4" s="107" t="s">
        <v>85</v>
      </c>
      <c r="U4" s="107" t="s">
        <v>85</v>
      </c>
      <c r="V4" s="107" t="s">
        <v>78</v>
      </c>
      <c r="W4" s="107" t="s">
        <v>85</v>
      </c>
      <c r="X4" s="107" t="s">
        <v>85</v>
      </c>
      <c r="Y4" s="107" t="s">
        <v>78</v>
      </c>
      <c r="Z4" s="107" t="s">
        <v>85</v>
      </c>
      <c r="AA4" s="107" t="s">
        <v>85</v>
      </c>
      <c r="AB4" s="107" t="s">
        <v>78</v>
      </c>
      <c r="AC4" s="107" t="s">
        <v>85</v>
      </c>
      <c r="AD4" s="107" t="s">
        <v>78</v>
      </c>
      <c r="AE4" s="107" t="s">
        <v>85</v>
      </c>
      <c r="AF4" s="107" t="s">
        <v>78</v>
      </c>
      <c r="AG4" s="107" t="s">
        <v>85</v>
      </c>
      <c r="AH4" s="107" t="s">
        <v>78</v>
      </c>
    </row>
    <row r="5" spans="1:34" ht="24.95" customHeight="1" x14ac:dyDescent="0.2">
      <c r="A5" s="147" t="s">
        <v>24</v>
      </c>
      <c r="B5" s="107" t="s">
        <v>25</v>
      </c>
      <c r="C5" s="278" t="s">
        <v>119</v>
      </c>
      <c r="D5" s="107" t="s">
        <v>85</v>
      </c>
      <c r="E5" s="107" t="s">
        <v>85</v>
      </c>
      <c r="F5" s="107" t="s">
        <v>78</v>
      </c>
      <c r="G5" s="107" t="s">
        <v>85</v>
      </c>
      <c r="H5" s="107" t="s">
        <v>78</v>
      </c>
      <c r="I5" s="107" t="s">
        <v>85</v>
      </c>
      <c r="J5" s="107" t="s">
        <v>78</v>
      </c>
      <c r="K5" s="107" t="s">
        <v>85</v>
      </c>
      <c r="L5" s="107" t="s">
        <v>78</v>
      </c>
      <c r="M5" s="107" t="s">
        <v>85</v>
      </c>
      <c r="N5" s="107" t="s">
        <v>78</v>
      </c>
      <c r="O5" s="107" t="s">
        <v>85</v>
      </c>
      <c r="P5" s="107" t="s">
        <v>78</v>
      </c>
      <c r="Q5" s="107" t="s">
        <v>78</v>
      </c>
      <c r="R5" s="107" t="s">
        <v>85</v>
      </c>
      <c r="S5" s="107" t="s">
        <v>78</v>
      </c>
      <c r="T5" s="107" t="s">
        <v>85</v>
      </c>
      <c r="U5" s="107" t="s">
        <v>85</v>
      </c>
      <c r="V5" s="107" t="s">
        <v>78</v>
      </c>
      <c r="W5" s="107" t="s">
        <v>85</v>
      </c>
      <c r="X5" s="107" t="s">
        <v>85</v>
      </c>
      <c r="Y5" s="107" t="s">
        <v>78</v>
      </c>
      <c r="Z5" s="107" t="s">
        <v>85</v>
      </c>
      <c r="AA5" s="107" t="s">
        <v>85</v>
      </c>
      <c r="AB5" s="107" t="s">
        <v>78</v>
      </c>
      <c r="AC5" s="107" t="s">
        <v>85</v>
      </c>
      <c r="AD5" s="107" t="s">
        <v>78</v>
      </c>
      <c r="AE5" s="107" t="s">
        <v>85</v>
      </c>
      <c r="AF5" s="107" t="s">
        <v>78</v>
      </c>
      <c r="AG5" s="107" t="s">
        <v>85</v>
      </c>
      <c r="AH5" s="107" t="s">
        <v>78</v>
      </c>
    </row>
    <row r="6" spans="1:34" ht="24.95" customHeight="1" x14ac:dyDescent="0.2">
      <c r="A6" s="147" t="s">
        <v>26</v>
      </c>
      <c r="B6" s="107" t="s">
        <v>27</v>
      </c>
      <c r="C6" s="147" t="s">
        <v>135</v>
      </c>
      <c r="D6" s="147" t="s">
        <v>85</v>
      </c>
      <c r="E6" s="147" t="s">
        <v>85</v>
      </c>
      <c r="F6" s="107" t="s">
        <v>78</v>
      </c>
      <c r="G6" s="147" t="s">
        <v>85</v>
      </c>
      <c r="H6" s="107" t="s">
        <v>78</v>
      </c>
      <c r="I6" s="147" t="s">
        <v>85</v>
      </c>
      <c r="J6" s="107" t="s">
        <v>78</v>
      </c>
      <c r="K6" s="147" t="s">
        <v>85</v>
      </c>
      <c r="L6" s="107" t="s">
        <v>78</v>
      </c>
      <c r="M6" s="147" t="s">
        <v>85</v>
      </c>
      <c r="N6" s="107" t="s">
        <v>78</v>
      </c>
      <c r="O6" s="147" t="s">
        <v>85</v>
      </c>
      <c r="P6" s="107" t="s">
        <v>78</v>
      </c>
      <c r="Q6" s="107" t="s">
        <v>78</v>
      </c>
      <c r="R6" s="147" t="s">
        <v>85</v>
      </c>
      <c r="S6" s="107" t="s">
        <v>78</v>
      </c>
      <c r="T6" s="147" t="s">
        <v>85</v>
      </c>
      <c r="U6" s="147" t="s">
        <v>85</v>
      </c>
      <c r="V6" s="107" t="s">
        <v>78</v>
      </c>
      <c r="W6" s="147" t="s">
        <v>85</v>
      </c>
      <c r="X6" s="147" t="s">
        <v>85</v>
      </c>
      <c r="Y6" s="107" t="s">
        <v>78</v>
      </c>
      <c r="Z6" s="147" t="s">
        <v>85</v>
      </c>
      <c r="AA6" s="147" t="s">
        <v>85</v>
      </c>
      <c r="AB6" s="107" t="s">
        <v>78</v>
      </c>
      <c r="AC6" s="147" t="s">
        <v>85</v>
      </c>
      <c r="AD6" s="107" t="s">
        <v>78</v>
      </c>
      <c r="AE6" s="147" t="s">
        <v>85</v>
      </c>
      <c r="AF6" s="107" t="s">
        <v>78</v>
      </c>
      <c r="AG6" s="147" t="s">
        <v>85</v>
      </c>
      <c r="AH6" s="107" t="s">
        <v>78</v>
      </c>
    </row>
    <row r="7" spans="1:34" ht="24.95" customHeight="1" x14ac:dyDescent="0.2">
      <c r="A7" s="161" t="s">
        <v>3087</v>
      </c>
      <c r="B7" s="107" t="s">
        <v>3087</v>
      </c>
      <c r="C7" s="107" t="s">
        <v>3115</v>
      </c>
      <c r="D7" s="107" t="s">
        <v>85</v>
      </c>
      <c r="E7" s="107" t="s">
        <v>85</v>
      </c>
      <c r="F7" s="107" t="s">
        <v>3108</v>
      </c>
      <c r="G7" s="107" t="s">
        <v>85</v>
      </c>
      <c r="H7" s="107" t="s">
        <v>3108</v>
      </c>
      <c r="I7" s="107" t="s">
        <v>85</v>
      </c>
      <c r="J7" s="107" t="s">
        <v>3108</v>
      </c>
      <c r="K7" s="107" t="s">
        <v>85</v>
      </c>
      <c r="L7" s="107" t="s">
        <v>3108</v>
      </c>
      <c r="M7" s="107" t="s">
        <v>85</v>
      </c>
      <c r="N7" s="107" t="s">
        <v>3108</v>
      </c>
      <c r="O7" s="107" t="s">
        <v>85</v>
      </c>
      <c r="P7" s="107" t="s">
        <v>3108</v>
      </c>
      <c r="Q7" s="107" t="s">
        <v>85</v>
      </c>
      <c r="R7" s="107" t="s">
        <v>85</v>
      </c>
      <c r="S7" s="107" t="s">
        <v>3108</v>
      </c>
      <c r="T7" s="107" t="s">
        <v>85</v>
      </c>
      <c r="U7" s="107" t="s">
        <v>85</v>
      </c>
      <c r="V7" s="107" t="s">
        <v>3108</v>
      </c>
      <c r="W7" s="107" t="s">
        <v>85</v>
      </c>
      <c r="X7" s="107" t="s">
        <v>85</v>
      </c>
      <c r="Y7" s="107" t="s">
        <v>3108</v>
      </c>
      <c r="Z7" s="107" t="s">
        <v>85</v>
      </c>
      <c r="AA7" s="107" t="s">
        <v>85</v>
      </c>
      <c r="AB7" s="107" t="s">
        <v>3108</v>
      </c>
      <c r="AC7" s="107" t="s">
        <v>85</v>
      </c>
      <c r="AD7" s="107" t="s">
        <v>3108</v>
      </c>
      <c r="AE7" s="107" t="s">
        <v>85</v>
      </c>
      <c r="AF7" s="107" t="s">
        <v>3108</v>
      </c>
      <c r="AG7" s="107" t="s">
        <v>85</v>
      </c>
      <c r="AH7" s="107" t="s">
        <v>3108</v>
      </c>
    </row>
    <row r="8" spans="1:34" ht="24.95" customHeight="1" x14ac:dyDescent="0.2">
      <c r="A8" s="107"/>
      <c r="B8" s="146" t="s">
        <v>3073</v>
      </c>
      <c r="C8" s="107" t="s">
        <v>3796</v>
      </c>
      <c r="D8" s="147"/>
      <c r="E8" s="147"/>
      <c r="F8" s="147"/>
      <c r="G8" s="147"/>
      <c r="H8" s="14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row>
    <row r="9" spans="1:34" ht="24.95" customHeight="1" x14ac:dyDescent="0.2">
      <c r="A9" s="147" t="s">
        <v>3080</v>
      </c>
      <c r="B9" s="107" t="s">
        <v>3080</v>
      </c>
      <c r="C9" s="107" t="s">
        <v>4520</v>
      </c>
      <c r="D9" s="107" t="s">
        <v>85</v>
      </c>
      <c r="E9" s="107" t="s">
        <v>85</v>
      </c>
      <c r="F9" s="107"/>
      <c r="G9" s="107" t="s">
        <v>85</v>
      </c>
      <c r="H9" s="107"/>
      <c r="I9" s="107" t="s">
        <v>85</v>
      </c>
      <c r="J9" s="107"/>
      <c r="K9" s="107" t="s">
        <v>85</v>
      </c>
      <c r="L9" s="107"/>
      <c r="M9" s="107" t="s">
        <v>85</v>
      </c>
      <c r="N9" s="107"/>
      <c r="O9" s="107" t="s">
        <v>85</v>
      </c>
      <c r="P9" s="107"/>
      <c r="Q9" s="107" t="s">
        <v>85</v>
      </c>
      <c r="R9" s="107" t="s">
        <v>85</v>
      </c>
      <c r="S9" s="107"/>
      <c r="T9" s="107" t="s">
        <v>85</v>
      </c>
      <c r="U9" s="107" t="s">
        <v>85</v>
      </c>
      <c r="V9" s="107"/>
      <c r="W9" s="107" t="s">
        <v>85</v>
      </c>
      <c r="X9" s="107" t="s">
        <v>85</v>
      </c>
      <c r="Y9" s="107"/>
      <c r="Z9" s="107" t="s">
        <v>85</v>
      </c>
      <c r="AA9" s="107" t="s">
        <v>85</v>
      </c>
      <c r="AB9" s="107"/>
      <c r="AC9" s="107" t="s">
        <v>85</v>
      </c>
      <c r="AD9" s="107"/>
      <c r="AE9" s="107" t="s">
        <v>85</v>
      </c>
      <c r="AF9" s="107"/>
      <c r="AG9" s="107" t="s">
        <v>85</v>
      </c>
      <c r="AH9" s="107"/>
    </row>
    <row r="10" spans="1:34" s="250" customFormat="1" ht="24.95" customHeight="1" x14ac:dyDescent="0.2">
      <c r="A10" s="664" t="s">
        <v>3083</v>
      </c>
      <c r="B10" s="112" t="s">
        <v>3083</v>
      </c>
      <c r="C10" s="112" t="s">
        <v>5388</v>
      </c>
      <c r="D10" s="112" t="s">
        <v>7203</v>
      </c>
      <c r="E10" s="112" t="s">
        <v>7204</v>
      </c>
      <c r="F10" s="112" t="s">
        <v>5387</v>
      </c>
      <c r="G10" s="112" t="s">
        <v>7205</v>
      </c>
      <c r="H10" s="112" t="s">
        <v>5387</v>
      </c>
      <c r="I10" s="112" t="s">
        <v>85</v>
      </c>
      <c r="J10" s="112" t="s">
        <v>5387</v>
      </c>
      <c r="K10" s="112" t="s">
        <v>85</v>
      </c>
      <c r="L10" s="112" t="s">
        <v>5387</v>
      </c>
      <c r="M10" s="112" t="s">
        <v>7206</v>
      </c>
      <c r="N10" s="112" t="s">
        <v>5387</v>
      </c>
      <c r="O10" s="713">
        <v>38412</v>
      </c>
      <c r="P10" s="112" t="s">
        <v>5387</v>
      </c>
      <c r="Q10" s="329" t="s">
        <v>6943</v>
      </c>
      <c r="R10" s="329" t="s">
        <v>6943</v>
      </c>
      <c r="S10" s="112" t="s">
        <v>5387</v>
      </c>
      <c r="T10" s="329" t="s">
        <v>6943</v>
      </c>
      <c r="U10" s="329" t="s">
        <v>6943</v>
      </c>
      <c r="V10" s="112" t="s">
        <v>5387</v>
      </c>
      <c r="W10" s="329" t="s">
        <v>6943</v>
      </c>
      <c r="X10" s="329" t="s">
        <v>6943</v>
      </c>
      <c r="Y10" s="112" t="s">
        <v>5387</v>
      </c>
      <c r="Z10" s="329" t="s">
        <v>6943</v>
      </c>
      <c r="AA10" s="329" t="s">
        <v>6943</v>
      </c>
      <c r="AB10" s="112" t="s">
        <v>5387</v>
      </c>
      <c r="AC10" s="112" t="s">
        <v>85</v>
      </c>
      <c r="AD10" s="112" t="s">
        <v>5387</v>
      </c>
      <c r="AE10" s="112" t="s">
        <v>85</v>
      </c>
      <c r="AF10" s="112" t="s">
        <v>5387</v>
      </c>
      <c r="AG10" s="112" t="s">
        <v>7207</v>
      </c>
      <c r="AH10" s="112" t="s">
        <v>5387</v>
      </c>
    </row>
    <row r="11" spans="1:34" s="250" customFormat="1" ht="24.95" customHeight="1" x14ac:dyDescent="0.2">
      <c r="A11" s="664" t="s">
        <v>3083</v>
      </c>
      <c r="B11" s="112" t="s">
        <v>3083</v>
      </c>
      <c r="C11" s="112" t="s">
        <v>5388</v>
      </c>
      <c r="D11" s="112" t="s">
        <v>7208</v>
      </c>
      <c r="E11" s="112" t="s">
        <v>7204</v>
      </c>
      <c r="F11" s="112" t="s">
        <v>5387</v>
      </c>
      <c r="G11" s="112" t="s">
        <v>7205</v>
      </c>
      <c r="H11" s="112" t="s">
        <v>5387</v>
      </c>
      <c r="I11" s="112" t="s">
        <v>85</v>
      </c>
      <c r="J11" s="112" t="s">
        <v>5387</v>
      </c>
      <c r="K11" s="112" t="s">
        <v>85</v>
      </c>
      <c r="L11" s="112" t="s">
        <v>5387</v>
      </c>
      <c r="M11" s="112" t="s">
        <v>7206</v>
      </c>
      <c r="N11" s="112" t="s">
        <v>5387</v>
      </c>
      <c r="O11" s="713">
        <v>39637</v>
      </c>
      <c r="P11" s="112" t="s">
        <v>5387</v>
      </c>
      <c r="Q11" s="329" t="s">
        <v>6943</v>
      </c>
      <c r="R11" s="329" t="s">
        <v>6943</v>
      </c>
      <c r="S11" s="112" t="s">
        <v>5387</v>
      </c>
      <c r="T11" s="329" t="s">
        <v>6943</v>
      </c>
      <c r="U11" s="329" t="s">
        <v>6943</v>
      </c>
      <c r="V11" s="112" t="s">
        <v>5387</v>
      </c>
      <c r="W11" s="329" t="s">
        <v>6943</v>
      </c>
      <c r="X11" s="329" t="s">
        <v>6943</v>
      </c>
      <c r="Y11" s="112" t="s">
        <v>5387</v>
      </c>
      <c r="Z11" s="329" t="s">
        <v>6943</v>
      </c>
      <c r="AA11" s="329" t="s">
        <v>6943</v>
      </c>
      <c r="AB11" s="112" t="s">
        <v>5387</v>
      </c>
      <c r="AC11" s="112" t="s">
        <v>85</v>
      </c>
      <c r="AD11" s="112" t="s">
        <v>5387</v>
      </c>
      <c r="AE11" s="112" t="s">
        <v>85</v>
      </c>
      <c r="AF11" s="112" t="s">
        <v>5387</v>
      </c>
      <c r="AG11" s="112" t="s">
        <v>7207</v>
      </c>
      <c r="AH11" s="112" t="s">
        <v>5387</v>
      </c>
    </row>
    <row r="12" spans="1:34" s="759" customFormat="1" ht="24.95" customHeight="1" x14ac:dyDescent="0.2">
      <c r="A12" s="735"/>
      <c r="B12" s="473" t="s">
        <v>3086</v>
      </c>
      <c r="C12" s="160" t="s">
        <v>5423</v>
      </c>
      <c r="D12" s="95" t="s">
        <v>7090</v>
      </c>
      <c r="E12" s="112" t="s">
        <v>7292</v>
      </c>
      <c r="F12" s="760"/>
      <c r="G12" s="760" t="s">
        <v>7293</v>
      </c>
      <c r="H12" s="760"/>
      <c r="I12" s="760" t="s">
        <v>88</v>
      </c>
      <c r="J12" s="760"/>
      <c r="K12" s="760" t="s">
        <v>88</v>
      </c>
      <c r="L12" s="760"/>
      <c r="M12" s="760" t="s">
        <v>579</v>
      </c>
      <c r="N12" s="760"/>
      <c r="O12" s="743">
        <v>34912</v>
      </c>
      <c r="P12" s="760"/>
      <c r="Q12" s="734" t="s">
        <v>6943</v>
      </c>
      <c r="R12" s="760" t="s">
        <v>88</v>
      </c>
      <c r="S12" s="112"/>
      <c r="T12" s="734" t="s">
        <v>6943</v>
      </c>
      <c r="U12" s="760" t="s">
        <v>88</v>
      </c>
      <c r="V12" s="760"/>
      <c r="W12" s="734" t="s">
        <v>6943</v>
      </c>
      <c r="X12" s="760" t="s">
        <v>88</v>
      </c>
      <c r="Y12" s="760"/>
      <c r="Z12" s="734" t="s">
        <v>6943</v>
      </c>
      <c r="AA12" s="760" t="s">
        <v>88</v>
      </c>
      <c r="AB12" s="760"/>
      <c r="AC12" s="760" t="s">
        <v>88</v>
      </c>
      <c r="AD12" s="760"/>
      <c r="AE12" s="760" t="s">
        <v>88</v>
      </c>
      <c r="AF12" s="760"/>
      <c r="AG12" s="760" t="s">
        <v>7207</v>
      </c>
      <c r="AH12" s="107"/>
    </row>
    <row r="13" spans="1:34" s="759" customFormat="1" ht="24.95" customHeight="1" x14ac:dyDescent="0.2">
      <c r="A13" s="735"/>
      <c r="B13" s="473" t="s">
        <v>3086</v>
      </c>
      <c r="C13" s="160" t="s">
        <v>5423</v>
      </c>
      <c r="D13" s="95" t="s">
        <v>7093</v>
      </c>
      <c r="E13" s="112" t="s">
        <v>7292</v>
      </c>
      <c r="F13" s="760"/>
      <c r="G13" s="760" t="s">
        <v>7293</v>
      </c>
      <c r="H13" s="760"/>
      <c r="I13" s="760" t="s">
        <v>88</v>
      </c>
      <c r="J13" s="760"/>
      <c r="K13" s="760" t="s">
        <v>88</v>
      </c>
      <c r="L13" s="760"/>
      <c r="M13" s="760" t="s">
        <v>579</v>
      </c>
      <c r="N13" s="760"/>
      <c r="O13" s="743">
        <v>32509</v>
      </c>
      <c r="P13" s="760"/>
      <c r="Q13" s="734" t="s">
        <v>6943</v>
      </c>
      <c r="R13" s="760" t="s">
        <v>88</v>
      </c>
      <c r="S13" s="112"/>
      <c r="T13" s="734" t="s">
        <v>6943</v>
      </c>
      <c r="U13" s="760" t="s">
        <v>88</v>
      </c>
      <c r="V13" s="760"/>
      <c r="W13" s="734" t="s">
        <v>6943</v>
      </c>
      <c r="X13" s="760" t="s">
        <v>88</v>
      </c>
      <c r="Y13" s="760"/>
      <c r="Z13" s="734" t="s">
        <v>6943</v>
      </c>
      <c r="AA13" s="760" t="s">
        <v>88</v>
      </c>
      <c r="AB13" s="760"/>
      <c r="AC13" s="760" t="s">
        <v>88</v>
      </c>
      <c r="AD13" s="760"/>
      <c r="AE13" s="760" t="s">
        <v>88</v>
      </c>
      <c r="AF13" s="760"/>
      <c r="AG13" s="760" t="s">
        <v>7207</v>
      </c>
      <c r="AH13" s="107"/>
    </row>
    <row r="14" spans="1:34" s="759" customFormat="1" ht="24.95" customHeight="1" x14ac:dyDescent="0.2">
      <c r="A14" s="735"/>
      <c r="B14" s="473" t="s">
        <v>3086</v>
      </c>
      <c r="C14" s="160" t="s">
        <v>5423</v>
      </c>
      <c r="D14" s="95" t="s">
        <v>7095</v>
      </c>
      <c r="E14" s="112" t="s">
        <v>7292</v>
      </c>
      <c r="F14" s="760"/>
      <c r="G14" s="760" t="s">
        <v>7293</v>
      </c>
      <c r="H14" s="760"/>
      <c r="I14" s="760" t="s">
        <v>88</v>
      </c>
      <c r="J14" s="760"/>
      <c r="K14" s="760" t="s">
        <v>88</v>
      </c>
      <c r="L14" s="760"/>
      <c r="M14" s="760" t="s">
        <v>579</v>
      </c>
      <c r="N14" s="760"/>
      <c r="O14" s="743">
        <v>44482</v>
      </c>
      <c r="P14" s="760"/>
      <c r="Q14" s="734" t="s">
        <v>6943</v>
      </c>
      <c r="R14" s="760" t="s">
        <v>88</v>
      </c>
      <c r="S14" s="112"/>
      <c r="T14" s="734" t="s">
        <v>6943</v>
      </c>
      <c r="U14" s="760" t="s">
        <v>88</v>
      </c>
      <c r="V14" s="760"/>
      <c r="W14" s="734" t="s">
        <v>6943</v>
      </c>
      <c r="X14" s="760" t="s">
        <v>88</v>
      </c>
      <c r="Y14" s="760"/>
      <c r="Z14" s="734" t="s">
        <v>6943</v>
      </c>
      <c r="AA14" s="760" t="s">
        <v>88</v>
      </c>
      <c r="AB14" s="760"/>
      <c r="AC14" s="760" t="s">
        <v>88</v>
      </c>
      <c r="AD14" s="760"/>
      <c r="AE14" s="760" t="s">
        <v>88</v>
      </c>
      <c r="AF14" s="760"/>
      <c r="AG14" s="112" t="s">
        <v>7294</v>
      </c>
      <c r="AH14" s="107"/>
    </row>
    <row r="15" spans="1:34" s="759" customFormat="1" ht="24.95" customHeight="1" x14ac:dyDescent="0.2">
      <c r="A15" s="735"/>
      <c r="B15" s="473" t="s">
        <v>3086</v>
      </c>
      <c r="C15" s="160" t="s">
        <v>5423</v>
      </c>
      <c r="D15" s="95" t="s">
        <v>7096</v>
      </c>
      <c r="E15" s="112" t="s">
        <v>7292</v>
      </c>
      <c r="F15" s="760"/>
      <c r="G15" s="760" t="s">
        <v>7293</v>
      </c>
      <c r="H15" s="760"/>
      <c r="I15" s="760" t="s">
        <v>88</v>
      </c>
      <c r="J15" s="760"/>
      <c r="K15" s="760" t="s">
        <v>88</v>
      </c>
      <c r="L15" s="760"/>
      <c r="M15" s="760" t="s">
        <v>579</v>
      </c>
      <c r="N15" s="760"/>
      <c r="O15" s="743">
        <v>35582</v>
      </c>
      <c r="P15" s="760"/>
      <c r="Q15" s="734" t="s">
        <v>6943</v>
      </c>
      <c r="R15" s="760" t="s">
        <v>88</v>
      </c>
      <c r="S15" s="112"/>
      <c r="T15" s="734" t="s">
        <v>6943</v>
      </c>
      <c r="U15" s="760" t="s">
        <v>88</v>
      </c>
      <c r="V15" s="760"/>
      <c r="W15" s="734" t="s">
        <v>6943</v>
      </c>
      <c r="X15" s="760" t="s">
        <v>88</v>
      </c>
      <c r="Y15" s="760"/>
      <c r="Z15" s="734" t="s">
        <v>6943</v>
      </c>
      <c r="AA15" s="760" t="s">
        <v>88</v>
      </c>
      <c r="AB15" s="760"/>
      <c r="AC15" s="760" t="s">
        <v>88</v>
      </c>
      <c r="AD15" s="760"/>
      <c r="AE15" s="760" t="s">
        <v>88</v>
      </c>
      <c r="AF15" s="760"/>
      <c r="AG15" s="760" t="s">
        <v>7207</v>
      </c>
      <c r="AH15" s="107"/>
    </row>
  </sheetData>
  <mergeCells count="9">
    <mergeCell ref="M2:P2"/>
    <mergeCell ref="Q2:V2"/>
    <mergeCell ref="W2:AB2"/>
    <mergeCell ref="AC2:AH2"/>
    <mergeCell ref="A2:A3"/>
    <mergeCell ref="C2:C3"/>
    <mergeCell ref="D2:D3"/>
    <mergeCell ref="B2:B3"/>
    <mergeCell ref="E2:L2"/>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1">
    <tabColor theme="9"/>
  </sheetPr>
  <dimension ref="A1:Q22"/>
  <sheetViews>
    <sheetView workbookViewId="0">
      <pane xSplit="3" ySplit="3" topLeftCell="D4" activePane="bottomRight" state="frozen"/>
      <selection pane="topRight"/>
      <selection pane="bottomLeft"/>
      <selection pane="bottomRight"/>
    </sheetView>
  </sheetViews>
  <sheetFormatPr defaultColWidth="9.140625" defaultRowHeight="12.75" x14ac:dyDescent="0.2"/>
  <cols>
    <col min="1" max="2" width="25.42578125" style="119" customWidth="1"/>
    <col min="3" max="3" width="33.140625" style="119" customWidth="1"/>
    <col min="4" max="5" width="29.42578125" style="119" customWidth="1"/>
    <col min="6" max="7" width="22.140625" style="119" customWidth="1"/>
    <col min="8" max="8" width="43.42578125" style="119" customWidth="1"/>
    <col min="9" max="9" width="18.42578125" style="119" customWidth="1"/>
    <col min="10" max="11" width="15.140625" style="119" customWidth="1"/>
    <col min="12" max="13" width="15.42578125" style="119" customWidth="1"/>
    <col min="14" max="15" width="15.5703125" style="119" customWidth="1"/>
    <col min="16" max="16" width="49.42578125" style="119" customWidth="1"/>
    <col min="17" max="17" width="18.28515625" style="119" customWidth="1"/>
    <col min="18" max="16384" width="9.140625" style="119"/>
  </cols>
  <sheetData>
    <row r="1" spans="1:17" ht="13.5" thickBot="1" x14ac:dyDescent="0.25">
      <c r="A1" s="128" t="s">
        <v>1093</v>
      </c>
    </row>
    <row r="2" spans="1:17" ht="12.75" customHeight="1" x14ac:dyDescent="0.2">
      <c r="A2" s="809" t="s">
        <v>18</v>
      </c>
      <c r="B2" s="811" t="s">
        <v>19</v>
      </c>
      <c r="C2" s="823" t="s">
        <v>238</v>
      </c>
      <c r="D2" s="811" t="s">
        <v>1094</v>
      </c>
      <c r="E2" s="811"/>
      <c r="F2" s="811"/>
      <c r="G2" s="811"/>
      <c r="H2" s="811"/>
      <c r="I2" s="811"/>
      <c r="J2" s="811" t="s">
        <v>1095</v>
      </c>
      <c r="K2" s="811"/>
      <c r="L2" s="811"/>
      <c r="M2" s="811"/>
      <c r="N2" s="811"/>
      <c r="O2" s="811"/>
      <c r="P2" s="811" t="s">
        <v>1096</v>
      </c>
      <c r="Q2" s="866" t="s">
        <v>30</v>
      </c>
    </row>
    <row r="3" spans="1:17" ht="39" thickBot="1" x14ac:dyDescent="0.25">
      <c r="A3" s="810"/>
      <c r="B3" s="812"/>
      <c r="C3" s="833"/>
      <c r="D3" s="157" t="s">
        <v>1097</v>
      </c>
      <c r="E3" s="158" t="s">
        <v>30</v>
      </c>
      <c r="F3" s="157" t="s">
        <v>1098</v>
      </c>
      <c r="G3" s="158" t="s">
        <v>30</v>
      </c>
      <c r="H3" s="157" t="s">
        <v>1099</v>
      </c>
      <c r="I3" s="158" t="s">
        <v>30</v>
      </c>
      <c r="J3" s="157" t="s">
        <v>1100</v>
      </c>
      <c r="K3" s="158" t="s">
        <v>30</v>
      </c>
      <c r="L3" s="157" t="s">
        <v>1101</v>
      </c>
      <c r="M3" s="158" t="s">
        <v>30</v>
      </c>
      <c r="N3" s="157" t="s">
        <v>1102</v>
      </c>
      <c r="O3" s="158" t="s">
        <v>30</v>
      </c>
      <c r="P3" s="812"/>
      <c r="Q3" s="867"/>
    </row>
    <row r="4" spans="1:17" ht="24.95" customHeight="1" x14ac:dyDescent="0.2">
      <c r="A4" s="160" t="s">
        <v>21</v>
      </c>
      <c r="B4" s="16" t="s">
        <v>22</v>
      </c>
      <c r="C4" s="16" t="s">
        <v>248</v>
      </c>
      <c r="D4" s="280" t="s">
        <v>1103</v>
      </c>
      <c r="E4" s="280" t="s">
        <v>1103</v>
      </c>
      <c r="F4" s="16" t="s">
        <v>88</v>
      </c>
      <c r="G4" s="95" t="s">
        <v>106</v>
      </c>
      <c r="H4" s="16" t="s">
        <v>1104</v>
      </c>
      <c r="I4" s="16" t="s">
        <v>78</v>
      </c>
      <c r="J4" s="281"/>
      <c r="K4" s="95" t="s">
        <v>1105</v>
      </c>
      <c r="L4" s="282" t="s">
        <v>1106</v>
      </c>
      <c r="M4" s="95" t="s">
        <v>78</v>
      </c>
      <c r="N4" s="282" t="s">
        <v>1106</v>
      </c>
      <c r="O4" s="95" t="s">
        <v>78</v>
      </c>
      <c r="P4" s="95"/>
      <c r="Q4" s="283" t="s">
        <v>1107</v>
      </c>
    </row>
    <row r="5" spans="1:17" ht="24.95" customHeight="1" x14ac:dyDescent="0.2">
      <c r="A5" s="160" t="s">
        <v>21</v>
      </c>
      <c r="B5" s="16" t="s">
        <v>22</v>
      </c>
      <c r="C5" s="16" t="s">
        <v>248</v>
      </c>
      <c r="D5" s="280" t="s">
        <v>1108</v>
      </c>
      <c r="E5" s="280" t="s">
        <v>1108</v>
      </c>
      <c r="F5" s="16"/>
      <c r="G5" s="95" t="s">
        <v>106</v>
      </c>
      <c r="H5" s="16" t="s">
        <v>1104</v>
      </c>
      <c r="I5" s="16" t="s">
        <v>78</v>
      </c>
      <c r="J5" s="281"/>
      <c r="K5" s="95" t="s">
        <v>1105</v>
      </c>
      <c r="L5" s="282" t="s">
        <v>1106</v>
      </c>
      <c r="M5" s="95" t="s">
        <v>78</v>
      </c>
      <c r="N5" s="282" t="s">
        <v>1106</v>
      </c>
      <c r="O5" s="95" t="s">
        <v>78</v>
      </c>
      <c r="P5" s="283" t="s">
        <v>1107</v>
      </c>
      <c r="Q5" s="283" t="s">
        <v>78</v>
      </c>
    </row>
    <row r="6" spans="1:17" ht="24.95" customHeight="1" x14ac:dyDescent="0.2">
      <c r="A6" s="160" t="s">
        <v>21</v>
      </c>
      <c r="B6" s="16" t="s">
        <v>22</v>
      </c>
      <c r="C6" s="16" t="s">
        <v>248</v>
      </c>
      <c r="D6" s="280" t="s">
        <v>1109</v>
      </c>
      <c r="E6" s="280" t="s">
        <v>1109</v>
      </c>
      <c r="F6" s="16"/>
      <c r="G6" s="95" t="s">
        <v>106</v>
      </c>
      <c r="H6" s="16" t="s">
        <v>1104</v>
      </c>
      <c r="I6" s="16" t="s">
        <v>78</v>
      </c>
      <c r="J6" s="281"/>
      <c r="K6" s="95" t="s">
        <v>1105</v>
      </c>
      <c r="L6" s="281"/>
      <c r="M6" s="95" t="s">
        <v>1105</v>
      </c>
      <c r="N6" s="281"/>
      <c r="O6" s="95" t="s">
        <v>1105</v>
      </c>
      <c r="P6" s="95"/>
      <c r="Q6" s="283" t="s">
        <v>1107</v>
      </c>
    </row>
    <row r="7" spans="1:17" ht="24.95" customHeight="1" x14ac:dyDescent="0.2">
      <c r="A7" s="160" t="s">
        <v>21</v>
      </c>
      <c r="B7" s="16" t="s">
        <v>22</v>
      </c>
      <c r="C7" s="16" t="s">
        <v>248</v>
      </c>
      <c r="D7" s="280" t="s">
        <v>1110</v>
      </c>
      <c r="E7" s="280" t="s">
        <v>1110</v>
      </c>
      <c r="F7" s="16"/>
      <c r="G7" s="95" t="s">
        <v>106</v>
      </c>
      <c r="H7" s="16" t="s">
        <v>1104</v>
      </c>
      <c r="I7" s="16" t="s">
        <v>78</v>
      </c>
      <c r="J7" s="281"/>
      <c r="K7" s="95" t="s">
        <v>1105</v>
      </c>
      <c r="L7" s="281"/>
      <c r="M7" s="95" t="s">
        <v>1105</v>
      </c>
      <c r="N7" s="281"/>
      <c r="O7" s="95" t="s">
        <v>1105</v>
      </c>
      <c r="P7" s="95"/>
      <c r="Q7" s="283" t="s">
        <v>1107</v>
      </c>
    </row>
    <row r="8" spans="1:17" ht="24.95" customHeight="1" x14ac:dyDescent="0.2">
      <c r="A8" s="160" t="s">
        <v>21</v>
      </c>
      <c r="B8" s="16" t="s">
        <v>22</v>
      </c>
      <c r="C8" s="16" t="s">
        <v>248</v>
      </c>
      <c r="D8" s="280" t="s">
        <v>1111</v>
      </c>
      <c r="E8" s="280" t="s">
        <v>1111</v>
      </c>
      <c r="F8" s="16"/>
      <c r="G8" s="95" t="s">
        <v>106</v>
      </c>
      <c r="H8" s="16" t="s">
        <v>1104</v>
      </c>
      <c r="I8" s="16" t="s">
        <v>78</v>
      </c>
      <c r="J8" s="281"/>
      <c r="K8" s="95" t="s">
        <v>1105</v>
      </c>
      <c r="L8" s="281"/>
      <c r="M8" s="95" t="s">
        <v>1105</v>
      </c>
      <c r="N8" s="281"/>
      <c r="O8" s="95" t="s">
        <v>1105</v>
      </c>
      <c r="P8" s="95"/>
      <c r="Q8" s="283" t="s">
        <v>1107</v>
      </c>
    </row>
    <row r="9" spans="1:17" ht="24.95" customHeight="1" x14ac:dyDescent="0.2">
      <c r="A9" s="160" t="s">
        <v>24</v>
      </c>
      <c r="B9" s="16" t="s">
        <v>25</v>
      </c>
      <c r="C9" s="201" t="s">
        <v>119</v>
      </c>
      <c r="D9" s="280" t="s">
        <v>1108</v>
      </c>
      <c r="E9" s="280" t="s">
        <v>1108</v>
      </c>
      <c r="F9" s="95" t="s">
        <v>106</v>
      </c>
      <c r="G9" s="95" t="s">
        <v>78</v>
      </c>
      <c r="H9" s="95" t="s">
        <v>942</v>
      </c>
      <c r="I9" s="95" t="s">
        <v>78</v>
      </c>
      <c r="J9" s="95" t="s">
        <v>1105</v>
      </c>
      <c r="K9" s="95" t="s">
        <v>78</v>
      </c>
      <c r="L9" s="95" t="s">
        <v>1105</v>
      </c>
      <c r="M9" s="95" t="s">
        <v>78</v>
      </c>
      <c r="N9" s="95" t="s">
        <v>1105</v>
      </c>
      <c r="O9" s="95" t="s">
        <v>78</v>
      </c>
      <c r="P9" s="95" t="s">
        <v>1112</v>
      </c>
      <c r="Q9" s="95" t="s">
        <v>78</v>
      </c>
    </row>
    <row r="10" spans="1:17" ht="24.95" customHeight="1" x14ac:dyDescent="0.2">
      <c r="A10" s="160" t="s">
        <v>24</v>
      </c>
      <c r="B10" s="16" t="s">
        <v>25</v>
      </c>
      <c r="C10" s="201" t="s">
        <v>119</v>
      </c>
      <c r="D10" s="280" t="s">
        <v>1111</v>
      </c>
      <c r="E10" s="280" t="s">
        <v>1111</v>
      </c>
      <c r="F10" s="95" t="s">
        <v>106</v>
      </c>
      <c r="G10" s="95" t="s">
        <v>78</v>
      </c>
      <c r="H10" s="95" t="s">
        <v>942</v>
      </c>
      <c r="I10" s="95" t="s">
        <v>78</v>
      </c>
      <c r="J10" s="16"/>
      <c r="K10" s="95" t="s">
        <v>1105</v>
      </c>
      <c r="L10" s="16"/>
      <c r="M10" s="95" t="s">
        <v>1105</v>
      </c>
      <c r="N10" s="16"/>
      <c r="O10" s="95" t="s">
        <v>1105</v>
      </c>
      <c r="P10" s="95"/>
      <c r="Q10" s="95" t="s">
        <v>1112</v>
      </c>
    </row>
    <row r="11" spans="1:17" ht="24.95" customHeight="1" x14ac:dyDescent="0.2">
      <c r="A11" s="160" t="s">
        <v>24</v>
      </c>
      <c r="B11" s="16" t="s">
        <v>25</v>
      </c>
      <c r="C11" s="201" t="s">
        <v>119</v>
      </c>
      <c r="D11" s="280" t="s">
        <v>1109</v>
      </c>
      <c r="E11" s="280" t="s">
        <v>1109</v>
      </c>
      <c r="F11" s="95" t="s">
        <v>106</v>
      </c>
      <c r="G11" s="95" t="s">
        <v>78</v>
      </c>
      <c r="H11" s="95" t="s">
        <v>942</v>
      </c>
      <c r="I11" s="95" t="s">
        <v>78</v>
      </c>
      <c r="J11" s="16"/>
      <c r="K11" s="95" t="s">
        <v>1105</v>
      </c>
      <c r="L11" s="16"/>
      <c r="M11" s="95" t="s">
        <v>1105</v>
      </c>
      <c r="N11" s="16"/>
      <c r="O11" s="95" t="s">
        <v>1105</v>
      </c>
      <c r="P11" s="95"/>
      <c r="Q11" s="95" t="s">
        <v>1112</v>
      </c>
    </row>
    <row r="12" spans="1:17" ht="24.95" customHeight="1" x14ac:dyDescent="0.2">
      <c r="A12" s="160" t="s">
        <v>26</v>
      </c>
      <c r="B12" s="16" t="s">
        <v>27</v>
      </c>
      <c r="C12" s="160" t="s">
        <v>135</v>
      </c>
      <c r="D12" s="280" t="s">
        <v>1113</v>
      </c>
      <c r="E12" s="280" t="s">
        <v>1113</v>
      </c>
      <c r="F12" s="16" t="s">
        <v>689</v>
      </c>
      <c r="G12" s="95" t="s">
        <v>78</v>
      </c>
      <c r="H12" s="16" t="s">
        <v>954</v>
      </c>
      <c r="I12" s="95" t="s">
        <v>78</v>
      </c>
      <c r="J12" s="16" t="s">
        <v>1114</v>
      </c>
      <c r="K12" s="16" t="s">
        <v>78</v>
      </c>
      <c r="L12" s="16" t="s">
        <v>1114</v>
      </c>
      <c r="M12" s="16" t="s">
        <v>78</v>
      </c>
      <c r="N12" s="16" t="s">
        <v>1114</v>
      </c>
      <c r="O12" s="16" t="s">
        <v>78</v>
      </c>
      <c r="P12" s="95" t="s">
        <v>1115</v>
      </c>
      <c r="Q12" s="95" t="s">
        <v>78</v>
      </c>
    </row>
    <row r="13" spans="1:17" ht="24.95" customHeight="1" x14ac:dyDescent="0.2">
      <c r="A13" s="161" t="s">
        <v>3087</v>
      </c>
      <c r="B13" s="107" t="s">
        <v>3087</v>
      </c>
      <c r="C13" s="147" t="s">
        <v>3113</v>
      </c>
      <c r="D13" s="284" t="s">
        <v>3168</v>
      </c>
      <c r="E13" s="284"/>
      <c r="F13" s="146" t="s">
        <v>3112</v>
      </c>
      <c r="G13" s="146" t="s">
        <v>3108</v>
      </c>
      <c r="H13" s="107" t="s">
        <v>3282</v>
      </c>
      <c r="I13" s="107" t="s">
        <v>3108</v>
      </c>
      <c r="J13" s="107" t="s">
        <v>3283</v>
      </c>
      <c r="K13" s="107" t="s">
        <v>3108</v>
      </c>
      <c r="L13" s="107"/>
      <c r="M13" s="107" t="s">
        <v>3283</v>
      </c>
      <c r="N13" s="107"/>
      <c r="O13" s="107" t="s">
        <v>3283</v>
      </c>
      <c r="P13" s="125" t="s">
        <v>621</v>
      </c>
      <c r="Q13" s="125" t="s">
        <v>3108</v>
      </c>
    </row>
    <row r="14" spans="1:17" ht="24.95" customHeight="1" x14ac:dyDescent="0.2">
      <c r="A14" s="161" t="s">
        <v>3087</v>
      </c>
      <c r="B14" s="107" t="s">
        <v>3087</v>
      </c>
      <c r="C14" s="147" t="s">
        <v>3113</v>
      </c>
      <c r="D14" s="284" t="s">
        <v>3284</v>
      </c>
      <c r="E14" s="284"/>
      <c r="F14" s="146" t="s">
        <v>3112</v>
      </c>
      <c r="G14" s="146" t="s">
        <v>3108</v>
      </c>
      <c r="H14" s="107" t="s">
        <v>2777</v>
      </c>
      <c r="I14" s="107" t="s">
        <v>3108</v>
      </c>
      <c r="J14" s="107" t="s">
        <v>3283</v>
      </c>
      <c r="K14" s="107" t="s">
        <v>3108</v>
      </c>
      <c r="L14" s="107"/>
      <c r="M14" s="107" t="s">
        <v>3283</v>
      </c>
      <c r="N14" s="107"/>
      <c r="O14" s="107" t="s">
        <v>3283</v>
      </c>
      <c r="P14" s="125" t="s">
        <v>621</v>
      </c>
      <c r="Q14" s="125" t="s">
        <v>3108</v>
      </c>
    </row>
    <row r="15" spans="1:17" ht="24.95" customHeight="1" x14ac:dyDescent="0.2">
      <c r="A15" s="107" t="s">
        <v>3782</v>
      </c>
      <c r="B15" s="146" t="s">
        <v>3073</v>
      </c>
      <c r="C15" s="107" t="s">
        <v>3796</v>
      </c>
      <c r="D15" s="284"/>
      <c r="E15" s="284"/>
      <c r="F15" s="107"/>
      <c r="G15" s="107"/>
      <c r="H15" s="107"/>
      <c r="I15" s="107"/>
      <c r="J15" s="107">
        <v>5.53</v>
      </c>
      <c r="K15" s="107"/>
      <c r="L15" s="107">
        <v>5.75</v>
      </c>
      <c r="M15" s="107"/>
      <c r="N15" s="107">
        <v>5.92</v>
      </c>
      <c r="O15" s="107"/>
      <c r="P15" s="324" t="s">
        <v>3934</v>
      </c>
      <c r="Q15" s="107"/>
    </row>
    <row r="16" spans="1:17" ht="24.95" customHeight="1" x14ac:dyDescent="0.2">
      <c r="A16" s="147" t="s">
        <v>3080</v>
      </c>
      <c r="B16" s="107" t="s">
        <v>3080</v>
      </c>
      <c r="C16" s="107" t="s">
        <v>4520</v>
      </c>
      <c r="D16" s="284" t="s">
        <v>1103</v>
      </c>
      <c r="E16" s="284"/>
      <c r="F16" s="107" t="s">
        <v>3806</v>
      </c>
      <c r="G16" s="107"/>
      <c r="H16" s="107" t="s">
        <v>4462</v>
      </c>
      <c r="I16" s="107"/>
      <c r="J16" s="279" t="s">
        <v>4540</v>
      </c>
      <c r="K16" s="279" t="s">
        <v>4541</v>
      </c>
      <c r="L16" s="279"/>
      <c r="M16" s="279" t="s">
        <v>4542</v>
      </c>
      <c r="N16" s="279"/>
      <c r="O16" s="279" t="s">
        <v>4543</v>
      </c>
      <c r="P16" s="125" t="s">
        <v>4544</v>
      </c>
      <c r="Q16" s="125"/>
    </row>
    <row r="17" spans="1:17" ht="24.95" customHeight="1" x14ac:dyDescent="0.2">
      <c r="A17" s="147" t="s">
        <v>3080</v>
      </c>
      <c r="B17" s="107" t="s">
        <v>3080</v>
      </c>
      <c r="C17" s="107" t="s">
        <v>4520</v>
      </c>
      <c r="D17" s="284" t="s">
        <v>1108</v>
      </c>
      <c r="E17" s="284"/>
      <c r="F17" s="107"/>
      <c r="G17" s="107"/>
      <c r="H17" s="107" t="s">
        <v>4462</v>
      </c>
      <c r="I17" s="107"/>
      <c r="J17" s="107"/>
      <c r="K17" s="107"/>
      <c r="L17" s="107"/>
      <c r="M17" s="107"/>
      <c r="N17" s="107"/>
      <c r="O17" s="107"/>
      <c r="P17" s="125"/>
      <c r="Q17" s="125"/>
    </row>
    <row r="18" spans="1:17" ht="24.95" customHeight="1" x14ac:dyDescent="0.2">
      <c r="A18" s="147" t="s">
        <v>3080</v>
      </c>
      <c r="B18" s="107" t="s">
        <v>3080</v>
      </c>
      <c r="C18" s="107" t="s">
        <v>4520</v>
      </c>
      <c r="D18" s="284" t="s">
        <v>1109</v>
      </c>
      <c r="E18" s="284"/>
      <c r="F18" s="107"/>
      <c r="G18" s="107"/>
      <c r="H18" s="107" t="s">
        <v>4462</v>
      </c>
      <c r="I18" s="107"/>
      <c r="J18" s="107"/>
      <c r="K18" s="107"/>
      <c r="L18" s="107"/>
      <c r="M18" s="107"/>
      <c r="N18" s="107"/>
      <c r="O18" s="107"/>
      <c r="P18" s="125"/>
      <c r="Q18" s="125"/>
    </row>
    <row r="19" spans="1:17" ht="24.95" customHeight="1" x14ac:dyDescent="0.2">
      <c r="A19" s="147" t="s">
        <v>3080</v>
      </c>
      <c r="B19" s="107" t="s">
        <v>3080</v>
      </c>
      <c r="C19" s="107" t="s">
        <v>4520</v>
      </c>
      <c r="D19" s="284" t="s">
        <v>1110</v>
      </c>
      <c r="E19" s="284"/>
      <c r="F19" s="107"/>
      <c r="G19" s="107"/>
      <c r="H19" s="107" t="s">
        <v>4462</v>
      </c>
      <c r="I19" s="107"/>
      <c r="J19" s="107"/>
      <c r="K19" s="107"/>
      <c r="L19" s="107"/>
      <c r="M19" s="107"/>
      <c r="N19" s="107"/>
      <c r="O19" s="107"/>
      <c r="P19" s="125"/>
      <c r="Q19" s="125"/>
    </row>
    <row r="20" spans="1:17" ht="24.95" customHeight="1" x14ac:dyDescent="0.2">
      <c r="A20" s="147" t="s">
        <v>3080</v>
      </c>
      <c r="B20" s="107" t="s">
        <v>3080</v>
      </c>
      <c r="C20" s="107" t="s">
        <v>4520</v>
      </c>
      <c r="D20" s="284" t="s">
        <v>1111</v>
      </c>
      <c r="E20" s="284"/>
      <c r="F20" s="107"/>
      <c r="G20" s="107"/>
      <c r="H20" s="107" t="s">
        <v>4462</v>
      </c>
      <c r="I20" s="107"/>
      <c r="J20" s="107"/>
      <c r="K20" s="107"/>
      <c r="L20" s="107"/>
      <c r="M20" s="107"/>
      <c r="N20" s="107"/>
      <c r="O20" s="107"/>
      <c r="P20" s="125"/>
      <c r="Q20" s="125"/>
    </row>
    <row r="21" spans="1:17" s="250" customFormat="1" ht="24.95" customHeight="1" x14ac:dyDescent="0.2">
      <c r="A21" s="664" t="s">
        <v>3083</v>
      </c>
      <c r="B21" s="112" t="s">
        <v>3083</v>
      </c>
      <c r="C21" s="112" t="s">
        <v>5388</v>
      </c>
      <c r="D21" s="112" t="s">
        <v>1111</v>
      </c>
      <c r="E21" s="112" t="s">
        <v>5387</v>
      </c>
      <c r="F21" s="112" t="s">
        <v>7209</v>
      </c>
      <c r="G21" s="112" t="s">
        <v>5387</v>
      </c>
      <c r="H21" s="112" t="s">
        <v>7210</v>
      </c>
      <c r="I21" s="112" t="s">
        <v>5387</v>
      </c>
      <c r="J21" s="582" t="s">
        <v>7211</v>
      </c>
      <c r="K21" s="582" t="s">
        <v>5387</v>
      </c>
      <c r="L21" s="582" t="s">
        <v>7212</v>
      </c>
      <c r="M21" s="582" t="s">
        <v>5387</v>
      </c>
      <c r="N21" s="582" t="s">
        <v>7213</v>
      </c>
      <c r="O21" s="582" t="s">
        <v>5387</v>
      </c>
      <c r="P21" s="712" t="s">
        <v>7214</v>
      </c>
      <c r="Q21" s="712" t="s">
        <v>5387</v>
      </c>
    </row>
    <row r="22" spans="1:17" s="762" customFormat="1" ht="24.95" customHeight="1" x14ac:dyDescent="0.2">
      <c r="A22" s="663"/>
      <c r="B22" s="473" t="s">
        <v>3086</v>
      </c>
      <c r="C22" s="160" t="s">
        <v>5423</v>
      </c>
      <c r="D22" s="763" t="s">
        <v>3067</v>
      </c>
      <c r="E22" s="763"/>
      <c r="F22" s="763" t="s">
        <v>88</v>
      </c>
      <c r="G22" s="763"/>
      <c r="H22" s="763" t="s">
        <v>7295</v>
      </c>
      <c r="I22" s="763"/>
      <c r="J22" s="763" t="s">
        <v>7211</v>
      </c>
      <c r="K22" s="763"/>
      <c r="L22" s="763" t="s">
        <v>7212</v>
      </c>
      <c r="M22" s="763"/>
      <c r="N22" s="763" t="s">
        <v>7296</v>
      </c>
      <c r="O22" s="763"/>
      <c r="P22" s="95" t="s">
        <v>7297</v>
      </c>
      <c r="Q22" s="107"/>
    </row>
  </sheetData>
  <mergeCells count="7">
    <mergeCell ref="Q2:Q3"/>
    <mergeCell ref="A2:A3"/>
    <mergeCell ref="P2:P3"/>
    <mergeCell ref="C2:C3"/>
    <mergeCell ref="B2:B3"/>
    <mergeCell ref="D2:I2"/>
    <mergeCell ref="J2:O2"/>
  </mergeCells>
  <dataValidations count="1">
    <dataValidation type="list" allowBlank="1" showInputMessage="1" showErrorMessage="1" sqref="D13:E14" xr:uid="{E75AC40C-760F-4EE2-9662-4A8C001CD07C}">
      <formula1>#REF!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600-000001000000}">
          <x14:formula1>
            <xm:f>'Pick List'!$A$2:$A$11</xm:f>
          </x14:formula1>
          <xm:sqref>D4:E12</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2">
    <tabColor theme="9"/>
  </sheetPr>
  <dimension ref="A1:N23"/>
  <sheetViews>
    <sheetView workbookViewId="0">
      <pane xSplit="3" ySplit="3" topLeftCell="D4" activePane="bottomRight" state="frozen"/>
      <selection pane="topRight"/>
      <selection pane="bottomLeft"/>
      <selection pane="bottomRight"/>
    </sheetView>
  </sheetViews>
  <sheetFormatPr defaultColWidth="9.140625" defaultRowHeight="12.75" x14ac:dyDescent="0.2"/>
  <cols>
    <col min="1" max="1" width="20.85546875" style="119" bestFit="1" customWidth="1"/>
    <col min="2" max="2" width="20.85546875" style="119" customWidth="1"/>
    <col min="3" max="3" width="34.42578125" style="119" customWidth="1"/>
    <col min="4" max="4" width="22.42578125" style="119" customWidth="1"/>
    <col min="5" max="5" width="52.85546875" style="119" customWidth="1"/>
    <col min="6" max="6" width="37.42578125" style="119" customWidth="1"/>
    <col min="7" max="14" width="20.5703125" style="119" customWidth="1"/>
    <col min="15" max="16384" width="9.140625" style="119"/>
  </cols>
  <sheetData>
    <row r="1" spans="1:14" ht="13.5" thickBot="1" x14ac:dyDescent="0.25">
      <c r="A1" s="128" t="s">
        <v>1116</v>
      </c>
    </row>
    <row r="2" spans="1:14" ht="40.35" customHeight="1" x14ac:dyDescent="0.2">
      <c r="A2" s="809" t="s">
        <v>18</v>
      </c>
      <c r="B2" s="811" t="s">
        <v>19</v>
      </c>
      <c r="C2" s="823" t="s">
        <v>238</v>
      </c>
      <c r="D2" s="811" t="s">
        <v>1117</v>
      </c>
      <c r="E2" s="811" t="s">
        <v>1118</v>
      </c>
      <c r="F2" s="852" t="s">
        <v>30</v>
      </c>
      <c r="G2" s="811" t="s">
        <v>1119</v>
      </c>
      <c r="H2" s="811"/>
      <c r="I2" s="811"/>
      <c r="J2" s="811"/>
      <c r="K2" s="811"/>
      <c r="L2" s="811"/>
      <c r="M2" s="811"/>
      <c r="N2" s="834"/>
    </row>
    <row r="3" spans="1:14" ht="60.6" customHeight="1" thickBot="1" x14ac:dyDescent="0.25">
      <c r="A3" s="810"/>
      <c r="B3" s="812"/>
      <c r="C3" s="833"/>
      <c r="D3" s="812"/>
      <c r="E3" s="812"/>
      <c r="F3" s="853"/>
      <c r="G3" s="157" t="s">
        <v>1120</v>
      </c>
      <c r="H3" s="158" t="s">
        <v>30</v>
      </c>
      <c r="I3" s="157" t="s">
        <v>1121</v>
      </c>
      <c r="J3" s="158" t="s">
        <v>30</v>
      </c>
      <c r="K3" s="157" t="s">
        <v>1122</v>
      </c>
      <c r="L3" s="158" t="s">
        <v>30</v>
      </c>
      <c r="M3" s="157" t="s">
        <v>1123</v>
      </c>
      <c r="N3" s="257" t="s">
        <v>30</v>
      </c>
    </row>
    <row r="4" spans="1:14" ht="24.95" customHeight="1" x14ac:dyDescent="0.2">
      <c r="A4" s="160" t="s">
        <v>21</v>
      </c>
      <c r="B4" s="16" t="s">
        <v>22</v>
      </c>
      <c r="C4" s="16" t="s">
        <v>248</v>
      </c>
      <c r="D4" s="99" t="s">
        <v>576</v>
      </c>
      <c r="E4" s="16" t="s">
        <v>1124</v>
      </c>
      <c r="F4" s="201" t="s">
        <v>1125</v>
      </c>
      <c r="G4" s="16" t="s">
        <v>88</v>
      </c>
      <c r="H4" s="106" t="s">
        <v>1126</v>
      </c>
      <c r="I4" s="16" t="s">
        <v>88</v>
      </c>
      <c r="J4" s="106" t="s">
        <v>1126</v>
      </c>
      <c r="K4" s="16" t="s">
        <v>88</v>
      </c>
      <c r="L4" s="106" t="s">
        <v>1126</v>
      </c>
      <c r="M4" s="16" t="s">
        <v>88</v>
      </c>
      <c r="N4" s="106" t="s">
        <v>1126</v>
      </c>
    </row>
    <row r="5" spans="1:14" ht="24.95" customHeight="1" x14ac:dyDescent="0.2">
      <c r="A5" s="160" t="s">
        <v>21</v>
      </c>
      <c r="B5" s="16" t="s">
        <v>22</v>
      </c>
      <c r="C5" s="16" t="s">
        <v>248</v>
      </c>
      <c r="D5" s="99" t="s">
        <v>581</v>
      </c>
      <c r="E5" s="16" t="s">
        <v>1124</v>
      </c>
      <c r="F5" s="201" t="s">
        <v>1125</v>
      </c>
      <c r="G5" s="16" t="s">
        <v>88</v>
      </c>
      <c r="H5" s="106" t="s">
        <v>1126</v>
      </c>
      <c r="I5" s="16" t="s">
        <v>88</v>
      </c>
      <c r="J5" s="106" t="s">
        <v>1126</v>
      </c>
      <c r="K5" s="16" t="s">
        <v>88</v>
      </c>
      <c r="L5" s="106" t="s">
        <v>1126</v>
      </c>
      <c r="M5" s="16" t="s">
        <v>88</v>
      </c>
      <c r="N5" s="106" t="s">
        <v>1126</v>
      </c>
    </row>
    <row r="6" spans="1:14" ht="24.95" customHeight="1" x14ac:dyDescent="0.2">
      <c r="A6" s="160" t="s">
        <v>24</v>
      </c>
      <c r="B6" s="16" t="s">
        <v>25</v>
      </c>
      <c r="C6" s="201" t="s">
        <v>119</v>
      </c>
      <c r="D6" s="201" t="s">
        <v>942</v>
      </c>
      <c r="E6" s="201" t="s">
        <v>1127</v>
      </c>
      <c r="F6" s="201" t="s">
        <v>1125</v>
      </c>
      <c r="G6" s="201" t="s">
        <v>620</v>
      </c>
      <c r="H6" s="106" t="s">
        <v>1126</v>
      </c>
      <c r="I6" s="201" t="s">
        <v>620</v>
      </c>
      <c r="J6" s="106" t="s">
        <v>1126</v>
      </c>
      <c r="K6" s="201" t="s">
        <v>620</v>
      </c>
      <c r="L6" s="106" t="s">
        <v>1126</v>
      </c>
      <c r="M6" s="201" t="s">
        <v>620</v>
      </c>
      <c r="N6" s="106" t="s">
        <v>1126</v>
      </c>
    </row>
    <row r="7" spans="1:14" ht="24.95" customHeight="1" x14ac:dyDescent="0.2">
      <c r="A7" s="160" t="s">
        <v>26</v>
      </c>
      <c r="B7" s="16" t="s">
        <v>27</v>
      </c>
      <c r="C7" s="160" t="s">
        <v>135</v>
      </c>
      <c r="D7" s="160" t="s">
        <v>954</v>
      </c>
      <c r="E7" s="16" t="s">
        <v>1128</v>
      </c>
      <c r="F7" s="201" t="s">
        <v>1125</v>
      </c>
      <c r="G7" s="16" t="s">
        <v>1114</v>
      </c>
      <c r="H7" s="106" t="s">
        <v>78</v>
      </c>
      <c r="I7" s="16" t="s">
        <v>1114</v>
      </c>
      <c r="J7" s="106" t="s">
        <v>78</v>
      </c>
      <c r="K7" s="16" t="s">
        <v>1114</v>
      </c>
      <c r="L7" s="106" t="s">
        <v>78</v>
      </c>
      <c r="M7" s="16" t="s">
        <v>1114</v>
      </c>
      <c r="N7" s="106" t="s">
        <v>78</v>
      </c>
    </row>
    <row r="8" spans="1:14" ht="24.95" customHeight="1" x14ac:dyDescent="0.2">
      <c r="A8" s="161" t="s">
        <v>3087</v>
      </c>
      <c r="B8" s="107" t="s">
        <v>3087</v>
      </c>
      <c r="C8" s="147" t="s">
        <v>3113</v>
      </c>
      <c r="D8" s="107" t="s">
        <v>272</v>
      </c>
      <c r="E8" s="107" t="s">
        <v>3250</v>
      </c>
      <c r="F8" s="107" t="s">
        <v>3108</v>
      </c>
      <c r="G8" s="107" t="s">
        <v>3283</v>
      </c>
      <c r="H8" s="107" t="s">
        <v>3108</v>
      </c>
      <c r="I8" s="107"/>
      <c r="J8" s="107" t="s">
        <v>3283</v>
      </c>
      <c r="K8" s="107"/>
      <c r="L8" s="107" t="s">
        <v>3283</v>
      </c>
      <c r="M8" s="107"/>
      <c r="N8" s="107" t="s">
        <v>3283</v>
      </c>
    </row>
    <row r="9" spans="1:14" ht="24.95" customHeight="1" x14ac:dyDescent="0.2">
      <c r="A9" s="161" t="s">
        <v>3087</v>
      </c>
      <c r="B9" s="107" t="s">
        <v>3087</v>
      </c>
      <c r="C9" s="147" t="s">
        <v>3113</v>
      </c>
      <c r="D9" s="107" t="s">
        <v>3176</v>
      </c>
      <c r="E9" s="107" t="s">
        <v>3250</v>
      </c>
      <c r="F9" s="107" t="s">
        <v>3108</v>
      </c>
      <c r="G9" s="107" t="s">
        <v>3283</v>
      </c>
      <c r="H9" s="107" t="s">
        <v>3108</v>
      </c>
      <c r="I9" s="107"/>
      <c r="J9" s="107" t="s">
        <v>3283</v>
      </c>
      <c r="K9" s="107"/>
      <c r="L9" s="107" t="s">
        <v>3283</v>
      </c>
      <c r="M9" s="107"/>
      <c r="N9" s="107" t="s">
        <v>3283</v>
      </c>
    </row>
    <row r="10" spans="1:14" ht="24.95" customHeight="1" x14ac:dyDescent="0.2">
      <c r="A10" s="161" t="s">
        <v>3087</v>
      </c>
      <c r="B10" s="107" t="s">
        <v>3087</v>
      </c>
      <c r="C10" s="147" t="s">
        <v>3113</v>
      </c>
      <c r="D10" s="107" t="s">
        <v>3181</v>
      </c>
      <c r="E10" s="107" t="s">
        <v>3250</v>
      </c>
      <c r="F10" s="107" t="s">
        <v>3108</v>
      </c>
      <c r="G10" s="107" t="s">
        <v>3283</v>
      </c>
      <c r="H10" s="107" t="s">
        <v>3108</v>
      </c>
      <c r="I10" s="107"/>
      <c r="J10" s="107" t="s">
        <v>3283</v>
      </c>
      <c r="K10" s="107"/>
      <c r="L10" s="107" t="s">
        <v>3283</v>
      </c>
      <c r="M10" s="107"/>
      <c r="N10" s="107" t="s">
        <v>3283</v>
      </c>
    </row>
    <row r="11" spans="1:14" ht="24.95" customHeight="1" x14ac:dyDescent="0.2">
      <c r="A11" s="161" t="s">
        <v>3087</v>
      </c>
      <c r="B11" s="107" t="s">
        <v>3087</v>
      </c>
      <c r="C11" s="147" t="s">
        <v>3113</v>
      </c>
      <c r="D11" s="107" t="s">
        <v>3184</v>
      </c>
      <c r="E11" s="107" t="s">
        <v>3250</v>
      </c>
      <c r="F11" s="107" t="s">
        <v>3108</v>
      </c>
      <c r="G11" s="107" t="s">
        <v>3283</v>
      </c>
      <c r="H11" s="107" t="s">
        <v>3108</v>
      </c>
      <c r="I11" s="107"/>
      <c r="J11" s="107" t="s">
        <v>3283</v>
      </c>
      <c r="K11" s="107"/>
      <c r="L11" s="107" t="s">
        <v>3283</v>
      </c>
      <c r="M11" s="107"/>
      <c r="N11" s="107" t="s">
        <v>3283</v>
      </c>
    </row>
    <row r="12" spans="1:14" ht="24.95" customHeight="1" x14ac:dyDescent="0.2">
      <c r="A12" s="161" t="s">
        <v>3087</v>
      </c>
      <c r="B12" s="107" t="s">
        <v>3087</v>
      </c>
      <c r="C12" s="147" t="s">
        <v>3113</v>
      </c>
      <c r="D12" s="107" t="s">
        <v>3189</v>
      </c>
      <c r="E12" s="107" t="s">
        <v>3250</v>
      </c>
      <c r="F12" s="107" t="s">
        <v>3108</v>
      </c>
      <c r="G12" s="107" t="s">
        <v>3283</v>
      </c>
      <c r="H12" s="107" t="s">
        <v>3108</v>
      </c>
      <c r="I12" s="107"/>
      <c r="J12" s="107" t="s">
        <v>3283</v>
      </c>
      <c r="K12" s="107"/>
      <c r="L12" s="107" t="s">
        <v>3283</v>
      </c>
      <c r="M12" s="107"/>
      <c r="N12" s="107" t="s">
        <v>3283</v>
      </c>
    </row>
    <row r="13" spans="1:14" ht="24.95" customHeight="1" x14ac:dyDescent="0.2">
      <c r="A13" s="161" t="s">
        <v>3087</v>
      </c>
      <c r="B13" s="107" t="s">
        <v>3087</v>
      </c>
      <c r="C13" s="147" t="s">
        <v>3113</v>
      </c>
      <c r="D13" s="107" t="s">
        <v>3193</v>
      </c>
      <c r="E13" s="107" t="s">
        <v>3250</v>
      </c>
      <c r="F13" s="107" t="s">
        <v>3108</v>
      </c>
      <c r="G13" s="107" t="s">
        <v>3283</v>
      </c>
      <c r="H13" s="107" t="s">
        <v>3108</v>
      </c>
      <c r="I13" s="107"/>
      <c r="J13" s="107" t="s">
        <v>3283</v>
      </c>
      <c r="K13" s="107"/>
      <c r="L13" s="107" t="s">
        <v>3283</v>
      </c>
      <c r="M13" s="107"/>
      <c r="N13" s="107" t="s">
        <v>3283</v>
      </c>
    </row>
    <row r="14" spans="1:14" ht="24.95" customHeight="1" x14ac:dyDescent="0.2">
      <c r="A14" s="161" t="s">
        <v>3087</v>
      </c>
      <c r="B14" s="107" t="s">
        <v>3087</v>
      </c>
      <c r="C14" s="147" t="s">
        <v>3113</v>
      </c>
      <c r="D14" s="107" t="s">
        <v>3199</v>
      </c>
      <c r="E14" s="107" t="s">
        <v>3250</v>
      </c>
      <c r="F14" s="107" t="s">
        <v>3108</v>
      </c>
      <c r="G14" s="107" t="s">
        <v>3283</v>
      </c>
      <c r="H14" s="107" t="s">
        <v>3108</v>
      </c>
      <c r="I14" s="107"/>
      <c r="J14" s="107" t="s">
        <v>3283</v>
      </c>
      <c r="K14" s="107"/>
      <c r="L14" s="107" t="s">
        <v>3283</v>
      </c>
      <c r="M14" s="107"/>
      <c r="N14" s="107" t="s">
        <v>3283</v>
      </c>
    </row>
    <row r="15" spans="1:14" ht="24.95" customHeight="1" x14ac:dyDescent="0.2">
      <c r="A15" s="161" t="s">
        <v>3087</v>
      </c>
      <c r="B15" s="107" t="s">
        <v>3087</v>
      </c>
      <c r="C15" s="147" t="s">
        <v>3113</v>
      </c>
      <c r="D15" s="107" t="s">
        <v>3205</v>
      </c>
      <c r="E15" s="107" t="s">
        <v>3250</v>
      </c>
      <c r="F15" s="107" t="s">
        <v>3108</v>
      </c>
      <c r="G15" s="107" t="s">
        <v>3283</v>
      </c>
      <c r="H15" s="107" t="s">
        <v>3108</v>
      </c>
      <c r="I15" s="107"/>
      <c r="J15" s="107" t="s">
        <v>3283</v>
      </c>
      <c r="K15" s="107"/>
      <c r="L15" s="107" t="s">
        <v>3283</v>
      </c>
      <c r="M15" s="107"/>
      <c r="N15" s="107" t="s">
        <v>3283</v>
      </c>
    </row>
    <row r="16" spans="1:14" ht="24.95" customHeight="1" x14ac:dyDescent="0.2">
      <c r="A16" s="161" t="s">
        <v>3087</v>
      </c>
      <c r="B16" s="107" t="s">
        <v>3087</v>
      </c>
      <c r="C16" s="147" t="s">
        <v>3113</v>
      </c>
      <c r="D16" s="107" t="s">
        <v>3210</v>
      </c>
      <c r="E16" s="107" t="s">
        <v>3250</v>
      </c>
      <c r="F16" s="107" t="s">
        <v>3108</v>
      </c>
      <c r="G16" s="107" t="s">
        <v>3283</v>
      </c>
      <c r="H16" s="107" t="s">
        <v>3108</v>
      </c>
      <c r="I16" s="107"/>
      <c r="J16" s="107" t="s">
        <v>3283</v>
      </c>
      <c r="K16" s="107"/>
      <c r="L16" s="107" t="s">
        <v>3283</v>
      </c>
      <c r="M16" s="107"/>
      <c r="N16" s="107" t="s">
        <v>3283</v>
      </c>
    </row>
    <row r="17" spans="1:14" ht="24.95" customHeight="1" x14ac:dyDescent="0.2">
      <c r="A17" s="161" t="s">
        <v>3087</v>
      </c>
      <c r="B17" s="107" t="s">
        <v>3087</v>
      </c>
      <c r="C17" s="147" t="s">
        <v>3113</v>
      </c>
      <c r="D17" s="107" t="s">
        <v>3217</v>
      </c>
      <c r="E17" s="107" t="s">
        <v>3250</v>
      </c>
      <c r="F17" s="107" t="s">
        <v>3108</v>
      </c>
      <c r="G17" s="107" t="s">
        <v>3283</v>
      </c>
      <c r="H17" s="107" t="s">
        <v>3108</v>
      </c>
      <c r="I17" s="107"/>
      <c r="J17" s="107" t="s">
        <v>3283</v>
      </c>
      <c r="K17" s="107"/>
      <c r="L17" s="107" t="s">
        <v>3283</v>
      </c>
      <c r="M17" s="107"/>
      <c r="N17" s="107" t="s">
        <v>3283</v>
      </c>
    </row>
    <row r="18" spans="1:14" ht="24.95" customHeight="1" x14ac:dyDescent="0.2">
      <c r="A18" s="107" t="s">
        <v>3782</v>
      </c>
      <c r="B18" s="146" t="s">
        <v>3073</v>
      </c>
      <c r="C18" s="107" t="s">
        <v>3796</v>
      </c>
      <c r="D18" s="161" t="s">
        <v>3857</v>
      </c>
      <c r="E18" s="107" t="s">
        <v>3935</v>
      </c>
      <c r="F18" s="107"/>
      <c r="G18" s="107" t="s">
        <v>526</v>
      </c>
      <c r="H18" s="107"/>
      <c r="I18" s="146" t="s">
        <v>526</v>
      </c>
      <c r="J18" s="146"/>
      <c r="K18" s="107" t="s">
        <v>526</v>
      </c>
      <c r="L18" s="107"/>
      <c r="M18" s="107" t="s">
        <v>526</v>
      </c>
      <c r="N18" s="107"/>
    </row>
    <row r="19" spans="1:14" ht="24.95" customHeight="1" x14ac:dyDescent="0.2">
      <c r="A19" s="107" t="s">
        <v>3782</v>
      </c>
      <c r="B19" s="146" t="s">
        <v>3073</v>
      </c>
      <c r="C19" s="107" t="s">
        <v>3796</v>
      </c>
      <c r="D19" s="161" t="s">
        <v>3875</v>
      </c>
      <c r="E19" s="107" t="s">
        <v>3936</v>
      </c>
      <c r="F19" s="107"/>
      <c r="G19" s="107" t="s">
        <v>526</v>
      </c>
      <c r="H19" s="107"/>
      <c r="I19" s="146" t="s">
        <v>526</v>
      </c>
      <c r="J19" s="146"/>
      <c r="K19" s="107" t="s">
        <v>526</v>
      </c>
      <c r="L19" s="107"/>
      <c r="M19" s="107" t="s">
        <v>526</v>
      </c>
      <c r="N19" s="107"/>
    </row>
    <row r="20" spans="1:14" ht="24.95" customHeight="1" x14ac:dyDescent="0.2">
      <c r="A20" s="107" t="s">
        <v>3782</v>
      </c>
      <c r="B20" s="146" t="s">
        <v>3073</v>
      </c>
      <c r="C20" s="107" t="s">
        <v>3796</v>
      </c>
      <c r="D20" s="161" t="s">
        <v>3868</v>
      </c>
      <c r="E20" s="107" t="s">
        <v>3937</v>
      </c>
      <c r="F20" s="107"/>
      <c r="G20" s="107" t="s">
        <v>526</v>
      </c>
      <c r="H20" s="107"/>
      <c r="I20" s="146" t="s">
        <v>526</v>
      </c>
      <c r="J20" s="146"/>
      <c r="K20" s="107" t="s">
        <v>526</v>
      </c>
      <c r="L20" s="107"/>
      <c r="M20" s="107" t="s">
        <v>526</v>
      </c>
      <c r="N20" s="107"/>
    </row>
    <row r="21" spans="1:14" ht="24.95" customHeight="1" x14ac:dyDescent="0.2">
      <c r="A21" s="147" t="s">
        <v>3080</v>
      </c>
      <c r="B21" s="107" t="s">
        <v>3080</v>
      </c>
      <c r="C21" s="107" t="s">
        <v>4520</v>
      </c>
      <c r="D21" s="147" t="s">
        <v>4545</v>
      </c>
      <c r="E21" s="107" t="s">
        <v>4546</v>
      </c>
      <c r="F21" s="107"/>
      <c r="G21" s="107" t="s">
        <v>4547</v>
      </c>
      <c r="H21" s="107" t="s">
        <v>4548</v>
      </c>
      <c r="I21" s="107"/>
      <c r="J21" s="107" t="s">
        <v>4549</v>
      </c>
      <c r="K21" s="107"/>
      <c r="L21" s="107" t="s">
        <v>4550</v>
      </c>
      <c r="M21" s="107"/>
      <c r="N21" s="107" t="s">
        <v>4551</v>
      </c>
    </row>
    <row r="22" spans="1:14" s="250" customFormat="1" ht="24.95" customHeight="1" x14ac:dyDescent="0.2">
      <c r="A22" s="664" t="s">
        <v>3083</v>
      </c>
      <c r="B22" s="112" t="s">
        <v>3083</v>
      </c>
      <c r="C22" s="582" t="s">
        <v>5388</v>
      </c>
      <c r="D22" s="582" t="s">
        <v>7210</v>
      </c>
      <c r="E22" s="582" t="s">
        <v>7215</v>
      </c>
      <c r="F22" s="582" t="s">
        <v>5387</v>
      </c>
      <c r="G22" s="582" t="s">
        <v>85</v>
      </c>
      <c r="H22" s="582" t="s">
        <v>5387</v>
      </c>
      <c r="I22" s="582" t="s">
        <v>85</v>
      </c>
      <c r="J22" s="582" t="s">
        <v>5387</v>
      </c>
      <c r="K22" s="582" t="s">
        <v>85</v>
      </c>
      <c r="L22" s="582" t="s">
        <v>5387</v>
      </c>
      <c r="M22" s="582" t="s">
        <v>7216</v>
      </c>
      <c r="N22" s="582" t="s">
        <v>5387</v>
      </c>
    </row>
    <row r="23" spans="1:14" ht="24.95" customHeight="1" x14ac:dyDescent="0.2">
      <c r="A23" s="160"/>
      <c r="B23" s="473" t="s">
        <v>3086</v>
      </c>
      <c r="C23" s="160" t="s">
        <v>5423</v>
      </c>
      <c r="D23" s="764" t="s">
        <v>7298</v>
      </c>
      <c r="E23" s="764" t="s">
        <v>7215</v>
      </c>
      <c r="F23" s="764"/>
      <c r="G23" s="764" t="s">
        <v>85</v>
      </c>
      <c r="H23" s="764"/>
      <c r="I23" s="764" t="s">
        <v>85</v>
      </c>
      <c r="J23" s="764"/>
      <c r="K23" s="764" t="s">
        <v>85</v>
      </c>
      <c r="L23" s="764"/>
      <c r="M23" s="764" t="s">
        <v>7216</v>
      </c>
      <c r="N23" s="107"/>
    </row>
  </sheetData>
  <mergeCells count="7">
    <mergeCell ref="F2:F3"/>
    <mergeCell ref="G2:N2"/>
    <mergeCell ref="A2:A3"/>
    <mergeCell ref="C2:C3"/>
    <mergeCell ref="D2:D3"/>
    <mergeCell ref="E2:E3"/>
    <mergeCell ref="B2:B3"/>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3">
    <tabColor theme="9"/>
  </sheetPr>
  <dimension ref="A1:P36"/>
  <sheetViews>
    <sheetView workbookViewId="0">
      <pane xSplit="3" ySplit="3" topLeftCell="D4" activePane="bottomRight" state="frozen"/>
      <selection pane="topRight"/>
      <selection pane="bottomLeft"/>
      <selection pane="bottomRight"/>
    </sheetView>
  </sheetViews>
  <sheetFormatPr defaultColWidth="9.140625" defaultRowHeight="12.75" x14ac:dyDescent="0.2"/>
  <cols>
    <col min="1" max="2" width="25.42578125" style="119" customWidth="1"/>
    <col min="3" max="3" width="28.7109375" style="119" customWidth="1"/>
    <col min="4" max="4" width="45.5703125" style="119" customWidth="1"/>
    <col min="5" max="5" width="17.140625" style="119" customWidth="1"/>
    <col min="6" max="6" width="46.28515625" style="119" customWidth="1"/>
    <col min="7" max="7" width="17.140625" style="119" customWidth="1"/>
    <col min="8" max="8" width="54.5703125" style="119" customWidth="1"/>
    <col min="9" max="9" width="16.140625" style="119" customWidth="1"/>
    <col min="10" max="10" width="56.42578125" style="119" customWidth="1"/>
    <col min="11" max="11" width="33" style="119" customWidth="1"/>
    <col min="12" max="12" width="65.42578125" style="119" customWidth="1"/>
    <col min="13" max="13" width="17.5703125" style="119" customWidth="1"/>
    <col min="14" max="14" width="65.42578125" style="10" customWidth="1"/>
    <col min="15" max="15" width="18.42578125" style="10" customWidth="1"/>
    <col min="16" max="16" width="53.42578125" style="119" customWidth="1"/>
    <col min="17" max="16384" width="9.140625" style="119"/>
  </cols>
  <sheetData>
    <row r="1" spans="1:16" ht="13.5" thickBot="1" x14ac:dyDescent="0.25">
      <c r="A1" s="128" t="s">
        <v>1129</v>
      </c>
      <c r="F1" s="128"/>
      <c r="G1" s="128"/>
    </row>
    <row r="2" spans="1:16" ht="40.35" customHeight="1" x14ac:dyDescent="0.2">
      <c r="A2" s="809" t="s">
        <v>18</v>
      </c>
      <c r="B2" s="811" t="s">
        <v>19</v>
      </c>
      <c r="C2" s="823" t="s">
        <v>238</v>
      </c>
      <c r="D2" s="824" t="s">
        <v>1130</v>
      </c>
      <c r="E2" s="846" t="s">
        <v>30</v>
      </c>
      <c r="F2" s="811" t="s">
        <v>1131</v>
      </c>
      <c r="G2" s="852" t="s">
        <v>30</v>
      </c>
      <c r="H2" s="811" t="s">
        <v>1132</v>
      </c>
      <c r="I2" s="852" t="s">
        <v>30</v>
      </c>
      <c r="J2" s="811" t="s">
        <v>1133</v>
      </c>
      <c r="K2" s="852" t="s">
        <v>30</v>
      </c>
      <c r="L2" s="811" t="s">
        <v>1134</v>
      </c>
      <c r="M2" s="852" t="s">
        <v>30</v>
      </c>
      <c r="N2" s="811" t="s">
        <v>1135</v>
      </c>
      <c r="O2" s="869" t="s">
        <v>30</v>
      </c>
      <c r="P2" s="811" t="s">
        <v>5472</v>
      </c>
    </row>
    <row r="3" spans="1:16" ht="60.6" customHeight="1" thickBot="1" x14ac:dyDescent="0.25">
      <c r="A3" s="810"/>
      <c r="B3" s="812"/>
      <c r="C3" s="833"/>
      <c r="D3" s="848"/>
      <c r="E3" s="847"/>
      <c r="F3" s="812"/>
      <c r="G3" s="853"/>
      <c r="H3" s="812"/>
      <c r="I3" s="853"/>
      <c r="J3" s="812"/>
      <c r="K3" s="853"/>
      <c r="L3" s="812"/>
      <c r="M3" s="853"/>
      <c r="N3" s="812"/>
      <c r="O3" s="870"/>
      <c r="P3" s="812" t="s">
        <v>5472</v>
      </c>
    </row>
    <row r="4" spans="1:16" ht="24.95" customHeight="1" x14ac:dyDescent="0.2">
      <c r="A4" s="160" t="s">
        <v>21</v>
      </c>
      <c r="B4" s="16" t="s">
        <v>22</v>
      </c>
      <c r="C4" s="16" t="s">
        <v>248</v>
      </c>
      <c r="D4" s="270" t="s">
        <v>1136</v>
      </c>
      <c r="E4" s="270" t="s">
        <v>78</v>
      </c>
      <c r="F4" s="270" t="s">
        <v>1136</v>
      </c>
      <c r="G4" s="270" t="s">
        <v>78</v>
      </c>
      <c r="H4" s="270" t="s">
        <v>1136</v>
      </c>
      <c r="I4" s="270" t="s">
        <v>78</v>
      </c>
      <c r="J4" s="270" t="s">
        <v>1136</v>
      </c>
      <c r="K4" s="270" t="s">
        <v>78</v>
      </c>
      <c r="L4" s="16" t="s">
        <v>85</v>
      </c>
      <c r="M4" s="16" t="s">
        <v>78</v>
      </c>
      <c r="N4" s="16"/>
      <c r="O4" s="195"/>
      <c r="P4" s="107"/>
    </row>
    <row r="5" spans="1:16" ht="24.95" customHeight="1" x14ac:dyDescent="0.2">
      <c r="A5" s="160" t="s">
        <v>24</v>
      </c>
      <c r="B5" s="16" t="s">
        <v>25</v>
      </c>
      <c r="C5" s="201" t="s">
        <v>119</v>
      </c>
      <c r="D5" s="201" t="s">
        <v>1136</v>
      </c>
      <c r="E5" s="201" t="s">
        <v>78</v>
      </c>
      <c r="F5" s="201" t="s">
        <v>1136</v>
      </c>
      <c r="G5" s="201" t="s">
        <v>78</v>
      </c>
      <c r="H5" s="201" t="s">
        <v>1136</v>
      </c>
      <c r="I5" s="201" t="s">
        <v>78</v>
      </c>
      <c r="J5" s="201" t="s">
        <v>1136</v>
      </c>
      <c r="K5" s="201" t="s">
        <v>78</v>
      </c>
      <c r="L5" s="95" t="s">
        <v>85</v>
      </c>
      <c r="M5" s="201" t="s">
        <v>78</v>
      </c>
      <c r="N5" s="95"/>
      <c r="O5" s="510"/>
      <c r="P5" s="107"/>
    </row>
    <row r="6" spans="1:16" ht="24.95" customHeight="1" x14ac:dyDescent="0.2">
      <c r="A6" s="160" t="s">
        <v>26</v>
      </c>
      <c r="B6" s="16" t="s">
        <v>27</v>
      </c>
      <c r="C6" s="160" t="s">
        <v>135</v>
      </c>
      <c r="D6" s="16" t="s">
        <v>1136</v>
      </c>
      <c r="E6" s="16" t="s">
        <v>78</v>
      </c>
      <c r="F6" s="16" t="s">
        <v>1136</v>
      </c>
      <c r="G6" s="16" t="s">
        <v>78</v>
      </c>
      <c r="H6" s="16" t="s">
        <v>1136</v>
      </c>
      <c r="I6" s="16" t="s">
        <v>78</v>
      </c>
      <c r="J6" s="16" t="s">
        <v>1136</v>
      </c>
      <c r="K6" s="16" t="s">
        <v>78</v>
      </c>
      <c r="L6" s="16" t="s">
        <v>85</v>
      </c>
      <c r="M6" s="16" t="s">
        <v>78</v>
      </c>
      <c r="N6" s="16"/>
      <c r="O6" s="195"/>
      <c r="P6" s="107"/>
    </row>
    <row r="7" spans="1:16" ht="24.95" customHeight="1" x14ac:dyDescent="0.2">
      <c r="A7" s="161" t="s">
        <v>3087</v>
      </c>
      <c r="B7" s="107" t="s">
        <v>3087</v>
      </c>
      <c r="C7" s="147" t="s">
        <v>3113</v>
      </c>
      <c r="D7" s="107">
        <v>8</v>
      </c>
      <c r="E7" s="107">
        <v>7</v>
      </c>
      <c r="F7" s="115" t="s">
        <v>5474</v>
      </c>
      <c r="G7" s="107" t="s">
        <v>3285</v>
      </c>
      <c r="H7" s="115" t="s">
        <v>5481</v>
      </c>
      <c r="I7" s="107" t="s">
        <v>3292</v>
      </c>
      <c r="J7" s="115" t="s">
        <v>5486</v>
      </c>
      <c r="K7" s="107" t="s">
        <v>3298</v>
      </c>
      <c r="L7" s="146" t="s">
        <v>3112</v>
      </c>
      <c r="M7" s="107" t="s">
        <v>3108</v>
      </c>
      <c r="N7" s="16"/>
      <c r="O7" s="195" t="s">
        <v>3108</v>
      </c>
      <c r="P7" s="107" t="s">
        <v>5491</v>
      </c>
    </row>
    <row r="8" spans="1:16" ht="24.95" customHeight="1" x14ac:dyDescent="0.2">
      <c r="A8" s="161" t="s">
        <v>3087</v>
      </c>
      <c r="B8" s="107" t="s">
        <v>3087</v>
      </c>
      <c r="C8" s="147" t="s">
        <v>3113</v>
      </c>
      <c r="D8" s="107">
        <v>8</v>
      </c>
      <c r="E8" s="107">
        <v>7</v>
      </c>
      <c r="F8" s="115" t="s">
        <v>5475</v>
      </c>
      <c r="G8" s="107" t="s">
        <v>3286</v>
      </c>
      <c r="H8" s="115" t="s">
        <v>5482</v>
      </c>
      <c r="I8" s="107" t="s">
        <v>3293</v>
      </c>
      <c r="J8" s="115" t="s">
        <v>5487</v>
      </c>
      <c r="K8" s="107" t="s">
        <v>3299</v>
      </c>
      <c r="L8" s="107"/>
      <c r="M8" s="107" t="s">
        <v>3108</v>
      </c>
      <c r="N8" s="16"/>
      <c r="O8" s="195" t="s">
        <v>3108</v>
      </c>
      <c r="P8" s="107" t="s">
        <v>5491</v>
      </c>
    </row>
    <row r="9" spans="1:16" ht="24.95" customHeight="1" x14ac:dyDescent="0.2">
      <c r="A9" s="161" t="s">
        <v>3087</v>
      </c>
      <c r="B9" s="107" t="s">
        <v>3087</v>
      </c>
      <c r="C9" s="147" t="s">
        <v>3113</v>
      </c>
      <c r="D9" s="107">
        <v>8</v>
      </c>
      <c r="E9" s="107">
        <v>7</v>
      </c>
      <c r="F9" s="115" t="s">
        <v>5476</v>
      </c>
      <c r="G9" s="107" t="s">
        <v>3287</v>
      </c>
      <c r="H9" s="115" t="s">
        <v>5483</v>
      </c>
      <c r="I9" s="107" t="s">
        <v>3294</v>
      </c>
      <c r="J9" s="115" t="s">
        <v>5487</v>
      </c>
      <c r="K9" s="107" t="s">
        <v>3300</v>
      </c>
      <c r="L9" s="107"/>
      <c r="M9" s="107" t="s">
        <v>3108</v>
      </c>
      <c r="N9" s="16"/>
      <c r="O9" s="195" t="s">
        <v>3108</v>
      </c>
      <c r="P9" s="107" t="s">
        <v>5491</v>
      </c>
    </row>
    <row r="10" spans="1:16" ht="24.95" customHeight="1" x14ac:dyDescent="0.2">
      <c r="A10" s="161" t="s">
        <v>3087</v>
      </c>
      <c r="B10" s="107" t="s">
        <v>3087</v>
      </c>
      <c r="C10" s="147" t="s">
        <v>3113</v>
      </c>
      <c r="D10" s="107">
        <v>8</v>
      </c>
      <c r="E10" s="107">
        <v>7</v>
      </c>
      <c r="F10" s="115" t="s">
        <v>5477</v>
      </c>
      <c r="G10" s="107" t="s">
        <v>3288</v>
      </c>
      <c r="H10" s="115" t="s">
        <v>5483</v>
      </c>
      <c r="I10" s="107" t="s">
        <v>3295</v>
      </c>
      <c r="J10" s="115" t="s">
        <v>5487</v>
      </c>
      <c r="K10" s="107" t="s">
        <v>3301</v>
      </c>
      <c r="L10" s="107"/>
      <c r="M10" s="107" t="s">
        <v>3108</v>
      </c>
      <c r="N10" s="16"/>
      <c r="O10" s="195" t="s">
        <v>3108</v>
      </c>
      <c r="P10" s="107" t="s">
        <v>5491</v>
      </c>
    </row>
    <row r="11" spans="1:16" ht="24.95" customHeight="1" x14ac:dyDescent="0.2">
      <c r="A11" s="161" t="s">
        <v>3087</v>
      </c>
      <c r="B11" s="107" t="s">
        <v>3087</v>
      </c>
      <c r="C11" s="147" t="s">
        <v>3113</v>
      </c>
      <c r="D11" s="107">
        <v>8</v>
      </c>
      <c r="E11" s="107">
        <v>7</v>
      </c>
      <c r="F11" s="115" t="s">
        <v>5474</v>
      </c>
      <c r="G11" s="107" t="s">
        <v>3289</v>
      </c>
      <c r="H11" s="115" t="s">
        <v>5481</v>
      </c>
      <c r="I11" s="107" t="s">
        <v>3296</v>
      </c>
      <c r="J11" s="115" t="s">
        <v>5487</v>
      </c>
      <c r="K11" s="107" t="s">
        <v>3302</v>
      </c>
      <c r="L11" s="107"/>
      <c r="M11" s="107" t="s">
        <v>3108</v>
      </c>
      <c r="N11" s="16"/>
      <c r="O11" s="195" t="s">
        <v>3108</v>
      </c>
      <c r="P11" s="107" t="s">
        <v>5491</v>
      </c>
    </row>
    <row r="12" spans="1:16" ht="24.95" customHeight="1" x14ac:dyDescent="0.2">
      <c r="A12" s="161" t="s">
        <v>3087</v>
      </c>
      <c r="B12" s="107" t="s">
        <v>3087</v>
      </c>
      <c r="C12" s="147" t="s">
        <v>3113</v>
      </c>
      <c r="D12" s="107">
        <v>8</v>
      </c>
      <c r="E12" s="107">
        <v>7</v>
      </c>
      <c r="F12" s="115" t="s">
        <v>5478</v>
      </c>
      <c r="G12" s="107" t="s">
        <v>3290</v>
      </c>
      <c r="H12" s="115" t="s">
        <v>5484</v>
      </c>
      <c r="I12" s="107" t="s">
        <v>3297</v>
      </c>
      <c r="J12" s="115" t="s">
        <v>5487</v>
      </c>
      <c r="K12" s="107" t="s">
        <v>3300</v>
      </c>
      <c r="L12" s="107"/>
      <c r="M12" s="107" t="s">
        <v>3108</v>
      </c>
      <c r="N12" s="16"/>
      <c r="O12" s="195" t="s">
        <v>3108</v>
      </c>
      <c r="P12" s="107" t="s">
        <v>5491</v>
      </c>
    </row>
    <row r="13" spans="1:16" ht="24.95" customHeight="1" x14ac:dyDescent="0.2">
      <c r="A13" s="161" t="s">
        <v>3087</v>
      </c>
      <c r="B13" s="107" t="s">
        <v>3087</v>
      </c>
      <c r="C13" s="147" t="s">
        <v>3113</v>
      </c>
      <c r="D13" s="107">
        <v>8</v>
      </c>
      <c r="E13" s="107">
        <v>7</v>
      </c>
      <c r="F13" s="115" t="s">
        <v>5479</v>
      </c>
      <c r="G13" s="107" t="s">
        <v>3291</v>
      </c>
      <c r="H13" s="115" t="s">
        <v>5484</v>
      </c>
      <c r="I13" s="107" t="s">
        <v>3295</v>
      </c>
      <c r="J13" s="115" t="s">
        <v>5487</v>
      </c>
      <c r="K13" s="107" t="s">
        <v>3303</v>
      </c>
      <c r="L13" s="107"/>
      <c r="M13" s="107" t="s">
        <v>3108</v>
      </c>
      <c r="N13" s="16"/>
      <c r="O13" s="195" t="s">
        <v>3108</v>
      </c>
      <c r="P13" s="107" t="s">
        <v>5491</v>
      </c>
    </row>
    <row r="14" spans="1:16" ht="24.95" customHeight="1" x14ac:dyDescent="0.2">
      <c r="A14" s="161" t="s">
        <v>3087</v>
      </c>
      <c r="B14" s="107" t="s">
        <v>3087</v>
      </c>
      <c r="C14" s="481" t="s">
        <v>3113</v>
      </c>
      <c r="D14" s="107">
        <v>8</v>
      </c>
      <c r="E14" s="107"/>
      <c r="F14" s="115" t="s">
        <v>5480</v>
      </c>
      <c r="G14" s="107"/>
      <c r="H14" s="115" t="s">
        <v>5485</v>
      </c>
      <c r="I14" s="107"/>
      <c r="J14" s="115" t="s">
        <v>5487</v>
      </c>
      <c r="K14" s="107"/>
      <c r="L14" s="107"/>
      <c r="M14" s="107"/>
      <c r="N14" s="475"/>
      <c r="O14" s="195"/>
      <c r="P14" s="107"/>
    </row>
    <row r="15" spans="1:16" ht="24.95" customHeight="1" x14ac:dyDescent="0.2">
      <c r="A15" s="107" t="s">
        <v>3782</v>
      </c>
      <c r="B15" s="146" t="s">
        <v>3073</v>
      </c>
      <c r="C15" s="107" t="s">
        <v>3796</v>
      </c>
      <c r="D15" s="107" t="s">
        <v>3938</v>
      </c>
      <c r="E15" s="107"/>
      <c r="F15" s="107" t="s">
        <v>3806</v>
      </c>
      <c r="G15" s="107"/>
      <c r="H15" s="107" t="s">
        <v>3806</v>
      </c>
      <c r="I15" s="107"/>
      <c r="J15" s="107" t="s">
        <v>3938</v>
      </c>
      <c r="K15" s="107"/>
      <c r="L15" s="107"/>
      <c r="M15" s="107"/>
      <c r="N15" s="107"/>
      <c r="O15" s="96"/>
      <c r="P15" s="107"/>
    </row>
    <row r="16" spans="1:16" ht="24.95" customHeight="1" x14ac:dyDescent="0.2">
      <c r="A16" s="147" t="s">
        <v>3080</v>
      </c>
      <c r="B16" s="107" t="s">
        <v>3080</v>
      </c>
      <c r="C16" s="107" t="s">
        <v>4520</v>
      </c>
      <c r="D16" s="147" t="s">
        <v>4545</v>
      </c>
      <c r="E16" s="147"/>
      <c r="F16" s="107" t="s">
        <v>4546</v>
      </c>
      <c r="G16" s="107">
        <v>1</v>
      </c>
      <c r="H16" s="107" t="s">
        <v>4547</v>
      </c>
      <c r="I16" s="107" t="s">
        <v>4462</v>
      </c>
      <c r="J16" s="107"/>
      <c r="K16" s="107" t="s">
        <v>4552</v>
      </c>
      <c r="L16" s="107"/>
      <c r="M16" s="107" t="s">
        <v>88</v>
      </c>
      <c r="N16" s="107"/>
      <c r="O16" s="96" t="s">
        <v>85</v>
      </c>
      <c r="P16" s="107"/>
    </row>
    <row r="17" spans="1:16" ht="24.95" customHeight="1" x14ac:dyDescent="0.2">
      <c r="A17" s="147" t="s">
        <v>3080</v>
      </c>
      <c r="B17" s="107" t="s">
        <v>3080</v>
      </c>
      <c r="C17" s="107" t="s">
        <v>4520</v>
      </c>
      <c r="D17" s="147" t="s">
        <v>4545</v>
      </c>
      <c r="E17" s="147"/>
      <c r="F17" s="107" t="s">
        <v>4546</v>
      </c>
      <c r="G17" s="107">
        <v>7</v>
      </c>
      <c r="H17" s="107" t="s">
        <v>4547</v>
      </c>
      <c r="I17" s="107" t="s">
        <v>4462</v>
      </c>
      <c r="J17" s="107"/>
      <c r="K17" s="107" t="s">
        <v>4552</v>
      </c>
      <c r="L17" s="107"/>
      <c r="M17" s="107" t="s">
        <v>88</v>
      </c>
      <c r="N17" s="16"/>
      <c r="O17" s="96" t="s">
        <v>85</v>
      </c>
      <c r="P17" s="107"/>
    </row>
    <row r="18" spans="1:16" ht="24.95" customHeight="1" x14ac:dyDescent="0.2">
      <c r="A18" s="147" t="s">
        <v>3080</v>
      </c>
      <c r="B18" s="107" t="s">
        <v>3080</v>
      </c>
      <c r="C18" s="107" t="s">
        <v>4520</v>
      </c>
      <c r="D18" s="147" t="s">
        <v>4545</v>
      </c>
      <c r="E18" s="147"/>
      <c r="F18" s="107" t="s">
        <v>4546</v>
      </c>
      <c r="G18" s="107">
        <v>10</v>
      </c>
      <c r="H18" s="107" t="s">
        <v>4547</v>
      </c>
      <c r="I18" s="107" t="s">
        <v>4462</v>
      </c>
      <c r="J18" s="107"/>
      <c r="K18" s="107" t="s">
        <v>4552</v>
      </c>
      <c r="L18" s="107"/>
      <c r="M18" s="107" t="s">
        <v>88</v>
      </c>
      <c r="N18" s="16"/>
      <c r="O18" s="96" t="s">
        <v>85</v>
      </c>
      <c r="P18" s="107"/>
    </row>
    <row r="19" spans="1:16" ht="24.95" customHeight="1" x14ac:dyDescent="0.2">
      <c r="A19" s="147" t="s">
        <v>3080</v>
      </c>
      <c r="B19" s="107" t="s">
        <v>3080</v>
      </c>
      <c r="C19" s="107" t="s">
        <v>4520</v>
      </c>
      <c r="D19" s="147" t="s">
        <v>4545</v>
      </c>
      <c r="E19" s="147"/>
      <c r="F19" s="107" t="s">
        <v>4546</v>
      </c>
      <c r="G19" s="107">
        <v>8</v>
      </c>
      <c r="H19" s="107" t="s">
        <v>4547</v>
      </c>
      <c r="I19" s="107" t="s">
        <v>4462</v>
      </c>
      <c r="J19" s="107"/>
      <c r="K19" s="107" t="s">
        <v>4552</v>
      </c>
      <c r="L19" s="107"/>
      <c r="M19" s="107" t="s">
        <v>88</v>
      </c>
      <c r="N19" s="16"/>
      <c r="O19" s="96" t="s">
        <v>85</v>
      </c>
      <c r="P19" s="107"/>
    </row>
    <row r="20" spans="1:16" ht="24.95" customHeight="1" x14ac:dyDescent="0.2">
      <c r="A20" s="147" t="s">
        <v>3080</v>
      </c>
      <c r="B20" s="107" t="s">
        <v>3080</v>
      </c>
      <c r="C20" s="107" t="s">
        <v>4520</v>
      </c>
      <c r="D20" s="147" t="s">
        <v>4545</v>
      </c>
      <c r="E20" s="147"/>
      <c r="F20" s="107" t="s">
        <v>4546</v>
      </c>
      <c r="G20" s="107">
        <v>6</v>
      </c>
      <c r="H20" s="107" t="s">
        <v>4547</v>
      </c>
      <c r="I20" s="107" t="s">
        <v>4462</v>
      </c>
      <c r="J20" s="107"/>
      <c r="K20" s="107" t="s">
        <v>4552</v>
      </c>
      <c r="L20" s="107"/>
      <c r="M20" s="107" t="s">
        <v>88</v>
      </c>
      <c r="N20" s="16"/>
      <c r="O20" s="96" t="s">
        <v>85</v>
      </c>
      <c r="P20" s="107"/>
    </row>
    <row r="21" spans="1:16" ht="24.95" customHeight="1" x14ac:dyDescent="0.2">
      <c r="A21" s="147" t="s">
        <v>3080</v>
      </c>
      <c r="B21" s="107" t="s">
        <v>3080</v>
      </c>
      <c r="C21" s="107" t="s">
        <v>4520</v>
      </c>
      <c r="D21" s="147" t="s">
        <v>4545</v>
      </c>
      <c r="E21" s="147"/>
      <c r="F21" s="107" t="s">
        <v>4546</v>
      </c>
      <c r="G21" s="107">
        <v>4</v>
      </c>
      <c r="H21" s="107" t="s">
        <v>4547</v>
      </c>
      <c r="I21" s="107" t="s">
        <v>4462</v>
      </c>
      <c r="J21" s="107"/>
      <c r="K21" s="107" t="s">
        <v>4552</v>
      </c>
      <c r="L21" s="107"/>
      <c r="M21" s="107" t="s">
        <v>88</v>
      </c>
      <c r="N21" s="16"/>
      <c r="O21" s="96" t="s">
        <v>85</v>
      </c>
      <c r="P21" s="107"/>
    </row>
    <row r="22" spans="1:16" ht="24.95" customHeight="1" x14ac:dyDescent="0.2">
      <c r="A22" s="147" t="s">
        <v>3080</v>
      </c>
      <c r="B22" s="107" t="s">
        <v>3080</v>
      </c>
      <c r="C22" s="107" t="s">
        <v>4520</v>
      </c>
      <c r="D22" s="147" t="s">
        <v>4545</v>
      </c>
      <c r="E22" s="147"/>
      <c r="F22" s="107" t="s">
        <v>4546</v>
      </c>
      <c r="G22" s="107">
        <v>15</v>
      </c>
      <c r="H22" s="107" t="s">
        <v>4547</v>
      </c>
      <c r="I22" s="107" t="s">
        <v>4462</v>
      </c>
      <c r="J22" s="107"/>
      <c r="K22" s="107" t="s">
        <v>4552</v>
      </c>
      <c r="L22" s="107"/>
      <c r="M22" s="107" t="s">
        <v>88</v>
      </c>
      <c r="N22" s="16"/>
      <c r="O22" s="96" t="s">
        <v>85</v>
      </c>
      <c r="P22" s="107"/>
    </row>
    <row r="23" spans="1:16" ht="24.95" customHeight="1" x14ac:dyDescent="0.2">
      <c r="A23" s="147" t="s">
        <v>3080</v>
      </c>
      <c r="B23" s="107" t="s">
        <v>3080</v>
      </c>
      <c r="C23" s="107" t="s">
        <v>4520</v>
      </c>
      <c r="D23" s="147" t="s">
        <v>4545</v>
      </c>
      <c r="E23" s="147"/>
      <c r="F23" s="107" t="s">
        <v>4546</v>
      </c>
      <c r="G23" s="107">
        <v>83</v>
      </c>
      <c r="H23" s="107" t="s">
        <v>4547</v>
      </c>
      <c r="I23" s="107" t="s">
        <v>4462</v>
      </c>
      <c r="J23" s="107"/>
      <c r="K23" s="107" t="s">
        <v>4552</v>
      </c>
      <c r="L23" s="107"/>
      <c r="M23" s="107" t="s">
        <v>88</v>
      </c>
      <c r="N23" s="16"/>
      <c r="O23" s="96" t="s">
        <v>85</v>
      </c>
      <c r="P23" s="107"/>
    </row>
    <row r="24" spans="1:16" ht="24.95" customHeight="1" x14ac:dyDescent="0.2">
      <c r="A24" s="147" t="s">
        <v>3080</v>
      </c>
      <c r="B24" s="107" t="s">
        <v>3080</v>
      </c>
      <c r="C24" s="107" t="s">
        <v>4520</v>
      </c>
      <c r="D24" s="147" t="s">
        <v>4545</v>
      </c>
      <c r="E24" s="147"/>
      <c r="F24" s="107" t="s">
        <v>4546</v>
      </c>
      <c r="G24" s="107">
        <v>30</v>
      </c>
      <c r="H24" s="107" t="s">
        <v>4547</v>
      </c>
      <c r="I24" s="107" t="s">
        <v>4462</v>
      </c>
      <c r="J24" s="107"/>
      <c r="K24" s="107" t="s">
        <v>4552</v>
      </c>
      <c r="L24" s="107"/>
      <c r="M24" s="107" t="s">
        <v>88</v>
      </c>
      <c r="N24" s="16"/>
      <c r="O24" s="96" t="s">
        <v>85</v>
      </c>
      <c r="P24" s="107"/>
    </row>
    <row r="25" spans="1:16" ht="24.95" customHeight="1" x14ac:dyDescent="0.2">
      <c r="A25" s="147" t="s">
        <v>3080</v>
      </c>
      <c r="B25" s="107" t="s">
        <v>3080</v>
      </c>
      <c r="C25" s="107" t="s">
        <v>4520</v>
      </c>
      <c r="D25" s="147" t="s">
        <v>4545</v>
      </c>
      <c r="E25" s="147"/>
      <c r="F25" s="107" t="s">
        <v>4546</v>
      </c>
      <c r="G25" s="107">
        <v>6</v>
      </c>
      <c r="H25" s="107" t="s">
        <v>4547</v>
      </c>
      <c r="I25" s="107" t="s">
        <v>4462</v>
      </c>
      <c r="J25" s="107"/>
      <c r="K25" s="107" t="s">
        <v>4552</v>
      </c>
      <c r="L25" s="107"/>
      <c r="M25" s="107" t="s">
        <v>88</v>
      </c>
      <c r="N25" s="16"/>
      <c r="O25" s="96" t="s">
        <v>85</v>
      </c>
      <c r="P25" s="107"/>
    </row>
    <row r="26" spans="1:16" ht="24.95" customHeight="1" x14ac:dyDescent="0.2">
      <c r="A26" s="147" t="s">
        <v>3080</v>
      </c>
      <c r="B26" s="107" t="s">
        <v>3080</v>
      </c>
      <c r="C26" s="107" t="s">
        <v>4520</v>
      </c>
      <c r="D26" s="147" t="s">
        <v>4545</v>
      </c>
      <c r="E26" s="147"/>
      <c r="F26" s="107" t="s">
        <v>4546</v>
      </c>
      <c r="G26" s="107">
        <v>38</v>
      </c>
      <c r="H26" s="107" t="s">
        <v>4547</v>
      </c>
      <c r="I26" s="107" t="s">
        <v>4462</v>
      </c>
      <c r="J26" s="107"/>
      <c r="K26" s="107" t="s">
        <v>4552</v>
      </c>
      <c r="L26" s="107"/>
      <c r="M26" s="107" t="s">
        <v>88</v>
      </c>
      <c r="N26" s="16"/>
      <c r="O26" s="96" t="s">
        <v>85</v>
      </c>
      <c r="P26" s="107"/>
    </row>
    <row r="27" spans="1:16" ht="24.95" customHeight="1" x14ac:dyDescent="0.2">
      <c r="A27" s="147" t="s">
        <v>3080</v>
      </c>
      <c r="B27" s="107" t="s">
        <v>3080</v>
      </c>
      <c r="C27" s="107" t="s">
        <v>4520</v>
      </c>
      <c r="D27" s="147" t="s">
        <v>4545</v>
      </c>
      <c r="E27" s="147"/>
      <c r="F27" s="107" t="s">
        <v>4546</v>
      </c>
      <c r="G27" s="107">
        <v>1</v>
      </c>
      <c r="H27" s="107" t="s">
        <v>4547</v>
      </c>
      <c r="I27" s="107" t="s">
        <v>4462</v>
      </c>
      <c r="J27" s="107"/>
      <c r="K27" s="107" t="s">
        <v>4552</v>
      </c>
      <c r="L27" s="107"/>
      <c r="M27" s="107" t="s">
        <v>88</v>
      </c>
      <c r="N27" s="16"/>
      <c r="O27" s="96" t="s">
        <v>85</v>
      </c>
      <c r="P27" s="107"/>
    </row>
    <row r="28" spans="1:16" ht="24.95" customHeight="1" x14ac:dyDescent="0.2">
      <c r="A28" s="147" t="s">
        <v>3080</v>
      </c>
      <c r="B28" s="107" t="s">
        <v>3080</v>
      </c>
      <c r="C28" s="107" t="s">
        <v>4520</v>
      </c>
      <c r="D28" s="147" t="s">
        <v>4545</v>
      </c>
      <c r="E28" s="147"/>
      <c r="F28" s="107" t="s">
        <v>4546</v>
      </c>
      <c r="G28" s="107">
        <v>9</v>
      </c>
      <c r="H28" s="107" t="s">
        <v>4547</v>
      </c>
      <c r="I28" s="107" t="s">
        <v>4462</v>
      </c>
      <c r="J28" s="107"/>
      <c r="K28" s="107" t="s">
        <v>4552</v>
      </c>
      <c r="L28" s="107"/>
      <c r="M28" s="107" t="s">
        <v>88</v>
      </c>
      <c r="N28" s="16"/>
      <c r="O28" s="96" t="s">
        <v>85</v>
      </c>
      <c r="P28" s="107"/>
    </row>
    <row r="29" spans="1:16" ht="24.95" customHeight="1" x14ac:dyDescent="0.2">
      <c r="A29" s="147" t="s">
        <v>3080</v>
      </c>
      <c r="B29" s="107" t="s">
        <v>3080</v>
      </c>
      <c r="C29" s="107" t="s">
        <v>4520</v>
      </c>
      <c r="D29" s="147" t="s">
        <v>4545</v>
      </c>
      <c r="E29" s="147"/>
      <c r="F29" s="107" t="s">
        <v>4546</v>
      </c>
      <c r="G29" s="107">
        <v>3</v>
      </c>
      <c r="H29" s="107" t="s">
        <v>4547</v>
      </c>
      <c r="I29" s="107" t="s">
        <v>4462</v>
      </c>
      <c r="J29" s="107"/>
      <c r="K29" s="107" t="s">
        <v>4552</v>
      </c>
      <c r="L29" s="107"/>
      <c r="M29" s="107" t="s">
        <v>88</v>
      </c>
      <c r="N29" s="16"/>
      <c r="O29" s="96" t="s">
        <v>85</v>
      </c>
      <c r="P29" s="107"/>
    </row>
    <row r="30" spans="1:16" ht="24.95" customHeight="1" x14ac:dyDescent="0.2">
      <c r="A30" s="147" t="s">
        <v>3080</v>
      </c>
      <c r="B30" s="107" t="s">
        <v>3080</v>
      </c>
      <c r="C30" s="107" t="s">
        <v>4520</v>
      </c>
      <c r="D30" s="147" t="s">
        <v>4545</v>
      </c>
      <c r="E30" s="147"/>
      <c r="F30" s="107" t="s">
        <v>4546</v>
      </c>
      <c r="G30" s="107">
        <v>33</v>
      </c>
      <c r="H30" s="107" t="s">
        <v>4547</v>
      </c>
      <c r="I30" s="107" t="s">
        <v>4462</v>
      </c>
      <c r="J30" s="107"/>
      <c r="K30" s="107" t="s">
        <v>4552</v>
      </c>
      <c r="L30" s="107"/>
      <c r="M30" s="107" t="s">
        <v>88</v>
      </c>
      <c r="N30" s="16"/>
      <c r="O30" s="96" t="s">
        <v>85</v>
      </c>
      <c r="P30" s="107"/>
    </row>
    <row r="31" spans="1:16" ht="24.95" customHeight="1" x14ac:dyDescent="0.2">
      <c r="A31" s="147" t="s">
        <v>3080</v>
      </c>
      <c r="B31" s="107" t="s">
        <v>3080</v>
      </c>
      <c r="C31" s="107" t="s">
        <v>4520</v>
      </c>
      <c r="D31" s="147" t="s">
        <v>4545</v>
      </c>
      <c r="E31" s="147"/>
      <c r="F31" s="107" t="s">
        <v>4546</v>
      </c>
      <c r="G31" s="107">
        <v>1</v>
      </c>
      <c r="H31" s="107" t="s">
        <v>4547</v>
      </c>
      <c r="I31" s="107" t="s">
        <v>4462</v>
      </c>
      <c r="J31" s="107"/>
      <c r="K31" s="107" t="s">
        <v>4552</v>
      </c>
      <c r="L31" s="107"/>
      <c r="M31" s="107" t="s">
        <v>88</v>
      </c>
      <c r="N31" s="16"/>
      <c r="O31" s="96" t="s">
        <v>85</v>
      </c>
      <c r="P31" s="107"/>
    </row>
    <row r="32" spans="1:16" ht="24.95" customHeight="1" x14ac:dyDescent="0.2">
      <c r="A32" s="147" t="s">
        <v>3080</v>
      </c>
      <c r="B32" s="107" t="s">
        <v>3080</v>
      </c>
      <c r="C32" s="107" t="s">
        <v>4520</v>
      </c>
      <c r="D32" s="147" t="s">
        <v>4545</v>
      </c>
      <c r="E32" s="147"/>
      <c r="F32" s="107" t="s">
        <v>4546</v>
      </c>
      <c r="G32" s="107">
        <v>7</v>
      </c>
      <c r="H32" s="107" t="s">
        <v>4547</v>
      </c>
      <c r="I32" s="107" t="s">
        <v>4462</v>
      </c>
      <c r="J32" s="107"/>
      <c r="K32" s="107" t="s">
        <v>4552</v>
      </c>
      <c r="L32" s="107"/>
      <c r="M32" s="107" t="s">
        <v>88</v>
      </c>
      <c r="N32" s="16"/>
      <c r="O32" s="96" t="s">
        <v>85</v>
      </c>
      <c r="P32" s="107"/>
    </row>
    <row r="33" spans="1:16" ht="24.95" customHeight="1" x14ac:dyDescent="0.2">
      <c r="A33" s="147" t="s">
        <v>3080</v>
      </c>
      <c r="B33" s="107" t="s">
        <v>3080</v>
      </c>
      <c r="C33" s="107" t="s">
        <v>4520</v>
      </c>
      <c r="D33" s="147" t="s">
        <v>4545</v>
      </c>
      <c r="E33" s="147"/>
      <c r="F33" s="107" t="s">
        <v>4546</v>
      </c>
      <c r="G33" s="107">
        <v>5</v>
      </c>
      <c r="H33" s="107" t="s">
        <v>4547</v>
      </c>
      <c r="I33" s="107" t="s">
        <v>4462</v>
      </c>
      <c r="J33" s="107"/>
      <c r="K33" s="107" t="s">
        <v>4552</v>
      </c>
      <c r="L33" s="107"/>
      <c r="M33" s="107" t="s">
        <v>88</v>
      </c>
      <c r="N33" s="16"/>
      <c r="O33" s="96" t="s">
        <v>85</v>
      </c>
      <c r="P33" s="107"/>
    </row>
    <row r="34" spans="1:16" ht="24.95" customHeight="1" x14ac:dyDescent="0.2">
      <c r="A34" s="147" t="s">
        <v>3080</v>
      </c>
      <c r="B34" s="107" t="s">
        <v>3080</v>
      </c>
      <c r="C34" s="107" t="s">
        <v>4520</v>
      </c>
      <c r="D34" s="147" t="s">
        <v>4545</v>
      </c>
      <c r="E34" s="147"/>
      <c r="F34" s="107" t="s">
        <v>4546</v>
      </c>
      <c r="G34" s="107">
        <v>85</v>
      </c>
      <c r="H34" s="107" t="s">
        <v>4547</v>
      </c>
      <c r="I34" s="107" t="s">
        <v>4462</v>
      </c>
      <c r="J34" s="107"/>
      <c r="K34" s="107" t="s">
        <v>4552</v>
      </c>
      <c r="L34" s="107"/>
      <c r="M34" s="107" t="s">
        <v>88</v>
      </c>
      <c r="N34" s="16"/>
      <c r="O34" s="96" t="s">
        <v>85</v>
      </c>
      <c r="P34" s="107"/>
    </row>
    <row r="35" spans="1:16" s="250" customFormat="1" ht="24.95" customHeight="1" x14ac:dyDescent="0.2">
      <c r="A35" s="664" t="s">
        <v>3083</v>
      </c>
      <c r="B35" s="112" t="s">
        <v>3083</v>
      </c>
      <c r="C35" s="112" t="s">
        <v>5388</v>
      </c>
      <c r="D35" s="112" t="s">
        <v>85</v>
      </c>
      <c r="E35" s="112" t="s">
        <v>5387</v>
      </c>
      <c r="F35" s="112" t="s">
        <v>85</v>
      </c>
      <c r="G35" s="112" t="s">
        <v>5387</v>
      </c>
      <c r="H35" s="112" t="s">
        <v>85</v>
      </c>
      <c r="I35" s="112" t="s">
        <v>5387</v>
      </c>
      <c r="J35" s="112" t="s">
        <v>85</v>
      </c>
      <c r="K35" s="112" t="s">
        <v>5387</v>
      </c>
      <c r="L35" s="112" t="s">
        <v>7217</v>
      </c>
      <c r="M35" s="112" t="s">
        <v>5387</v>
      </c>
      <c r="N35" s="112"/>
      <c r="O35" s="112"/>
      <c r="P35" s="115"/>
    </row>
    <row r="36" spans="1:16" s="765" customFormat="1" ht="24.95" customHeight="1" x14ac:dyDescent="0.2">
      <c r="A36" s="160"/>
      <c r="B36" s="473" t="s">
        <v>3086</v>
      </c>
      <c r="C36" s="160" t="s">
        <v>5423</v>
      </c>
      <c r="D36" s="766" t="s">
        <v>85</v>
      </c>
      <c r="E36" s="766"/>
      <c r="F36" s="766" t="s">
        <v>85</v>
      </c>
      <c r="G36" s="766"/>
      <c r="H36" s="766" t="s">
        <v>85</v>
      </c>
      <c r="I36" s="766"/>
      <c r="J36" s="766" t="s">
        <v>85</v>
      </c>
      <c r="K36" s="766"/>
      <c r="L36" s="766" t="s">
        <v>7217</v>
      </c>
      <c r="M36" s="761"/>
      <c r="N36" s="761"/>
      <c r="O36" s="766"/>
      <c r="P36" s="107"/>
    </row>
  </sheetData>
  <mergeCells count="16">
    <mergeCell ref="P2:P3"/>
    <mergeCell ref="O2:O3"/>
    <mergeCell ref="A2:A3"/>
    <mergeCell ref="N2:N3"/>
    <mergeCell ref="L2:L3"/>
    <mergeCell ref="C2:C3"/>
    <mergeCell ref="H2:H3"/>
    <mergeCell ref="D2:D3"/>
    <mergeCell ref="J2:J3"/>
    <mergeCell ref="F2:F3"/>
    <mergeCell ref="B2:B3"/>
    <mergeCell ref="E2:E3"/>
    <mergeCell ref="G2:G3"/>
    <mergeCell ref="I2:I3"/>
    <mergeCell ref="K2:K3"/>
    <mergeCell ref="M2:M3"/>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tabColor theme="9"/>
  </sheetPr>
  <dimension ref="A1:T28"/>
  <sheetViews>
    <sheetView workbookViewId="0">
      <pane xSplit="3" ySplit="3" topLeftCell="D4" activePane="bottomRight" state="frozen"/>
      <selection pane="topRight"/>
      <selection pane="bottomLeft"/>
      <selection pane="bottomRight"/>
    </sheetView>
  </sheetViews>
  <sheetFormatPr defaultColWidth="9.140625" defaultRowHeight="12.75" x14ac:dyDescent="0.2"/>
  <cols>
    <col min="1" max="1" width="20.85546875" style="119" bestFit="1" customWidth="1"/>
    <col min="2" max="2" width="20.85546875" style="119" customWidth="1"/>
    <col min="3" max="3" width="35.42578125" style="119" customWidth="1"/>
    <col min="4" max="4" width="36.140625" style="119" customWidth="1"/>
    <col min="5" max="5" width="44.42578125" style="119" customWidth="1"/>
    <col min="6" max="6" width="19.5703125" style="119" customWidth="1"/>
    <col min="7" max="7" width="23.42578125" style="119" customWidth="1"/>
    <col min="8" max="8" width="17.42578125" style="119" customWidth="1"/>
    <col min="9" max="9" width="28.42578125" style="119" customWidth="1"/>
    <col min="10" max="10" width="16" style="119" customWidth="1"/>
    <col min="11" max="11" width="27.5703125" style="119" customWidth="1"/>
    <col min="12" max="12" width="17.7109375" style="119" customWidth="1"/>
    <col min="13" max="13" width="26.42578125" style="119" customWidth="1"/>
    <col min="14" max="14" width="18.28515625" style="119" customWidth="1"/>
    <col min="15" max="15" width="32.5703125" style="119" customWidth="1"/>
    <col min="16" max="16" width="18.85546875" style="119" customWidth="1"/>
    <col min="17" max="17" width="29.5703125" style="119" customWidth="1"/>
    <col min="18" max="18" width="17.85546875" style="119" customWidth="1"/>
    <col min="19" max="19" width="40" style="119" customWidth="1"/>
    <col min="20" max="20" width="16.140625" style="119" customWidth="1"/>
    <col min="21" max="16384" width="9.140625" style="119"/>
  </cols>
  <sheetData>
    <row r="1" spans="1:20" ht="13.5" thickBot="1" x14ac:dyDescent="0.25">
      <c r="A1" s="128" t="s">
        <v>1137</v>
      </c>
    </row>
    <row r="2" spans="1:20" ht="40.35" customHeight="1" x14ac:dyDescent="0.2">
      <c r="A2" s="809" t="s">
        <v>18</v>
      </c>
      <c r="B2" s="811" t="s">
        <v>19</v>
      </c>
      <c r="C2" s="823" t="s">
        <v>238</v>
      </c>
      <c r="D2" s="811" t="s">
        <v>1138</v>
      </c>
      <c r="E2" s="811" t="s">
        <v>1139</v>
      </c>
      <c r="F2" s="852" t="s">
        <v>30</v>
      </c>
      <c r="G2" s="824" t="s">
        <v>1140</v>
      </c>
      <c r="H2" s="846" t="s">
        <v>30</v>
      </c>
      <c r="I2" s="824" t="s">
        <v>1141</v>
      </c>
      <c r="J2" s="846" t="s">
        <v>30</v>
      </c>
      <c r="K2" s="824" t="s">
        <v>1142</v>
      </c>
      <c r="L2" s="846" t="s">
        <v>30</v>
      </c>
      <c r="M2" s="811" t="s">
        <v>1143</v>
      </c>
      <c r="N2" s="852" t="s">
        <v>30</v>
      </c>
      <c r="O2" s="811" t="s">
        <v>1144</v>
      </c>
      <c r="P2" s="852" t="s">
        <v>30</v>
      </c>
      <c r="Q2" s="811" t="s">
        <v>1145</v>
      </c>
      <c r="R2" s="852" t="s">
        <v>30</v>
      </c>
      <c r="S2" s="811" t="s">
        <v>1146</v>
      </c>
      <c r="T2" s="866" t="s">
        <v>30</v>
      </c>
    </row>
    <row r="3" spans="1:20" ht="60.6" customHeight="1" thickBot="1" x14ac:dyDescent="0.25">
      <c r="A3" s="810"/>
      <c r="B3" s="812"/>
      <c r="C3" s="833"/>
      <c r="D3" s="812"/>
      <c r="E3" s="812"/>
      <c r="F3" s="853"/>
      <c r="G3" s="848"/>
      <c r="H3" s="847"/>
      <c r="I3" s="848"/>
      <c r="J3" s="847"/>
      <c r="K3" s="848"/>
      <c r="L3" s="847"/>
      <c r="M3" s="812"/>
      <c r="N3" s="853"/>
      <c r="O3" s="812"/>
      <c r="P3" s="853"/>
      <c r="Q3" s="812"/>
      <c r="R3" s="853"/>
      <c r="S3" s="812"/>
      <c r="T3" s="867"/>
    </row>
    <row r="4" spans="1:20" ht="24.95" customHeight="1" x14ac:dyDescent="0.2">
      <c r="A4" s="147" t="s">
        <v>21</v>
      </c>
      <c r="B4" s="107" t="s">
        <v>22</v>
      </c>
      <c r="C4" s="107" t="s">
        <v>1005</v>
      </c>
      <c r="D4" s="107" t="s">
        <v>85</v>
      </c>
      <c r="E4" s="107" t="s">
        <v>85</v>
      </c>
      <c r="F4" s="107" t="s">
        <v>78</v>
      </c>
      <c r="G4" s="107" t="s">
        <v>85</v>
      </c>
      <c r="H4" s="107" t="s">
        <v>78</v>
      </c>
      <c r="I4" s="107" t="s">
        <v>85</v>
      </c>
      <c r="J4" s="107" t="s">
        <v>78</v>
      </c>
      <c r="K4" s="107" t="s">
        <v>85</v>
      </c>
      <c r="L4" s="107" t="s">
        <v>78</v>
      </c>
      <c r="M4" s="107" t="s">
        <v>85</v>
      </c>
      <c r="N4" s="107" t="s">
        <v>78</v>
      </c>
      <c r="O4" s="107" t="s">
        <v>85</v>
      </c>
      <c r="P4" s="107" t="s">
        <v>78</v>
      </c>
      <c r="Q4" s="107" t="s">
        <v>85</v>
      </c>
      <c r="R4" s="107" t="s">
        <v>78</v>
      </c>
      <c r="S4" s="107" t="s">
        <v>85</v>
      </c>
      <c r="T4" s="107" t="s">
        <v>78</v>
      </c>
    </row>
    <row r="5" spans="1:20" ht="24.95" customHeight="1" x14ac:dyDescent="0.2">
      <c r="A5" s="147" t="s">
        <v>24</v>
      </c>
      <c r="B5" s="107" t="s">
        <v>25</v>
      </c>
      <c r="C5" s="278" t="s">
        <v>119</v>
      </c>
      <c r="D5" s="107" t="s">
        <v>85</v>
      </c>
      <c r="E5" s="107" t="s">
        <v>85</v>
      </c>
      <c r="F5" s="107" t="s">
        <v>78</v>
      </c>
      <c r="G5" s="107" t="s">
        <v>85</v>
      </c>
      <c r="H5" s="107" t="s">
        <v>78</v>
      </c>
      <c r="I5" s="107" t="s">
        <v>85</v>
      </c>
      <c r="J5" s="107" t="s">
        <v>78</v>
      </c>
      <c r="K5" s="107" t="s">
        <v>85</v>
      </c>
      <c r="L5" s="107" t="s">
        <v>78</v>
      </c>
      <c r="M5" s="107" t="s">
        <v>85</v>
      </c>
      <c r="N5" s="107" t="s">
        <v>78</v>
      </c>
      <c r="O5" s="107" t="s">
        <v>85</v>
      </c>
      <c r="P5" s="107" t="s">
        <v>78</v>
      </c>
      <c r="Q5" s="107" t="s">
        <v>85</v>
      </c>
      <c r="R5" s="107" t="s">
        <v>78</v>
      </c>
      <c r="S5" s="107" t="s">
        <v>85</v>
      </c>
      <c r="T5" s="107" t="s">
        <v>78</v>
      </c>
    </row>
    <row r="6" spans="1:20" ht="24.95" customHeight="1" x14ac:dyDescent="0.2">
      <c r="A6" s="147" t="s">
        <v>26</v>
      </c>
      <c r="B6" s="107" t="s">
        <v>27</v>
      </c>
      <c r="C6" s="278" t="s">
        <v>135</v>
      </c>
      <c r="D6" s="107" t="s">
        <v>85</v>
      </c>
      <c r="E6" s="107" t="s">
        <v>85</v>
      </c>
      <c r="F6" s="107" t="s">
        <v>78</v>
      </c>
      <c r="G6" s="107" t="s">
        <v>85</v>
      </c>
      <c r="H6" s="107" t="s">
        <v>78</v>
      </c>
      <c r="I6" s="107" t="s">
        <v>85</v>
      </c>
      <c r="J6" s="107" t="s">
        <v>78</v>
      </c>
      <c r="K6" s="107" t="s">
        <v>85</v>
      </c>
      <c r="L6" s="107" t="s">
        <v>78</v>
      </c>
      <c r="M6" s="107" t="s">
        <v>85</v>
      </c>
      <c r="N6" s="107" t="s">
        <v>78</v>
      </c>
      <c r="O6" s="107" t="s">
        <v>85</v>
      </c>
      <c r="P6" s="107" t="s">
        <v>78</v>
      </c>
      <c r="Q6" s="107" t="s">
        <v>85</v>
      </c>
      <c r="R6" s="107" t="s">
        <v>78</v>
      </c>
      <c r="S6" s="107" t="s">
        <v>85</v>
      </c>
      <c r="T6" s="107" t="s">
        <v>78</v>
      </c>
    </row>
    <row r="7" spans="1:20" ht="24.95" customHeight="1" x14ac:dyDescent="0.2">
      <c r="A7" s="161" t="s">
        <v>3087</v>
      </c>
      <c r="B7" s="107" t="s">
        <v>3087</v>
      </c>
      <c r="C7" s="107" t="s">
        <v>3115</v>
      </c>
      <c r="D7" s="107" t="s">
        <v>85</v>
      </c>
      <c r="E7" s="107" t="s">
        <v>85</v>
      </c>
      <c r="F7" s="107" t="s">
        <v>3108</v>
      </c>
      <c r="G7" s="107" t="s">
        <v>85</v>
      </c>
      <c r="H7" s="107" t="s">
        <v>3108</v>
      </c>
      <c r="I7" s="107" t="s">
        <v>85</v>
      </c>
      <c r="J7" s="107" t="s">
        <v>3108</v>
      </c>
      <c r="K7" s="107" t="s">
        <v>85</v>
      </c>
      <c r="L7" s="107" t="s">
        <v>3108</v>
      </c>
      <c r="M7" s="107" t="s">
        <v>85</v>
      </c>
      <c r="N7" s="107" t="s">
        <v>3108</v>
      </c>
      <c r="O7" s="107" t="s">
        <v>85</v>
      </c>
      <c r="P7" s="107" t="s">
        <v>3108</v>
      </c>
      <c r="Q7" s="107" t="s">
        <v>85</v>
      </c>
      <c r="R7" s="107" t="s">
        <v>3108</v>
      </c>
      <c r="S7" s="107" t="s">
        <v>85</v>
      </c>
      <c r="T7" s="107" t="s">
        <v>3108</v>
      </c>
    </row>
    <row r="8" spans="1:20" ht="24.95" customHeight="1" x14ac:dyDescent="0.2">
      <c r="A8" s="107"/>
      <c r="B8" s="146" t="s">
        <v>3073</v>
      </c>
      <c r="C8" s="107" t="s">
        <v>3796</v>
      </c>
      <c r="D8" s="147"/>
      <c r="E8" s="147"/>
      <c r="F8" s="147"/>
      <c r="G8" s="147"/>
      <c r="H8" s="147"/>
      <c r="I8" s="147"/>
      <c r="J8" s="147"/>
      <c r="K8" s="107"/>
      <c r="L8" s="107"/>
      <c r="M8" s="107"/>
      <c r="N8" s="107"/>
      <c r="O8" s="107"/>
      <c r="P8" s="107"/>
      <c r="Q8" s="107"/>
      <c r="R8" s="107"/>
      <c r="S8" s="107"/>
      <c r="T8" s="107"/>
    </row>
    <row r="9" spans="1:20" ht="24.95" customHeight="1" x14ac:dyDescent="0.2">
      <c r="A9" s="147" t="s">
        <v>3080</v>
      </c>
      <c r="B9" s="107" t="s">
        <v>3080</v>
      </c>
      <c r="C9" s="125" t="s">
        <v>4520</v>
      </c>
      <c r="D9" s="107" t="s">
        <v>85</v>
      </c>
      <c r="E9" s="107" t="s">
        <v>85</v>
      </c>
      <c r="F9" s="107"/>
      <c r="G9" s="107" t="s">
        <v>85</v>
      </c>
      <c r="H9" s="107"/>
      <c r="I9" s="107" t="s">
        <v>85</v>
      </c>
      <c r="J9" s="107"/>
      <c r="K9" s="107" t="s">
        <v>85</v>
      </c>
      <c r="L9" s="107"/>
      <c r="M9" s="107" t="s">
        <v>85</v>
      </c>
      <c r="N9" s="107"/>
      <c r="O9" s="107" t="s">
        <v>85</v>
      </c>
      <c r="P9" s="107"/>
      <c r="Q9" s="107" t="s">
        <v>85</v>
      </c>
      <c r="R9" s="107"/>
      <c r="S9" s="107" t="s">
        <v>85</v>
      </c>
      <c r="T9" s="107"/>
    </row>
    <row r="10" spans="1:20" ht="24.95" customHeight="1" x14ac:dyDescent="0.2">
      <c r="A10" s="107"/>
      <c r="B10" s="107" t="s">
        <v>3088</v>
      </c>
      <c r="C10" s="622" t="s">
        <v>5711</v>
      </c>
      <c r="D10" s="621" t="s">
        <v>5738</v>
      </c>
      <c r="E10" s="622" t="s">
        <v>5854</v>
      </c>
      <c r="F10" s="622"/>
      <c r="G10" s="106" t="s">
        <v>5855</v>
      </c>
      <c r="H10" s="106"/>
      <c r="I10" s="622" t="s">
        <v>88</v>
      </c>
      <c r="J10" s="622"/>
      <c r="K10" s="622" t="s">
        <v>88</v>
      </c>
      <c r="L10" s="622"/>
      <c r="M10" s="622" t="s">
        <v>5848</v>
      </c>
      <c r="N10" s="622"/>
      <c r="O10" s="622" t="s">
        <v>5856</v>
      </c>
      <c r="P10" s="622"/>
      <c r="Q10" s="622">
        <v>16</v>
      </c>
      <c r="R10" s="622"/>
      <c r="S10" s="622" t="s">
        <v>524</v>
      </c>
      <c r="T10" s="622"/>
    </row>
    <row r="11" spans="1:20" ht="24.95" customHeight="1" x14ac:dyDescent="0.2">
      <c r="A11" s="107"/>
      <c r="B11" s="107" t="s">
        <v>3088</v>
      </c>
      <c r="C11" s="622" t="s">
        <v>5711</v>
      </c>
      <c r="D11" s="15" t="s">
        <v>5740</v>
      </c>
      <c r="E11" s="622" t="s">
        <v>5854</v>
      </c>
      <c r="F11" s="622"/>
      <c r="G11" s="106" t="s">
        <v>5855</v>
      </c>
      <c r="H11" s="106"/>
      <c r="I11" s="622" t="s">
        <v>88</v>
      </c>
      <c r="J11" s="622"/>
      <c r="K11" s="622" t="s">
        <v>88</v>
      </c>
      <c r="L11" s="622"/>
      <c r="M11" s="622" t="s">
        <v>5848</v>
      </c>
      <c r="N11" s="622"/>
      <c r="O11" s="622" t="s">
        <v>5856</v>
      </c>
      <c r="P11" s="622"/>
      <c r="Q11" s="622">
        <v>16</v>
      </c>
      <c r="R11" s="622"/>
      <c r="S11" s="622" t="s">
        <v>524</v>
      </c>
      <c r="T11" s="622"/>
    </row>
    <row r="12" spans="1:20" ht="24.95" customHeight="1" x14ac:dyDescent="0.2">
      <c r="A12" s="107"/>
      <c r="B12" s="107" t="s">
        <v>3088</v>
      </c>
      <c r="C12" s="622" t="s">
        <v>5711</v>
      </c>
      <c r="D12" s="15" t="s">
        <v>5741</v>
      </c>
      <c r="E12" s="622" t="s">
        <v>5854</v>
      </c>
      <c r="F12" s="622"/>
      <c r="G12" s="106" t="s">
        <v>5855</v>
      </c>
      <c r="H12" s="106"/>
      <c r="I12" s="622" t="s">
        <v>88</v>
      </c>
      <c r="J12" s="622"/>
      <c r="K12" s="622" t="s">
        <v>88</v>
      </c>
      <c r="L12" s="622"/>
      <c r="M12" s="622" t="s">
        <v>5848</v>
      </c>
      <c r="N12" s="622"/>
      <c r="O12" s="622" t="s">
        <v>5856</v>
      </c>
      <c r="P12" s="622"/>
      <c r="Q12" s="622">
        <v>16</v>
      </c>
      <c r="R12" s="622"/>
      <c r="S12" s="622" t="s">
        <v>524</v>
      </c>
      <c r="T12" s="622"/>
    </row>
    <row r="13" spans="1:20" ht="24.95" customHeight="1" x14ac:dyDescent="0.2">
      <c r="A13" s="107"/>
      <c r="B13" s="107" t="s">
        <v>3088</v>
      </c>
      <c r="C13" s="622" t="s">
        <v>5711</v>
      </c>
      <c r="D13" s="15" t="s">
        <v>5742</v>
      </c>
      <c r="E13" s="622" t="s">
        <v>5854</v>
      </c>
      <c r="F13" s="622"/>
      <c r="G13" s="106" t="s">
        <v>5855</v>
      </c>
      <c r="H13" s="106"/>
      <c r="I13" s="622" t="s">
        <v>88</v>
      </c>
      <c r="J13" s="622"/>
      <c r="K13" s="622" t="s">
        <v>88</v>
      </c>
      <c r="L13" s="622"/>
      <c r="M13" s="622" t="s">
        <v>5848</v>
      </c>
      <c r="N13" s="622"/>
      <c r="O13" s="622" t="s">
        <v>5856</v>
      </c>
      <c r="P13" s="622"/>
      <c r="Q13" s="622">
        <v>16</v>
      </c>
      <c r="R13" s="622"/>
      <c r="S13" s="622" t="s">
        <v>524</v>
      </c>
      <c r="T13" s="622"/>
    </row>
    <row r="14" spans="1:20" ht="24.95" customHeight="1" x14ac:dyDescent="0.2">
      <c r="A14" s="107"/>
      <c r="B14" s="107" t="s">
        <v>3088</v>
      </c>
      <c r="C14" s="622" t="s">
        <v>5711</v>
      </c>
      <c r="D14" s="15" t="s">
        <v>5743</v>
      </c>
      <c r="E14" s="622" t="s">
        <v>5854</v>
      </c>
      <c r="F14" s="622"/>
      <c r="G14" s="106" t="s">
        <v>5855</v>
      </c>
      <c r="H14" s="106"/>
      <c r="I14" s="622" t="s">
        <v>88</v>
      </c>
      <c r="J14" s="622"/>
      <c r="K14" s="622" t="s">
        <v>88</v>
      </c>
      <c r="L14" s="622"/>
      <c r="M14" s="622" t="s">
        <v>5848</v>
      </c>
      <c r="N14" s="622"/>
      <c r="O14" s="622" t="s">
        <v>5856</v>
      </c>
      <c r="P14" s="622"/>
      <c r="Q14" s="622">
        <v>16</v>
      </c>
      <c r="R14" s="622"/>
      <c r="S14" s="622" t="s">
        <v>524</v>
      </c>
      <c r="T14" s="622"/>
    </row>
    <row r="15" spans="1:20" ht="24.95" customHeight="1" x14ac:dyDescent="0.2">
      <c r="A15" s="107"/>
      <c r="B15" s="107" t="s">
        <v>3088</v>
      </c>
      <c r="C15" s="622" t="s">
        <v>5711</v>
      </c>
      <c r="D15" s="15" t="s">
        <v>5744</v>
      </c>
      <c r="E15" s="622" t="s">
        <v>5854</v>
      </c>
      <c r="F15" s="622"/>
      <c r="G15" s="106" t="s">
        <v>5855</v>
      </c>
      <c r="H15" s="106"/>
      <c r="I15" s="622" t="s">
        <v>88</v>
      </c>
      <c r="J15" s="622"/>
      <c r="K15" s="622" t="s">
        <v>88</v>
      </c>
      <c r="L15" s="622"/>
      <c r="M15" s="622" t="s">
        <v>5848</v>
      </c>
      <c r="N15" s="622"/>
      <c r="O15" s="622" t="s">
        <v>5856</v>
      </c>
      <c r="P15" s="622"/>
      <c r="Q15" s="622">
        <v>16</v>
      </c>
      <c r="R15" s="622"/>
      <c r="S15" s="622" t="s">
        <v>524</v>
      </c>
      <c r="T15" s="622"/>
    </row>
    <row r="16" spans="1:20" ht="24.95" customHeight="1" x14ac:dyDescent="0.2">
      <c r="A16" s="107"/>
      <c r="B16" s="107" t="s">
        <v>3088</v>
      </c>
      <c r="C16" s="622" t="s">
        <v>5711</v>
      </c>
      <c r="D16" s="15" t="s">
        <v>5745</v>
      </c>
      <c r="E16" s="622" t="s">
        <v>5854</v>
      </c>
      <c r="F16" s="622"/>
      <c r="G16" s="106" t="s">
        <v>5855</v>
      </c>
      <c r="H16" s="106"/>
      <c r="I16" s="622" t="s">
        <v>88</v>
      </c>
      <c r="J16" s="622"/>
      <c r="K16" s="622" t="s">
        <v>88</v>
      </c>
      <c r="L16" s="622"/>
      <c r="M16" s="622" t="s">
        <v>5848</v>
      </c>
      <c r="N16" s="622"/>
      <c r="O16" s="622" t="s">
        <v>5856</v>
      </c>
      <c r="P16" s="622"/>
      <c r="Q16" s="622">
        <v>16</v>
      </c>
      <c r="R16" s="622"/>
      <c r="S16" s="622" t="s">
        <v>524</v>
      </c>
      <c r="T16" s="622"/>
    </row>
    <row r="17" spans="1:20" ht="24.95" customHeight="1" x14ac:dyDescent="0.2">
      <c r="A17" s="107"/>
      <c r="B17" s="107" t="s">
        <v>3088</v>
      </c>
      <c r="C17" s="622" t="s">
        <v>5711</v>
      </c>
      <c r="D17" s="15" t="s">
        <v>5746</v>
      </c>
      <c r="E17" s="622" t="s">
        <v>5854</v>
      </c>
      <c r="F17" s="622"/>
      <c r="G17" s="106" t="s">
        <v>5855</v>
      </c>
      <c r="H17" s="106"/>
      <c r="I17" s="622" t="s">
        <v>88</v>
      </c>
      <c r="J17" s="622"/>
      <c r="K17" s="622" t="s">
        <v>88</v>
      </c>
      <c r="L17" s="622"/>
      <c r="M17" s="622" t="s">
        <v>5848</v>
      </c>
      <c r="N17" s="622"/>
      <c r="O17" s="622" t="s">
        <v>5856</v>
      </c>
      <c r="P17" s="622"/>
      <c r="Q17" s="622">
        <v>16</v>
      </c>
      <c r="R17" s="622"/>
      <c r="S17" s="622" t="s">
        <v>524</v>
      </c>
      <c r="T17" s="622"/>
    </row>
    <row r="18" spans="1:20" ht="24.95" customHeight="1" x14ac:dyDescent="0.2">
      <c r="A18" s="107"/>
      <c r="B18" s="107" t="s">
        <v>3088</v>
      </c>
      <c r="C18" s="622" t="s">
        <v>5711</v>
      </c>
      <c r="D18" s="15" t="s">
        <v>5747</v>
      </c>
      <c r="E18" s="622" t="s">
        <v>5854</v>
      </c>
      <c r="F18" s="622"/>
      <c r="G18" s="106" t="s">
        <v>5855</v>
      </c>
      <c r="H18" s="106"/>
      <c r="I18" s="622" t="s">
        <v>88</v>
      </c>
      <c r="J18" s="622"/>
      <c r="K18" s="622" t="s">
        <v>88</v>
      </c>
      <c r="L18" s="622"/>
      <c r="M18" s="622" t="s">
        <v>5848</v>
      </c>
      <c r="N18" s="622"/>
      <c r="O18" s="622" t="s">
        <v>5856</v>
      </c>
      <c r="P18" s="622"/>
      <c r="Q18" s="622">
        <v>16</v>
      </c>
      <c r="R18" s="622"/>
      <c r="S18" s="622" t="s">
        <v>524</v>
      </c>
      <c r="T18" s="622"/>
    </row>
    <row r="19" spans="1:20" ht="24.95" customHeight="1" x14ac:dyDescent="0.2">
      <c r="A19" s="107"/>
      <c r="B19" s="107" t="s">
        <v>3088</v>
      </c>
      <c r="C19" s="622" t="s">
        <v>5711</v>
      </c>
      <c r="D19" s="15" t="s">
        <v>5748</v>
      </c>
      <c r="E19" s="622" t="s">
        <v>5854</v>
      </c>
      <c r="F19" s="622"/>
      <c r="G19" s="106" t="s">
        <v>5855</v>
      </c>
      <c r="H19" s="106"/>
      <c r="I19" s="622" t="s">
        <v>88</v>
      </c>
      <c r="J19" s="622"/>
      <c r="K19" s="622" t="s">
        <v>88</v>
      </c>
      <c r="L19" s="622"/>
      <c r="M19" s="622" t="s">
        <v>5848</v>
      </c>
      <c r="N19" s="622"/>
      <c r="O19" s="622" t="s">
        <v>5856</v>
      </c>
      <c r="P19" s="622"/>
      <c r="Q19" s="622">
        <v>16</v>
      </c>
      <c r="R19" s="622"/>
      <c r="S19" s="622" t="s">
        <v>524</v>
      </c>
      <c r="T19" s="622"/>
    </row>
    <row r="20" spans="1:20" ht="24.95" customHeight="1" x14ac:dyDescent="0.2">
      <c r="A20" s="107"/>
      <c r="B20" s="107" t="s">
        <v>3088</v>
      </c>
      <c r="C20" s="622" t="s">
        <v>5711</v>
      </c>
      <c r="D20" s="15" t="s">
        <v>5749</v>
      </c>
      <c r="E20" s="622" t="s">
        <v>5854</v>
      </c>
      <c r="F20" s="622"/>
      <c r="G20" s="106" t="s">
        <v>5855</v>
      </c>
      <c r="H20" s="106"/>
      <c r="I20" s="622" t="s">
        <v>88</v>
      </c>
      <c r="J20" s="622"/>
      <c r="K20" s="622" t="s">
        <v>88</v>
      </c>
      <c r="L20" s="622"/>
      <c r="M20" s="622" t="s">
        <v>5848</v>
      </c>
      <c r="N20" s="622"/>
      <c r="O20" s="622" t="s">
        <v>5856</v>
      </c>
      <c r="P20" s="622"/>
      <c r="Q20" s="622">
        <v>16</v>
      </c>
      <c r="R20" s="622"/>
      <c r="S20" s="622" t="s">
        <v>524</v>
      </c>
      <c r="T20" s="622"/>
    </row>
    <row r="21" spans="1:20" ht="24.95" customHeight="1" x14ac:dyDescent="0.2">
      <c r="A21" s="107"/>
      <c r="B21" s="107" t="s">
        <v>3088</v>
      </c>
      <c r="C21" s="622" t="s">
        <v>5711</v>
      </c>
      <c r="D21" s="15" t="s">
        <v>5750</v>
      </c>
      <c r="E21" s="622" t="s">
        <v>5854</v>
      </c>
      <c r="F21" s="622"/>
      <c r="G21" s="106" t="s">
        <v>5855</v>
      </c>
      <c r="H21" s="106"/>
      <c r="I21" s="622" t="s">
        <v>88</v>
      </c>
      <c r="J21" s="622"/>
      <c r="K21" s="622" t="s">
        <v>88</v>
      </c>
      <c r="L21" s="622"/>
      <c r="M21" s="622" t="s">
        <v>5848</v>
      </c>
      <c r="N21" s="622"/>
      <c r="O21" s="622" t="s">
        <v>5856</v>
      </c>
      <c r="P21" s="622"/>
      <c r="Q21" s="622">
        <v>16</v>
      </c>
      <c r="R21" s="622"/>
      <c r="S21" s="622" t="s">
        <v>524</v>
      </c>
      <c r="T21" s="622"/>
    </row>
    <row r="22" spans="1:20" ht="24.95" customHeight="1" x14ac:dyDescent="0.2">
      <c r="A22" s="107"/>
      <c r="B22" s="107" t="s">
        <v>3088</v>
      </c>
      <c r="C22" s="622" t="s">
        <v>5711</v>
      </c>
      <c r="D22" s="15" t="s">
        <v>5751</v>
      </c>
      <c r="E22" s="622" t="s">
        <v>5854</v>
      </c>
      <c r="F22" s="622"/>
      <c r="G22" s="106" t="s">
        <v>5855</v>
      </c>
      <c r="H22" s="106"/>
      <c r="I22" s="622" t="s">
        <v>88</v>
      </c>
      <c r="J22" s="622"/>
      <c r="K22" s="622" t="s">
        <v>88</v>
      </c>
      <c r="L22" s="622"/>
      <c r="M22" s="622" t="s">
        <v>5848</v>
      </c>
      <c r="N22" s="622"/>
      <c r="O22" s="622" t="s">
        <v>5856</v>
      </c>
      <c r="P22" s="622"/>
      <c r="Q22" s="622">
        <v>16</v>
      </c>
      <c r="R22" s="622"/>
      <c r="S22" s="622" t="s">
        <v>524</v>
      </c>
      <c r="T22" s="622"/>
    </row>
    <row r="23" spans="1:20" ht="24.95" customHeight="1" x14ac:dyDescent="0.2">
      <c r="A23" s="107"/>
      <c r="B23" s="107" t="s">
        <v>3088</v>
      </c>
      <c r="C23" s="622" t="s">
        <v>5711</v>
      </c>
      <c r="D23" s="15" t="s">
        <v>5752</v>
      </c>
      <c r="E23" s="622" t="s">
        <v>5854</v>
      </c>
      <c r="F23" s="622"/>
      <c r="G23" s="106" t="s">
        <v>5855</v>
      </c>
      <c r="H23" s="106"/>
      <c r="I23" s="622" t="s">
        <v>88</v>
      </c>
      <c r="J23" s="622"/>
      <c r="K23" s="622" t="s">
        <v>88</v>
      </c>
      <c r="L23" s="622"/>
      <c r="M23" s="622" t="s">
        <v>5848</v>
      </c>
      <c r="N23" s="622"/>
      <c r="O23" s="622" t="s">
        <v>5856</v>
      </c>
      <c r="P23" s="622"/>
      <c r="Q23" s="622">
        <v>16</v>
      </c>
      <c r="R23" s="622"/>
      <c r="S23" s="622" t="s">
        <v>524</v>
      </c>
      <c r="T23" s="622"/>
    </row>
    <row r="24" spans="1:20" ht="24.95" customHeight="1" x14ac:dyDescent="0.2">
      <c r="A24" s="107"/>
      <c r="B24" s="107" t="s">
        <v>3088</v>
      </c>
      <c r="C24" s="622" t="s">
        <v>5711</v>
      </c>
      <c r="D24" s="15" t="s">
        <v>5753</v>
      </c>
      <c r="E24" s="622" t="s">
        <v>5854</v>
      </c>
      <c r="F24" s="622"/>
      <c r="G24" s="106" t="s">
        <v>5855</v>
      </c>
      <c r="H24" s="106"/>
      <c r="I24" s="622" t="s">
        <v>88</v>
      </c>
      <c r="J24" s="622"/>
      <c r="K24" s="622" t="s">
        <v>88</v>
      </c>
      <c r="L24" s="622"/>
      <c r="M24" s="622" t="s">
        <v>5848</v>
      </c>
      <c r="N24" s="622"/>
      <c r="O24" s="622" t="s">
        <v>5856</v>
      </c>
      <c r="P24" s="622"/>
      <c r="Q24" s="622">
        <v>16</v>
      </c>
      <c r="R24" s="622"/>
      <c r="S24" s="622" t="s">
        <v>524</v>
      </c>
      <c r="T24" s="622"/>
    </row>
    <row r="25" spans="1:20" ht="24.95" customHeight="1" x14ac:dyDescent="0.2">
      <c r="A25" s="107"/>
      <c r="B25" s="107" t="s">
        <v>3088</v>
      </c>
      <c r="C25" s="622" t="s">
        <v>5711</v>
      </c>
      <c r="D25" s="15" t="s">
        <v>5754</v>
      </c>
      <c r="E25" s="622" t="s">
        <v>5854</v>
      </c>
      <c r="F25" s="622"/>
      <c r="G25" s="106" t="s">
        <v>5855</v>
      </c>
      <c r="H25" s="106"/>
      <c r="I25" s="622" t="s">
        <v>88</v>
      </c>
      <c r="J25" s="622"/>
      <c r="K25" s="622" t="s">
        <v>88</v>
      </c>
      <c r="L25" s="622"/>
      <c r="M25" s="622" t="s">
        <v>5848</v>
      </c>
      <c r="N25" s="622"/>
      <c r="O25" s="622" t="s">
        <v>5856</v>
      </c>
      <c r="P25" s="622"/>
      <c r="Q25" s="622">
        <v>16</v>
      </c>
      <c r="R25" s="622"/>
      <c r="S25" s="622" t="s">
        <v>524</v>
      </c>
      <c r="T25" s="622"/>
    </row>
    <row r="26" spans="1:20" s="250" customFormat="1" ht="24.95" customHeight="1" x14ac:dyDescent="0.2">
      <c r="A26" s="664" t="s">
        <v>3083</v>
      </c>
      <c r="B26" s="112" t="s">
        <v>3083</v>
      </c>
      <c r="C26" s="582" t="s">
        <v>5388</v>
      </c>
      <c r="D26" s="582" t="s">
        <v>7218</v>
      </c>
      <c r="E26" s="582" t="s">
        <v>7219</v>
      </c>
      <c r="F26" s="582" t="s">
        <v>5387</v>
      </c>
      <c r="G26" s="582">
        <v>5</v>
      </c>
      <c r="H26" s="582" t="s">
        <v>5387</v>
      </c>
      <c r="I26" s="582" t="s">
        <v>7220</v>
      </c>
      <c r="J26" s="582" t="s">
        <v>5387</v>
      </c>
      <c r="K26" s="582" t="s">
        <v>7220</v>
      </c>
      <c r="L26" s="582" t="s">
        <v>5387</v>
      </c>
      <c r="M26" s="582" t="s">
        <v>7220</v>
      </c>
      <c r="N26" s="582" t="s">
        <v>5387</v>
      </c>
      <c r="O26" s="582" t="s">
        <v>7220</v>
      </c>
      <c r="P26" s="582" t="s">
        <v>5387</v>
      </c>
      <c r="Q26" s="712">
        <v>6</v>
      </c>
      <c r="R26" s="712" t="s">
        <v>5387</v>
      </c>
      <c r="S26" s="582" t="s">
        <v>85</v>
      </c>
      <c r="T26" s="582" t="s">
        <v>5387</v>
      </c>
    </row>
    <row r="27" spans="1:20" s="250" customFormat="1" ht="24.95" customHeight="1" x14ac:dyDescent="0.2">
      <c r="A27" s="664" t="s">
        <v>3083</v>
      </c>
      <c r="B27" s="112" t="s">
        <v>3083</v>
      </c>
      <c r="C27" s="582" t="s">
        <v>5388</v>
      </c>
      <c r="D27" s="582" t="s">
        <v>7221</v>
      </c>
      <c r="E27" s="582" t="s">
        <v>7219</v>
      </c>
      <c r="F27" s="582" t="s">
        <v>5387</v>
      </c>
      <c r="G27" s="582">
        <v>5</v>
      </c>
      <c r="H27" s="582" t="s">
        <v>5387</v>
      </c>
      <c r="I27" s="582" t="s">
        <v>7222</v>
      </c>
      <c r="J27" s="582" t="s">
        <v>5387</v>
      </c>
      <c r="K27" s="582" t="s">
        <v>7223</v>
      </c>
      <c r="L27" s="582" t="s">
        <v>5387</v>
      </c>
      <c r="M27" s="582" t="s">
        <v>7224</v>
      </c>
      <c r="N27" s="582" t="s">
        <v>5387</v>
      </c>
      <c r="O27" s="582" t="s">
        <v>7225</v>
      </c>
      <c r="P27" s="582" t="s">
        <v>5387</v>
      </c>
      <c r="Q27" s="712">
        <v>6</v>
      </c>
      <c r="R27" s="712" t="s">
        <v>5387</v>
      </c>
      <c r="S27" s="582" t="s">
        <v>85</v>
      </c>
      <c r="T27" s="582" t="s">
        <v>5387</v>
      </c>
    </row>
    <row r="28" spans="1:20" s="768" customFormat="1" ht="24.95" customHeight="1" x14ac:dyDescent="0.2">
      <c r="A28" s="767"/>
      <c r="B28" s="638" t="s">
        <v>3086</v>
      </c>
      <c r="C28" s="751" t="s">
        <v>5423</v>
      </c>
      <c r="D28" s="769" t="s">
        <v>85</v>
      </c>
      <c r="E28" s="750"/>
      <c r="F28" s="750"/>
      <c r="G28" s="750"/>
      <c r="H28" s="750"/>
      <c r="I28" s="750"/>
      <c r="J28" s="750"/>
      <c r="K28" s="750"/>
      <c r="L28" s="750"/>
      <c r="M28" s="750"/>
      <c r="N28" s="750"/>
      <c r="O28" s="750"/>
      <c r="P28" s="750"/>
      <c r="Q28" s="750"/>
      <c r="R28" s="750"/>
      <c r="S28" s="750"/>
      <c r="T28" s="107"/>
    </row>
  </sheetData>
  <mergeCells count="20">
    <mergeCell ref="N2:N3"/>
    <mergeCell ref="P2:P3"/>
    <mergeCell ref="R2:R3"/>
    <mergeCell ref="T2:T3"/>
    <mergeCell ref="A2:A3"/>
    <mergeCell ref="S2:S3"/>
    <mergeCell ref="C2:C3"/>
    <mergeCell ref="D2:D3"/>
    <mergeCell ref="E2:E3"/>
    <mergeCell ref="Q2:Q3"/>
    <mergeCell ref="G2:G3"/>
    <mergeCell ref="I2:I3"/>
    <mergeCell ref="K2:K3"/>
    <mergeCell ref="M2:M3"/>
    <mergeCell ref="O2:O3"/>
    <mergeCell ref="B2:B3"/>
    <mergeCell ref="F2:F3"/>
    <mergeCell ref="H2:H3"/>
    <mergeCell ref="J2:J3"/>
    <mergeCell ref="L2:L3"/>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5">
    <tabColor theme="9"/>
  </sheetPr>
  <dimension ref="A1:AV27"/>
  <sheetViews>
    <sheetView workbookViewId="0">
      <pane xSplit="3" ySplit="3" topLeftCell="D4" activePane="bottomRight" state="frozen"/>
      <selection pane="topRight"/>
      <selection pane="bottomLeft"/>
      <selection pane="bottomRight"/>
    </sheetView>
  </sheetViews>
  <sheetFormatPr defaultColWidth="9.140625" defaultRowHeight="12.75" x14ac:dyDescent="0.2"/>
  <cols>
    <col min="1" max="1" width="20.85546875" style="119" bestFit="1" customWidth="1"/>
    <col min="2" max="2" width="20.85546875" style="119" customWidth="1"/>
    <col min="3" max="3" width="30.42578125" style="119" customWidth="1"/>
    <col min="4" max="4" width="15.5703125" style="119" customWidth="1"/>
    <col min="5" max="5" width="23.85546875" style="119" customWidth="1"/>
    <col min="6" max="6" width="15.28515625" style="119" customWidth="1"/>
    <col min="7" max="8" width="16.42578125" style="119" customWidth="1"/>
    <col min="9" max="10" width="15.42578125" style="119" customWidth="1"/>
    <col min="11" max="11" width="22.42578125" style="119" customWidth="1"/>
    <col min="12" max="12" width="17.85546875" style="119" customWidth="1"/>
    <col min="13" max="13" width="31" style="119" customWidth="1"/>
    <col min="14" max="14" width="16.85546875" style="119" customWidth="1"/>
    <col min="15" max="16" width="20.42578125" style="119" customWidth="1"/>
    <col min="17" max="20" width="15.42578125" style="119" customWidth="1"/>
    <col min="21" max="21" width="22.42578125" style="119" customWidth="1"/>
    <col min="22" max="22" width="17.7109375" style="119" customWidth="1"/>
    <col min="23" max="23" width="31" style="119" customWidth="1"/>
    <col min="24" max="24" width="17.7109375" style="119" customWidth="1"/>
    <col min="25" max="26" width="17.5703125" style="119" customWidth="1"/>
    <col min="27" max="32" width="20.42578125" style="119" customWidth="1"/>
    <col min="33" max="33" width="15.140625" style="119" customWidth="1"/>
    <col min="34" max="34" width="19.28515625" style="119" customWidth="1"/>
    <col min="35" max="35" width="32.5703125" style="119" customWidth="1"/>
    <col min="36" max="36" width="20" style="119" customWidth="1"/>
    <col min="37" max="37" width="25.5703125" style="119" customWidth="1"/>
    <col min="38" max="38" width="17.85546875" style="119" customWidth="1"/>
    <col min="39" max="39" width="25.5703125" style="119" customWidth="1"/>
    <col min="40" max="40" width="16.85546875" style="119" customWidth="1"/>
    <col min="41" max="41" width="25.5703125" style="119" customWidth="1"/>
    <col min="42" max="42" width="20.28515625" style="119" customWidth="1"/>
    <col min="43" max="44" width="23.5703125" style="119" customWidth="1"/>
    <col min="45" max="46" width="17.5703125" style="119" customWidth="1"/>
    <col min="47" max="48" width="18.5703125" style="119" customWidth="1"/>
    <col min="49" max="16384" width="9.140625" style="119"/>
  </cols>
  <sheetData>
    <row r="1" spans="1:48" ht="13.5" thickBot="1" x14ac:dyDescent="0.25">
      <c r="A1" s="128" t="s">
        <v>1147</v>
      </c>
    </row>
    <row r="2" spans="1:48" ht="13.35" customHeight="1" x14ac:dyDescent="0.2">
      <c r="A2" s="809" t="s">
        <v>18</v>
      </c>
      <c r="B2" s="811" t="s">
        <v>19</v>
      </c>
      <c r="C2" s="823" t="s">
        <v>238</v>
      </c>
      <c r="D2" s="811" t="s">
        <v>1138</v>
      </c>
      <c r="E2" s="811" t="s">
        <v>5321</v>
      </c>
      <c r="F2" s="811"/>
      <c r="G2" s="811"/>
      <c r="H2" s="811"/>
      <c r="I2" s="811"/>
      <c r="J2" s="811"/>
      <c r="K2" s="811"/>
      <c r="L2" s="811"/>
      <c r="M2" s="811"/>
      <c r="N2" s="811"/>
      <c r="O2" s="811" t="s">
        <v>5322</v>
      </c>
      <c r="P2" s="811"/>
      <c r="Q2" s="811"/>
      <c r="R2" s="811"/>
      <c r="S2" s="811"/>
      <c r="T2" s="811"/>
      <c r="U2" s="811"/>
      <c r="V2" s="811"/>
      <c r="W2" s="811"/>
      <c r="X2" s="811"/>
      <c r="Y2" s="811"/>
      <c r="Z2" s="811"/>
      <c r="AA2" s="811" t="s">
        <v>5323</v>
      </c>
      <c r="AB2" s="811"/>
      <c r="AC2" s="811"/>
      <c r="AD2" s="811"/>
      <c r="AE2" s="811"/>
      <c r="AF2" s="811"/>
      <c r="AG2" s="811"/>
      <c r="AH2" s="811"/>
      <c r="AI2" s="811"/>
      <c r="AJ2" s="811"/>
      <c r="AK2" s="811"/>
      <c r="AL2" s="811"/>
      <c r="AM2" s="811" t="s">
        <v>5324</v>
      </c>
      <c r="AN2" s="811"/>
      <c r="AO2" s="811"/>
      <c r="AP2" s="811"/>
      <c r="AQ2" s="811"/>
      <c r="AR2" s="811"/>
      <c r="AS2" s="811"/>
      <c r="AT2" s="811"/>
      <c r="AU2" s="811"/>
      <c r="AV2" s="834"/>
    </row>
    <row r="3" spans="1:48" ht="86.45" customHeight="1" thickBot="1" x14ac:dyDescent="0.25">
      <c r="A3" s="810"/>
      <c r="B3" s="812"/>
      <c r="C3" s="833"/>
      <c r="D3" s="812"/>
      <c r="E3" s="176" t="s">
        <v>1148</v>
      </c>
      <c r="F3" s="177" t="s">
        <v>30</v>
      </c>
      <c r="G3" s="176" t="s">
        <v>1149</v>
      </c>
      <c r="H3" s="177" t="s">
        <v>30</v>
      </c>
      <c r="I3" s="176" t="s">
        <v>1150</v>
      </c>
      <c r="J3" s="177" t="s">
        <v>30</v>
      </c>
      <c r="K3" s="176" t="s">
        <v>1151</v>
      </c>
      <c r="L3" s="177" t="s">
        <v>30</v>
      </c>
      <c r="M3" s="157" t="s">
        <v>1152</v>
      </c>
      <c r="N3" s="158" t="s">
        <v>30</v>
      </c>
      <c r="O3" s="176" t="s">
        <v>1153</v>
      </c>
      <c r="P3" s="177" t="s">
        <v>30</v>
      </c>
      <c r="Q3" s="176" t="s">
        <v>1154</v>
      </c>
      <c r="R3" s="177" t="s">
        <v>30</v>
      </c>
      <c r="S3" s="176" t="s">
        <v>1155</v>
      </c>
      <c r="T3" s="177" t="s">
        <v>30</v>
      </c>
      <c r="U3" s="176" t="s">
        <v>1156</v>
      </c>
      <c r="V3" s="177" t="s">
        <v>30</v>
      </c>
      <c r="W3" s="157" t="s">
        <v>1157</v>
      </c>
      <c r="X3" s="158" t="s">
        <v>30</v>
      </c>
      <c r="Y3" s="157" t="s">
        <v>1158</v>
      </c>
      <c r="Z3" s="158" t="s">
        <v>30</v>
      </c>
      <c r="AA3" s="176" t="s">
        <v>1159</v>
      </c>
      <c r="AB3" s="177" t="s">
        <v>30</v>
      </c>
      <c r="AC3" s="176" t="s">
        <v>1160</v>
      </c>
      <c r="AD3" s="177" t="s">
        <v>30</v>
      </c>
      <c r="AE3" s="157" t="s">
        <v>1161</v>
      </c>
      <c r="AF3" s="158" t="s">
        <v>30</v>
      </c>
      <c r="AG3" s="176" t="s">
        <v>1162</v>
      </c>
      <c r="AH3" s="177" t="s">
        <v>30</v>
      </c>
      <c r="AI3" s="157" t="s">
        <v>1163</v>
      </c>
      <c r="AJ3" s="158" t="s">
        <v>30</v>
      </c>
      <c r="AK3" s="176" t="s">
        <v>1164</v>
      </c>
      <c r="AL3" s="177" t="s">
        <v>30</v>
      </c>
      <c r="AM3" s="176" t="s">
        <v>1165</v>
      </c>
      <c r="AN3" s="177" t="s">
        <v>30</v>
      </c>
      <c r="AO3" s="176" t="s">
        <v>1166</v>
      </c>
      <c r="AP3" s="177" t="s">
        <v>30</v>
      </c>
      <c r="AQ3" s="157" t="s">
        <v>1167</v>
      </c>
      <c r="AR3" s="158" t="s">
        <v>30</v>
      </c>
      <c r="AS3" s="157" t="s">
        <v>1168</v>
      </c>
      <c r="AT3" s="158" t="s">
        <v>30</v>
      </c>
      <c r="AU3" s="157" t="s">
        <v>1169</v>
      </c>
      <c r="AV3" s="257" t="s">
        <v>30</v>
      </c>
    </row>
    <row r="4" spans="1:48" ht="24.95" customHeight="1" x14ac:dyDescent="0.2">
      <c r="A4" s="147" t="s">
        <v>21</v>
      </c>
      <c r="B4" s="107" t="s">
        <v>22</v>
      </c>
      <c r="C4" s="107" t="s">
        <v>1005</v>
      </c>
      <c r="D4" s="147" t="s">
        <v>85</v>
      </c>
      <c r="E4" s="147" t="s">
        <v>85</v>
      </c>
      <c r="F4" s="147" t="s">
        <v>78</v>
      </c>
      <c r="G4" s="147" t="s">
        <v>85</v>
      </c>
      <c r="H4" s="147" t="s">
        <v>78</v>
      </c>
      <c r="I4" s="147" t="s">
        <v>85</v>
      </c>
      <c r="J4" s="147" t="s">
        <v>78</v>
      </c>
      <c r="K4" s="147" t="s">
        <v>85</v>
      </c>
      <c r="L4" s="147" t="s">
        <v>78</v>
      </c>
      <c r="M4" s="147" t="s">
        <v>85</v>
      </c>
      <c r="N4" s="147" t="s">
        <v>78</v>
      </c>
      <c r="O4" s="147" t="s">
        <v>85</v>
      </c>
      <c r="P4" s="147" t="s">
        <v>78</v>
      </c>
      <c r="Q4" s="147" t="s">
        <v>85</v>
      </c>
      <c r="R4" s="147" t="s">
        <v>78</v>
      </c>
      <c r="S4" s="147" t="s">
        <v>85</v>
      </c>
      <c r="T4" s="147" t="s">
        <v>78</v>
      </c>
      <c r="U4" s="147" t="s">
        <v>85</v>
      </c>
      <c r="V4" s="147" t="s">
        <v>78</v>
      </c>
      <c r="W4" s="147" t="s">
        <v>85</v>
      </c>
      <c r="X4" s="147" t="s">
        <v>78</v>
      </c>
      <c r="Y4" s="147" t="s">
        <v>85</v>
      </c>
      <c r="Z4" s="147" t="s">
        <v>78</v>
      </c>
      <c r="AA4" s="147" t="s">
        <v>85</v>
      </c>
      <c r="AB4" s="147" t="s">
        <v>78</v>
      </c>
      <c r="AC4" s="147" t="s">
        <v>85</v>
      </c>
      <c r="AD4" s="147" t="s">
        <v>78</v>
      </c>
      <c r="AE4" s="147" t="s">
        <v>85</v>
      </c>
      <c r="AF4" s="147" t="s">
        <v>78</v>
      </c>
      <c r="AG4" s="147" t="s">
        <v>85</v>
      </c>
      <c r="AH4" s="147" t="s">
        <v>78</v>
      </c>
      <c r="AI4" s="147" t="s">
        <v>85</v>
      </c>
      <c r="AJ4" s="147" t="s">
        <v>78</v>
      </c>
      <c r="AK4" s="147" t="s">
        <v>85</v>
      </c>
      <c r="AL4" s="147" t="s">
        <v>78</v>
      </c>
      <c r="AM4" s="147" t="s">
        <v>85</v>
      </c>
      <c r="AN4" s="147" t="s">
        <v>78</v>
      </c>
      <c r="AO4" s="147" t="s">
        <v>85</v>
      </c>
      <c r="AP4" s="147" t="s">
        <v>78</v>
      </c>
      <c r="AQ4" s="285" t="s">
        <v>85</v>
      </c>
      <c r="AR4" s="285" t="s">
        <v>85</v>
      </c>
      <c r="AS4" s="107" t="s">
        <v>85</v>
      </c>
      <c r="AT4" s="147" t="s">
        <v>78</v>
      </c>
      <c r="AU4" s="164" t="s">
        <v>85</v>
      </c>
      <c r="AV4" s="164"/>
    </row>
    <row r="5" spans="1:48" ht="24.95" customHeight="1" x14ac:dyDescent="0.2">
      <c r="A5" s="147" t="s">
        <v>24</v>
      </c>
      <c r="B5" s="107" t="s">
        <v>25</v>
      </c>
      <c r="C5" s="278" t="s">
        <v>119</v>
      </c>
      <c r="D5" s="147" t="s">
        <v>85</v>
      </c>
      <c r="E5" s="147" t="s">
        <v>85</v>
      </c>
      <c r="F5" s="147" t="s">
        <v>78</v>
      </c>
      <c r="G5" s="147" t="s">
        <v>85</v>
      </c>
      <c r="H5" s="147" t="s">
        <v>78</v>
      </c>
      <c r="I5" s="147" t="s">
        <v>85</v>
      </c>
      <c r="J5" s="147" t="s">
        <v>78</v>
      </c>
      <c r="K5" s="147" t="s">
        <v>85</v>
      </c>
      <c r="L5" s="147" t="s">
        <v>78</v>
      </c>
      <c r="M5" s="147" t="s">
        <v>85</v>
      </c>
      <c r="N5" s="147" t="s">
        <v>78</v>
      </c>
      <c r="O5" s="147" t="s">
        <v>85</v>
      </c>
      <c r="P5" s="147" t="s">
        <v>78</v>
      </c>
      <c r="Q5" s="147" t="s">
        <v>85</v>
      </c>
      <c r="R5" s="147" t="s">
        <v>78</v>
      </c>
      <c r="S5" s="147" t="s">
        <v>85</v>
      </c>
      <c r="T5" s="147" t="s">
        <v>78</v>
      </c>
      <c r="U5" s="147" t="s">
        <v>85</v>
      </c>
      <c r="V5" s="147" t="s">
        <v>78</v>
      </c>
      <c r="W5" s="147" t="s">
        <v>85</v>
      </c>
      <c r="X5" s="147" t="s">
        <v>78</v>
      </c>
      <c r="Y5" s="147" t="s">
        <v>85</v>
      </c>
      <c r="Z5" s="147" t="s">
        <v>78</v>
      </c>
      <c r="AA5" s="147" t="s">
        <v>85</v>
      </c>
      <c r="AB5" s="147" t="s">
        <v>78</v>
      </c>
      <c r="AC5" s="147" t="s">
        <v>85</v>
      </c>
      <c r="AD5" s="147" t="s">
        <v>78</v>
      </c>
      <c r="AE5" s="147" t="s">
        <v>85</v>
      </c>
      <c r="AF5" s="147" t="s">
        <v>78</v>
      </c>
      <c r="AG5" s="147" t="s">
        <v>85</v>
      </c>
      <c r="AH5" s="147" t="s">
        <v>78</v>
      </c>
      <c r="AI5" s="147" t="s">
        <v>85</v>
      </c>
      <c r="AJ5" s="147" t="s">
        <v>78</v>
      </c>
      <c r="AK5" s="147" t="s">
        <v>85</v>
      </c>
      <c r="AL5" s="147" t="s">
        <v>78</v>
      </c>
      <c r="AM5" s="147" t="s">
        <v>85</v>
      </c>
      <c r="AN5" s="147" t="s">
        <v>78</v>
      </c>
      <c r="AO5" s="147" t="s">
        <v>85</v>
      </c>
      <c r="AP5" s="147" t="s">
        <v>78</v>
      </c>
      <c r="AQ5" s="284" t="s">
        <v>85</v>
      </c>
      <c r="AR5" s="284" t="s">
        <v>85</v>
      </c>
      <c r="AS5" s="107" t="s">
        <v>85</v>
      </c>
      <c r="AT5" s="147" t="s">
        <v>78</v>
      </c>
      <c r="AU5" s="164" t="s">
        <v>85</v>
      </c>
      <c r="AV5" s="164"/>
    </row>
    <row r="6" spans="1:48" ht="24.95" customHeight="1" x14ac:dyDescent="0.2">
      <c r="A6" s="147" t="s">
        <v>26</v>
      </c>
      <c r="B6" s="107" t="s">
        <v>27</v>
      </c>
      <c r="C6" s="147" t="s">
        <v>135</v>
      </c>
      <c r="D6" s="147" t="s">
        <v>85</v>
      </c>
      <c r="E6" s="147" t="s">
        <v>85</v>
      </c>
      <c r="F6" s="147" t="s">
        <v>78</v>
      </c>
      <c r="G6" s="147" t="s">
        <v>85</v>
      </c>
      <c r="H6" s="147" t="s">
        <v>78</v>
      </c>
      <c r="I6" s="147" t="s">
        <v>85</v>
      </c>
      <c r="J6" s="147" t="s">
        <v>78</v>
      </c>
      <c r="K6" s="147" t="s">
        <v>85</v>
      </c>
      <c r="L6" s="147" t="s">
        <v>78</v>
      </c>
      <c r="M6" s="147" t="s">
        <v>85</v>
      </c>
      <c r="N6" s="147" t="s">
        <v>78</v>
      </c>
      <c r="O6" s="147" t="s">
        <v>85</v>
      </c>
      <c r="P6" s="147" t="s">
        <v>78</v>
      </c>
      <c r="Q6" s="147" t="s">
        <v>85</v>
      </c>
      <c r="R6" s="147" t="s">
        <v>78</v>
      </c>
      <c r="S6" s="147" t="s">
        <v>85</v>
      </c>
      <c r="T6" s="147" t="s">
        <v>78</v>
      </c>
      <c r="U6" s="147" t="s">
        <v>85</v>
      </c>
      <c r="V6" s="147" t="s">
        <v>78</v>
      </c>
      <c r="W6" s="147" t="s">
        <v>85</v>
      </c>
      <c r="X6" s="147" t="s">
        <v>78</v>
      </c>
      <c r="Y6" s="147" t="s">
        <v>85</v>
      </c>
      <c r="Z6" s="147" t="s">
        <v>78</v>
      </c>
      <c r="AA6" s="147" t="s">
        <v>85</v>
      </c>
      <c r="AB6" s="147" t="s">
        <v>78</v>
      </c>
      <c r="AC6" s="147" t="s">
        <v>85</v>
      </c>
      <c r="AD6" s="147" t="s">
        <v>78</v>
      </c>
      <c r="AE6" s="147" t="s">
        <v>85</v>
      </c>
      <c r="AF6" s="147" t="s">
        <v>78</v>
      </c>
      <c r="AG6" s="147" t="s">
        <v>85</v>
      </c>
      <c r="AH6" s="147" t="s">
        <v>78</v>
      </c>
      <c r="AI6" s="147" t="s">
        <v>85</v>
      </c>
      <c r="AJ6" s="147" t="s">
        <v>78</v>
      </c>
      <c r="AK6" s="147" t="s">
        <v>85</v>
      </c>
      <c r="AL6" s="147" t="s">
        <v>78</v>
      </c>
      <c r="AM6" s="147" t="s">
        <v>85</v>
      </c>
      <c r="AN6" s="147" t="s">
        <v>78</v>
      </c>
      <c r="AO6" s="147" t="s">
        <v>85</v>
      </c>
      <c r="AP6" s="147" t="s">
        <v>78</v>
      </c>
      <c r="AQ6" s="284" t="s">
        <v>85</v>
      </c>
      <c r="AR6" s="284" t="s">
        <v>85</v>
      </c>
      <c r="AS6" s="107" t="s">
        <v>85</v>
      </c>
      <c r="AT6" s="147" t="s">
        <v>78</v>
      </c>
      <c r="AU6" s="164" t="s">
        <v>85</v>
      </c>
      <c r="AV6" s="164"/>
    </row>
    <row r="7" spans="1:48" ht="24.95" customHeight="1" x14ac:dyDescent="0.2">
      <c r="A7" s="161" t="s">
        <v>3087</v>
      </c>
      <c r="B7" s="107" t="s">
        <v>3087</v>
      </c>
      <c r="C7" s="107" t="s">
        <v>3115</v>
      </c>
      <c r="D7" s="147" t="s">
        <v>85</v>
      </c>
      <c r="E7" s="147" t="s">
        <v>85</v>
      </c>
      <c r="F7" s="147" t="s">
        <v>3108</v>
      </c>
      <c r="G7" s="147" t="s">
        <v>85</v>
      </c>
      <c r="H7" s="147" t="s">
        <v>3108</v>
      </c>
      <c r="I7" s="147" t="s">
        <v>85</v>
      </c>
      <c r="J7" s="147" t="s">
        <v>3108</v>
      </c>
      <c r="K7" s="147" t="s">
        <v>85</v>
      </c>
      <c r="L7" s="147" t="s">
        <v>3108</v>
      </c>
      <c r="M7" s="147" t="s">
        <v>85</v>
      </c>
      <c r="N7" s="147" t="s">
        <v>3108</v>
      </c>
      <c r="O7" s="147" t="s">
        <v>85</v>
      </c>
      <c r="P7" s="147" t="s">
        <v>3108</v>
      </c>
      <c r="Q7" s="147" t="s">
        <v>85</v>
      </c>
      <c r="R7" s="147" t="s">
        <v>3108</v>
      </c>
      <c r="S7" s="147" t="s">
        <v>85</v>
      </c>
      <c r="T7" s="147" t="s">
        <v>3108</v>
      </c>
      <c r="U7" s="147" t="s">
        <v>85</v>
      </c>
      <c r="V7" s="147" t="s">
        <v>3108</v>
      </c>
      <c r="W7" s="147" t="s">
        <v>85</v>
      </c>
      <c r="X7" s="147" t="s">
        <v>3108</v>
      </c>
      <c r="Y7" s="147" t="s">
        <v>85</v>
      </c>
      <c r="Z7" s="147" t="s">
        <v>3108</v>
      </c>
      <c r="AA7" s="147" t="s">
        <v>85</v>
      </c>
      <c r="AB7" s="147" t="s">
        <v>3108</v>
      </c>
      <c r="AC7" s="147" t="s">
        <v>85</v>
      </c>
      <c r="AD7" s="147" t="s">
        <v>3108</v>
      </c>
      <c r="AE7" s="147" t="s">
        <v>85</v>
      </c>
      <c r="AF7" s="147" t="s">
        <v>3108</v>
      </c>
      <c r="AG7" s="147" t="s">
        <v>85</v>
      </c>
      <c r="AH7" s="147" t="s">
        <v>3108</v>
      </c>
      <c r="AI7" s="147" t="s">
        <v>85</v>
      </c>
      <c r="AJ7" s="147" t="s">
        <v>3108</v>
      </c>
      <c r="AK7" s="147" t="s">
        <v>85</v>
      </c>
      <c r="AL7" s="147" t="s">
        <v>3108</v>
      </c>
      <c r="AM7" s="147" t="s">
        <v>85</v>
      </c>
      <c r="AN7" s="147" t="s">
        <v>3108</v>
      </c>
      <c r="AO7" s="147" t="s">
        <v>85</v>
      </c>
      <c r="AP7" s="147" t="s">
        <v>3108</v>
      </c>
      <c r="AQ7" s="284" t="s">
        <v>85</v>
      </c>
      <c r="AR7" s="284"/>
      <c r="AS7" s="107" t="s">
        <v>85</v>
      </c>
      <c r="AT7" s="107" t="s">
        <v>3108</v>
      </c>
      <c r="AU7" s="164" t="s">
        <v>85</v>
      </c>
      <c r="AV7" s="164"/>
    </row>
    <row r="8" spans="1:48" ht="24.95" customHeight="1" x14ac:dyDescent="0.2">
      <c r="A8" s="107"/>
      <c r="B8" s="146" t="s">
        <v>3073</v>
      </c>
      <c r="C8" s="107" t="s">
        <v>3796</v>
      </c>
      <c r="D8" s="147"/>
      <c r="E8" s="147"/>
      <c r="F8" s="147"/>
      <c r="G8" s="147"/>
      <c r="H8" s="147"/>
      <c r="I8" s="147"/>
      <c r="J8" s="147"/>
      <c r="K8" s="147"/>
      <c r="L8" s="147"/>
      <c r="M8" s="147"/>
      <c r="N8" s="147"/>
      <c r="O8" s="147"/>
      <c r="P8" s="147"/>
      <c r="Q8" s="147"/>
      <c r="R8" s="147"/>
      <c r="S8" s="147"/>
      <c r="T8" s="147"/>
      <c r="U8" s="147"/>
      <c r="V8" s="147"/>
      <c r="W8" s="147"/>
      <c r="X8" s="107"/>
      <c r="Y8" s="107"/>
      <c r="Z8" s="107"/>
      <c r="AA8" s="107"/>
      <c r="AB8" s="107"/>
      <c r="AC8" s="107"/>
      <c r="AD8" s="107"/>
      <c r="AE8" s="107"/>
      <c r="AF8" s="107"/>
      <c r="AG8" s="107"/>
      <c r="AH8" s="107"/>
      <c r="AI8" s="107"/>
      <c r="AJ8" s="107"/>
      <c r="AK8" s="107"/>
      <c r="AL8" s="107"/>
      <c r="AM8" s="107"/>
      <c r="AN8" s="107"/>
      <c r="AO8" s="107"/>
      <c r="AP8" s="107"/>
      <c r="AQ8" s="284"/>
      <c r="AR8" s="284"/>
      <c r="AS8" s="115"/>
      <c r="AT8" s="107"/>
      <c r="AU8" s="164"/>
      <c r="AV8" s="164"/>
    </row>
    <row r="9" spans="1:48" ht="24.95" customHeight="1" x14ac:dyDescent="0.2">
      <c r="A9" s="147" t="s">
        <v>3080</v>
      </c>
      <c r="B9" s="107" t="s">
        <v>3080</v>
      </c>
      <c r="C9" s="107" t="s">
        <v>4520</v>
      </c>
      <c r="D9" s="147" t="s">
        <v>85</v>
      </c>
      <c r="E9" s="147" t="s">
        <v>85</v>
      </c>
      <c r="F9" s="147"/>
      <c r="G9" s="147" t="s">
        <v>85</v>
      </c>
      <c r="H9" s="147"/>
      <c r="I9" s="147" t="s">
        <v>85</v>
      </c>
      <c r="J9" s="147"/>
      <c r="K9" s="147" t="s">
        <v>85</v>
      </c>
      <c r="L9" s="147"/>
      <c r="M9" s="147" t="s">
        <v>85</v>
      </c>
      <c r="N9" s="147"/>
      <c r="O9" s="147" t="s">
        <v>85</v>
      </c>
      <c r="P9" s="147"/>
      <c r="Q9" s="147" t="s">
        <v>85</v>
      </c>
      <c r="R9" s="147"/>
      <c r="S9" s="147" t="s">
        <v>85</v>
      </c>
      <c r="T9" s="147"/>
      <c r="U9" s="147" t="s">
        <v>85</v>
      </c>
      <c r="V9" s="147"/>
      <c r="W9" s="147" t="s">
        <v>85</v>
      </c>
      <c r="X9" s="147"/>
      <c r="Y9" s="147" t="s">
        <v>85</v>
      </c>
      <c r="Z9" s="147"/>
      <c r="AA9" s="147" t="s">
        <v>85</v>
      </c>
      <c r="AB9" s="147"/>
      <c r="AC9" s="147" t="s">
        <v>85</v>
      </c>
      <c r="AD9" s="147"/>
      <c r="AE9" s="147" t="s">
        <v>85</v>
      </c>
      <c r="AF9" s="147"/>
      <c r="AG9" s="147" t="s">
        <v>85</v>
      </c>
      <c r="AH9" s="147"/>
      <c r="AI9" s="147" t="s">
        <v>85</v>
      </c>
      <c r="AJ9" s="147"/>
      <c r="AK9" s="147" t="s">
        <v>85</v>
      </c>
      <c r="AL9" s="147"/>
      <c r="AM9" s="147" t="s">
        <v>85</v>
      </c>
      <c r="AN9" s="147"/>
      <c r="AO9" s="147" t="s">
        <v>85</v>
      </c>
      <c r="AP9" s="147"/>
      <c r="AQ9" s="284" t="s">
        <v>85</v>
      </c>
      <c r="AR9" s="284"/>
      <c r="AS9" s="107" t="s">
        <v>85</v>
      </c>
      <c r="AT9" s="107"/>
      <c r="AU9" s="164" t="s">
        <v>85</v>
      </c>
      <c r="AV9" s="164"/>
    </row>
    <row r="10" spans="1:48" ht="24.95" customHeight="1" x14ac:dyDescent="0.2">
      <c r="A10" s="107"/>
      <c r="B10" s="107" t="s">
        <v>3088</v>
      </c>
      <c r="C10" s="107" t="s">
        <v>5857</v>
      </c>
      <c r="D10" s="622" t="s">
        <v>5738</v>
      </c>
      <c r="E10" s="107" t="s">
        <v>88</v>
      </c>
      <c r="F10" s="107"/>
      <c r="G10" s="107" t="s">
        <v>88</v>
      </c>
      <c r="H10" s="107"/>
      <c r="I10" s="107" t="s">
        <v>88</v>
      </c>
      <c r="J10" s="107"/>
      <c r="K10" s="107" t="s">
        <v>88</v>
      </c>
      <c r="L10" s="107"/>
      <c r="M10" s="107" t="s">
        <v>88</v>
      </c>
      <c r="N10" s="107"/>
      <c r="O10" s="107" t="s">
        <v>88</v>
      </c>
      <c r="P10" s="107"/>
      <c r="Q10" s="107" t="s">
        <v>88</v>
      </c>
      <c r="R10" s="107"/>
      <c r="S10" s="107" t="s">
        <v>88</v>
      </c>
      <c r="T10" s="107"/>
      <c r="U10" s="107" t="s">
        <v>88</v>
      </c>
      <c r="V10" s="107"/>
      <c r="W10" s="107" t="s">
        <v>88</v>
      </c>
      <c r="X10" s="107"/>
      <c r="Y10" s="107" t="s">
        <v>88</v>
      </c>
      <c r="Z10" s="107"/>
      <c r="AA10" s="107" t="s">
        <v>88</v>
      </c>
      <c r="AB10" s="107"/>
      <c r="AC10" s="107" t="s">
        <v>88</v>
      </c>
      <c r="AD10" s="107"/>
      <c r="AE10" s="107" t="s">
        <v>88</v>
      </c>
      <c r="AF10" s="107"/>
      <c r="AG10" s="107" t="s">
        <v>88</v>
      </c>
      <c r="AH10" s="107"/>
      <c r="AI10" s="107" t="s">
        <v>88</v>
      </c>
      <c r="AJ10" s="107"/>
      <c r="AK10" s="107" t="s">
        <v>88</v>
      </c>
      <c r="AL10" s="107"/>
      <c r="AM10" s="107" t="s">
        <v>88</v>
      </c>
      <c r="AN10" s="107"/>
      <c r="AO10" s="107" t="s">
        <v>88</v>
      </c>
      <c r="AP10" s="107"/>
      <c r="AQ10" s="107" t="s">
        <v>88</v>
      </c>
      <c r="AR10" s="107"/>
      <c r="AS10" s="107" t="s">
        <v>88</v>
      </c>
      <c r="AT10" s="107"/>
      <c r="AU10" s="107" t="s">
        <v>88</v>
      </c>
      <c r="AV10" s="107"/>
    </row>
    <row r="11" spans="1:48" ht="24.95" customHeight="1" x14ac:dyDescent="0.2">
      <c r="A11" s="107"/>
      <c r="B11" s="107" t="s">
        <v>3088</v>
      </c>
      <c r="C11" s="107" t="s">
        <v>5857</v>
      </c>
      <c r="D11" s="15" t="s">
        <v>5740</v>
      </c>
      <c r="E11" s="107" t="s">
        <v>88</v>
      </c>
      <c r="F11" s="107"/>
      <c r="G11" s="107" t="s">
        <v>88</v>
      </c>
      <c r="H11" s="107"/>
      <c r="I11" s="107" t="s">
        <v>88</v>
      </c>
      <c r="J11" s="107"/>
      <c r="K11" s="107" t="s">
        <v>88</v>
      </c>
      <c r="L11" s="107"/>
      <c r="M11" s="107" t="s">
        <v>88</v>
      </c>
      <c r="N11" s="107"/>
      <c r="O11" s="107" t="s">
        <v>88</v>
      </c>
      <c r="P11" s="107"/>
      <c r="Q11" s="107" t="s">
        <v>88</v>
      </c>
      <c r="R11" s="107"/>
      <c r="S11" s="107" t="s">
        <v>88</v>
      </c>
      <c r="T11" s="107"/>
      <c r="U11" s="107" t="s">
        <v>88</v>
      </c>
      <c r="V11" s="107"/>
      <c r="W11" s="107" t="s">
        <v>88</v>
      </c>
      <c r="X11" s="107"/>
      <c r="Y11" s="107" t="s">
        <v>88</v>
      </c>
      <c r="Z11" s="107"/>
      <c r="AA11" s="107" t="s">
        <v>88</v>
      </c>
      <c r="AB11" s="107"/>
      <c r="AC11" s="107" t="s">
        <v>88</v>
      </c>
      <c r="AD11" s="107"/>
      <c r="AE11" s="107" t="s">
        <v>88</v>
      </c>
      <c r="AF11" s="107"/>
      <c r="AG11" s="107" t="s">
        <v>88</v>
      </c>
      <c r="AH11" s="107"/>
      <c r="AI11" s="107" t="s">
        <v>88</v>
      </c>
      <c r="AJ11" s="107"/>
      <c r="AK11" s="107" t="s">
        <v>88</v>
      </c>
      <c r="AL11" s="107"/>
      <c r="AM11" s="107" t="s">
        <v>88</v>
      </c>
      <c r="AN11" s="107"/>
      <c r="AO11" s="107" t="s">
        <v>88</v>
      </c>
      <c r="AP11" s="107"/>
      <c r="AQ11" s="107" t="s">
        <v>88</v>
      </c>
      <c r="AR11" s="107"/>
      <c r="AS11" s="107" t="s">
        <v>88</v>
      </c>
      <c r="AT11" s="107"/>
      <c r="AU11" s="107" t="s">
        <v>88</v>
      </c>
      <c r="AV11" s="107"/>
    </row>
    <row r="12" spans="1:48" ht="24.95" customHeight="1" x14ac:dyDescent="0.2">
      <c r="A12" s="107"/>
      <c r="B12" s="107" t="s">
        <v>3088</v>
      </c>
      <c r="C12" s="107" t="s">
        <v>5857</v>
      </c>
      <c r="D12" s="15" t="s">
        <v>5741</v>
      </c>
      <c r="E12" s="107" t="s">
        <v>88</v>
      </c>
      <c r="F12" s="107"/>
      <c r="G12" s="107" t="s">
        <v>88</v>
      </c>
      <c r="H12" s="107"/>
      <c r="I12" s="107" t="s">
        <v>88</v>
      </c>
      <c r="J12" s="107"/>
      <c r="K12" s="107" t="s">
        <v>88</v>
      </c>
      <c r="L12" s="107"/>
      <c r="M12" s="107" t="s">
        <v>88</v>
      </c>
      <c r="N12" s="107"/>
      <c r="O12" s="107" t="s">
        <v>88</v>
      </c>
      <c r="P12" s="107"/>
      <c r="Q12" s="107" t="s">
        <v>88</v>
      </c>
      <c r="R12" s="107"/>
      <c r="S12" s="107" t="s">
        <v>88</v>
      </c>
      <c r="T12" s="107"/>
      <c r="U12" s="107" t="s">
        <v>88</v>
      </c>
      <c r="V12" s="107"/>
      <c r="W12" s="107" t="s">
        <v>88</v>
      </c>
      <c r="X12" s="107"/>
      <c r="Y12" s="107" t="s">
        <v>88</v>
      </c>
      <c r="Z12" s="107"/>
      <c r="AA12" s="107" t="s">
        <v>88</v>
      </c>
      <c r="AB12" s="107"/>
      <c r="AC12" s="107" t="s">
        <v>88</v>
      </c>
      <c r="AD12" s="107"/>
      <c r="AE12" s="107" t="s">
        <v>88</v>
      </c>
      <c r="AF12" s="107"/>
      <c r="AG12" s="107" t="s">
        <v>88</v>
      </c>
      <c r="AH12" s="107"/>
      <c r="AI12" s="107" t="s">
        <v>88</v>
      </c>
      <c r="AJ12" s="107"/>
      <c r="AK12" s="107" t="s">
        <v>88</v>
      </c>
      <c r="AL12" s="107"/>
      <c r="AM12" s="107" t="s">
        <v>88</v>
      </c>
      <c r="AN12" s="107"/>
      <c r="AO12" s="107" t="s">
        <v>88</v>
      </c>
      <c r="AP12" s="107"/>
      <c r="AQ12" s="107" t="s">
        <v>88</v>
      </c>
      <c r="AR12" s="107"/>
      <c r="AS12" s="107" t="s">
        <v>88</v>
      </c>
      <c r="AT12" s="107"/>
      <c r="AU12" s="107" t="s">
        <v>88</v>
      </c>
      <c r="AV12" s="107"/>
    </row>
    <row r="13" spans="1:48" ht="24.95" customHeight="1" x14ac:dyDescent="0.2">
      <c r="A13" s="107"/>
      <c r="B13" s="107" t="s">
        <v>3088</v>
      </c>
      <c r="C13" s="107" t="s">
        <v>5857</v>
      </c>
      <c r="D13" s="15" t="s">
        <v>5742</v>
      </c>
      <c r="E13" s="107" t="s">
        <v>88</v>
      </c>
      <c r="F13" s="107"/>
      <c r="G13" s="107" t="s">
        <v>88</v>
      </c>
      <c r="H13" s="107"/>
      <c r="I13" s="107" t="s">
        <v>88</v>
      </c>
      <c r="J13" s="107"/>
      <c r="K13" s="107" t="s">
        <v>88</v>
      </c>
      <c r="L13" s="107"/>
      <c r="M13" s="107" t="s">
        <v>88</v>
      </c>
      <c r="N13" s="107"/>
      <c r="O13" s="107" t="s">
        <v>88</v>
      </c>
      <c r="P13" s="107"/>
      <c r="Q13" s="107" t="s">
        <v>88</v>
      </c>
      <c r="R13" s="107"/>
      <c r="S13" s="107" t="s">
        <v>88</v>
      </c>
      <c r="T13" s="107"/>
      <c r="U13" s="107" t="s">
        <v>88</v>
      </c>
      <c r="V13" s="107"/>
      <c r="W13" s="107" t="s">
        <v>88</v>
      </c>
      <c r="X13" s="107"/>
      <c r="Y13" s="107" t="s">
        <v>88</v>
      </c>
      <c r="Z13" s="107"/>
      <c r="AA13" s="107" t="s">
        <v>88</v>
      </c>
      <c r="AB13" s="107"/>
      <c r="AC13" s="107" t="s">
        <v>88</v>
      </c>
      <c r="AD13" s="107"/>
      <c r="AE13" s="107" t="s">
        <v>88</v>
      </c>
      <c r="AF13" s="107"/>
      <c r="AG13" s="107" t="s">
        <v>88</v>
      </c>
      <c r="AH13" s="107"/>
      <c r="AI13" s="107" t="s">
        <v>88</v>
      </c>
      <c r="AJ13" s="107"/>
      <c r="AK13" s="107" t="s">
        <v>88</v>
      </c>
      <c r="AL13" s="107"/>
      <c r="AM13" s="107" t="s">
        <v>88</v>
      </c>
      <c r="AN13" s="107"/>
      <c r="AO13" s="107" t="s">
        <v>88</v>
      </c>
      <c r="AP13" s="107"/>
      <c r="AQ13" s="107" t="s">
        <v>88</v>
      </c>
      <c r="AR13" s="107"/>
      <c r="AS13" s="107" t="s">
        <v>88</v>
      </c>
      <c r="AT13" s="107"/>
      <c r="AU13" s="107" t="s">
        <v>88</v>
      </c>
      <c r="AV13" s="107"/>
    </row>
    <row r="14" spans="1:48" ht="24.95" customHeight="1" x14ac:dyDescent="0.2">
      <c r="A14" s="107"/>
      <c r="B14" s="107" t="s">
        <v>3088</v>
      </c>
      <c r="C14" s="107" t="s">
        <v>5857</v>
      </c>
      <c r="D14" s="15" t="s">
        <v>5743</v>
      </c>
      <c r="E14" s="107" t="s">
        <v>88</v>
      </c>
      <c r="F14" s="107"/>
      <c r="G14" s="107" t="s">
        <v>88</v>
      </c>
      <c r="H14" s="107"/>
      <c r="I14" s="107" t="s">
        <v>88</v>
      </c>
      <c r="J14" s="107"/>
      <c r="K14" s="107" t="s">
        <v>88</v>
      </c>
      <c r="L14" s="107"/>
      <c r="M14" s="107" t="s">
        <v>88</v>
      </c>
      <c r="N14" s="107"/>
      <c r="O14" s="107" t="s">
        <v>88</v>
      </c>
      <c r="P14" s="107"/>
      <c r="Q14" s="107" t="s">
        <v>88</v>
      </c>
      <c r="R14" s="107"/>
      <c r="S14" s="107" t="s">
        <v>88</v>
      </c>
      <c r="T14" s="107"/>
      <c r="U14" s="107" t="s">
        <v>88</v>
      </c>
      <c r="V14" s="107"/>
      <c r="W14" s="107" t="s">
        <v>88</v>
      </c>
      <c r="X14" s="107"/>
      <c r="Y14" s="107" t="s">
        <v>88</v>
      </c>
      <c r="Z14" s="107"/>
      <c r="AA14" s="107" t="s">
        <v>88</v>
      </c>
      <c r="AB14" s="107"/>
      <c r="AC14" s="107" t="s">
        <v>88</v>
      </c>
      <c r="AD14" s="107"/>
      <c r="AE14" s="107" t="s">
        <v>88</v>
      </c>
      <c r="AF14" s="107"/>
      <c r="AG14" s="107" t="s">
        <v>88</v>
      </c>
      <c r="AH14" s="107"/>
      <c r="AI14" s="107" t="s">
        <v>88</v>
      </c>
      <c r="AJ14" s="107"/>
      <c r="AK14" s="107" t="s">
        <v>88</v>
      </c>
      <c r="AL14" s="107"/>
      <c r="AM14" s="107" t="s">
        <v>88</v>
      </c>
      <c r="AN14" s="107"/>
      <c r="AO14" s="107" t="s">
        <v>88</v>
      </c>
      <c r="AP14" s="107"/>
      <c r="AQ14" s="107" t="s">
        <v>88</v>
      </c>
      <c r="AR14" s="107"/>
      <c r="AS14" s="107" t="s">
        <v>88</v>
      </c>
      <c r="AT14" s="107"/>
      <c r="AU14" s="107" t="s">
        <v>88</v>
      </c>
      <c r="AV14" s="107"/>
    </row>
    <row r="15" spans="1:48" ht="24.95" customHeight="1" x14ac:dyDescent="0.2">
      <c r="A15" s="107"/>
      <c r="B15" s="107" t="s">
        <v>3088</v>
      </c>
      <c r="C15" s="107" t="s">
        <v>5857</v>
      </c>
      <c r="D15" s="15" t="s">
        <v>5744</v>
      </c>
      <c r="E15" s="107" t="s">
        <v>88</v>
      </c>
      <c r="F15" s="107"/>
      <c r="G15" s="107" t="s">
        <v>88</v>
      </c>
      <c r="H15" s="107"/>
      <c r="I15" s="107" t="s">
        <v>88</v>
      </c>
      <c r="J15" s="107"/>
      <c r="K15" s="107" t="s">
        <v>88</v>
      </c>
      <c r="L15" s="107"/>
      <c r="M15" s="107" t="s">
        <v>88</v>
      </c>
      <c r="N15" s="107"/>
      <c r="O15" s="107" t="s">
        <v>88</v>
      </c>
      <c r="P15" s="107"/>
      <c r="Q15" s="107" t="s">
        <v>88</v>
      </c>
      <c r="R15" s="107"/>
      <c r="S15" s="107" t="s">
        <v>88</v>
      </c>
      <c r="T15" s="107"/>
      <c r="U15" s="107" t="s">
        <v>88</v>
      </c>
      <c r="V15" s="107"/>
      <c r="W15" s="107" t="s">
        <v>88</v>
      </c>
      <c r="X15" s="107"/>
      <c r="Y15" s="107" t="s">
        <v>88</v>
      </c>
      <c r="Z15" s="107"/>
      <c r="AA15" s="107" t="s">
        <v>88</v>
      </c>
      <c r="AB15" s="107"/>
      <c r="AC15" s="107" t="s">
        <v>88</v>
      </c>
      <c r="AD15" s="107"/>
      <c r="AE15" s="107" t="s">
        <v>88</v>
      </c>
      <c r="AF15" s="107"/>
      <c r="AG15" s="107" t="s">
        <v>88</v>
      </c>
      <c r="AH15" s="107"/>
      <c r="AI15" s="107" t="s">
        <v>88</v>
      </c>
      <c r="AJ15" s="107"/>
      <c r="AK15" s="107" t="s">
        <v>88</v>
      </c>
      <c r="AL15" s="107"/>
      <c r="AM15" s="107" t="s">
        <v>88</v>
      </c>
      <c r="AN15" s="107"/>
      <c r="AO15" s="107" t="s">
        <v>88</v>
      </c>
      <c r="AP15" s="107"/>
      <c r="AQ15" s="107" t="s">
        <v>88</v>
      </c>
      <c r="AR15" s="107"/>
      <c r="AS15" s="107" t="s">
        <v>88</v>
      </c>
      <c r="AT15" s="107"/>
      <c r="AU15" s="107" t="s">
        <v>88</v>
      </c>
      <c r="AV15" s="107"/>
    </row>
    <row r="16" spans="1:48" ht="24.95" customHeight="1" x14ac:dyDescent="0.2">
      <c r="A16" s="107"/>
      <c r="B16" s="107" t="s">
        <v>3088</v>
      </c>
      <c r="C16" s="107" t="s">
        <v>5857</v>
      </c>
      <c r="D16" s="15" t="s">
        <v>5745</v>
      </c>
      <c r="E16" s="107" t="s">
        <v>88</v>
      </c>
      <c r="F16" s="107"/>
      <c r="G16" s="107" t="s">
        <v>88</v>
      </c>
      <c r="H16" s="107"/>
      <c r="I16" s="107" t="s">
        <v>88</v>
      </c>
      <c r="J16" s="107"/>
      <c r="K16" s="107" t="s">
        <v>88</v>
      </c>
      <c r="L16" s="107"/>
      <c r="M16" s="107" t="s">
        <v>88</v>
      </c>
      <c r="N16" s="107"/>
      <c r="O16" s="107" t="s">
        <v>88</v>
      </c>
      <c r="P16" s="107"/>
      <c r="Q16" s="107" t="s">
        <v>88</v>
      </c>
      <c r="R16" s="107"/>
      <c r="S16" s="107" t="s">
        <v>88</v>
      </c>
      <c r="T16" s="107"/>
      <c r="U16" s="107" t="s">
        <v>88</v>
      </c>
      <c r="V16" s="107"/>
      <c r="W16" s="107" t="s">
        <v>88</v>
      </c>
      <c r="X16" s="107"/>
      <c r="Y16" s="107" t="s">
        <v>88</v>
      </c>
      <c r="Z16" s="107"/>
      <c r="AA16" s="107" t="s">
        <v>88</v>
      </c>
      <c r="AB16" s="107"/>
      <c r="AC16" s="107" t="s">
        <v>88</v>
      </c>
      <c r="AD16" s="107"/>
      <c r="AE16" s="107" t="s">
        <v>88</v>
      </c>
      <c r="AF16" s="107"/>
      <c r="AG16" s="107" t="s">
        <v>88</v>
      </c>
      <c r="AH16" s="107"/>
      <c r="AI16" s="107" t="s">
        <v>88</v>
      </c>
      <c r="AJ16" s="107"/>
      <c r="AK16" s="107" t="s">
        <v>88</v>
      </c>
      <c r="AL16" s="107"/>
      <c r="AM16" s="107" t="s">
        <v>88</v>
      </c>
      <c r="AN16" s="107"/>
      <c r="AO16" s="107" t="s">
        <v>88</v>
      </c>
      <c r="AP16" s="107"/>
      <c r="AQ16" s="107" t="s">
        <v>88</v>
      </c>
      <c r="AR16" s="107"/>
      <c r="AS16" s="107" t="s">
        <v>88</v>
      </c>
      <c r="AT16" s="107"/>
      <c r="AU16" s="107" t="s">
        <v>88</v>
      </c>
      <c r="AV16" s="107"/>
    </row>
    <row r="17" spans="1:48" ht="24.95" customHeight="1" x14ac:dyDescent="0.2">
      <c r="A17" s="107"/>
      <c r="B17" s="107" t="s">
        <v>3088</v>
      </c>
      <c r="C17" s="107" t="s">
        <v>5857</v>
      </c>
      <c r="D17" s="15" t="s">
        <v>5746</v>
      </c>
      <c r="E17" s="107" t="s">
        <v>88</v>
      </c>
      <c r="F17" s="107"/>
      <c r="G17" s="107" t="s">
        <v>88</v>
      </c>
      <c r="H17" s="107"/>
      <c r="I17" s="107" t="s">
        <v>88</v>
      </c>
      <c r="J17" s="107"/>
      <c r="K17" s="107" t="s">
        <v>88</v>
      </c>
      <c r="L17" s="107"/>
      <c r="M17" s="107" t="s">
        <v>88</v>
      </c>
      <c r="N17" s="107"/>
      <c r="O17" s="107" t="s">
        <v>88</v>
      </c>
      <c r="P17" s="107"/>
      <c r="Q17" s="107" t="s">
        <v>88</v>
      </c>
      <c r="R17" s="107"/>
      <c r="S17" s="107" t="s">
        <v>88</v>
      </c>
      <c r="T17" s="107"/>
      <c r="U17" s="107" t="s">
        <v>88</v>
      </c>
      <c r="V17" s="107"/>
      <c r="W17" s="107" t="s">
        <v>88</v>
      </c>
      <c r="X17" s="107"/>
      <c r="Y17" s="107" t="s">
        <v>88</v>
      </c>
      <c r="Z17" s="107"/>
      <c r="AA17" s="107" t="s">
        <v>88</v>
      </c>
      <c r="AB17" s="107"/>
      <c r="AC17" s="107" t="s">
        <v>88</v>
      </c>
      <c r="AD17" s="107"/>
      <c r="AE17" s="107" t="s">
        <v>88</v>
      </c>
      <c r="AF17" s="107"/>
      <c r="AG17" s="107" t="s">
        <v>88</v>
      </c>
      <c r="AH17" s="107"/>
      <c r="AI17" s="107" t="s">
        <v>88</v>
      </c>
      <c r="AJ17" s="107"/>
      <c r="AK17" s="107" t="s">
        <v>88</v>
      </c>
      <c r="AL17" s="107"/>
      <c r="AM17" s="107" t="s">
        <v>88</v>
      </c>
      <c r="AN17" s="107"/>
      <c r="AO17" s="107" t="s">
        <v>88</v>
      </c>
      <c r="AP17" s="107"/>
      <c r="AQ17" s="107" t="s">
        <v>88</v>
      </c>
      <c r="AR17" s="107"/>
      <c r="AS17" s="107" t="s">
        <v>88</v>
      </c>
      <c r="AT17" s="107"/>
      <c r="AU17" s="107" t="s">
        <v>88</v>
      </c>
      <c r="AV17" s="107"/>
    </row>
    <row r="18" spans="1:48" ht="24.95" customHeight="1" x14ac:dyDescent="0.2">
      <c r="A18" s="107"/>
      <c r="B18" s="107" t="s">
        <v>3088</v>
      </c>
      <c r="C18" s="107" t="s">
        <v>5857</v>
      </c>
      <c r="D18" s="15" t="s">
        <v>5747</v>
      </c>
      <c r="E18" s="107" t="s">
        <v>88</v>
      </c>
      <c r="F18" s="107"/>
      <c r="G18" s="107" t="s">
        <v>88</v>
      </c>
      <c r="H18" s="107"/>
      <c r="I18" s="107" t="s">
        <v>88</v>
      </c>
      <c r="J18" s="107"/>
      <c r="K18" s="107" t="s">
        <v>88</v>
      </c>
      <c r="L18" s="107"/>
      <c r="M18" s="107" t="s">
        <v>88</v>
      </c>
      <c r="N18" s="107"/>
      <c r="O18" s="107" t="s">
        <v>88</v>
      </c>
      <c r="P18" s="107"/>
      <c r="Q18" s="107" t="s">
        <v>88</v>
      </c>
      <c r="R18" s="107"/>
      <c r="S18" s="107" t="s">
        <v>88</v>
      </c>
      <c r="T18" s="107"/>
      <c r="U18" s="107" t="s">
        <v>88</v>
      </c>
      <c r="V18" s="107"/>
      <c r="W18" s="107" t="s">
        <v>88</v>
      </c>
      <c r="X18" s="107"/>
      <c r="Y18" s="107" t="s">
        <v>88</v>
      </c>
      <c r="Z18" s="107"/>
      <c r="AA18" s="107" t="s">
        <v>88</v>
      </c>
      <c r="AB18" s="107"/>
      <c r="AC18" s="107" t="s">
        <v>88</v>
      </c>
      <c r="AD18" s="107"/>
      <c r="AE18" s="107" t="s">
        <v>88</v>
      </c>
      <c r="AF18" s="107"/>
      <c r="AG18" s="107" t="s">
        <v>88</v>
      </c>
      <c r="AH18" s="107"/>
      <c r="AI18" s="107" t="s">
        <v>88</v>
      </c>
      <c r="AJ18" s="107"/>
      <c r="AK18" s="107" t="s">
        <v>88</v>
      </c>
      <c r="AL18" s="107"/>
      <c r="AM18" s="107" t="s">
        <v>88</v>
      </c>
      <c r="AN18" s="107"/>
      <c r="AO18" s="107" t="s">
        <v>88</v>
      </c>
      <c r="AP18" s="107"/>
      <c r="AQ18" s="107" t="s">
        <v>88</v>
      </c>
      <c r="AR18" s="107"/>
      <c r="AS18" s="107" t="s">
        <v>88</v>
      </c>
      <c r="AT18" s="107"/>
      <c r="AU18" s="107" t="s">
        <v>88</v>
      </c>
      <c r="AV18" s="107"/>
    </row>
    <row r="19" spans="1:48" ht="24.95" customHeight="1" x14ac:dyDescent="0.2">
      <c r="A19" s="107"/>
      <c r="B19" s="107" t="s">
        <v>3088</v>
      </c>
      <c r="C19" s="107" t="s">
        <v>5857</v>
      </c>
      <c r="D19" s="15" t="s">
        <v>5748</v>
      </c>
      <c r="E19" s="107" t="s">
        <v>88</v>
      </c>
      <c r="F19" s="107"/>
      <c r="G19" s="107" t="s">
        <v>88</v>
      </c>
      <c r="H19" s="107"/>
      <c r="I19" s="107" t="s">
        <v>88</v>
      </c>
      <c r="J19" s="107"/>
      <c r="K19" s="107" t="s">
        <v>88</v>
      </c>
      <c r="L19" s="107"/>
      <c r="M19" s="107" t="s">
        <v>88</v>
      </c>
      <c r="N19" s="107"/>
      <c r="O19" s="107" t="s">
        <v>88</v>
      </c>
      <c r="P19" s="107"/>
      <c r="Q19" s="107" t="s">
        <v>88</v>
      </c>
      <c r="R19" s="107"/>
      <c r="S19" s="107" t="s">
        <v>88</v>
      </c>
      <c r="T19" s="107"/>
      <c r="U19" s="107" t="s">
        <v>88</v>
      </c>
      <c r="V19" s="107"/>
      <c r="W19" s="107" t="s">
        <v>88</v>
      </c>
      <c r="X19" s="107"/>
      <c r="Y19" s="107" t="s">
        <v>88</v>
      </c>
      <c r="Z19" s="107"/>
      <c r="AA19" s="107" t="s">
        <v>88</v>
      </c>
      <c r="AB19" s="107"/>
      <c r="AC19" s="107" t="s">
        <v>88</v>
      </c>
      <c r="AD19" s="107"/>
      <c r="AE19" s="107" t="s">
        <v>88</v>
      </c>
      <c r="AF19" s="107"/>
      <c r="AG19" s="107" t="s">
        <v>88</v>
      </c>
      <c r="AH19" s="107"/>
      <c r="AI19" s="107" t="s">
        <v>88</v>
      </c>
      <c r="AJ19" s="107"/>
      <c r="AK19" s="107" t="s">
        <v>88</v>
      </c>
      <c r="AL19" s="107"/>
      <c r="AM19" s="107" t="s">
        <v>88</v>
      </c>
      <c r="AN19" s="107"/>
      <c r="AO19" s="107" t="s">
        <v>88</v>
      </c>
      <c r="AP19" s="107"/>
      <c r="AQ19" s="107" t="s">
        <v>88</v>
      </c>
      <c r="AR19" s="107"/>
      <c r="AS19" s="107" t="s">
        <v>88</v>
      </c>
      <c r="AT19" s="107"/>
      <c r="AU19" s="107" t="s">
        <v>88</v>
      </c>
      <c r="AV19" s="107"/>
    </row>
    <row r="20" spans="1:48" ht="24.95" customHeight="1" x14ac:dyDescent="0.2">
      <c r="A20" s="107"/>
      <c r="B20" s="107" t="s">
        <v>3088</v>
      </c>
      <c r="C20" s="107" t="s">
        <v>5857</v>
      </c>
      <c r="D20" s="15" t="s">
        <v>5749</v>
      </c>
      <c r="E20" s="107" t="s">
        <v>88</v>
      </c>
      <c r="F20" s="107"/>
      <c r="G20" s="107" t="s">
        <v>88</v>
      </c>
      <c r="H20" s="107"/>
      <c r="I20" s="107" t="s">
        <v>88</v>
      </c>
      <c r="J20" s="107"/>
      <c r="K20" s="107" t="s">
        <v>88</v>
      </c>
      <c r="L20" s="107"/>
      <c r="M20" s="107" t="s">
        <v>88</v>
      </c>
      <c r="N20" s="107"/>
      <c r="O20" s="107" t="s">
        <v>88</v>
      </c>
      <c r="P20" s="107"/>
      <c r="Q20" s="107" t="s">
        <v>88</v>
      </c>
      <c r="R20" s="107"/>
      <c r="S20" s="107" t="s">
        <v>88</v>
      </c>
      <c r="T20" s="107"/>
      <c r="U20" s="107" t="s">
        <v>88</v>
      </c>
      <c r="V20" s="107"/>
      <c r="W20" s="107" t="s">
        <v>88</v>
      </c>
      <c r="X20" s="107"/>
      <c r="Y20" s="107" t="s">
        <v>88</v>
      </c>
      <c r="Z20" s="107"/>
      <c r="AA20" s="107" t="s">
        <v>88</v>
      </c>
      <c r="AB20" s="107"/>
      <c r="AC20" s="107" t="s">
        <v>88</v>
      </c>
      <c r="AD20" s="107"/>
      <c r="AE20" s="107" t="s">
        <v>88</v>
      </c>
      <c r="AF20" s="107"/>
      <c r="AG20" s="107" t="s">
        <v>88</v>
      </c>
      <c r="AH20" s="107"/>
      <c r="AI20" s="107" t="s">
        <v>88</v>
      </c>
      <c r="AJ20" s="107"/>
      <c r="AK20" s="107" t="s">
        <v>88</v>
      </c>
      <c r="AL20" s="107"/>
      <c r="AM20" s="107" t="s">
        <v>88</v>
      </c>
      <c r="AN20" s="107"/>
      <c r="AO20" s="107" t="s">
        <v>88</v>
      </c>
      <c r="AP20" s="107"/>
      <c r="AQ20" s="107" t="s">
        <v>88</v>
      </c>
      <c r="AR20" s="107"/>
      <c r="AS20" s="107" t="s">
        <v>88</v>
      </c>
      <c r="AT20" s="107"/>
      <c r="AU20" s="107" t="s">
        <v>88</v>
      </c>
      <c r="AV20" s="107"/>
    </row>
    <row r="21" spans="1:48" ht="24.95" customHeight="1" x14ac:dyDescent="0.2">
      <c r="A21" s="107"/>
      <c r="B21" s="107" t="s">
        <v>3088</v>
      </c>
      <c r="C21" s="107" t="s">
        <v>5857</v>
      </c>
      <c r="D21" s="15" t="s">
        <v>5750</v>
      </c>
      <c r="E21" s="107" t="s">
        <v>88</v>
      </c>
      <c r="F21" s="107"/>
      <c r="G21" s="107" t="s">
        <v>88</v>
      </c>
      <c r="H21" s="107"/>
      <c r="I21" s="107" t="s">
        <v>88</v>
      </c>
      <c r="J21" s="107"/>
      <c r="K21" s="107" t="s">
        <v>88</v>
      </c>
      <c r="L21" s="107"/>
      <c r="M21" s="107" t="s">
        <v>88</v>
      </c>
      <c r="N21" s="107"/>
      <c r="O21" s="107" t="s">
        <v>88</v>
      </c>
      <c r="P21" s="107"/>
      <c r="Q21" s="107" t="s">
        <v>88</v>
      </c>
      <c r="R21" s="107"/>
      <c r="S21" s="107" t="s">
        <v>88</v>
      </c>
      <c r="T21" s="107"/>
      <c r="U21" s="107" t="s">
        <v>88</v>
      </c>
      <c r="V21" s="107"/>
      <c r="W21" s="107" t="s">
        <v>88</v>
      </c>
      <c r="X21" s="107"/>
      <c r="Y21" s="107" t="s">
        <v>88</v>
      </c>
      <c r="Z21" s="107"/>
      <c r="AA21" s="107" t="s">
        <v>88</v>
      </c>
      <c r="AB21" s="107"/>
      <c r="AC21" s="107" t="s">
        <v>88</v>
      </c>
      <c r="AD21" s="107"/>
      <c r="AE21" s="107" t="s">
        <v>88</v>
      </c>
      <c r="AF21" s="107"/>
      <c r="AG21" s="107" t="s">
        <v>88</v>
      </c>
      <c r="AH21" s="107"/>
      <c r="AI21" s="107" t="s">
        <v>88</v>
      </c>
      <c r="AJ21" s="107"/>
      <c r="AK21" s="107" t="s">
        <v>88</v>
      </c>
      <c r="AL21" s="107"/>
      <c r="AM21" s="107" t="s">
        <v>88</v>
      </c>
      <c r="AN21" s="107"/>
      <c r="AO21" s="107" t="s">
        <v>88</v>
      </c>
      <c r="AP21" s="107"/>
      <c r="AQ21" s="107" t="s">
        <v>88</v>
      </c>
      <c r="AR21" s="107"/>
      <c r="AS21" s="107" t="s">
        <v>88</v>
      </c>
      <c r="AT21" s="107"/>
      <c r="AU21" s="107" t="s">
        <v>88</v>
      </c>
      <c r="AV21" s="107"/>
    </row>
    <row r="22" spans="1:48" ht="24.95" customHeight="1" x14ac:dyDescent="0.2">
      <c r="A22" s="107"/>
      <c r="B22" s="107" t="s">
        <v>3088</v>
      </c>
      <c r="C22" s="107" t="s">
        <v>5857</v>
      </c>
      <c r="D22" s="15" t="s">
        <v>5751</v>
      </c>
      <c r="E22" s="107" t="s">
        <v>88</v>
      </c>
      <c r="F22" s="107"/>
      <c r="G22" s="107" t="s">
        <v>88</v>
      </c>
      <c r="H22" s="107"/>
      <c r="I22" s="107" t="s">
        <v>88</v>
      </c>
      <c r="J22" s="107"/>
      <c r="K22" s="107" t="s">
        <v>88</v>
      </c>
      <c r="L22" s="107"/>
      <c r="M22" s="107" t="s">
        <v>88</v>
      </c>
      <c r="N22" s="107"/>
      <c r="O22" s="107" t="s">
        <v>88</v>
      </c>
      <c r="P22" s="107"/>
      <c r="Q22" s="107" t="s">
        <v>88</v>
      </c>
      <c r="R22" s="107"/>
      <c r="S22" s="107" t="s">
        <v>88</v>
      </c>
      <c r="T22" s="107"/>
      <c r="U22" s="107" t="s">
        <v>88</v>
      </c>
      <c r="V22" s="107"/>
      <c r="W22" s="107" t="s">
        <v>88</v>
      </c>
      <c r="X22" s="107"/>
      <c r="Y22" s="107" t="s">
        <v>88</v>
      </c>
      <c r="Z22" s="107"/>
      <c r="AA22" s="107" t="s">
        <v>88</v>
      </c>
      <c r="AB22" s="107"/>
      <c r="AC22" s="107" t="s">
        <v>88</v>
      </c>
      <c r="AD22" s="107"/>
      <c r="AE22" s="107" t="s">
        <v>88</v>
      </c>
      <c r="AF22" s="107"/>
      <c r="AG22" s="107" t="s">
        <v>88</v>
      </c>
      <c r="AH22" s="107"/>
      <c r="AI22" s="107" t="s">
        <v>88</v>
      </c>
      <c r="AJ22" s="107"/>
      <c r="AK22" s="107" t="s">
        <v>88</v>
      </c>
      <c r="AL22" s="107"/>
      <c r="AM22" s="107" t="s">
        <v>88</v>
      </c>
      <c r="AN22" s="107"/>
      <c r="AO22" s="107" t="s">
        <v>88</v>
      </c>
      <c r="AP22" s="107"/>
      <c r="AQ22" s="107" t="s">
        <v>88</v>
      </c>
      <c r="AR22" s="107"/>
      <c r="AS22" s="107" t="s">
        <v>88</v>
      </c>
      <c r="AT22" s="107"/>
      <c r="AU22" s="107" t="s">
        <v>88</v>
      </c>
      <c r="AV22" s="107"/>
    </row>
    <row r="23" spans="1:48" ht="24.95" customHeight="1" x14ac:dyDescent="0.2">
      <c r="A23" s="107"/>
      <c r="B23" s="107" t="s">
        <v>3088</v>
      </c>
      <c r="C23" s="107" t="s">
        <v>5857</v>
      </c>
      <c r="D23" s="15" t="s">
        <v>5752</v>
      </c>
      <c r="E23" s="107" t="s">
        <v>88</v>
      </c>
      <c r="F23" s="107"/>
      <c r="G23" s="107" t="s">
        <v>88</v>
      </c>
      <c r="H23" s="107"/>
      <c r="I23" s="107" t="s">
        <v>88</v>
      </c>
      <c r="J23" s="107"/>
      <c r="K23" s="107" t="s">
        <v>88</v>
      </c>
      <c r="L23" s="107"/>
      <c r="M23" s="107" t="s">
        <v>88</v>
      </c>
      <c r="N23" s="107"/>
      <c r="O23" s="107" t="s">
        <v>88</v>
      </c>
      <c r="P23" s="107"/>
      <c r="Q23" s="107" t="s">
        <v>88</v>
      </c>
      <c r="R23" s="107"/>
      <c r="S23" s="107" t="s">
        <v>88</v>
      </c>
      <c r="T23" s="107"/>
      <c r="U23" s="107" t="s">
        <v>88</v>
      </c>
      <c r="V23" s="107"/>
      <c r="W23" s="107" t="s">
        <v>88</v>
      </c>
      <c r="X23" s="107"/>
      <c r="Y23" s="107" t="s">
        <v>88</v>
      </c>
      <c r="Z23" s="107"/>
      <c r="AA23" s="107" t="s">
        <v>88</v>
      </c>
      <c r="AB23" s="107"/>
      <c r="AC23" s="107" t="s">
        <v>88</v>
      </c>
      <c r="AD23" s="107"/>
      <c r="AE23" s="107" t="s">
        <v>88</v>
      </c>
      <c r="AF23" s="107"/>
      <c r="AG23" s="107" t="s">
        <v>88</v>
      </c>
      <c r="AH23" s="107"/>
      <c r="AI23" s="107" t="s">
        <v>88</v>
      </c>
      <c r="AJ23" s="107"/>
      <c r="AK23" s="107" t="s">
        <v>88</v>
      </c>
      <c r="AL23" s="107"/>
      <c r="AM23" s="107" t="s">
        <v>88</v>
      </c>
      <c r="AN23" s="107"/>
      <c r="AO23" s="107" t="s">
        <v>88</v>
      </c>
      <c r="AP23" s="107"/>
      <c r="AQ23" s="107" t="s">
        <v>88</v>
      </c>
      <c r="AR23" s="107"/>
      <c r="AS23" s="107" t="s">
        <v>88</v>
      </c>
      <c r="AT23" s="107"/>
      <c r="AU23" s="107" t="s">
        <v>88</v>
      </c>
      <c r="AV23" s="107"/>
    </row>
    <row r="24" spans="1:48" ht="24.95" customHeight="1" x14ac:dyDescent="0.2">
      <c r="A24" s="107"/>
      <c r="B24" s="107" t="s">
        <v>3088</v>
      </c>
      <c r="C24" s="107" t="s">
        <v>5857</v>
      </c>
      <c r="D24" s="15" t="s">
        <v>5753</v>
      </c>
      <c r="E24" s="107" t="s">
        <v>88</v>
      </c>
      <c r="F24" s="107"/>
      <c r="G24" s="107" t="s">
        <v>88</v>
      </c>
      <c r="H24" s="107"/>
      <c r="I24" s="107" t="s">
        <v>88</v>
      </c>
      <c r="J24" s="107"/>
      <c r="K24" s="107" t="s">
        <v>88</v>
      </c>
      <c r="L24" s="107"/>
      <c r="M24" s="107" t="s">
        <v>88</v>
      </c>
      <c r="N24" s="107"/>
      <c r="O24" s="107" t="s">
        <v>88</v>
      </c>
      <c r="P24" s="107"/>
      <c r="Q24" s="107" t="s">
        <v>88</v>
      </c>
      <c r="R24" s="107"/>
      <c r="S24" s="107" t="s">
        <v>88</v>
      </c>
      <c r="T24" s="107"/>
      <c r="U24" s="107" t="s">
        <v>88</v>
      </c>
      <c r="V24" s="107"/>
      <c r="W24" s="107" t="s">
        <v>88</v>
      </c>
      <c r="X24" s="107"/>
      <c r="Y24" s="107" t="s">
        <v>88</v>
      </c>
      <c r="Z24" s="107"/>
      <c r="AA24" s="107" t="s">
        <v>88</v>
      </c>
      <c r="AB24" s="107"/>
      <c r="AC24" s="107" t="s">
        <v>88</v>
      </c>
      <c r="AD24" s="107"/>
      <c r="AE24" s="107" t="s">
        <v>88</v>
      </c>
      <c r="AF24" s="107"/>
      <c r="AG24" s="107" t="s">
        <v>88</v>
      </c>
      <c r="AH24" s="107"/>
      <c r="AI24" s="107" t="s">
        <v>88</v>
      </c>
      <c r="AJ24" s="107"/>
      <c r="AK24" s="107" t="s">
        <v>88</v>
      </c>
      <c r="AL24" s="107"/>
      <c r="AM24" s="107" t="s">
        <v>88</v>
      </c>
      <c r="AN24" s="107"/>
      <c r="AO24" s="107" t="s">
        <v>88</v>
      </c>
      <c r="AP24" s="107"/>
      <c r="AQ24" s="107" t="s">
        <v>88</v>
      </c>
      <c r="AR24" s="107"/>
      <c r="AS24" s="107" t="s">
        <v>88</v>
      </c>
      <c r="AT24" s="107"/>
      <c r="AU24" s="107" t="s">
        <v>88</v>
      </c>
      <c r="AV24" s="107"/>
    </row>
    <row r="25" spans="1:48" ht="24.95" customHeight="1" x14ac:dyDescent="0.2">
      <c r="A25" s="107"/>
      <c r="B25" s="107" t="s">
        <v>3088</v>
      </c>
      <c r="C25" s="107" t="s">
        <v>5857</v>
      </c>
      <c r="D25" s="15" t="s">
        <v>5754</v>
      </c>
      <c r="E25" s="107" t="s">
        <v>88</v>
      </c>
      <c r="F25" s="107"/>
      <c r="G25" s="107" t="s">
        <v>88</v>
      </c>
      <c r="H25" s="107"/>
      <c r="I25" s="107" t="s">
        <v>88</v>
      </c>
      <c r="J25" s="107"/>
      <c r="K25" s="107" t="s">
        <v>88</v>
      </c>
      <c r="L25" s="107"/>
      <c r="M25" s="107" t="s">
        <v>88</v>
      </c>
      <c r="N25" s="107"/>
      <c r="O25" s="107" t="s">
        <v>88</v>
      </c>
      <c r="P25" s="107"/>
      <c r="Q25" s="107" t="s">
        <v>88</v>
      </c>
      <c r="R25" s="107"/>
      <c r="S25" s="107" t="s">
        <v>88</v>
      </c>
      <c r="T25" s="107"/>
      <c r="U25" s="107" t="s">
        <v>88</v>
      </c>
      <c r="V25" s="107"/>
      <c r="W25" s="107" t="s">
        <v>88</v>
      </c>
      <c r="X25" s="107"/>
      <c r="Y25" s="107" t="s">
        <v>88</v>
      </c>
      <c r="Z25" s="107"/>
      <c r="AA25" s="107" t="s">
        <v>88</v>
      </c>
      <c r="AB25" s="107"/>
      <c r="AC25" s="107" t="s">
        <v>88</v>
      </c>
      <c r="AD25" s="107"/>
      <c r="AE25" s="107" t="s">
        <v>88</v>
      </c>
      <c r="AF25" s="107"/>
      <c r="AG25" s="107" t="s">
        <v>88</v>
      </c>
      <c r="AH25" s="107"/>
      <c r="AI25" s="107" t="s">
        <v>88</v>
      </c>
      <c r="AJ25" s="107"/>
      <c r="AK25" s="107" t="s">
        <v>88</v>
      </c>
      <c r="AL25" s="107"/>
      <c r="AM25" s="107" t="s">
        <v>88</v>
      </c>
      <c r="AN25" s="107"/>
      <c r="AO25" s="107" t="s">
        <v>88</v>
      </c>
      <c r="AP25" s="107"/>
      <c r="AQ25" s="107" t="s">
        <v>88</v>
      </c>
      <c r="AR25" s="107"/>
      <c r="AS25" s="107" t="s">
        <v>88</v>
      </c>
      <c r="AT25" s="107"/>
      <c r="AU25" s="107" t="s">
        <v>88</v>
      </c>
      <c r="AV25" s="107"/>
    </row>
    <row r="26" spans="1:48" s="250" customFormat="1" ht="24.95" customHeight="1" x14ac:dyDescent="0.2">
      <c r="A26" s="664" t="s">
        <v>3083</v>
      </c>
      <c r="B26" s="112" t="s">
        <v>3083</v>
      </c>
      <c r="C26" s="582" t="s">
        <v>5388</v>
      </c>
      <c r="D26" s="582" t="s">
        <v>7226</v>
      </c>
      <c r="E26" s="582" t="s">
        <v>7227</v>
      </c>
      <c r="F26" s="582" t="s">
        <v>5387</v>
      </c>
      <c r="G26" s="582" t="s">
        <v>85</v>
      </c>
      <c r="H26" s="582" t="s">
        <v>5387</v>
      </c>
      <c r="I26" s="582" t="s">
        <v>85</v>
      </c>
      <c r="J26" s="582" t="s">
        <v>5387</v>
      </c>
      <c r="K26" s="582" t="s">
        <v>85</v>
      </c>
      <c r="L26" s="582" t="s">
        <v>5387</v>
      </c>
      <c r="M26" s="582" t="s">
        <v>85</v>
      </c>
      <c r="N26" s="582" t="s">
        <v>5387</v>
      </c>
      <c r="O26" s="582" t="s">
        <v>85</v>
      </c>
      <c r="P26" s="582" t="s">
        <v>5387</v>
      </c>
      <c r="Q26" s="582" t="s">
        <v>85</v>
      </c>
      <c r="R26" s="582" t="s">
        <v>5387</v>
      </c>
      <c r="S26" s="582" t="s">
        <v>85</v>
      </c>
      <c r="T26" s="582" t="s">
        <v>5387</v>
      </c>
      <c r="U26" s="582" t="s">
        <v>85</v>
      </c>
      <c r="V26" s="582" t="s">
        <v>5387</v>
      </c>
      <c r="W26" s="582" t="s">
        <v>85</v>
      </c>
      <c r="X26" s="582" t="s">
        <v>5387</v>
      </c>
      <c r="Y26" s="582" t="s">
        <v>85</v>
      </c>
      <c r="Z26" s="582" t="s">
        <v>5387</v>
      </c>
      <c r="AA26" s="582" t="s">
        <v>85</v>
      </c>
      <c r="AB26" s="582" t="s">
        <v>5387</v>
      </c>
      <c r="AC26" s="582" t="s">
        <v>85</v>
      </c>
      <c r="AD26" s="582" t="s">
        <v>5387</v>
      </c>
      <c r="AE26" s="582" t="s">
        <v>85</v>
      </c>
      <c r="AF26" s="582" t="s">
        <v>5387</v>
      </c>
      <c r="AG26" s="582" t="s">
        <v>85</v>
      </c>
      <c r="AH26" s="582" t="s">
        <v>5387</v>
      </c>
      <c r="AI26" s="582" t="s">
        <v>85</v>
      </c>
      <c r="AJ26" s="582" t="s">
        <v>5387</v>
      </c>
      <c r="AK26" s="582" t="s">
        <v>85</v>
      </c>
      <c r="AL26" s="582" t="s">
        <v>5387</v>
      </c>
      <c r="AM26" s="582" t="s">
        <v>85</v>
      </c>
      <c r="AN26" s="582" t="s">
        <v>5387</v>
      </c>
      <c r="AO26" s="582" t="s">
        <v>85</v>
      </c>
      <c r="AP26" s="582" t="s">
        <v>5387</v>
      </c>
      <c r="AQ26" s="720" t="s">
        <v>85</v>
      </c>
      <c r="AR26" s="720" t="s">
        <v>5387</v>
      </c>
      <c r="AS26" s="582" t="s">
        <v>85</v>
      </c>
      <c r="AT26" s="582" t="s">
        <v>5387</v>
      </c>
      <c r="AU26" s="582" t="s">
        <v>85</v>
      </c>
      <c r="AV26" s="582"/>
    </row>
    <row r="27" spans="1:48" s="771" customFormat="1" ht="24.95" customHeight="1" x14ac:dyDescent="0.2">
      <c r="A27" s="767"/>
      <c r="B27" s="638" t="s">
        <v>3086</v>
      </c>
      <c r="C27" s="751" t="s">
        <v>5423</v>
      </c>
      <c r="D27" s="772" t="s">
        <v>85</v>
      </c>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row>
  </sheetData>
  <mergeCells count="8">
    <mergeCell ref="O2:Z2"/>
    <mergeCell ref="AA2:AL2"/>
    <mergeCell ref="AM2:AV2"/>
    <mergeCell ref="A2:A3"/>
    <mergeCell ref="C2:C3"/>
    <mergeCell ref="D2:D3"/>
    <mergeCell ref="B2:B3"/>
    <mergeCell ref="E2:N2"/>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DD83FDD-C9D3-4E38-9906-23E8FBF32C96}">
          <x14:formula1>
            <xm:f>'Pick List'!$A$14:$A$18</xm:f>
          </x14:formula1>
          <xm:sqref>AQ4:AR6</xm:sqref>
        </x14:dataValidation>
      </x14:dataValidations>
    </ext>
  </extLst>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6">
    <tabColor theme="9"/>
  </sheetPr>
  <dimension ref="A1:AC23"/>
  <sheetViews>
    <sheetView workbookViewId="0">
      <pane xSplit="3" ySplit="3" topLeftCell="R4" activePane="bottomRight" state="frozen"/>
      <selection pane="topRight"/>
      <selection pane="bottomLeft"/>
      <selection pane="bottomRight"/>
    </sheetView>
  </sheetViews>
  <sheetFormatPr defaultColWidth="9.140625" defaultRowHeight="12.75" x14ac:dyDescent="0.2"/>
  <cols>
    <col min="1" max="2" width="25.42578125" style="119" customWidth="1"/>
    <col min="3" max="3" width="45" style="119" bestFit="1" customWidth="1"/>
    <col min="4" max="21" width="15.5703125" style="119" customWidth="1"/>
    <col min="22" max="23" width="23.42578125" style="119" customWidth="1"/>
    <col min="24" max="27" width="23.5703125" style="119" customWidth="1"/>
    <col min="28" max="28" width="40.7109375" style="119" customWidth="1"/>
    <col min="29" max="29" width="23.42578125" style="119" customWidth="1"/>
    <col min="30" max="16384" width="9.140625" style="119"/>
  </cols>
  <sheetData>
    <row r="1" spans="1:29" ht="13.5" thickBot="1" x14ac:dyDescent="0.25">
      <c r="A1" s="128" t="s">
        <v>1170</v>
      </c>
    </row>
    <row r="2" spans="1:29" ht="50.1" customHeight="1" x14ac:dyDescent="0.2">
      <c r="A2" s="809" t="s">
        <v>18</v>
      </c>
      <c r="B2" s="811" t="s">
        <v>19</v>
      </c>
      <c r="C2" s="823" t="s">
        <v>238</v>
      </c>
      <c r="D2" s="811" t="s">
        <v>1171</v>
      </c>
      <c r="E2" s="811"/>
      <c r="F2" s="811"/>
      <c r="G2" s="811"/>
      <c r="H2" s="811"/>
      <c r="I2" s="811"/>
      <c r="J2" s="811"/>
      <c r="K2" s="811"/>
      <c r="L2" s="811"/>
      <c r="M2" s="811"/>
      <c r="N2" s="811"/>
      <c r="O2" s="811"/>
      <c r="P2" s="811"/>
      <c r="Q2" s="811"/>
      <c r="R2" s="811"/>
      <c r="S2" s="811"/>
      <c r="T2" s="811"/>
      <c r="U2" s="811"/>
      <c r="V2" s="811" t="s">
        <v>1172</v>
      </c>
      <c r="W2" s="811"/>
      <c r="X2" s="811"/>
      <c r="Y2" s="811"/>
      <c r="Z2" s="811"/>
      <c r="AA2" s="811"/>
      <c r="AB2" s="811"/>
      <c r="AC2" s="834"/>
    </row>
    <row r="3" spans="1:29" ht="132" customHeight="1" thickBot="1" x14ac:dyDescent="0.25">
      <c r="A3" s="810"/>
      <c r="B3" s="812"/>
      <c r="C3" s="833"/>
      <c r="D3" s="157" t="s">
        <v>1173</v>
      </c>
      <c r="E3" s="158" t="s">
        <v>30</v>
      </c>
      <c r="F3" s="157" t="s">
        <v>1174</v>
      </c>
      <c r="G3" s="158" t="s">
        <v>30</v>
      </c>
      <c r="H3" s="157" t="s">
        <v>1175</v>
      </c>
      <c r="I3" s="158" t="s">
        <v>30</v>
      </c>
      <c r="J3" s="157" t="s">
        <v>1176</v>
      </c>
      <c r="K3" s="158" t="s">
        <v>30</v>
      </c>
      <c r="L3" s="157" t="s">
        <v>1177</v>
      </c>
      <c r="M3" s="158" t="s">
        <v>30</v>
      </c>
      <c r="N3" s="157" t="s">
        <v>1178</v>
      </c>
      <c r="O3" s="158" t="s">
        <v>30</v>
      </c>
      <c r="P3" s="157" t="s">
        <v>1179</v>
      </c>
      <c r="Q3" s="158" t="s">
        <v>30</v>
      </c>
      <c r="R3" s="157" t="s">
        <v>1180</v>
      </c>
      <c r="S3" s="158" t="s">
        <v>30</v>
      </c>
      <c r="T3" s="157" t="s">
        <v>1181</v>
      </c>
      <c r="U3" s="158" t="s">
        <v>30</v>
      </c>
      <c r="V3" s="157" t="s">
        <v>1182</v>
      </c>
      <c r="W3" s="158" t="s">
        <v>30</v>
      </c>
      <c r="X3" s="157" t="s">
        <v>1183</v>
      </c>
      <c r="Y3" s="158" t="s">
        <v>30</v>
      </c>
      <c r="Z3" s="157" t="s">
        <v>1184</v>
      </c>
      <c r="AA3" s="158" t="s">
        <v>30</v>
      </c>
      <c r="AB3" s="157" t="s">
        <v>1185</v>
      </c>
      <c r="AC3" s="257" t="s">
        <v>30</v>
      </c>
    </row>
    <row r="4" spans="1:29" ht="24.95" customHeight="1" x14ac:dyDescent="0.2">
      <c r="A4" s="16" t="s">
        <v>21</v>
      </c>
      <c r="B4" s="16" t="s">
        <v>22</v>
      </c>
      <c r="C4" s="95" t="s">
        <v>1186</v>
      </c>
      <c r="D4" s="194"/>
      <c r="E4" s="194"/>
      <c r="F4" s="194">
        <v>4</v>
      </c>
      <c r="G4" s="194"/>
      <c r="H4" s="194">
        <v>1</v>
      </c>
      <c r="I4" s="194"/>
      <c r="J4" s="194" t="s">
        <v>1187</v>
      </c>
      <c r="K4" s="194"/>
      <c r="L4" s="194" t="s">
        <v>1188</v>
      </c>
      <c r="M4" s="194"/>
      <c r="N4" s="194" t="s">
        <v>1189</v>
      </c>
      <c r="O4" s="194"/>
      <c r="P4" s="194">
        <v>467.4</v>
      </c>
      <c r="Q4" s="194"/>
      <c r="R4" s="194">
        <v>38330</v>
      </c>
      <c r="S4" s="194"/>
      <c r="T4" s="194" t="s">
        <v>1190</v>
      </c>
      <c r="U4" s="194"/>
      <c r="V4" s="16" t="s">
        <v>918</v>
      </c>
      <c r="W4" s="16" t="s">
        <v>78</v>
      </c>
      <c r="X4" s="16" t="s">
        <v>1039</v>
      </c>
      <c r="Y4" s="16" t="s">
        <v>78</v>
      </c>
      <c r="Z4" s="16" t="s">
        <v>217</v>
      </c>
      <c r="AA4" s="16" t="s">
        <v>78</v>
      </c>
      <c r="AB4" s="16" t="s">
        <v>217</v>
      </c>
      <c r="AC4" s="16" t="s">
        <v>78</v>
      </c>
    </row>
    <row r="5" spans="1:29" ht="24.95" customHeight="1" x14ac:dyDescent="0.2">
      <c r="A5" s="16" t="s">
        <v>21</v>
      </c>
      <c r="B5" s="16" t="s">
        <v>22</v>
      </c>
      <c r="C5" s="16" t="s">
        <v>1191</v>
      </c>
      <c r="D5" s="194"/>
      <c r="E5" s="194"/>
      <c r="F5" s="194">
        <v>4</v>
      </c>
      <c r="G5" s="194"/>
      <c r="H5" s="194">
        <v>1</v>
      </c>
      <c r="I5" s="194"/>
      <c r="J5" s="194" t="s">
        <v>1187</v>
      </c>
      <c r="K5" s="194"/>
      <c r="L5" s="194" t="s">
        <v>1188</v>
      </c>
      <c r="M5" s="194"/>
      <c r="N5" s="194" t="s">
        <v>1189</v>
      </c>
      <c r="O5" s="194"/>
      <c r="P5" s="194">
        <v>468.6</v>
      </c>
      <c r="Q5" s="194"/>
      <c r="R5" s="194">
        <v>38426</v>
      </c>
      <c r="S5" s="194"/>
      <c r="T5" s="194" t="s">
        <v>1190</v>
      </c>
      <c r="U5" s="194"/>
      <c r="V5" s="16" t="s">
        <v>933</v>
      </c>
      <c r="W5" s="16" t="s">
        <v>78</v>
      </c>
      <c r="X5" s="16" t="s">
        <v>1039</v>
      </c>
      <c r="Y5" s="16" t="s">
        <v>78</v>
      </c>
      <c r="Z5" s="16" t="s">
        <v>217</v>
      </c>
      <c r="AA5" s="16" t="s">
        <v>78</v>
      </c>
      <c r="AB5" s="16" t="s">
        <v>217</v>
      </c>
      <c r="AC5" s="16" t="s">
        <v>78</v>
      </c>
    </row>
    <row r="6" spans="1:29" ht="24.95" customHeight="1" x14ac:dyDescent="0.2">
      <c r="A6" s="160" t="s">
        <v>24</v>
      </c>
      <c r="B6" s="16" t="s">
        <v>25</v>
      </c>
      <c r="C6" s="201" t="s">
        <v>119</v>
      </c>
      <c r="D6" s="251" t="s">
        <v>942</v>
      </c>
      <c r="E6" s="251"/>
      <c r="F6" s="251" t="s">
        <v>1192</v>
      </c>
      <c r="G6" s="251"/>
      <c r="H6" s="251" t="s">
        <v>1193</v>
      </c>
      <c r="I6" s="251"/>
      <c r="J6" s="251" t="s">
        <v>1194</v>
      </c>
      <c r="K6" s="251"/>
      <c r="L6" s="251" t="s">
        <v>1195</v>
      </c>
      <c r="M6" s="251"/>
      <c r="N6" s="251" t="s">
        <v>1196</v>
      </c>
      <c r="O6" s="251"/>
      <c r="P6" s="286">
        <v>471.96428571428572</v>
      </c>
      <c r="Q6" s="286"/>
      <c r="R6" s="286">
        <f>17463+8967</f>
        <v>26430</v>
      </c>
      <c r="S6" s="286"/>
      <c r="T6" s="251" t="s">
        <v>1197</v>
      </c>
      <c r="U6" s="251"/>
      <c r="V6" s="95" t="s">
        <v>942</v>
      </c>
      <c r="W6" s="95" t="s">
        <v>78</v>
      </c>
      <c r="X6" s="201" t="s">
        <v>106</v>
      </c>
      <c r="Y6" s="95" t="s">
        <v>78</v>
      </c>
      <c r="Z6" s="201" t="s">
        <v>217</v>
      </c>
      <c r="AA6" s="95" t="s">
        <v>78</v>
      </c>
      <c r="AB6" s="201" t="s">
        <v>106</v>
      </c>
      <c r="AC6" s="95" t="s">
        <v>78</v>
      </c>
    </row>
    <row r="7" spans="1:29" ht="24.95" customHeight="1" x14ac:dyDescent="0.2">
      <c r="A7" s="160" t="s">
        <v>26</v>
      </c>
      <c r="B7" s="16" t="s">
        <v>27</v>
      </c>
      <c r="C7" s="160" t="s">
        <v>135</v>
      </c>
      <c r="D7" s="287" t="s">
        <v>954</v>
      </c>
      <c r="E7" s="287"/>
      <c r="F7" s="287">
        <v>3</v>
      </c>
      <c r="G7" s="287"/>
      <c r="H7" s="287">
        <v>2</v>
      </c>
      <c r="I7" s="287"/>
      <c r="J7" s="287">
        <v>170</v>
      </c>
      <c r="K7" s="287"/>
      <c r="L7" s="287" t="s">
        <v>1198</v>
      </c>
      <c r="M7" s="287"/>
      <c r="N7" s="287" t="s">
        <v>1199</v>
      </c>
      <c r="O7" s="287"/>
      <c r="P7" s="251">
        <v>424</v>
      </c>
      <c r="Q7" s="251"/>
      <c r="R7" s="288">
        <v>30078</v>
      </c>
      <c r="S7" s="288"/>
      <c r="T7" s="287" t="s">
        <v>1197</v>
      </c>
      <c r="U7" s="287"/>
      <c r="V7" s="160" t="s">
        <v>954</v>
      </c>
      <c r="W7" s="160" t="s">
        <v>78</v>
      </c>
      <c r="X7" s="160" t="s">
        <v>88</v>
      </c>
      <c r="Y7" s="160" t="s">
        <v>78</v>
      </c>
      <c r="Z7" s="160" t="s">
        <v>217</v>
      </c>
      <c r="AA7" s="160" t="s">
        <v>78</v>
      </c>
      <c r="AB7" s="160" t="s">
        <v>88</v>
      </c>
      <c r="AC7" s="160" t="s">
        <v>78</v>
      </c>
    </row>
    <row r="8" spans="1:29" ht="24.95" customHeight="1" x14ac:dyDescent="0.2">
      <c r="A8" s="161" t="s">
        <v>3087</v>
      </c>
      <c r="B8" s="107" t="s">
        <v>3087</v>
      </c>
      <c r="C8" s="147" t="s">
        <v>3113</v>
      </c>
      <c r="D8" s="162" t="s">
        <v>3304</v>
      </c>
      <c r="E8" s="162"/>
      <c r="F8" s="162">
        <v>4</v>
      </c>
      <c r="G8" s="162"/>
      <c r="H8" s="162">
        <v>2</v>
      </c>
      <c r="I8" s="162"/>
      <c r="J8" s="162">
        <f>64*2</f>
        <v>128</v>
      </c>
      <c r="K8" s="162"/>
      <c r="L8" s="162">
        <f>4*64</f>
        <v>256</v>
      </c>
      <c r="M8" s="162"/>
      <c r="N8" s="162">
        <f>2*64</f>
        <v>128</v>
      </c>
      <c r="O8" s="162"/>
      <c r="P8" s="289">
        <f>R8/64</f>
        <v>332.515625</v>
      </c>
      <c r="Q8" s="289"/>
      <c r="R8" s="290">
        <v>21281</v>
      </c>
      <c r="S8" s="289"/>
      <c r="T8" s="517" t="s">
        <v>3246</v>
      </c>
      <c r="U8" s="289"/>
      <c r="V8" s="147" t="s">
        <v>3304</v>
      </c>
      <c r="W8" s="147" t="s">
        <v>3108</v>
      </c>
      <c r="X8" s="147" t="s">
        <v>101</v>
      </c>
      <c r="Y8" s="147" t="s">
        <v>3108</v>
      </c>
      <c r="Z8" s="147" t="s">
        <v>3305</v>
      </c>
      <c r="AA8" s="147" t="s">
        <v>3108</v>
      </c>
      <c r="AB8" s="274" t="s">
        <v>3112</v>
      </c>
      <c r="AC8" s="147" t="s">
        <v>3108</v>
      </c>
    </row>
    <row r="9" spans="1:29" ht="24.95" customHeight="1" x14ac:dyDescent="0.2">
      <c r="A9" s="161" t="s">
        <v>3087</v>
      </c>
      <c r="B9" s="107" t="s">
        <v>3087</v>
      </c>
      <c r="C9" s="147" t="s">
        <v>3113</v>
      </c>
      <c r="D9" s="164" t="s">
        <v>3306</v>
      </c>
      <c r="E9" s="164"/>
      <c r="F9" s="162">
        <v>4</v>
      </c>
      <c r="G9" s="162"/>
      <c r="H9" s="162">
        <v>2</v>
      </c>
      <c r="I9" s="162"/>
      <c r="J9" s="164">
        <f>64*2</f>
        <v>128</v>
      </c>
      <c r="K9" s="164"/>
      <c r="L9" s="162">
        <f t="shared" ref="L9:L10" si="0">4*64</f>
        <v>256</v>
      </c>
      <c r="M9" s="162"/>
      <c r="N9" s="162">
        <f t="shared" ref="N9:N10" si="1">2*64</f>
        <v>128</v>
      </c>
      <c r="O9" s="162"/>
      <c r="P9" s="289">
        <f t="shared" ref="P9:P10" si="2">R9/64</f>
        <v>332.515625</v>
      </c>
      <c r="Q9" s="289"/>
      <c r="R9" s="290">
        <v>21281</v>
      </c>
      <c r="S9" s="289"/>
      <c r="T9" s="164"/>
      <c r="U9" s="289"/>
      <c r="V9" s="107" t="s">
        <v>3306</v>
      </c>
      <c r="W9" s="147" t="s">
        <v>3108</v>
      </c>
      <c r="X9" s="147" t="s">
        <v>101</v>
      </c>
      <c r="Y9" s="147" t="s">
        <v>3108</v>
      </c>
      <c r="Z9" s="147" t="s">
        <v>3305</v>
      </c>
      <c r="AA9" s="147" t="s">
        <v>3108</v>
      </c>
      <c r="AB9" s="274" t="s">
        <v>3112</v>
      </c>
      <c r="AC9" s="147" t="s">
        <v>3108</v>
      </c>
    </row>
    <row r="10" spans="1:29" ht="24.95" customHeight="1" x14ac:dyDescent="0.2">
      <c r="A10" s="161" t="s">
        <v>3087</v>
      </c>
      <c r="B10" s="107" t="s">
        <v>3087</v>
      </c>
      <c r="C10" s="147" t="s">
        <v>3113</v>
      </c>
      <c r="D10" s="164" t="s">
        <v>3307</v>
      </c>
      <c r="E10" s="164"/>
      <c r="F10" s="162">
        <v>4</v>
      </c>
      <c r="G10" s="162"/>
      <c r="H10" s="162">
        <v>2</v>
      </c>
      <c r="I10" s="162"/>
      <c r="J10" s="164">
        <f>64*2</f>
        <v>128</v>
      </c>
      <c r="K10" s="164"/>
      <c r="L10" s="162">
        <f t="shared" si="0"/>
        <v>256</v>
      </c>
      <c r="M10" s="162"/>
      <c r="N10" s="162">
        <f t="shared" si="1"/>
        <v>128</v>
      </c>
      <c r="O10" s="162"/>
      <c r="P10" s="289">
        <f t="shared" si="2"/>
        <v>332.515625</v>
      </c>
      <c r="Q10" s="289"/>
      <c r="R10" s="290">
        <v>21281</v>
      </c>
      <c r="S10" s="289"/>
      <c r="T10" s="164"/>
      <c r="U10" s="289"/>
      <c r="V10" s="107" t="s">
        <v>3307</v>
      </c>
      <c r="W10" s="147" t="s">
        <v>3108</v>
      </c>
      <c r="X10" s="147" t="s">
        <v>101</v>
      </c>
      <c r="Y10" s="147" t="s">
        <v>3108</v>
      </c>
      <c r="Z10" s="147" t="s">
        <v>3305</v>
      </c>
      <c r="AA10" s="147" t="s">
        <v>3108</v>
      </c>
      <c r="AB10" s="274" t="s">
        <v>3112</v>
      </c>
      <c r="AC10" s="147" t="s">
        <v>3108</v>
      </c>
    </row>
    <row r="11" spans="1:29" ht="24.95" customHeight="1" x14ac:dyDescent="0.2">
      <c r="A11" s="161" t="s">
        <v>3087</v>
      </c>
      <c r="B11" s="107" t="s">
        <v>3087</v>
      </c>
      <c r="C11" s="147" t="s">
        <v>3113</v>
      </c>
      <c r="D11" s="164" t="s">
        <v>3308</v>
      </c>
      <c r="E11" s="164"/>
      <c r="F11" s="162">
        <v>4</v>
      </c>
      <c r="G11" s="162"/>
      <c r="H11" s="162">
        <v>2</v>
      </c>
      <c r="I11" s="162"/>
      <c r="J11" s="164">
        <f>61*2</f>
        <v>122</v>
      </c>
      <c r="K11" s="164"/>
      <c r="L11" s="164">
        <f>4*61</f>
        <v>244</v>
      </c>
      <c r="M11" s="164"/>
      <c r="N11" s="164">
        <f>2*61</f>
        <v>122</v>
      </c>
      <c r="O11" s="164"/>
      <c r="P11" s="289">
        <f>R11/61</f>
        <v>335.22950819672133</v>
      </c>
      <c r="Q11" s="289"/>
      <c r="R11" s="291">
        <v>20449</v>
      </c>
      <c r="S11" s="289"/>
      <c r="T11" s="164"/>
      <c r="U11" s="289"/>
      <c r="V11" s="107" t="s">
        <v>3308</v>
      </c>
      <c r="W11" s="147" t="s">
        <v>3108</v>
      </c>
      <c r="X11" s="147" t="s">
        <v>101</v>
      </c>
      <c r="Y11" s="147" t="s">
        <v>3108</v>
      </c>
      <c r="Z11" s="147" t="s">
        <v>3305</v>
      </c>
      <c r="AA11" s="147" t="s">
        <v>3108</v>
      </c>
      <c r="AB11" s="274" t="s">
        <v>3112</v>
      </c>
      <c r="AC11" s="147" t="s">
        <v>3108</v>
      </c>
    </row>
    <row r="12" spans="1:29" ht="24.95" customHeight="1" x14ac:dyDescent="0.2">
      <c r="A12" s="161" t="s">
        <v>3087</v>
      </c>
      <c r="B12" s="107" t="s">
        <v>3087</v>
      </c>
      <c r="C12" s="147" t="s">
        <v>3113</v>
      </c>
      <c r="D12" s="164" t="s">
        <v>3309</v>
      </c>
      <c r="E12" s="164"/>
      <c r="F12" s="162">
        <v>4</v>
      </c>
      <c r="G12" s="162"/>
      <c r="H12" s="162">
        <v>2</v>
      </c>
      <c r="I12" s="162"/>
      <c r="J12" s="164">
        <f>61*2</f>
        <v>122</v>
      </c>
      <c r="K12" s="164"/>
      <c r="L12" s="164">
        <f t="shared" ref="L12:L13" si="3">4*61</f>
        <v>244</v>
      </c>
      <c r="M12" s="164"/>
      <c r="N12" s="164">
        <f t="shared" ref="N12:N13" si="4">2*61</f>
        <v>122</v>
      </c>
      <c r="O12" s="164"/>
      <c r="P12" s="289">
        <f t="shared" ref="P12:P13" si="5">R12/61</f>
        <v>335.22950819672133</v>
      </c>
      <c r="Q12" s="289"/>
      <c r="R12" s="291">
        <v>20449</v>
      </c>
      <c r="S12" s="289"/>
      <c r="T12" s="164"/>
      <c r="U12" s="289"/>
      <c r="V12" s="107" t="s">
        <v>3309</v>
      </c>
      <c r="W12" s="147" t="s">
        <v>3108</v>
      </c>
      <c r="X12" s="147" t="s">
        <v>101</v>
      </c>
      <c r="Y12" s="147" t="s">
        <v>3108</v>
      </c>
      <c r="Z12" s="147" t="s">
        <v>3305</v>
      </c>
      <c r="AA12" s="147" t="s">
        <v>3108</v>
      </c>
      <c r="AB12" s="274" t="s">
        <v>3112</v>
      </c>
      <c r="AC12" s="147" t="s">
        <v>3108</v>
      </c>
    </row>
    <row r="13" spans="1:29" ht="24.95" customHeight="1" x14ac:dyDescent="0.2">
      <c r="A13" s="161" t="s">
        <v>3087</v>
      </c>
      <c r="B13" s="107" t="s">
        <v>3087</v>
      </c>
      <c r="C13" s="147" t="s">
        <v>3113</v>
      </c>
      <c r="D13" s="164" t="s">
        <v>3310</v>
      </c>
      <c r="E13" s="164"/>
      <c r="F13" s="162">
        <v>4</v>
      </c>
      <c r="G13" s="162"/>
      <c r="H13" s="162">
        <v>2</v>
      </c>
      <c r="I13" s="162"/>
      <c r="J13" s="164">
        <f>61*2</f>
        <v>122</v>
      </c>
      <c r="K13" s="164"/>
      <c r="L13" s="164">
        <f t="shared" si="3"/>
        <v>244</v>
      </c>
      <c r="M13" s="164"/>
      <c r="N13" s="164">
        <f t="shared" si="4"/>
        <v>122</v>
      </c>
      <c r="O13" s="164"/>
      <c r="P13" s="289">
        <f t="shared" si="5"/>
        <v>335.22950819672133</v>
      </c>
      <c r="Q13" s="289"/>
      <c r="R13" s="291">
        <v>20449</v>
      </c>
      <c r="S13" s="289"/>
      <c r="T13" s="164"/>
      <c r="U13" s="289"/>
      <c r="V13" s="107" t="s">
        <v>3310</v>
      </c>
      <c r="W13" s="147" t="s">
        <v>3108</v>
      </c>
      <c r="X13" s="147" t="s">
        <v>101</v>
      </c>
      <c r="Y13" s="147" t="s">
        <v>3108</v>
      </c>
      <c r="Z13" s="147" t="s">
        <v>3305</v>
      </c>
      <c r="AA13" s="147" t="s">
        <v>3108</v>
      </c>
      <c r="AB13" s="274" t="s">
        <v>3112</v>
      </c>
      <c r="AC13" s="147" t="s">
        <v>3108</v>
      </c>
    </row>
    <row r="14" spans="1:29" ht="24.95" customHeight="1" x14ac:dyDescent="0.2">
      <c r="A14" s="161" t="s">
        <v>3087</v>
      </c>
      <c r="B14" s="107" t="s">
        <v>3087</v>
      </c>
      <c r="C14" s="147" t="s">
        <v>3113</v>
      </c>
      <c r="D14" s="164" t="s">
        <v>3311</v>
      </c>
      <c r="E14" s="164"/>
      <c r="F14" s="162">
        <v>4</v>
      </c>
      <c r="G14" s="162"/>
      <c r="H14" s="162">
        <v>2</v>
      </c>
      <c r="I14" s="162"/>
      <c r="J14" s="164">
        <f>87*2</f>
        <v>174</v>
      </c>
      <c r="K14" s="164"/>
      <c r="L14" s="164">
        <f>4*87</f>
        <v>348</v>
      </c>
      <c r="M14" s="164"/>
      <c r="N14" s="164">
        <f>2*87</f>
        <v>174</v>
      </c>
      <c r="O14" s="164"/>
      <c r="P14" s="289">
        <f>R14/87</f>
        <v>348.32183908045977</v>
      </c>
      <c r="Q14" s="289"/>
      <c r="R14" s="291">
        <v>30304</v>
      </c>
      <c r="S14" s="289"/>
      <c r="T14" s="164"/>
      <c r="U14" s="289"/>
      <c r="V14" s="107" t="s">
        <v>3311</v>
      </c>
      <c r="W14" s="147" t="s">
        <v>3108</v>
      </c>
      <c r="X14" s="147" t="s">
        <v>101</v>
      </c>
      <c r="Y14" s="147" t="s">
        <v>3108</v>
      </c>
      <c r="Z14" s="147" t="s">
        <v>3305</v>
      </c>
      <c r="AA14" s="147" t="s">
        <v>3108</v>
      </c>
      <c r="AB14" s="274" t="s">
        <v>3112</v>
      </c>
      <c r="AC14" s="147" t="s">
        <v>3108</v>
      </c>
    </row>
    <row r="15" spans="1:29" ht="24.95" customHeight="1" x14ac:dyDescent="0.2">
      <c r="A15" s="161" t="s">
        <v>3087</v>
      </c>
      <c r="B15" s="107" t="s">
        <v>3087</v>
      </c>
      <c r="C15" s="147" t="s">
        <v>3113</v>
      </c>
      <c r="D15" s="164" t="s">
        <v>3312</v>
      </c>
      <c r="E15" s="164"/>
      <c r="F15" s="162">
        <v>4</v>
      </c>
      <c r="G15" s="162"/>
      <c r="H15" s="162">
        <v>2</v>
      </c>
      <c r="I15" s="162"/>
      <c r="J15" s="164">
        <f>87*2</f>
        <v>174</v>
      </c>
      <c r="K15" s="164"/>
      <c r="L15" s="164">
        <f>4*87</f>
        <v>348</v>
      </c>
      <c r="M15" s="164"/>
      <c r="N15" s="164">
        <f>2*87</f>
        <v>174</v>
      </c>
      <c r="O15" s="164"/>
      <c r="P15" s="289">
        <f t="shared" ref="P15" si="6">R15/87</f>
        <v>348.32183908045977</v>
      </c>
      <c r="Q15" s="289"/>
      <c r="R15" s="291">
        <v>30304</v>
      </c>
      <c r="S15" s="289"/>
      <c r="T15" s="164"/>
      <c r="U15" s="289"/>
      <c r="V15" s="107" t="s">
        <v>3312</v>
      </c>
      <c r="W15" s="147" t="s">
        <v>3108</v>
      </c>
      <c r="X15" s="147" t="s">
        <v>101</v>
      </c>
      <c r="Y15" s="147" t="s">
        <v>3108</v>
      </c>
      <c r="Z15" s="147" t="s">
        <v>3305</v>
      </c>
      <c r="AA15" s="147" t="s">
        <v>3108</v>
      </c>
      <c r="AB15" s="274" t="s">
        <v>3112</v>
      </c>
      <c r="AC15" s="147" t="s">
        <v>3108</v>
      </c>
    </row>
    <row r="16" spans="1:29" ht="24.95" customHeight="1" x14ac:dyDescent="0.2">
      <c r="A16" s="161" t="s">
        <v>3087</v>
      </c>
      <c r="B16" s="107" t="s">
        <v>3087</v>
      </c>
      <c r="C16" s="147" t="s">
        <v>3113</v>
      </c>
      <c r="D16" s="164" t="s">
        <v>3313</v>
      </c>
      <c r="E16" s="164"/>
      <c r="F16" s="162">
        <v>4</v>
      </c>
      <c r="G16" s="162"/>
      <c r="H16" s="162">
        <v>2</v>
      </c>
      <c r="I16" s="162"/>
      <c r="J16" s="164">
        <f>75*2</f>
        <v>150</v>
      </c>
      <c r="K16" s="164"/>
      <c r="L16" s="164">
        <f>4*75</f>
        <v>300</v>
      </c>
      <c r="M16" s="164"/>
      <c r="N16" s="164">
        <f>2*75</f>
        <v>150</v>
      </c>
      <c r="O16" s="164"/>
      <c r="P16" s="289">
        <f>R16/75</f>
        <v>377.04</v>
      </c>
      <c r="Q16" s="289"/>
      <c r="R16" s="291">
        <v>28278</v>
      </c>
      <c r="S16" s="289"/>
      <c r="T16" s="164"/>
      <c r="U16" s="289"/>
      <c r="V16" s="107" t="s">
        <v>3313</v>
      </c>
      <c r="W16" s="147" t="s">
        <v>3108</v>
      </c>
      <c r="X16" s="147" t="s">
        <v>101</v>
      </c>
      <c r="Y16" s="147" t="s">
        <v>3108</v>
      </c>
      <c r="Z16" s="147" t="s">
        <v>3305</v>
      </c>
      <c r="AA16" s="147" t="s">
        <v>3108</v>
      </c>
      <c r="AB16" s="274" t="s">
        <v>3112</v>
      </c>
      <c r="AC16" s="147" t="s">
        <v>3108</v>
      </c>
    </row>
    <row r="17" spans="1:29" ht="24.95" customHeight="1" x14ac:dyDescent="0.2">
      <c r="A17" s="161" t="s">
        <v>3087</v>
      </c>
      <c r="B17" s="107" t="s">
        <v>3087</v>
      </c>
      <c r="C17" s="147" t="s">
        <v>3113</v>
      </c>
      <c r="D17" s="164" t="s">
        <v>3314</v>
      </c>
      <c r="E17" s="164"/>
      <c r="F17" s="162">
        <v>5</v>
      </c>
      <c r="G17" s="162"/>
      <c r="H17" s="164">
        <v>1</v>
      </c>
      <c r="I17" s="164"/>
      <c r="J17" s="164">
        <f>84*2</f>
        <v>168</v>
      </c>
      <c r="K17" s="164"/>
      <c r="L17" s="164">
        <f>5*84</f>
        <v>420</v>
      </c>
      <c r="M17" s="164"/>
      <c r="N17" s="164">
        <v>84</v>
      </c>
      <c r="O17" s="164"/>
      <c r="P17" s="289">
        <f>R17/84</f>
        <v>432.48809523809524</v>
      </c>
      <c r="Q17" s="289"/>
      <c r="R17" s="291">
        <v>36329</v>
      </c>
      <c r="S17" s="289"/>
      <c r="T17" s="164"/>
      <c r="U17" s="289"/>
      <c r="V17" s="107" t="s">
        <v>3314</v>
      </c>
      <c r="W17" s="147" t="s">
        <v>3108</v>
      </c>
      <c r="X17" s="147" t="s">
        <v>101</v>
      </c>
      <c r="Y17" s="147" t="s">
        <v>3108</v>
      </c>
      <c r="Z17" s="147" t="s">
        <v>3305</v>
      </c>
      <c r="AA17" s="147" t="s">
        <v>3108</v>
      </c>
      <c r="AB17" s="274" t="s">
        <v>3112</v>
      </c>
      <c r="AC17" s="147" t="s">
        <v>3108</v>
      </c>
    </row>
    <row r="18" spans="1:29" ht="24.95" customHeight="1" x14ac:dyDescent="0.2">
      <c r="A18" s="107"/>
      <c r="B18" s="146" t="s">
        <v>3073</v>
      </c>
      <c r="C18" s="107" t="s">
        <v>3796</v>
      </c>
      <c r="D18" s="482"/>
      <c r="E18" s="482"/>
      <c r="F18" s="482"/>
      <c r="G18" s="482"/>
      <c r="H18" s="482"/>
      <c r="I18" s="482"/>
      <c r="J18" s="482"/>
      <c r="K18" s="290"/>
      <c r="L18" s="482"/>
      <c r="M18" s="164"/>
      <c r="N18" s="164"/>
      <c r="O18" s="164"/>
      <c r="P18" s="482"/>
      <c r="Q18" s="164"/>
      <c r="R18" s="164"/>
      <c r="S18" s="164"/>
      <c r="T18" s="164"/>
      <c r="U18" s="164"/>
      <c r="V18" s="147" t="s">
        <v>3939</v>
      </c>
      <c r="W18" s="147"/>
      <c r="X18" s="147" t="s">
        <v>3940</v>
      </c>
      <c r="Y18" s="147"/>
      <c r="Z18" s="147" t="s">
        <v>2911</v>
      </c>
      <c r="AA18" s="107"/>
      <c r="AB18" s="107"/>
      <c r="AC18" s="107"/>
    </row>
    <row r="19" spans="1:29" ht="24.95" customHeight="1" x14ac:dyDescent="0.2">
      <c r="A19" s="107"/>
      <c r="B19" s="146" t="s">
        <v>3073</v>
      </c>
      <c r="C19" s="107" t="s">
        <v>3796</v>
      </c>
      <c r="D19" s="164"/>
      <c r="E19" s="164"/>
      <c r="F19" s="164"/>
      <c r="G19" s="164"/>
      <c r="H19" s="164"/>
      <c r="I19" s="164"/>
      <c r="J19" s="164"/>
      <c r="K19" s="164"/>
      <c r="L19" s="164"/>
      <c r="M19" s="164"/>
      <c r="N19" s="164"/>
      <c r="O19" s="164"/>
      <c r="P19" s="164"/>
      <c r="Q19" s="164"/>
      <c r="R19" s="164"/>
      <c r="S19" s="164"/>
      <c r="T19" s="164"/>
      <c r="U19" s="164"/>
      <c r="V19" s="107" t="s">
        <v>3941</v>
      </c>
      <c r="W19" s="107"/>
      <c r="X19" s="107" t="s">
        <v>3942</v>
      </c>
      <c r="Y19" s="107"/>
      <c r="Z19" s="107" t="s">
        <v>2911</v>
      </c>
      <c r="AA19" s="107"/>
      <c r="AB19" s="107"/>
      <c r="AC19" s="107"/>
    </row>
    <row r="20" spans="1:29" ht="24.95" customHeight="1" x14ac:dyDescent="0.2">
      <c r="A20" s="147" t="s">
        <v>3080</v>
      </c>
      <c r="B20" s="107" t="s">
        <v>3080</v>
      </c>
      <c r="C20" s="107" t="s">
        <v>4520</v>
      </c>
      <c r="D20" s="162" t="s">
        <v>4538</v>
      </c>
      <c r="E20" s="162"/>
      <c r="F20" s="162">
        <v>4</v>
      </c>
      <c r="G20" s="162"/>
      <c r="H20" s="162">
        <v>2</v>
      </c>
      <c r="I20" s="162"/>
      <c r="J20" s="162">
        <v>170</v>
      </c>
      <c r="K20" s="162"/>
      <c r="L20" s="162">
        <v>340</v>
      </c>
      <c r="M20" s="162"/>
      <c r="N20" s="162">
        <v>170</v>
      </c>
      <c r="O20" s="162"/>
      <c r="P20" s="162" t="s">
        <v>4553</v>
      </c>
      <c r="Q20" s="162"/>
      <c r="R20" s="571" t="s">
        <v>4410</v>
      </c>
      <c r="S20" s="291"/>
      <c r="T20" s="162" t="s">
        <v>4554</v>
      </c>
      <c r="U20" s="162"/>
      <c r="V20" s="147" t="s">
        <v>4538</v>
      </c>
      <c r="W20" s="147"/>
      <c r="X20" s="147" t="s">
        <v>101</v>
      </c>
      <c r="Y20" s="147"/>
      <c r="Z20" s="147" t="s">
        <v>2911</v>
      </c>
      <c r="AA20" s="147"/>
      <c r="AB20" s="160" t="s">
        <v>4555</v>
      </c>
      <c r="AC20" s="147"/>
    </row>
    <row r="21" spans="1:29" s="723" customFormat="1" ht="24.95" customHeight="1" x14ac:dyDescent="0.2">
      <c r="A21" s="160" t="s">
        <v>3083</v>
      </c>
      <c r="B21" s="724" t="s">
        <v>3083</v>
      </c>
      <c r="C21" s="724" t="s">
        <v>5388</v>
      </c>
      <c r="D21" s="194" t="s">
        <v>7203</v>
      </c>
      <c r="E21" s="194"/>
      <c r="F21" s="194" t="s">
        <v>85</v>
      </c>
      <c r="G21" s="194"/>
      <c r="H21" s="194" t="s">
        <v>85</v>
      </c>
      <c r="I21" s="194"/>
      <c r="J21" s="194" t="s">
        <v>7228</v>
      </c>
      <c r="K21" s="194"/>
      <c r="L21" s="194" t="s">
        <v>85</v>
      </c>
      <c r="M21" s="194"/>
      <c r="N21" s="194" t="s">
        <v>85</v>
      </c>
      <c r="O21" s="194"/>
      <c r="P21" s="194">
        <v>182.5</v>
      </c>
      <c r="Q21" s="194"/>
      <c r="R21" s="194" t="s">
        <v>7229</v>
      </c>
      <c r="S21" s="194"/>
      <c r="T21" s="194">
        <v>48</v>
      </c>
      <c r="U21" s="194"/>
      <c r="V21" s="724" t="s">
        <v>7230</v>
      </c>
      <c r="W21" s="724" t="s">
        <v>5387</v>
      </c>
      <c r="X21" s="724" t="s">
        <v>85</v>
      </c>
      <c r="Y21" s="724" t="s">
        <v>5387</v>
      </c>
      <c r="Z21" s="724" t="s">
        <v>2911</v>
      </c>
      <c r="AA21" s="724" t="s">
        <v>5387</v>
      </c>
      <c r="AB21" s="724" t="s">
        <v>85</v>
      </c>
      <c r="AC21" s="724" t="s">
        <v>5387</v>
      </c>
    </row>
    <row r="22" spans="1:29" s="723" customFormat="1" ht="24.95" customHeight="1" x14ac:dyDescent="0.2">
      <c r="A22" s="160" t="s">
        <v>3083</v>
      </c>
      <c r="B22" s="724" t="s">
        <v>3083</v>
      </c>
      <c r="C22" s="724" t="s">
        <v>5388</v>
      </c>
      <c r="D22" s="194" t="s">
        <v>7208</v>
      </c>
      <c r="E22" s="194"/>
      <c r="F22" s="194" t="s">
        <v>85</v>
      </c>
      <c r="G22" s="194"/>
      <c r="H22" s="194" t="s">
        <v>85</v>
      </c>
      <c r="I22" s="194"/>
      <c r="J22" s="194" t="s">
        <v>7231</v>
      </c>
      <c r="K22" s="194"/>
      <c r="L22" s="194" t="s">
        <v>85</v>
      </c>
      <c r="M22" s="194"/>
      <c r="N22" s="194" t="s">
        <v>85</v>
      </c>
      <c r="O22" s="194"/>
      <c r="P22" s="194">
        <v>182.5</v>
      </c>
      <c r="Q22" s="194"/>
      <c r="R22" s="194" t="s">
        <v>7229</v>
      </c>
      <c r="S22" s="194"/>
      <c r="T22" s="194">
        <v>48</v>
      </c>
      <c r="U22" s="194"/>
      <c r="V22" s="724" t="s">
        <v>7232</v>
      </c>
      <c r="W22" s="724" t="s">
        <v>5387</v>
      </c>
      <c r="X22" s="724" t="s">
        <v>85</v>
      </c>
      <c r="Y22" s="724" t="s">
        <v>5387</v>
      </c>
      <c r="Z22" s="724" t="s">
        <v>2911</v>
      </c>
      <c r="AA22" s="724" t="s">
        <v>5387</v>
      </c>
      <c r="AB22" s="724" t="s">
        <v>85</v>
      </c>
      <c r="AC22" s="724" t="s">
        <v>5387</v>
      </c>
    </row>
    <row r="23" spans="1:29" s="773" customFormat="1" ht="24.95" customHeight="1" x14ac:dyDescent="0.2">
      <c r="A23" s="663"/>
      <c r="B23" s="473" t="s">
        <v>3086</v>
      </c>
      <c r="C23" s="160" t="s">
        <v>5423</v>
      </c>
      <c r="D23" s="770"/>
      <c r="E23" s="770"/>
      <c r="F23" s="770"/>
      <c r="G23" s="770"/>
      <c r="H23" s="770"/>
      <c r="I23" s="770"/>
      <c r="J23" s="770"/>
      <c r="K23" s="770"/>
      <c r="L23" s="770"/>
      <c r="M23" s="770"/>
      <c r="N23" s="770"/>
      <c r="O23" s="770"/>
      <c r="P23" s="746"/>
      <c r="Q23" s="746"/>
      <c r="R23" s="288"/>
      <c r="S23" s="288"/>
      <c r="T23" s="745"/>
      <c r="U23" s="745"/>
      <c r="V23" s="774" t="s">
        <v>7298</v>
      </c>
      <c r="W23" s="736"/>
      <c r="X23" s="736" t="s">
        <v>88</v>
      </c>
      <c r="Y23" s="736"/>
      <c r="Z23" s="736" t="s">
        <v>2911</v>
      </c>
      <c r="AA23" s="736"/>
      <c r="AB23" s="744" t="s">
        <v>88</v>
      </c>
      <c r="AC23" s="107"/>
    </row>
  </sheetData>
  <mergeCells count="5">
    <mergeCell ref="A2:A3"/>
    <mergeCell ref="C2:C3"/>
    <mergeCell ref="B2:B3"/>
    <mergeCell ref="D2:U2"/>
    <mergeCell ref="V2:AC2"/>
  </mergeCells>
  <pageMargins left="0.7" right="0.7" top="0.75" bottom="0.75" header="0.3" footer="0.3"/>
  <pageSetup orientation="portrait" r:id="rId1"/>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7">
    <tabColor rgb="FFFFFF00"/>
  </sheetPr>
  <dimension ref="A1:AB121"/>
  <sheetViews>
    <sheetView workbookViewId="0">
      <pane xSplit="1" ySplit="5" topLeftCell="B6" activePane="bottomRight" state="frozen"/>
      <selection pane="topRight"/>
      <selection pane="bottomLeft"/>
      <selection pane="bottomRight"/>
    </sheetView>
  </sheetViews>
  <sheetFormatPr defaultColWidth="9.140625" defaultRowHeight="12.75" x14ac:dyDescent="0.2"/>
  <cols>
    <col min="1" max="2" width="22.5703125" style="119" customWidth="1"/>
    <col min="3" max="4" width="21.5703125" style="119" customWidth="1"/>
    <col min="5" max="20" width="15.5703125" style="119" customWidth="1"/>
    <col min="21" max="22" width="35.5703125" style="10" customWidth="1"/>
    <col min="23" max="24" width="37.42578125" style="10" customWidth="1"/>
    <col min="25" max="26" width="18.5703125" style="119" customWidth="1"/>
    <col min="27" max="28" width="20" style="119" customWidth="1"/>
    <col min="29" max="16384" width="9.140625" style="119"/>
  </cols>
  <sheetData>
    <row r="1" spans="1:28" ht="13.5" thickBot="1" x14ac:dyDescent="0.25">
      <c r="A1" s="128" t="s">
        <v>1200</v>
      </c>
      <c r="D1" s="128"/>
      <c r="E1" s="128"/>
      <c r="F1" s="128"/>
      <c r="G1" s="128"/>
      <c r="H1" s="128"/>
    </row>
    <row r="2" spans="1:28" ht="54.95" customHeight="1" x14ac:dyDescent="0.2">
      <c r="A2" s="809" t="s">
        <v>18</v>
      </c>
      <c r="B2" s="811" t="s">
        <v>19</v>
      </c>
      <c r="C2" s="811" t="s">
        <v>1201</v>
      </c>
      <c r="D2" s="811"/>
      <c r="E2" s="811"/>
      <c r="F2" s="811"/>
      <c r="G2" s="811"/>
      <c r="H2" s="811"/>
      <c r="I2" s="811"/>
      <c r="J2" s="811"/>
      <c r="K2" s="811"/>
      <c r="L2" s="293"/>
      <c r="M2" s="293"/>
      <c r="N2" s="293"/>
      <c r="O2" s="293"/>
      <c r="P2" s="293"/>
      <c r="Q2" s="293"/>
      <c r="R2" s="293"/>
      <c r="S2" s="293"/>
      <c r="T2" s="293"/>
      <c r="U2" s="293"/>
      <c r="V2" s="293"/>
      <c r="W2" s="293"/>
      <c r="X2" s="293"/>
      <c r="Y2" s="293"/>
      <c r="Z2" s="293"/>
      <c r="AA2" s="293"/>
      <c r="AB2" s="294"/>
    </row>
    <row r="3" spans="1:28" ht="44.1" customHeight="1" x14ac:dyDescent="0.2">
      <c r="A3" s="875"/>
      <c r="B3" s="862"/>
      <c r="C3" s="862" t="s">
        <v>1202</v>
      </c>
      <c r="D3" s="862" t="s">
        <v>1203</v>
      </c>
      <c r="E3" s="862" t="s">
        <v>1204</v>
      </c>
      <c r="F3" s="862"/>
      <c r="G3" s="862"/>
      <c r="H3" s="862"/>
      <c r="I3" s="862"/>
      <c r="J3" s="862"/>
      <c r="K3" s="862"/>
      <c r="L3" s="862"/>
      <c r="M3" s="862"/>
      <c r="N3" s="862"/>
      <c r="O3" s="862"/>
      <c r="P3" s="862"/>
      <c r="Q3" s="862"/>
      <c r="R3" s="862"/>
      <c r="S3" s="862"/>
      <c r="T3" s="862"/>
      <c r="U3" s="862"/>
      <c r="V3" s="862"/>
      <c r="W3" s="862"/>
      <c r="X3" s="862"/>
      <c r="Y3" s="862" t="s">
        <v>1205</v>
      </c>
      <c r="Z3" s="862"/>
      <c r="AA3" s="862"/>
      <c r="AB3" s="872"/>
    </row>
    <row r="4" spans="1:28" ht="39.75" customHeight="1" x14ac:dyDescent="0.2">
      <c r="A4" s="875"/>
      <c r="B4" s="862"/>
      <c r="C4" s="862"/>
      <c r="D4" s="862"/>
      <c r="E4" s="862" t="s">
        <v>1206</v>
      </c>
      <c r="F4" s="862"/>
      <c r="G4" s="862"/>
      <c r="H4" s="862"/>
      <c r="I4" s="862" t="s">
        <v>1207</v>
      </c>
      <c r="J4" s="862"/>
      <c r="K4" s="862"/>
      <c r="L4" s="862"/>
      <c r="M4" s="862" t="s">
        <v>1208</v>
      </c>
      <c r="N4" s="862"/>
      <c r="O4" s="862"/>
      <c r="P4" s="862"/>
      <c r="Q4" s="862" t="s">
        <v>1209</v>
      </c>
      <c r="R4" s="862"/>
      <c r="S4" s="862"/>
      <c r="T4" s="862"/>
      <c r="U4" s="862" t="s">
        <v>1210</v>
      </c>
      <c r="V4" s="862"/>
      <c r="W4" s="862"/>
      <c r="X4" s="862"/>
      <c r="Y4" s="862" t="s">
        <v>1207</v>
      </c>
      <c r="Z4" s="862"/>
      <c r="AA4" s="862"/>
      <c r="AB4" s="872"/>
    </row>
    <row r="5" spans="1:28" ht="30.2" customHeight="1" thickBot="1" x14ac:dyDescent="0.25">
      <c r="A5" s="810"/>
      <c r="B5" s="812"/>
      <c r="C5" s="812"/>
      <c r="D5" s="812"/>
      <c r="E5" s="157" t="s">
        <v>1211</v>
      </c>
      <c r="F5" s="158" t="s">
        <v>30</v>
      </c>
      <c r="G5" s="157" t="s">
        <v>1212</v>
      </c>
      <c r="H5" s="158" t="s">
        <v>30</v>
      </c>
      <c r="I5" s="157" t="s">
        <v>1211</v>
      </c>
      <c r="J5" s="158" t="s">
        <v>30</v>
      </c>
      <c r="K5" s="157" t="s">
        <v>1212</v>
      </c>
      <c r="L5" s="158" t="s">
        <v>30</v>
      </c>
      <c r="M5" s="157" t="s">
        <v>1211</v>
      </c>
      <c r="N5" s="158" t="s">
        <v>30</v>
      </c>
      <c r="O5" s="157" t="s">
        <v>1212</v>
      </c>
      <c r="P5" s="158" t="s">
        <v>30</v>
      </c>
      <c r="Q5" s="157" t="s">
        <v>1211</v>
      </c>
      <c r="R5" s="158" t="s">
        <v>30</v>
      </c>
      <c r="S5" s="157" t="s">
        <v>1212</v>
      </c>
      <c r="T5" s="158" t="s">
        <v>30</v>
      </c>
      <c r="U5" s="157" t="s">
        <v>1211</v>
      </c>
      <c r="V5" s="158" t="s">
        <v>30</v>
      </c>
      <c r="W5" s="157" t="s">
        <v>1212</v>
      </c>
      <c r="X5" s="158" t="s">
        <v>30</v>
      </c>
      <c r="Y5" s="157" t="s">
        <v>1211</v>
      </c>
      <c r="Z5" s="158" t="s">
        <v>30</v>
      </c>
      <c r="AA5" s="157" t="s">
        <v>1212</v>
      </c>
      <c r="AB5" s="257" t="s">
        <v>30</v>
      </c>
    </row>
    <row r="6" spans="1:28" x14ac:dyDescent="0.2">
      <c r="A6" s="138" t="s">
        <v>21</v>
      </c>
      <c r="B6" s="103" t="s">
        <v>22</v>
      </c>
      <c r="C6" s="874" t="s">
        <v>918</v>
      </c>
      <c r="D6" s="295" t="s">
        <v>1213</v>
      </c>
      <c r="E6" s="296">
        <v>9.16</v>
      </c>
      <c r="F6" s="296"/>
      <c r="G6" s="297"/>
      <c r="H6" s="297"/>
      <c r="I6" s="298">
        <v>2.0199999999999999E-2</v>
      </c>
      <c r="J6" s="298"/>
      <c r="K6" s="297"/>
      <c r="L6" s="297"/>
      <c r="M6" s="299">
        <v>4.0000000000000002E-4</v>
      </c>
      <c r="N6" s="299"/>
      <c r="O6" s="297"/>
      <c r="P6" s="297"/>
      <c r="Q6" s="299">
        <v>4.7999999999999996E-3</v>
      </c>
      <c r="R6" s="299"/>
      <c r="S6" s="297"/>
      <c r="T6" s="297"/>
      <c r="U6" s="299" t="s">
        <v>1214</v>
      </c>
      <c r="V6" s="299"/>
      <c r="W6" s="297"/>
      <c r="X6" s="297"/>
      <c r="Y6" s="300" t="s">
        <v>85</v>
      </c>
      <c r="Z6" s="300"/>
      <c r="AA6" s="297" t="s">
        <v>85</v>
      </c>
      <c r="AB6" s="297"/>
    </row>
    <row r="7" spans="1:28" x14ac:dyDescent="0.2">
      <c r="A7" s="147" t="s">
        <v>21</v>
      </c>
      <c r="B7" s="107" t="s">
        <v>22</v>
      </c>
      <c r="C7" s="873"/>
      <c r="D7" s="301" t="s">
        <v>1215</v>
      </c>
      <c r="E7" s="302">
        <v>8.17</v>
      </c>
      <c r="F7" s="302"/>
      <c r="G7" s="303">
        <f>AVERAGE(E6:E7)</f>
        <v>8.6649999999999991</v>
      </c>
      <c r="H7" s="303"/>
      <c r="I7" s="304">
        <v>1.7600000000000001E-2</v>
      </c>
      <c r="J7" s="304"/>
      <c r="K7" s="305">
        <f>AVERAGE(I6:I7)</f>
        <v>1.89E-2</v>
      </c>
      <c r="L7" s="305"/>
      <c r="M7" s="304">
        <v>5.0000000000000001E-4</v>
      </c>
      <c r="N7" s="304"/>
      <c r="O7" s="305">
        <f>AVERAGE(M6:M7)</f>
        <v>4.4999999999999999E-4</v>
      </c>
      <c r="P7" s="305"/>
      <c r="Q7" s="304">
        <v>1.9E-3</v>
      </c>
      <c r="R7" s="304"/>
      <c r="S7" s="305">
        <f>AVERAGE(Q6:Q7)</f>
        <v>3.3499999999999997E-3</v>
      </c>
      <c r="T7" s="305"/>
      <c r="U7" s="304" t="s">
        <v>1214</v>
      </c>
      <c r="V7" s="304"/>
      <c r="W7" s="304" t="s">
        <v>1214</v>
      </c>
      <c r="X7" s="304"/>
      <c r="Y7" s="162" t="s">
        <v>85</v>
      </c>
      <c r="Z7" s="162"/>
      <c r="AA7" s="162" t="s">
        <v>85</v>
      </c>
      <c r="AB7" s="162"/>
    </row>
    <row r="8" spans="1:28" x14ac:dyDescent="0.2">
      <c r="A8" s="147" t="s">
        <v>21</v>
      </c>
      <c r="B8" s="107" t="s">
        <v>22</v>
      </c>
      <c r="C8" s="873"/>
      <c r="D8" s="301" t="s">
        <v>1216</v>
      </c>
      <c r="E8" s="302">
        <v>8.49</v>
      </c>
      <c r="F8" s="302"/>
      <c r="G8" s="303">
        <f>AVERAGE(E6:E8)</f>
        <v>8.6066666666666674</v>
      </c>
      <c r="H8" s="303"/>
      <c r="I8" s="304">
        <v>1.6299999999999999E-2</v>
      </c>
      <c r="J8" s="304"/>
      <c r="K8" s="305">
        <f>AVERAGE(I6:I8)</f>
        <v>1.8033333333333332E-2</v>
      </c>
      <c r="L8" s="305"/>
      <c r="M8" s="304">
        <v>5.9999999999999995E-4</v>
      </c>
      <c r="N8" s="304"/>
      <c r="O8" s="305">
        <f>AVERAGE(M6:M8)</f>
        <v>5.0000000000000001E-4</v>
      </c>
      <c r="P8" s="305"/>
      <c r="Q8" s="304">
        <v>4.4999999999999997E-3</v>
      </c>
      <c r="R8" s="304"/>
      <c r="S8" s="305">
        <f>AVERAGE(Q6:Q8)</f>
        <v>3.7333333333333329E-3</v>
      </c>
      <c r="T8" s="305"/>
      <c r="U8" s="304" t="s">
        <v>1214</v>
      </c>
      <c r="V8" s="304"/>
      <c r="W8" s="304" t="s">
        <v>1214</v>
      </c>
      <c r="X8" s="304"/>
      <c r="Y8" s="162" t="s">
        <v>85</v>
      </c>
      <c r="Z8" s="162"/>
      <c r="AA8" s="162" t="s">
        <v>85</v>
      </c>
      <c r="AB8" s="162"/>
    </row>
    <row r="9" spans="1:28" x14ac:dyDescent="0.2">
      <c r="A9" s="147" t="s">
        <v>21</v>
      </c>
      <c r="B9" s="107" t="s">
        <v>22</v>
      </c>
      <c r="C9" s="873"/>
      <c r="D9" s="301" t="s">
        <v>1217</v>
      </c>
      <c r="E9" s="302">
        <v>8.7799999999999994</v>
      </c>
      <c r="F9" s="302"/>
      <c r="G9" s="303">
        <f>AVERAGE(E6:E9)</f>
        <v>8.65</v>
      </c>
      <c r="H9" s="303"/>
      <c r="I9" s="304">
        <v>1.7100000000000001E-2</v>
      </c>
      <c r="J9" s="304"/>
      <c r="K9" s="305">
        <f>AVERAGE(I6:I9)</f>
        <v>1.78E-2</v>
      </c>
      <c r="L9" s="305"/>
      <c r="M9" s="304">
        <v>8.9999999999999998E-4</v>
      </c>
      <c r="N9" s="304"/>
      <c r="O9" s="305">
        <f>AVERAGE(M6:M9)</f>
        <v>6.0000000000000006E-4</v>
      </c>
      <c r="P9" s="305"/>
      <c r="Q9" s="304">
        <v>8.9999999999999993E-3</v>
      </c>
      <c r="R9" s="304"/>
      <c r="S9" s="305">
        <f>AVERAGE(Q6:Q9)</f>
        <v>5.0499999999999989E-3</v>
      </c>
      <c r="T9" s="305"/>
      <c r="U9" s="304" t="s">
        <v>1214</v>
      </c>
      <c r="V9" s="304"/>
      <c r="W9" s="304" t="s">
        <v>1214</v>
      </c>
      <c r="X9" s="304"/>
      <c r="Y9" s="162" t="s">
        <v>85</v>
      </c>
      <c r="Z9" s="162"/>
      <c r="AA9" s="162" t="s">
        <v>85</v>
      </c>
      <c r="AB9" s="162"/>
    </row>
    <row r="10" spans="1:28" x14ac:dyDescent="0.2">
      <c r="A10" s="147" t="s">
        <v>21</v>
      </c>
      <c r="B10" s="107" t="s">
        <v>22</v>
      </c>
      <c r="C10" s="873"/>
      <c r="D10" s="301" t="s">
        <v>1218</v>
      </c>
      <c r="E10" s="302">
        <v>9.27</v>
      </c>
      <c r="F10" s="302"/>
      <c r="G10" s="303">
        <f>AVERAGEA(E6:E10)</f>
        <v>8.7740000000000009</v>
      </c>
      <c r="H10" s="303"/>
      <c r="I10" s="304">
        <v>1.9400000000000001E-2</v>
      </c>
      <c r="J10" s="304"/>
      <c r="K10" s="305">
        <f>AVERAGEA(I6:I10)</f>
        <v>1.8120000000000001E-2</v>
      </c>
      <c r="L10" s="305"/>
      <c r="M10" s="304">
        <v>8.0000000000000004E-4</v>
      </c>
      <c r="N10" s="304"/>
      <c r="O10" s="305">
        <f>AVERAGEA(M6:M10)</f>
        <v>6.4000000000000005E-4</v>
      </c>
      <c r="P10" s="305"/>
      <c r="Q10" s="304">
        <v>9.4000000000000004E-3</v>
      </c>
      <c r="R10" s="304"/>
      <c r="S10" s="305">
        <f>AVERAGEA(Q6:Q10)</f>
        <v>5.919999999999999E-3</v>
      </c>
      <c r="T10" s="305"/>
      <c r="U10" s="304" t="s">
        <v>1214</v>
      </c>
      <c r="V10" s="304"/>
      <c r="W10" s="304" t="s">
        <v>1214</v>
      </c>
      <c r="X10" s="304"/>
      <c r="Y10" s="162" t="s">
        <v>85</v>
      </c>
      <c r="Z10" s="162"/>
      <c r="AA10" s="162" t="s">
        <v>85</v>
      </c>
      <c r="AB10" s="162"/>
    </row>
    <row r="11" spans="1:28" x14ac:dyDescent="0.2">
      <c r="A11" s="147" t="s">
        <v>21</v>
      </c>
      <c r="B11" s="107" t="s">
        <v>22</v>
      </c>
      <c r="C11" s="873"/>
      <c r="D11" s="301" t="s">
        <v>1219</v>
      </c>
      <c r="E11" s="302">
        <v>8.6</v>
      </c>
      <c r="F11" s="302"/>
      <c r="G11" s="303">
        <f>AVERAGE(E6:E11)</f>
        <v>8.745000000000001</v>
      </c>
      <c r="H11" s="303"/>
      <c r="I11" s="304">
        <v>1.7600000000000001E-2</v>
      </c>
      <c r="J11" s="304"/>
      <c r="K11" s="305">
        <f>AVERAGE(I6:I11)</f>
        <v>1.8033333333333335E-2</v>
      </c>
      <c r="L11" s="305"/>
      <c r="M11" s="304">
        <v>5.0000000000000001E-4</v>
      </c>
      <c r="N11" s="304"/>
      <c r="O11" s="305">
        <f>AVERAGE(M6:M11)</f>
        <v>6.1666666666666673E-4</v>
      </c>
      <c r="P11" s="305"/>
      <c r="Q11" s="304">
        <v>6.4000000000000003E-3</v>
      </c>
      <c r="R11" s="304"/>
      <c r="S11" s="305">
        <f>AVERAGE(Q6:Q11)</f>
        <v>5.9999999999999993E-3</v>
      </c>
      <c r="T11" s="305"/>
      <c r="U11" s="304" t="s">
        <v>1214</v>
      </c>
      <c r="V11" s="304"/>
      <c r="W11" s="304" t="s">
        <v>1214</v>
      </c>
      <c r="X11" s="304"/>
      <c r="Y11" s="162" t="s">
        <v>85</v>
      </c>
      <c r="Z11" s="162"/>
      <c r="AA11" s="162" t="s">
        <v>85</v>
      </c>
      <c r="AB11" s="162"/>
    </row>
    <row r="12" spans="1:28" x14ac:dyDescent="0.2">
      <c r="A12" s="147" t="s">
        <v>21</v>
      </c>
      <c r="B12" s="107" t="s">
        <v>22</v>
      </c>
      <c r="C12" s="873"/>
      <c r="D12" s="301" t="s">
        <v>1220</v>
      </c>
      <c r="E12" s="302">
        <v>8.5399999999999991</v>
      </c>
      <c r="F12" s="302"/>
      <c r="G12" s="303">
        <f>AVERAGE(E6:E12)</f>
        <v>8.7157142857142862</v>
      </c>
      <c r="H12" s="303"/>
      <c r="I12" s="304">
        <v>2.07E-2</v>
      </c>
      <c r="J12" s="304"/>
      <c r="K12" s="305">
        <f>AVERAGE(I6:I12)</f>
        <v>1.8414285714285716E-2</v>
      </c>
      <c r="L12" s="305"/>
      <c r="M12" s="304">
        <v>6.9999999999999999E-4</v>
      </c>
      <c r="N12" s="304"/>
      <c r="O12" s="305">
        <f>AVERAGE(M6:M12)</f>
        <v>6.2857142857142864E-4</v>
      </c>
      <c r="P12" s="305"/>
      <c r="Q12" s="304">
        <v>4.1000000000000003E-3</v>
      </c>
      <c r="R12" s="304"/>
      <c r="S12" s="305">
        <f>AVERAGE(Q6:Q12)</f>
        <v>5.7285714285714284E-3</v>
      </c>
      <c r="T12" s="305"/>
      <c r="U12" s="304" t="s">
        <v>1214</v>
      </c>
      <c r="V12" s="304"/>
      <c r="W12" s="304" t="s">
        <v>1214</v>
      </c>
      <c r="X12" s="304"/>
      <c r="Y12" s="162" t="s">
        <v>85</v>
      </c>
      <c r="Z12" s="162"/>
      <c r="AA12" s="162" t="s">
        <v>85</v>
      </c>
      <c r="AB12" s="162"/>
    </row>
    <row r="13" spans="1:28" x14ac:dyDescent="0.2">
      <c r="A13" s="147" t="s">
        <v>21</v>
      </c>
      <c r="B13" s="107" t="s">
        <v>22</v>
      </c>
      <c r="C13" s="873"/>
      <c r="D13" s="301" t="s">
        <v>1221</v>
      </c>
      <c r="E13" s="302">
        <v>9.4600000000000009</v>
      </c>
      <c r="F13" s="302"/>
      <c r="G13" s="303">
        <f>AVERAGE(E6:E13)</f>
        <v>8.8087499999999999</v>
      </c>
      <c r="H13" s="303"/>
      <c r="I13" s="304">
        <v>2.4500000000000001E-2</v>
      </c>
      <c r="J13" s="304"/>
      <c r="K13" s="305">
        <f>AVERAGE(I6:I13)</f>
        <v>1.9175000000000001E-2</v>
      </c>
      <c r="L13" s="305"/>
      <c r="M13" s="304">
        <v>6.9999999999999999E-4</v>
      </c>
      <c r="N13" s="304"/>
      <c r="O13" s="305">
        <f>AVERAGE(M6:M13)</f>
        <v>6.3750000000000005E-4</v>
      </c>
      <c r="P13" s="305"/>
      <c r="Q13" s="304">
        <v>6.7000000000000002E-3</v>
      </c>
      <c r="R13" s="304"/>
      <c r="S13" s="305">
        <f>AVERAGE(Q6:Q13)</f>
        <v>5.8499999999999993E-3</v>
      </c>
      <c r="T13" s="305"/>
      <c r="U13" s="304" t="s">
        <v>1214</v>
      </c>
      <c r="V13" s="304"/>
      <c r="W13" s="304" t="s">
        <v>1214</v>
      </c>
      <c r="X13" s="304"/>
      <c r="Y13" s="162" t="s">
        <v>85</v>
      </c>
      <c r="Z13" s="162"/>
      <c r="AA13" s="162" t="s">
        <v>85</v>
      </c>
      <c r="AB13" s="162"/>
    </row>
    <row r="14" spans="1:28" x14ac:dyDescent="0.2">
      <c r="A14" s="147" t="s">
        <v>21</v>
      </c>
      <c r="B14" s="107" t="s">
        <v>22</v>
      </c>
      <c r="C14" s="873"/>
      <c r="D14" s="301" t="s">
        <v>1222</v>
      </c>
      <c r="E14" s="302">
        <v>9</v>
      </c>
      <c r="F14" s="302"/>
      <c r="G14" s="303">
        <f>AVERAGE(E6:E14)</f>
        <v>8.83</v>
      </c>
      <c r="H14" s="303"/>
      <c r="I14" s="304">
        <v>2.92E-2</v>
      </c>
      <c r="J14" s="304"/>
      <c r="K14" s="305">
        <f>AVERAGE(I6:I14)</f>
        <v>2.0288888888888891E-2</v>
      </c>
      <c r="L14" s="305"/>
      <c r="M14" s="304">
        <v>5.0000000000000001E-4</v>
      </c>
      <c r="N14" s="304"/>
      <c r="O14" s="305">
        <f>AVERAGE(M6:M14)</f>
        <v>6.2222222222222236E-4</v>
      </c>
      <c r="P14" s="305"/>
      <c r="Q14" s="304">
        <v>3.0000000000000001E-3</v>
      </c>
      <c r="R14" s="304"/>
      <c r="S14" s="305">
        <f>AVERAGE(Q6:Q14)</f>
        <v>5.5333333333333328E-3</v>
      </c>
      <c r="T14" s="305"/>
      <c r="U14" s="304" t="s">
        <v>1214</v>
      </c>
      <c r="V14" s="304"/>
      <c r="W14" s="304" t="s">
        <v>1214</v>
      </c>
      <c r="X14" s="304"/>
      <c r="Y14" s="162" t="s">
        <v>85</v>
      </c>
      <c r="Z14" s="162"/>
      <c r="AA14" s="162" t="s">
        <v>85</v>
      </c>
      <c r="AB14" s="162"/>
    </row>
    <row r="15" spans="1:28" x14ac:dyDescent="0.2">
      <c r="A15" s="147" t="s">
        <v>21</v>
      </c>
      <c r="B15" s="107" t="s">
        <v>22</v>
      </c>
      <c r="C15" s="873"/>
      <c r="D15" s="301" t="s">
        <v>1223</v>
      </c>
      <c r="E15" s="302">
        <v>10.119999999999999</v>
      </c>
      <c r="F15" s="302"/>
      <c r="G15" s="303">
        <f>AVERAGE(E6:E15)</f>
        <v>8.9589999999999996</v>
      </c>
      <c r="H15" s="303"/>
      <c r="I15" s="304">
        <v>2.7300000000000001E-2</v>
      </c>
      <c r="J15" s="304"/>
      <c r="K15" s="305">
        <f>AVERAGE(I6:I15)</f>
        <v>2.0990000000000002E-2</v>
      </c>
      <c r="L15" s="305"/>
      <c r="M15" s="304">
        <v>6.9999999999999999E-4</v>
      </c>
      <c r="N15" s="304"/>
      <c r="O15" s="305">
        <f>AVERAGE(M6:M15)</f>
        <v>6.3000000000000013E-4</v>
      </c>
      <c r="P15" s="305"/>
      <c r="Q15" s="304">
        <v>6.4000000000000003E-3</v>
      </c>
      <c r="R15" s="304"/>
      <c r="S15" s="305">
        <f>AVERAGE(Q6:Q15)</f>
        <v>5.62E-3</v>
      </c>
      <c r="T15" s="305"/>
      <c r="U15" s="304" t="s">
        <v>1214</v>
      </c>
      <c r="V15" s="304"/>
      <c r="W15" s="304" t="s">
        <v>1214</v>
      </c>
      <c r="X15" s="304"/>
      <c r="Y15" s="162" t="s">
        <v>85</v>
      </c>
      <c r="Z15" s="162"/>
      <c r="AA15" s="162" t="s">
        <v>85</v>
      </c>
      <c r="AB15" s="162"/>
    </row>
    <row r="16" spans="1:28" x14ac:dyDescent="0.2">
      <c r="A16" s="147" t="s">
        <v>21</v>
      </c>
      <c r="B16" s="107" t="s">
        <v>22</v>
      </c>
      <c r="C16" s="873"/>
      <c r="D16" s="301" t="s">
        <v>1224</v>
      </c>
      <c r="E16" s="302">
        <v>9.7899999999999991</v>
      </c>
      <c r="F16" s="302"/>
      <c r="G16" s="303">
        <f>AVERAGE(E6:E16)</f>
        <v>9.0345454545454533</v>
      </c>
      <c r="H16" s="303"/>
      <c r="I16" s="304">
        <v>2.3199999999999998E-2</v>
      </c>
      <c r="J16" s="304"/>
      <c r="K16" s="305">
        <f>AVERAGE(I6:I16)</f>
        <v>2.119090909090909E-2</v>
      </c>
      <c r="L16" s="305"/>
      <c r="M16" s="304">
        <v>5.0000000000000001E-4</v>
      </c>
      <c r="N16" s="304"/>
      <c r="O16" s="305">
        <f>AVERAGE(M6:M16)</f>
        <v>6.1818181818181818E-4</v>
      </c>
      <c r="P16" s="305"/>
      <c r="Q16" s="304">
        <v>4.4000000000000003E-3</v>
      </c>
      <c r="R16" s="304"/>
      <c r="S16" s="305">
        <f>AVERAGE(Q6:Q16)</f>
        <v>5.5090909090909088E-3</v>
      </c>
      <c r="T16" s="305"/>
      <c r="U16" s="304" t="s">
        <v>1214</v>
      </c>
      <c r="V16" s="304"/>
      <c r="W16" s="304" t="s">
        <v>1214</v>
      </c>
      <c r="X16" s="304"/>
      <c r="Y16" s="162" t="s">
        <v>85</v>
      </c>
      <c r="Z16" s="162"/>
      <c r="AA16" s="162" t="s">
        <v>85</v>
      </c>
      <c r="AB16" s="162"/>
    </row>
    <row r="17" spans="1:28" x14ac:dyDescent="0.2">
      <c r="A17" s="147" t="s">
        <v>21</v>
      </c>
      <c r="B17" s="107" t="s">
        <v>22</v>
      </c>
      <c r="C17" s="873"/>
      <c r="D17" s="301" t="s">
        <v>1225</v>
      </c>
      <c r="E17" s="302">
        <v>8.8699999999999992</v>
      </c>
      <c r="F17" s="302"/>
      <c r="G17" s="303">
        <f>AVERAGE(E6:E17)</f>
        <v>9.0208333333333339</v>
      </c>
      <c r="H17" s="303"/>
      <c r="I17" s="304">
        <v>1.9699999999999999E-2</v>
      </c>
      <c r="J17" s="304"/>
      <c r="K17" s="305">
        <f>AVERAGE(I6:I17)</f>
        <v>2.1066666666666668E-2</v>
      </c>
      <c r="L17" s="305"/>
      <c r="M17" s="304">
        <v>4.0000000000000002E-4</v>
      </c>
      <c r="N17" s="304"/>
      <c r="O17" s="305">
        <f>AVERAGE(M6:M17)</f>
        <v>6.0000000000000006E-4</v>
      </c>
      <c r="P17" s="305"/>
      <c r="Q17" s="304">
        <v>4.1999999999999997E-3</v>
      </c>
      <c r="R17" s="304"/>
      <c r="S17" s="305">
        <f>AVERAGE(Q6:Q17)</f>
        <v>5.3999999999999994E-3</v>
      </c>
      <c r="T17" s="305"/>
      <c r="U17" s="304" t="s">
        <v>1214</v>
      </c>
      <c r="V17" s="304"/>
      <c r="W17" s="304" t="s">
        <v>1214</v>
      </c>
      <c r="X17" s="304"/>
      <c r="Y17" s="162" t="s">
        <v>85</v>
      </c>
      <c r="Z17" s="162"/>
      <c r="AA17" s="162" t="s">
        <v>85</v>
      </c>
      <c r="AB17" s="162"/>
    </row>
    <row r="18" spans="1:28" x14ac:dyDescent="0.2">
      <c r="A18" s="292"/>
      <c r="B18" s="29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row>
    <row r="19" spans="1:28" x14ac:dyDescent="0.2">
      <c r="A19" s="147" t="s">
        <v>21</v>
      </c>
      <c r="B19" s="107" t="s">
        <v>22</v>
      </c>
      <c r="C19" s="873" t="s">
        <v>933</v>
      </c>
      <c r="D19" s="301" t="s">
        <v>1213</v>
      </c>
      <c r="E19" s="302">
        <v>10.33</v>
      </c>
      <c r="F19" s="302"/>
      <c r="G19" s="306"/>
      <c r="H19" s="306"/>
      <c r="I19" s="304">
        <v>3.0200000000000001E-2</v>
      </c>
      <c r="J19" s="304"/>
      <c r="K19" s="306"/>
      <c r="L19" s="306"/>
      <c r="M19" s="304">
        <v>1.2999999999999999E-3</v>
      </c>
      <c r="N19" s="304"/>
      <c r="O19" s="306"/>
      <c r="P19" s="306"/>
      <c r="Q19" s="304">
        <v>5.5999999999999999E-3</v>
      </c>
      <c r="R19" s="304"/>
      <c r="S19" s="306"/>
      <c r="T19" s="306"/>
      <c r="U19" s="304" t="s">
        <v>1214</v>
      </c>
      <c r="V19" s="304"/>
      <c r="W19" s="306"/>
      <c r="X19" s="306"/>
      <c r="Y19" s="162" t="s">
        <v>85</v>
      </c>
      <c r="Z19" s="162"/>
      <c r="AA19" s="306" t="s">
        <v>85</v>
      </c>
      <c r="AB19" s="306"/>
    </row>
    <row r="20" spans="1:28" x14ac:dyDescent="0.2">
      <c r="A20" s="147" t="s">
        <v>21</v>
      </c>
      <c r="B20" s="107" t="s">
        <v>22</v>
      </c>
      <c r="C20" s="873"/>
      <c r="D20" s="301" t="s">
        <v>1215</v>
      </c>
      <c r="E20" s="302">
        <v>9.5</v>
      </c>
      <c r="F20" s="302"/>
      <c r="G20" s="303">
        <f>AVERAGE(E19:E20)</f>
        <v>9.9149999999999991</v>
      </c>
      <c r="H20" s="303"/>
      <c r="I20" s="304">
        <v>2.6100000000000002E-2</v>
      </c>
      <c r="J20" s="304"/>
      <c r="K20" s="305">
        <f>AVERAGE(I19:I20)</f>
        <v>2.8150000000000001E-2</v>
      </c>
      <c r="L20" s="305"/>
      <c r="M20" s="304">
        <v>1.9E-3</v>
      </c>
      <c r="N20" s="304"/>
      <c r="O20" s="305">
        <f>AVERAGE(M19:M20)</f>
        <v>1.5999999999999999E-3</v>
      </c>
      <c r="P20" s="305"/>
      <c r="Q20" s="304">
        <v>7.1000000000000004E-3</v>
      </c>
      <c r="R20" s="304"/>
      <c r="S20" s="305">
        <f>AVERAGE(Q19:Q20)</f>
        <v>6.3499999999999997E-3</v>
      </c>
      <c r="T20" s="305"/>
      <c r="U20" s="304" t="s">
        <v>1214</v>
      </c>
      <c r="V20" s="304"/>
      <c r="W20" s="304" t="s">
        <v>1214</v>
      </c>
      <c r="X20" s="304"/>
      <c r="Y20" s="162" t="s">
        <v>85</v>
      </c>
      <c r="Z20" s="162"/>
      <c r="AA20" s="162" t="s">
        <v>85</v>
      </c>
      <c r="AB20" s="162"/>
    </row>
    <row r="21" spans="1:28" x14ac:dyDescent="0.2">
      <c r="A21" s="147" t="s">
        <v>21</v>
      </c>
      <c r="B21" s="107" t="s">
        <v>22</v>
      </c>
      <c r="C21" s="873"/>
      <c r="D21" s="301" t="s">
        <v>1216</v>
      </c>
      <c r="E21" s="302">
        <v>9.81</v>
      </c>
      <c r="F21" s="302"/>
      <c r="G21" s="303">
        <f>AVERAGE(E19:E21)</f>
        <v>9.8800000000000008</v>
      </c>
      <c r="H21" s="303"/>
      <c r="I21" s="304">
        <v>1.8499999999999999E-2</v>
      </c>
      <c r="J21" s="304"/>
      <c r="K21" s="305">
        <f>AVERAGE(I19:I21)</f>
        <v>2.4933333333333335E-2</v>
      </c>
      <c r="L21" s="305"/>
      <c r="M21" s="304">
        <v>8.9999999999999998E-4</v>
      </c>
      <c r="N21" s="304"/>
      <c r="O21" s="305">
        <f>AVERAGE(M19:M21)</f>
        <v>1.3666666666666664E-3</v>
      </c>
      <c r="P21" s="305"/>
      <c r="Q21" s="304">
        <v>7.0000000000000001E-3</v>
      </c>
      <c r="R21" s="304"/>
      <c r="S21" s="305">
        <f>AVERAGE(Q19:Q21)</f>
        <v>6.566666666666666E-3</v>
      </c>
      <c r="T21" s="305"/>
      <c r="U21" s="304" t="s">
        <v>1214</v>
      </c>
      <c r="V21" s="304"/>
      <c r="W21" s="304" t="s">
        <v>1214</v>
      </c>
      <c r="X21" s="304"/>
      <c r="Y21" s="162" t="s">
        <v>85</v>
      </c>
      <c r="Z21" s="162"/>
      <c r="AA21" s="162" t="s">
        <v>85</v>
      </c>
      <c r="AB21" s="162"/>
    </row>
    <row r="22" spans="1:28" x14ac:dyDescent="0.2">
      <c r="A22" s="147" t="s">
        <v>21</v>
      </c>
      <c r="B22" s="107" t="s">
        <v>22</v>
      </c>
      <c r="C22" s="873"/>
      <c r="D22" s="301" t="s">
        <v>1217</v>
      </c>
      <c r="E22" s="302">
        <v>10.199999999999999</v>
      </c>
      <c r="F22" s="302"/>
      <c r="G22" s="303">
        <f>AVERAGE(E19:E22)</f>
        <v>9.9600000000000009</v>
      </c>
      <c r="H22" s="303"/>
      <c r="I22" s="304">
        <v>2.2100000000000002E-2</v>
      </c>
      <c r="J22" s="304"/>
      <c r="K22" s="305">
        <f>AVERAGE(I19:I22)</f>
        <v>2.4225000000000003E-2</v>
      </c>
      <c r="L22" s="305"/>
      <c r="M22" s="304">
        <v>8.9999999999999998E-4</v>
      </c>
      <c r="N22" s="304"/>
      <c r="O22" s="305">
        <f>AVERAGE(M19:M22)</f>
        <v>1.2499999999999998E-3</v>
      </c>
      <c r="P22" s="305"/>
      <c r="Q22" s="304">
        <v>7.0000000000000001E-3</v>
      </c>
      <c r="R22" s="304"/>
      <c r="S22" s="305">
        <f>AVERAGE(Q19:Q22)</f>
        <v>6.6749999999999995E-3</v>
      </c>
      <c r="T22" s="305"/>
      <c r="U22" s="304" t="s">
        <v>1214</v>
      </c>
      <c r="V22" s="304"/>
      <c r="W22" s="304" t="s">
        <v>1214</v>
      </c>
      <c r="X22" s="304"/>
      <c r="Y22" s="162" t="s">
        <v>85</v>
      </c>
      <c r="Z22" s="162"/>
      <c r="AA22" s="162" t="s">
        <v>85</v>
      </c>
      <c r="AB22" s="162"/>
    </row>
    <row r="23" spans="1:28" x14ac:dyDescent="0.2">
      <c r="A23" s="147" t="s">
        <v>21</v>
      </c>
      <c r="B23" s="107" t="s">
        <v>22</v>
      </c>
      <c r="C23" s="873"/>
      <c r="D23" s="301" t="s">
        <v>1218</v>
      </c>
      <c r="E23" s="302">
        <v>9.7799999999999994</v>
      </c>
      <c r="F23" s="302"/>
      <c r="G23" s="303">
        <f>AVERAGEA(E19:E23)</f>
        <v>9.9240000000000013</v>
      </c>
      <c r="H23" s="303"/>
      <c r="I23" s="304">
        <v>2.7099999999999999E-2</v>
      </c>
      <c r="J23" s="304"/>
      <c r="K23" s="305">
        <f>AVERAGEA(I19:I23)</f>
        <v>2.4800000000000003E-2</v>
      </c>
      <c r="L23" s="305"/>
      <c r="M23" s="304">
        <v>1.1000000000000001E-3</v>
      </c>
      <c r="N23" s="304"/>
      <c r="O23" s="305">
        <f>AVERAGEA(M19:M23)</f>
        <v>1.2199999999999999E-3</v>
      </c>
      <c r="P23" s="305"/>
      <c r="Q23" s="304">
        <v>1.2500000000000001E-2</v>
      </c>
      <c r="R23" s="304"/>
      <c r="S23" s="305">
        <f>AVERAGEA(Q19:Q23)</f>
        <v>7.8399999999999997E-3</v>
      </c>
      <c r="T23" s="305"/>
      <c r="U23" s="304" t="s">
        <v>1214</v>
      </c>
      <c r="V23" s="304"/>
      <c r="W23" s="304" t="s">
        <v>1214</v>
      </c>
      <c r="X23" s="304"/>
      <c r="Y23" s="162" t="s">
        <v>85</v>
      </c>
      <c r="Z23" s="162"/>
      <c r="AA23" s="162" t="s">
        <v>85</v>
      </c>
      <c r="AB23" s="162"/>
    </row>
    <row r="24" spans="1:28" x14ac:dyDescent="0.2">
      <c r="A24" s="147" t="s">
        <v>21</v>
      </c>
      <c r="B24" s="107" t="s">
        <v>22</v>
      </c>
      <c r="C24" s="873"/>
      <c r="D24" s="301" t="s">
        <v>1219</v>
      </c>
      <c r="E24" s="302">
        <v>9.73</v>
      </c>
      <c r="F24" s="302"/>
      <c r="G24" s="303">
        <f>AVERAGE(E19:E24)</f>
        <v>9.8916666666666675</v>
      </c>
      <c r="H24" s="303"/>
      <c r="I24" s="304">
        <v>2.0299999999999999E-2</v>
      </c>
      <c r="J24" s="304"/>
      <c r="K24" s="305">
        <f>AVERAGE(I19:I24)</f>
        <v>2.4050000000000002E-2</v>
      </c>
      <c r="L24" s="305"/>
      <c r="M24" s="304">
        <v>1.4E-3</v>
      </c>
      <c r="N24" s="304"/>
      <c r="O24" s="305">
        <f>AVERAGE(M19:M24)</f>
        <v>1.25E-3</v>
      </c>
      <c r="P24" s="305"/>
      <c r="Q24" s="304">
        <v>6.6E-3</v>
      </c>
      <c r="R24" s="304"/>
      <c r="S24" s="305">
        <f>AVERAGE(Q19:Q24)</f>
        <v>7.6333333333333331E-3</v>
      </c>
      <c r="T24" s="305"/>
      <c r="U24" s="304" t="s">
        <v>1214</v>
      </c>
      <c r="V24" s="304"/>
      <c r="W24" s="304" t="s">
        <v>1214</v>
      </c>
      <c r="X24" s="304"/>
      <c r="Y24" s="162" t="s">
        <v>85</v>
      </c>
      <c r="Z24" s="162"/>
      <c r="AA24" s="162" t="s">
        <v>85</v>
      </c>
      <c r="AB24" s="162"/>
    </row>
    <row r="25" spans="1:28" x14ac:dyDescent="0.2">
      <c r="A25" s="147" t="s">
        <v>21</v>
      </c>
      <c r="B25" s="107" t="s">
        <v>22</v>
      </c>
      <c r="C25" s="873"/>
      <c r="D25" s="301" t="s">
        <v>1220</v>
      </c>
      <c r="E25" s="302">
        <v>10.210000000000001</v>
      </c>
      <c r="F25" s="302"/>
      <c r="G25" s="303">
        <f>AVERAGE(E19:E25)</f>
        <v>9.9371428571428577</v>
      </c>
      <c r="H25" s="303"/>
      <c r="I25" s="304">
        <v>2.2800000000000001E-2</v>
      </c>
      <c r="J25" s="304"/>
      <c r="K25" s="305">
        <f>AVERAGE(I19:I25)</f>
        <v>2.3871428571428575E-2</v>
      </c>
      <c r="L25" s="305"/>
      <c r="M25" s="304">
        <v>1.8E-3</v>
      </c>
      <c r="N25" s="304"/>
      <c r="O25" s="305">
        <f>AVERAGE(M19:M25)</f>
        <v>1.3285714285714285E-3</v>
      </c>
      <c r="P25" s="305"/>
      <c r="Q25" s="304">
        <v>7.1000000000000004E-3</v>
      </c>
      <c r="R25" s="304"/>
      <c r="S25" s="305">
        <f>AVERAGE(Q19:Q25)</f>
        <v>7.5571428571428578E-3</v>
      </c>
      <c r="T25" s="305"/>
      <c r="U25" s="304" t="s">
        <v>1214</v>
      </c>
      <c r="V25" s="304"/>
      <c r="W25" s="304" t="s">
        <v>1214</v>
      </c>
      <c r="X25" s="304"/>
      <c r="Y25" s="162" t="s">
        <v>85</v>
      </c>
      <c r="Z25" s="162"/>
      <c r="AA25" s="162" t="s">
        <v>85</v>
      </c>
      <c r="AB25" s="162"/>
    </row>
    <row r="26" spans="1:28" x14ac:dyDescent="0.2">
      <c r="A26" s="147" t="s">
        <v>21</v>
      </c>
      <c r="B26" s="107" t="s">
        <v>22</v>
      </c>
      <c r="C26" s="873"/>
      <c r="D26" s="301" t="s">
        <v>1221</v>
      </c>
      <c r="E26" s="302">
        <v>9.74</v>
      </c>
      <c r="F26" s="302"/>
      <c r="G26" s="303">
        <f>AVERAGE(E19:E26)</f>
        <v>9.9124999999999996</v>
      </c>
      <c r="H26" s="303"/>
      <c r="I26" s="304">
        <v>2.9100000000000001E-2</v>
      </c>
      <c r="J26" s="304"/>
      <c r="K26" s="305">
        <f>AVERAGE(I19:I26)</f>
        <v>2.4525000000000005E-2</v>
      </c>
      <c r="L26" s="305"/>
      <c r="M26" s="304">
        <v>2.0999999999999999E-3</v>
      </c>
      <c r="N26" s="304"/>
      <c r="O26" s="305">
        <f>AVERAGE(M19:M26)</f>
        <v>1.4249999999999998E-3</v>
      </c>
      <c r="P26" s="305"/>
      <c r="Q26" s="304">
        <v>8.3000000000000001E-3</v>
      </c>
      <c r="R26" s="304"/>
      <c r="S26" s="305">
        <f>AVERAGE(Q19:Q26)</f>
        <v>7.6500000000000005E-3</v>
      </c>
      <c r="T26" s="305"/>
      <c r="U26" s="304" t="s">
        <v>1214</v>
      </c>
      <c r="V26" s="304"/>
      <c r="W26" s="304" t="s">
        <v>1214</v>
      </c>
      <c r="X26" s="304"/>
      <c r="Y26" s="162" t="s">
        <v>85</v>
      </c>
      <c r="Z26" s="162"/>
      <c r="AA26" s="162" t="s">
        <v>85</v>
      </c>
      <c r="AB26" s="162"/>
    </row>
    <row r="27" spans="1:28" x14ac:dyDescent="0.2">
      <c r="A27" s="147" t="s">
        <v>21</v>
      </c>
      <c r="B27" s="107" t="s">
        <v>22</v>
      </c>
      <c r="C27" s="873"/>
      <c r="D27" s="301" t="s">
        <v>1222</v>
      </c>
      <c r="E27" s="302">
        <v>9.4</v>
      </c>
      <c r="F27" s="302"/>
      <c r="G27" s="303">
        <f>AVERAGE(E19:E27)</f>
        <v>9.8555555555555561</v>
      </c>
      <c r="H27" s="303"/>
      <c r="I27" s="304">
        <v>2.5499999999999998E-2</v>
      </c>
      <c r="J27" s="304"/>
      <c r="K27" s="305">
        <f>AVERAGE(I19:I27)</f>
        <v>2.4633333333333337E-2</v>
      </c>
      <c r="L27" s="305"/>
      <c r="M27" s="304">
        <v>1.4E-3</v>
      </c>
      <c r="N27" s="304"/>
      <c r="O27" s="305">
        <f>AVERAGE(M19:M27)</f>
        <v>1.4222222222222221E-3</v>
      </c>
      <c r="P27" s="305"/>
      <c r="Q27" s="304">
        <v>6.0000000000000001E-3</v>
      </c>
      <c r="R27" s="304"/>
      <c r="S27" s="305">
        <f>AVERAGE(Q19:Q27)</f>
        <v>7.4666666666666675E-3</v>
      </c>
      <c r="T27" s="305"/>
      <c r="U27" s="304" t="s">
        <v>1214</v>
      </c>
      <c r="V27" s="304"/>
      <c r="W27" s="304" t="s">
        <v>1214</v>
      </c>
      <c r="X27" s="304"/>
      <c r="Y27" s="162" t="s">
        <v>85</v>
      </c>
      <c r="Z27" s="162"/>
      <c r="AA27" s="162" t="s">
        <v>85</v>
      </c>
      <c r="AB27" s="162"/>
    </row>
    <row r="28" spans="1:28" x14ac:dyDescent="0.2">
      <c r="A28" s="147" t="s">
        <v>21</v>
      </c>
      <c r="B28" s="107" t="s">
        <v>22</v>
      </c>
      <c r="C28" s="873"/>
      <c r="D28" s="301" t="s">
        <v>1223</v>
      </c>
      <c r="E28" s="302">
        <v>9.48</v>
      </c>
      <c r="F28" s="302"/>
      <c r="G28" s="303">
        <f>AVERAGE(E19:E28)</f>
        <v>9.8180000000000014</v>
      </c>
      <c r="H28" s="303"/>
      <c r="I28" s="304">
        <v>2.3900000000000001E-2</v>
      </c>
      <c r="J28" s="304"/>
      <c r="K28" s="305">
        <f>AVERAGE(I19:I28)</f>
        <v>2.4560000000000005E-2</v>
      </c>
      <c r="L28" s="305"/>
      <c r="M28" s="304">
        <v>1.4E-3</v>
      </c>
      <c r="N28" s="304"/>
      <c r="O28" s="305">
        <f>AVERAGE(M19:M28)</f>
        <v>1.4199999999999998E-3</v>
      </c>
      <c r="P28" s="305"/>
      <c r="Q28" s="304">
        <v>6.4000000000000003E-3</v>
      </c>
      <c r="R28" s="304"/>
      <c r="S28" s="305">
        <f>AVERAGE(Q19:Q28)</f>
        <v>7.3600000000000011E-3</v>
      </c>
      <c r="T28" s="305"/>
      <c r="U28" s="304" t="s">
        <v>1214</v>
      </c>
      <c r="V28" s="304"/>
      <c r="W28" s="304" t="s">
        <v>1214</v>
      </c>
      <c r="X28" s="304"/>
      <c r="Y28" s="162" t="s">
        <v>85</v>
      </c>
      <c r="Z28" s="162"/>
      <c r="AA28" s="162" t="s">
        <v>85</v>
      </c>
      <c r="AB28" s="162"/>
    </row>
    <row r="29" spans="1:28" x14ac:dyDescent="0.2">
      <c r="A29" s="147" t="s">
        <v>21</v>
      </c>
      <c r="B29" s="107" t="s">
        <v>22</v>
      </c>
      <c r="C29" s="873"/>
      <c r="D29" s="301" t="s">
        <v>1224</v>
      </c>
      <c r="E29" s="302">
        <v>9.7100000000000009</v>
      </c>
      <c r="F29" s="302"/>
      <c r="G29" s="303">
        <f>AVERAGE(E19:E29)</f>
        <v>9.8081818181818203</v>
      </c>
      <c r="H29" s="303"/>
      <c r="I29" s="304">
        <v>2.53E-2</v>
      </c>
      <c r="J29" s="304"/>
      <c r="K29" s="305">
        <f>AVERAGE(I19:I29)</f>
        <v>2.462727272727273E-2</v>
      </c>
      <c r="L29" s="305"/>
      <c r="M29" s="304">
        <v>1.5E-3</v>
      </c>
      <c r="N29" s="304"/>
      <c r="O29" s="305">
        <f>AVERAGE(M19:M29)</f>
        <v>1.4272727272727271E-3</v>
      </c>
      <c r="P29" s="305"/>
      <c r="Q29" s="304">
        <v>8.0999999999999996E-3</v>
      </c>
      <c r="R29" s="304"/>
      <c r="S29" s="305">
        <f>AVERAGE(Q19:Q29)</f>
        <v>7.4272727272727277E-3</v>
      </c>
      <c r="T29" s="305"/>
      <c r="U29" s="304" t="s">
        <v>1214</v>
      </c>
      <c r="V29" s="304"/>
      <c r="W29" s="304" t="s">
        <v>1214</v>
      </c>
      <c r="X29" s="304"/>
      <c r="Y29" s="162" t="s">
        <v>85</v>
      </c>
      <c r="Z29" s="162"/>
      <c r="AA29" s="162" t="s">
        <v>85</v>
      </c>
      <c r="AB29" s="162"/>
    </row>
    <row r="30" spans="1:28" x14ac:dyDescent="0.2">
      <c r="A30" s="147" t="s">
        <v>21</v>
      </c>
      <c r="B30" s="107" t="s">
        <v>22</v>
      </c>
      <c r="C30" s="873"/>
      <c r="D30" s="301" t="s">
        <v>1225</v>
      </c>
      <c r="E30" s="302">
        <v>8.2200000000000006</v>
      </c>
      <c r="F30" s="302"/>
      <c r="G30" s="303">
        <f>AVERAGE(E19:E30)</f>
        <v>9.6758333333333351</v>
      </c>
      <c r="H30" s="303"/>
      <c r="I30" s="304">
        <v>2.23E-2</v>
      </c>
      <c r="J30" s="304"/>
      <c r="K30" s="305">
        <f>AVERAGE(I19:I30)</f>
        <v>2.4433333333333335E-2</v>
      </c>
      <c r="L30" s="305"/>
      <c r="M30" s="304">
        <v>1E-3</v>
      </c>
      <c r="N30" s="304"/>
      <c r="O30" s="305">
        <f>AVERAGE(M19:M30)</f>
        <v>1.3916666666666667E-3</v>
      </c>
      <c r="P30" s="305"/>
      <c r="Q30" s="304">
        <v>1.0999999999999999E-2</v>
      </c>
      <c r="R30" s="304"/>
      <c r="S30" s="305">
        <f>AVERAGE(Q19:Q30)</f>
        <v>7.7250000000000001E-3</v>
      </c>
      <c r="T30" s="305"/>
      <c r="U30" s="304" t="s">
        <v>1214</v>
      </c>
      <c r="V30" s="304"/>
      <c r="W30" s="304" t="s">
        <v>1214</v>
      </c>
      <c r="X30" s="304"/>
      <c r="Y30" s="162" t="s">
        <v>85</v>
      </c>
      <c r="Z30" s="162"/>
      <c r="AA30" s="162" t="s">
        <v>85</v>
      </c>
      <c r="AB30" s="162"/>
    </row>
    <row r="31" spans="1:28" x14ac:dyDescent="0.2">
      <c r="A31" s="292"/>
      <c r="B31" s="292"/>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row>
    <row r="32" spans="1:28" x14ac:dyDescent="0.2">
      <c r="A32" s="147" t="s">
        <v>24</v>
      </c>
      <c r="B32" s="107" t="s">
        <v>25</v>
      </c>
      <c r="C32" s="873" t="s">
        <v>1226</v>
      </c>
      <c r="D32" s="301" t="s">
        <v>1213</v>
      </c>
      <c r="E32" s="307">
        <v>6.71</v>
      </c>
      <c r="F32" s="307"/>
      <c r="G32" s="308"/>
      <c r="H32" s="308"/>
      <c r="I32" s="307">
        <v>0.77</v>
      </c>
      <c r="J32" s="307"/>
      <c r="K32" s="308"/>
      <c r="L32" s="308"/>
      <c r="M32" s="307">
        <v>0</v>
      </c>
      <c r="N32" s="307"/>
      <c r="O32" s="308"/>
      <c r="P32" s="308"/>
      <c r="Q32" s="307">
        <v>0.39</v>
      </c>
      <c r="R32" s="307"/>
      <c r="S32" s="308"/>
      <c r="T32" s="308"/>
      <c r="U32" s="309" t="s">
        <v>1227</v>
      </c>
      <c r="V32" s="309"/>
      <c r="W32" s="310"/>
      <c r="X32" s="310"/>
      <c r="Y32" s="162" t="s">
        <v>85</v>
      </c>
      <c r="Z32" s="162"/>
      <c r="AA32" s="310" t="s">
        <v>85</v>
      </c>
      <c r="AB32" s="310"/>
    </row>
    <row r="33" spans="1:28" x14ac:dyDescent="0.2">
      <c r="A33" s="147" t="s">
        <v>24</v>
      </c>
      <c r="B33" s="107" t="s">
        <v>25</v>
      </c>
      <c r="C33" s="873"/>
      <c r="D33" s="301" t="s">
        <v>1215</v>
      </c>
      <c r="E33" s="307">
        <v>6.42</v>
      </c>
      <c r="F33" s="307"/>
      <c r="G33" s="307">
        <v>6.55</v>
      </c>
      <c r="H33" s="307"/>
      <c r="I33" s="307">
        <v>0.48</v>
      </c>
      <c r="J33" s="307"/>
      <c r="K33" s="307">
        <v>0.56000000000000005</v>
      </c>
      <c r="L33" s="307"/>
      <c r="M33" s="307">
        <v>0</v>
      </c>
      <c r="N33" s="307"/>
      <c r="O33" s="307">
        <v>0</v>
      </c>
      <c r="P33" s="307"/>
      <c r="Q33" s="307">
        <v>0.36</v>
      </c>
      <c r="R33" s="307"/>
      <c r="S33" s="307">
        <v>0.42</v>
      </c>
      <c r="T33" s="307"/>
      <c r="U33" s="309" t="s">
        <v>1227</v>
      </c>
      <c r="V33" s="309"/>
      <c r="W33" s="309"/>
      <c r="X33" s="309"/>
      <c r="Y33" s="162" t="s">
        <v>85</v>
      </c>
      <c r="Z33" s="162"/>
      <c r="AA33" s="162" t="s">
        <v>85</v>
      </c>
      <c r="AB33" s="162"/>
    </row>
    <row r="34" spans="1:28" x14ac:dyDescent="0.2">
      <c r="A34" s="147" t="s">
        <v>24</v>
      </c>
      <c r="B34" s="107" t="s">
        <v>25</v>
      </c>
      <c r="C34" s="873"/>
      <c r="D34" s="301" t="s">
        <v>1216</v>
      </c>
      <c r="E34" s="307">
        <v>5.52</v>
      </c>
      <c r="F34" s="307"/>
      <c r="G34" s="307">
        <v>5.6</v>
      </c>
      <c r="H34" s="307"/>
      <c r="I34" s="307">
        <v>0.68</v>
      </c>
      <c r="J34" s="307"/>
      <c r="K34" s="307">
        <v>0.57999999999999996</v>
      </c>
      <c r="L34" s="307"/>
      <c r="M34" s="307">
        <v>0</v>
      </c>
      <c r="N34" s="307"/>
      <c r="O34" s="307">
        <v>0</v>
      </c>
      <c r="P34" s="307"/>
      <c r="Q34" s="307">
        <v>0.53</v>
      </c>
      <c r="R34" s="307"/>
      <c r="S34" s="307">
        <v>0.49</v>
      </c>
      <c r="T34" s="307"/>
      <c r="U34" s="309" t="s">
        <v>1227</v>
      </c>
      <c r="V34" s="309"/>
      <c r="W34" s="309"/>
      <c r="X34" s="309"/>
      <c r="Y34" s="162" t="s">
        <v>85</v>
      </c>
      <c r="Z34" s="162"/>
      <c r="AA34" s="162" t="s">
        <v>85</v>
      </c>
      <c r="AB34" s="162"/>
    </row>
    <row r="35" spans="1:28" x14ac:dyDescent="0.2">
      <c r="A35" s="147" t="s">
        <v>24</v>
      </c>
      <c r="B35" s="107" t="s">
        <v>25</v>
      </c>
      <c r="C35" s="873"/>
      <c r="D35" s="301" t="s">
        <v>1217</v>
      </c>
      <c r="E35" s="307">
        <v>6.02</v>
      </c>
      <c r="F35" s="307"/>
      <c r="G35" s="307">
        <v>5.36</v>
      </c>
      <c r="H35" s="307"/>
      <c r="I35" s="307">
        <v>0.5</v>
      </c>
      <c r="J35" s="307"/>
      <c r="K35" s="307">
        <v>0.68</v>
      </c>
      <c r="L35" s="307"/>
      <c r="M35" s="307">
        <v>0</v>
      </c>
      <c r="N35" s="307"/>
      <c r="O35" s="307">
        <v>0</v>
      </c>
      <c r="P35" s="307"/>
      <c r="Q35" s="307">
        <v>0.63</v>
      </c>
      <c r="R35" s="307"/>
      <c r="S35" s="307">
        <v>0.53</v>
      </c>
      <c r="T35" s="307"/>
      <c r="U35" s="309" t="s">
        <v>1227</v>
      </c>
      <c r="V35" s="309"/>
      <c r="W35" s="309"/>
      <c r="X35" s="309"/>
      <c r="Y35" s="162" t="s">
        <v>85</v>
      </c>
      <c r="Z35" s="162"/>
      <c r="AA35" s="162" t="s">
        <v>85</v>
      </c>
      <c r="AB35" s="162"/>
    </row>
    <row r="36" spans="1:28" x14ac:dyDescent="0.2">
      <c r="A36" s="147" t="s">
        <v>24</v>
      </c>
      <c r="B36" s="107" t="s">
        <v>25</v>
      </c>
      <c r="C36" s="873"/>
      <c r="D36" s="301" t="s">
        <v>1218</v>
      </c>
      <c r="E36" s="307">
        <v>6.58</v>
      </c>
      <c r="F36" s="307"/>
      <c r="G36" s="307">
        <v>6.39</v>
      </c>
      <c r="H36" s="307"/>
      <c r="I36" s="307">
        <v>0.61</v>
      </c>
      <c r="J36" s="307"/>
      <c r="K36" s="307">
        <v>0.55000000000000004</v>
      </c>
      <c r="L36" s="307"/>
      <c r="M36" s="307">
        <v>0</v>
      </c>
      <c r="N36" s="307"/>
      <c r="O36" s="307">
        <v>0</v>
      </c>
      <c r="P36" s="307"/>
      <c r="Q36" s="307">
        <v>0.5</v>
      </c>
      <c r="R36" s="307"/>
      <c r="S36" s="307">
        <v>0.56000000000000005</v>
      </c>
      <c r="T36" s="307"/>
      <c r="U36" s="309" t="s">
        <v>1227</v>
      </c>
      <c r="V36" s="309"/>
      <c r="W36" s="309"/>
      <c r="X36" s="309"/>
      <c r="Y36" s="162" t="s">
        <v>85</v>
      </c>
      <c r="Z36" s="162"/>
      <c r="AA36" s="162" t="s">
        <v>85</v>
      </c>
      <c r="AB36" s="162"/>
    </row>
    <row r="37" spans="1:28" x14ac:dyDescent="0.2">
      <c r="A37" s="147" t="s">
        <v>24</v>
      </c>
      <c r="B37" s="107" t="s">
        <v>25</v>
      </c>
      <c r="C37" s="873"/>
      <c r="D37" s="301" t="s">
        <v>1219</v>
      </c>
      <c r="E37" s="307">
        <v>5.91</v>
      </c>
      <c r="F37" s="307"/>
      <c r="G37" s="307">
        <v>6.25</v>
      </c>
      <c r="H37" s="307"/>
      <c r="I37" s="307">
        <v>0.41</v>
      </c>
      <c r="J37" s="307"/>
      <c r="K37" s="307">
        <v>0.54</v>
      </c>
      <c r="L37" s="307"/>
      <c r="M37" s="307">
        <v>0</v>
      </c>
      <c r="N37" s="307"/>
      <c r="O37" s="307">
        <v>0</v>
      </c>
      <c r="P37" s="307"/>
      <c r="Q37" s="307">
        <v>0.38</v>
      </c>
      <c r="R37" s="307"/>
      <c r="S37" s="307">
        <v>0.41</v>
      </c>
      <c r="T37" s="307"/>
      <c r="U37" s="309" t="s">
        <v>1227</v>
      </c>
      <c r="V37" s="309"/>
      <c r="W37" s="309"/>
      <c r="X37" s="309"/>
      <c r="Y37" s="162" t="s">
        <v>85</v>
      </c>
      <c r="Z37" s="162"/>
      <c r="AA37" s="162" t="s">
        <v>85</v>
      </c>
      <c r="AB37" s="162"/>
    </row>
    <row r="38" spans="1:28" x14ac:dyDescent="0.2">
      <c r="A38" s="147" t="s">
        <v>24</v>
      </c>
      <c r="B38" s="107" t="s">
        <v>25</v>
      </c>
      <c r="C38" s="873"/>
      <c r="D38" s="301" t="s">
        <v>1220</v>
      </c>
      <c r="E38" s="307">
        <v>6.88</v>
      </c>
      <c r="F38" s="307"/>
      <c r="G38" s="307">
        <v>5.91</v>
      </c>
      <c r="H38" s="307"/>
      <c r="I38" s="307">
        <v>0.52</v>
      </c>
      <c r="J38" s="307"/>
      <c r="K38" s="307">
        <v>0.38</v>
      </c>
      <c r="L38" s="307"/>
      <c r="M38" s="307">
        <v>0</v>
      </c>
      <c r="N38" s="307"/>
      <c r="O38" s="307">
        <v>0</v>
      </c>
      <c r="P38" s="307"/>
      <c r="Q38" s="307">
        <v>0.69</v>
      </c>
      <c r="R38" s="307"/>
      <c r="S38" s="307">
        <v>0.54</v>
      </c>
      <c r="T38" s="307"/>
      <c r="U38" s="309" t="s">
        <v>1227</v>
      </c>
      <c r="V38" s="309"/>
      <c r="W38" s="309"/>
      <c r="X38" s="309"/>
      <c r="Y38" s="162" t="s">
        <v>85</v>
      </c>
      <c r="Z38" s="162"/>
      <c r="AA38" s="162" t="s">
        <v>85</v>
      </c>
      <c r="AB38" s="162"/>
    </row>
    <row r="39" spans="1:28" x14ac:dyDescent="0.2">
      <c r="A39" s="147" t="s">
        <v>24</v>
      </c>
      <c r="B39" s="107" t="s">
        <v>25</v>
      </c>
      <c r="C39" s="873"/>
      <c r="D39" s="301" t="s">
        <v>1221</v>
      </c>
      <c r="E39" s="307">
        <v>7.52</v>
      </c>
      <c r="F39" s="307"/>
      <c r="G39" s="307">
        <v>7.58</v>
      </c>
      <c r="H39" s="307"/>
      <c r="I39" s="307">
        <v>0.74</v>
      </c>
      <c r="J39" s="307"/>
      <c r="K39" s="307">
        <v>0.6</v>
      </c>
      <c r="L39" s="307"/>
      <c r="M39" s="307">
        <v>0</v>
      </c>
      <c r="N39" s="307"/>
      <c r="O39" s="307">
        <v>0</v>
      </c>
      <c r="P39" s="307"/>
      <c r="Q39" s="307">
        <v>0.68</v>
      </c>
      <c r="R39" s="307"/>
      <c r="S39" s="307">
        <v>0.72</v>
      </c>
      <c r="T39" s="307"/>
      <c r="U39" s="309" t="s">
        <v>1227</v>
      </c>
      <c r="V39" s="309"/>
      <c r="W39" s="309"/>
      <c r="X39" s="309"/>
      <c r="Y39" s="162" t="s">
        <v>85</v>
      </c>
      <c r="Z39" s="162"/>
      <c r="AA39" s="162" t="s">
        <v>85</v>
      </c>
      <c r="AB39" s="162"/>
    </row>
    <row r="40" spans="1:28" x14ac:dyDescent="0.2">
      <c r="A40" s="147" t="s">
        <v>24</v>
      </c>
      <c r="B40" s="107" t="s">
        <v>25</v>
      </c>
      <c r="C40" s="873"/>
      <c r="D40" s="301" t="s">
        <v>1222</v>
      </c>
      <c r="E40" s="307">
        <v>6.69</v>
      </c>
      <c r="F40" s="307"/>
      <c r="G40" s="307">
        <v>6.88</v>
      </c>
      <c r="H40" s="307"/>
      <c r="I40" s="307">
        <v>0.54</v>
      </c>
      <c r="J40" s="307"/>
      <c r="K40" s="307">
        <v>0.8</v>
      </c>
      <c r="L40" s="307"/>
      <c r="M40" s="307">
        <v>0</v>
      </c>
      <c r="N40" s="307"/>
      <c r="O40" s="307">
        <v>0</v>
      </c>
      <c r="P40" s="307"/>
      <c r="Q40" s="307">
        <v>0.33</v>
      </c>
      <c r="R40" s="307"/>
      <c r="S40" s="307">
        <v>0.5</v>
      </c>
      <c r="T40" s="307"/>
      <c r="U40" s="309" t="s">
        <v>1227</v>
      </c>
      <c r="V40" s="309"/>
      <c r="W40" s="309"/>
      <c r="X40" s="309"/>
      <c r="Y40" s="162" t="s">
        <v>85</v>
      </c>
      <c r="Z40" s="162"/>
      <c r="AA40" s="162" t="s">
        <v>85</v>
      </c>
      <c r="AB40" s="162"/>
    </row>
    <row r="41" spans="1:28" x14ac:dyDescent="0.2">
      <c r="A41" s="147" t="s">
        <v>24</v>
      </c>
      <c r="B41" s="107" t="s">
        <v>25</v>
      </c>
      <c r="C41" s="873"/>
      <c r="D41" s="301" t="s">
        <v>1223</v>
      </c>
      <c r="E41" s="307">
        <v>6.14</v>
      </c>
      <c r="F41" s="307"/>
      <c r="G41" s="307">
        <v>6.26</v>
      </c>
      <c r="H41" s="307"/>
      <c r="I41" s="307">
        <v>0.17</v>
      </c>
      <c r="J41" s="307"/>
      <c r="K41" s="307">
        <v>0.22</v>
      </c>
      <c r="L41" s="307"/>
      <c r="M41" s="307">
        <v>0</v>
      </c>
      <c r="N41" s="307"/>
      <c r="O41" s="307">
        <v>0</v>
      </c>
      <c r="P41" s="307"/>
      <c r="Q41" s="307">
        <v>0.36</v>
      </c>
      <c r="R41" s="307"/>
      <c r="S41" s="307">
        <v>0.36</v>
      </c>
      <c r="T41" s="307"/>
      <c r="U41" s="309" t="s">
        <v>1227</v>
      </c>
      <c r="V41" s="309"/>
      <c r="W41" s="309"/>
      <c r="X41" s="309"/>
      <c r="Y41" s="162" t="s">
        <v>85</v>
      </c>
      <c r="Z41" s="162"/>
      <c r="AA41" s="162" t="s">
        <v>85</v>
      </c>
      <c r="AB41" s="162"/>
    </row>
    <row r="42" spans="1:28" x14ac:dyDescent="0.2">
      <c r="A42" s="147" t="s">
        <v>24</v>
      </c>
      <c r="B42" s="107" t="s">
        <v>25</v>
      </c>
      <c r="C42" s="873"/>
      <c r="D42" s="301" t="s">
        <v>1224</v>
      </c>
      <c r="E42" s="307">
        <v>5.69</v>
      </c>
      <c r="F42" s="307"/>
      <c r="G42" s="307">
        <v>5.66</v>
      </c>
      <c r="H42" s="307"/>
      <c r="I42" s="307">
        <v>0.41</v>
      </c>
      <c r="J42" s="307"/>
      <c r="K42" s="307">
        <v>0.34</v>
      </c>
      <c r="L42" s="307"/>
      <c r="M42" s="307">
        <v>0</v>
      </c>
      <c r="N42" s="307"/>
      <c r="O42" s="307">
        <v>0</v>
      </c>
      <c r="P42" s="307"/>
      <c r="Q42" s="307">
        <v>0.33</v>
      </c>
      <c r="R42" s="307"/>
      <c r="S42" s="307">
        <v>0.25</v>
      </c>
      <c r="T42" s="307"/>
      <c r="U42" s="309" t="s">
        <v>1227</v>
      </c>
      <c r="V42" s="309"/>
      <c r="W42" s="309"/>
      <c r="X42" s="309"/>
      <c r="Y42" s="162" t="s">
        <v>85</v>
      </c>
      <c r="Z42" s="162"/>
      <c r="AA42" s="162" t="s">
        <v>85</v>
      </c>
      <c r="AB42" s="162"/>
    </row>
    <row r="43" spans="1:28" x14ac:dyDescent="0.2">
      <c r="A43" s="147" t="s">
        <v>24</v>
      </c>
      <c r="B43" s="107" t="s">
        <v>25</v>
      </c>
      <c r="C43" s="873"/>
      <c r="D43" s="301" t="s">
        <v>1225</v>
      </c>
      <c r="E43" s="307">
        <v>5.89</v>
      </c>
      <c r="F43" s="307"/>
      <c r="G43" s="307">
        <v>5.86</v>
      </c>
      <c r="H43" s="307"/>
      <c r="I43" s="307">
        <v>0.89</v>
      </c>
      <c r="J43" s="307"/>
      <c r="K43" s="307">
        <v>0.89</v>
      </c>
      <c r="L43" s="307"/>
      <c r="M43" s="307">
        <v>0</v>
      </c>
      <c r="N43" s="307"/>
      <c r="O43" s="307">
        <v>0</v>
      </c>
      <c r="P43" s="307"/>
      <c r="Q43" s="307">
        <v>0.6</v>
      </c>
      <c r="R43" s="307"/>
      <c r="S43" s="307">
        <v>0.59</v>
      </c>
      <c r="T43" s="307"/>
      <c r="U43" s="309" t="s">
        <v>1227</v>
      </c>
      <c r="V43" s="309"/>
      <c r="W43" s="309"/>
      <c r="X43" s="309"/>
      <c r="Y43" s="162" t="s">
        <v>85</v>
      </c>
      <c r="Z43" s="162"/>
      <c r="AA43" s="162" t="s">
        <v>85</v>
      </c>
      <c r="AB43" s="162"/>
    </row>
    <row r="44" spans="1:28" x14ac:dyDescent="0.2">
      <c r="A44" s="292"/>
      <c r="B44" s="29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row>
    <row r="45" spans="1:28" x14ac:dyDescent="0.2">
      <c r="A45" s="147" t="s">
        <v>24</v>
      </c>
      <c r="B45" s="107" t="s">
        <v>25</v>
      </c>
      <c r="C45" s="873" t="s">
        <v>1228</v>
      </c>
      <c r="D45" s="301" t="s">
        <v>1213</v>
      </c>
      <c r="E45" s="307">
        <v>6.71</v>
      </c>
      <c r="F45" s="307"/>
      <c r="G45" s="308"/>
      <c r="H45" s="308"/>
      <c r="I45" s="307">
        <v>1.05</v>
      </c>
      <c r="J45" s="307"/>
      <c r="K45" s="308"/>
      <c r="L45" s="308"/>
      <c r="M45" s="307">
        <v>0</v>
      </c>
      <c r="N45" s="307"/>
      <c r="O45" s="308"/>
      <c r="P45" s="308"/>
      <c r="Q45" s="307">
        <v>0.46</v>
      </c>
      <c r="R45" s="307"/>
      <c r="S45" s="308"/>
      <c r="T45" s="308"/>
      <c r="U45" s="309" t="s">
        <v>1227</v>
      </c>
      <c r="V45" s="309"/>
      <c r="W45" s="310"/>
      <c r="X45" s="310"/>
      <c r="Y45" s="162" t="s">
        <v>85</v>
      </c>
      <c r="Z45" s="162"/>
      <c r="AA45" s="310" t="s">
        <v>85</v>
      </c>
      <c r="AB45" s="310"/>
    </row>
    <row r="46" spans="1:28" x14ac:dyDescent="0.2">
      <c r="A46" s="147" t="s">
        <v>24</v>
      </c>
      <c r="B46" s="107" t="s">
        <v>25</v>
      </c>
      <c r="C46" s="873"/>
      <c r="D46" s="301" t="s">
        <v>1215</v>
      </c>
      <c r="E46" s="307">
        <v>6.42</v>
      </c>
      <c r="F46" s="307"/>
      <c r="G46" s="307">
        <v>6.55</v>
      </c>
      <c r="H46" s="307"/>
      <c r="I46" s="307">
        <v>0.85</v>
      </c>
      <c r="J46" s="307"/>
      <c r="K46" s="307">
        <v>0.95</v>
      </c>
      <c r="L46" s="307"/>
      <c r="M46" s="307">
        <v>0</v>
      </c>
      <c r="N46" s="307"/>
      <c r="O46" s="307">
        <v>0</v>
      </c>
      <c r="P46" s="307"/>
      <c r="Q46" s="307">
        <v>0.11</v>
      </c>
      <c r="R46" s="307"/>
      <c r="S46" s="307">
        <v>0.28000000000000003</v>
      </c>
      <c r="T46" s="307"/>
      <c r="U46" s="309" t="s">
        <v>1227</v>
      </c>
      <c r="V46" s="309"/>
      <c r="W46" s="309"/>
      <c r="X46" s="309"/>
      <c r="Y46" s="162" t="s">
        <v>85</v>
      </c>
      <c r="Z46" s="162"/>
      <c r="AA46" s="162" t="s">
        <v>85</v>
      </c>
      <c r="AB46" s="162"/>
    </row>
    <row r="47" spans="1:28" x14ac:dyDescent="0.2">
      <c r="A47" s="147" t="s">
        <v>24</v>
      </c>
      <c r="B47" s="107" t="s">
        <v>25</v>
      </c>
      <c r="C47" s="873"/>
      <c r="D47" s="301" t="s">
        <v>1216</v>
      </c>
      <c r="E47" s="307">
        <v>5.52</v>
      </c>
      <c r="F47" s="307"/>
      <c r="G47" s="307">
        <v>5.6</v>
      </c>
      <c r="H47" s="307"/>
      <c r="I47" s="307">
        <v>1.1399999999999999</v>
      </c>
      <c r="J47" s="307"/>
      <c r="K47" s="307">
        <v>1.07</v>
      </c>
      <c r="L47" s="307"/>
      <c r="M47" s="307">
        <v>0</v>
      </c>
      <c r="N47" s="307"/>
      <c r="O47" s="307">
        <v>0</v>
      </c>
      <c r="P47" s="307"/>
      <c r="Q47" s="307">
        <v>0.18</v>
      </c>
      <c r="R47" s="307"/>
      <c r="S47" s="307">
        <v>0.21</v>
      </c>
      <c r="T47" s="307"/>
      <c r="U47" s="309" t="s">
        <v>1227</v>
      </c>
      <c r="V47" s="309"/>
      <c r="W47" s="309"/>
      <c r="X47" s="309"/>
      <c r="Y47" s="162" t="s">
        <v>85</v>
      </c>
      <c r="Z47" s="162"/>
      <c r="AA47" s="162" t="s">
        <v>85</v>
      </c>
      <c r="AB47" s="162"/>
    </row>
    <row r="48" spans="1:28" x14ac:dyDescent="0.2">
      <c r="A48" s="147" t="s">
        <v>24</v>
      </c>
      <c r="B48" s="107" t="s">
        <v>25</v>
      </c>
      <c r="C48" s="873"/>
      <c r="D48" s="301" t="s">
        <v>1217</v>
      </c>
      <c r="E48" s="307">
        <v>6.02</v>
      </c>
      <c r="F48" s="307"/>
      <c r="G48" s="307">
        <v>5.36</v>
      </c>
      <c r="H48" s="307"/>
      <c r="I48" s="307">
        <v>1.32</v>
      </c>
      <c r="J48" s="307"/>
      <c r="K48" s="307">
        <v>1.1200000000000001</v>
      </c>
      <c r="L48" s="307"/>
      <c r="M48" s="307">
        <v>0</v>
      </c>
      <c r="N48" s="307"/>
      <c r="O48" s="307">
        <v>0</v>
      </c>
      <c r="P48" s="307"/>
      <c r="Q48" s="307">
        <v>0.47</v>
      </c>
      <c r="R48" s="307"/>
      <c r="S48" s="307">
        <v>0.18</v>
      </c>
      <c r="T48" s="307"/>
      <c r="U48" s="309" t="s">
        <v>1227</v>
      </c>
      <c r="V48" s="309"/>
      <c r="W48" s="309"/>
      <c r="X48" s="309"/>
      <c r="Y48" s="162" t="s">
        <v>85</v>
      </c>
      <c r="Z48" s="162"/>
      <c r="AA48" s="162" t="s">
        <v>85</v>
      </c>
      <c r="AB48" s="162"/>
    </row>
    <row r="49" spans="1:28" x14ac:dyDescent="0.2">
      <c r="A49" s="147" t="s">
        <v>24</v>
      </c>
      <c r="B49" s="107" t="s">
        <v>25</v>
      </c>
      <c r="C49" s="873"/>
      <c r="D49" s="301" t="s">
        <v>1218</v>
      </c>
      <c r="E49" s="307">
        <v>6.58</v>
      </c>
      <c r="F49" s="307"/>
      <c r="G49" s="307">
        <v>6.39</v>
      </c>
      <c r="H49" s="307"/>
      <c r="I49" s="307">
        <v>1.61</v>
      </c>
      <c r="J49" s="307"/>
      <c r="K49" s="307">
        <v>1.66</v>
      </c>
      <c r="L49" s="307"/>
      <c r="M49" s="307">
        <v>0</v>
      </c>
      <c r="N49" s="307"/>
      <c r="O49" s="307">
        <v>0</v>
      </c>
      <c r="P49" s="307"/>
      <c r="Q49" s="307">
        <v>0.56000000000000005</v>
      </c>
      <c r="R49" s="307"/>
      <c r="S49" s="307">
        <v>0.59</v>
      </c>
      <c r="T49" s="307"/>
      <c r="U49" s="309" t="s">
        <v>1227</v>
      </c>
      <c r="V49" s="309"/>
      <c r="W49" s="309"/>
      <c r="X49" s="309"/>
      <c r="Y49" s="162" t="s">
        <v>85</v>
      </c>
      <c r="Z49" s="162"/>
      <c r="AA49" s="162" t="s">
        <v>85</v>
      </c>
      <c r="AB49" s="162"/>
    </row>
    <row r="50" spans="1:28" x14ac:dyDescent="0.2">
      <c r="A50" s="147" t="s">
        <v>24</v>
      </c>
      <c r="B50" s="107" t="s">
        <v>25</v>
      </c>
      <c r="C50" s="873"/>
      <c r="D50" s="301" t="s">
        <v>1219</v>
      </c>
      <c r="E50" s="307">
        <v>5.91</v>
      </c>
      <c r="F50" s="307"/>
      <c r="G50" s="307">
        <v>6.25</v>
      </c>
      <c r="H50" s="307"/>
      <c r="I50" s="307">
        <v>0.96</v>
      </c>
      <c r="J50" s="307"/>
      <c r="K50" s="307">
        <v>1.26</v>
      </c>
      <c r="L50" s="307"/>
      <c r="M50" s="307">
        <v>0</v>
      </c>
      <c r="N50" s="307"/>
      <c r="O50" s="307">
        <v>0</v>
      </c>
      <c r="P50" s="307"/>
      <c r="Q50" s="307">
        <v>0</v>
      </c>
      <c r="R50" s="307"/>
      <c r="S50" s="307">
        <v>0.28999999999999998</v>
      </c>
      <c r="T50" s="307"/>
      <c r="U50" s="309" t="s">
        <v>1227</v>
      </c>
      <c r="V50" s="309"/>
      <c r="W50" s="309"/>
      <c r="X50" s="309"/>
      <c r="Y50" s="162" t="s">
        <v>85</v>
      </c>
      <c r="Z50" s="162"/>
      <c r="AA50" s="162" t="s">
        <v>85</v>
      </c>
      <c r="AB50" s="162"/>
    </row>
    <row r="51" spans="1:28" x14ac:dyDescent="0.2">
      <c r="A51" s="147" t="s">
        <v>24</v>
      </c>
      <c r="B51" s="107" t="s">
        <v>25</v>
      </c>
      <c r="C51" s="873"/>
      <c r="D51" s="301" t="s">
        <v>1220</v>
      </c>
      <c r="E51" s="307">
        <v>6.88</v>
      </c>
      <c r="F51" s="307"/>
      <c r="G51" s="307">
        <v>5.91</v>
      </c>
      <c r="H51" s="307"/>
      <c r="I51" s="307">
        <v>0.93</v>
      </c>
      <c r="J51" s="307"/>
      <c r="K51" s="307">
        <v>0.93</v>
      </c>
      <c r="L51" s="307"/>
      <c r="M51" s="307">
        <v>0</v>
      </c>
      <c r="N51" s="307"/>
      <c r="O51" s="307">
        <v>0</v>
      </c>
      <c r="P51" s="307"/>
      <c r="Q51" s="307">
        <v>0.09</v>
      </c>
      <c r="R51" s="307"/>
      <c r="S51" s="307">
        <v>0.08</v>
      </c>
      <c r="T51" s="307"/>
      <c r="U51" s="309" t="s">
        <v>1227</v>
      </c>
      <c r="V51" s="309"/>
      <c r="W51" s="309"/>
      <c r="X51" s="309"/>
      <c r="Y51" s="162" t="s">
        <v>85</v>
      </c>
      <c r="Z51" s="162"/>
      <c r="AA51" s="162" t="s">
        <v>85</v>
      </c>
      <c r="AB51" s="162"/>
    </row>
    <row r="52" spans="1:28" x14ac:dyDescent="0.2">
      <c r="A52" s="147" t="s">
        <v>24</v>
      </c>
      <c r="B52" s="107" t="s">
        <v>25</v>
      </c>
      <c r="C52" s="873"/>
      <c r="D52" s="301" t="s">
        <v>1221</v>
      </c>
      <c r="E52" s="307">
        <v>7.52</v>
      </c>
      <c r="F52" s="307"/>
      <c r="G52" s="307">
        <v>7.58</v>
      </c>
      <c r="H52" s="307"/>
      <c r="I52" s="307">
        <v>1.36</v>
      </c>
      <c r="J52" s="307"/>
      <c r="K52" s="307">
        <v>1.1399999999999999</v>
      </c>
      <c r="L52" s="307"/>
      <c r="M52" s="307">
        <v>0</v>
      </c>
      <c r="N52" s="307"/>
      <c r="O52" s="307">
        <v>0</v>
      </c>
      <c r="P52" s="307"/>
      <c r="Q52" s="307">
        <v>0.09</v>
      </c>
      <c r="R52" s="307"/>
      <c r="S52" s="307">
        <v>0.04</v>
      </c>
      <c r="T52" s="307"/>
      <c r="U52" s="309" t="s">
        <v>1227</v>
      </c>
      <c r="V52" s="309"/>
      <c r="W52" s="309"/>
      <c r="X52" s="309"/>
      <c r="Y52" s="162" t="s">
        <v>85</v>
      </c>
      <c r="Z52" s="162"/>
      <c r="AA52" s="162" t="s">
        <v>85</v>
      </c>
      <c r="AB52" s="162"/>
    </row>
    <row r="53" spans="1:28" x14ac:dyDescent="0.2">
      <c r="A53" s="147" t="s">
        <v>24</v>
      </c>
      <c r="B53" s="107" t="s">
        <v>25</v>
      </c>
      <c r="C53" s="873"/>
      <c r="D53" s="301" t="s">
        <v>1222</v>
      </c>
      <c r="E53" s="307">
        <v>6.69</v>
      </c>
      <c r="F53" s="307"/>
      <c r="G53" s="307">
        <v>6.88</v>
      </c>
      <c r="H53" s="307"/>
      <c r="I53" s="307">
        <v>0.61</v>
      </c>
      <c r="J53" s="307"/>
      <c r="K53" s="307">
        <v>1.03</v>
      </c>
      <c r="L53" s="307"/>
      <c r="M53" s="307">
        <v>0</v>
      </c>
      <c r="N53" s="307"/>
      <c r="O53" s="307">
        <v>0</v>
      </c>
      <c r="P53" s="307"/>
      <c r="Q53" s="307">
        <v>0.19</v>
      </c>
      <c r="R53" s="307"/>
      <c r="S53" s="307">
        <v>0.2</v>
      </c>
      <c r="T53" s="307"/>
      <c r="U53" s="309" t="s">
        <v>1227</v>
      </c>
      <c r="V53" s="309"/>
      <c r="W53" s="309"/>
      <c r="X53" s="309"/>
      <c r="Y53" s="162" t="s">
        <v>85</v>
      </c>
      <c r="Z53" s="162"/>
      <c r="AA53" s="162" t="s">
        <v>85</v>
      </c>
      <c r="AB53" s="162"/>
    </row>
    <row r="54" spans="1:28" x14ac:dyDescent="0.2">
      <c r="A54" s="147" t="s">
        <v>24</v>
      </c>
      <c r="B54" s="107" t="s">
        <v>25</v>
      </c>
      <c r="C54" s="873"/>
      <c r="D54" s="301" t="s">
        <v>1223</v>
      </c>
      <c r="E54" s="307">
        <v>6.14</v>
      </c>
      <c r="F54" s="307"/>
      <c r="G54" s="307">
        <v>6.26</v>
      </c>
      <c r="H54" s="307"/>
      <c r="I54" s="307">
        <v>0.25</v>
      </c>
      <c r="J54" s="307"/>
      <c r="K54" s="307">
        <v>0.34</v>
      </c>
      <c r="L54" s="307"/>
      <c r="M54" s="307">
        <v>0</v>
      </c>
      <c r="N54" s="307"/>
      <c r="O54" s="307">
        <v>0</v>
      </c>
      <c r="P54" s="307"/>
      <c r="Q54" s="307">
        <v>0.08</v>
      </c>
      <c r="R54" s="307"/>
      <c r="S54" s="307">
        <v>0.1</v>
      </c>
      <c r="T54" s="307"/>
      <c r="U54" s="309" t="s">
        <v>1227</v>
      </c>
      <c r="V54" s="309"/>
      <c r="W54" s="309"/>
      <c r="X54" s="309"/>
      <c r="Y54" s="162" t="s">
        <v>85</v>
      </c>
      <c r="Z54" s="162"/>
      <c r="AA54" s="162" t="s">
        <v>85</v>
      </c>
      <c r="AB54" s="162"/>
    </row>
    <row r="55" spans="1:28" x14ac:dyDescent="0.2">
      <c r="A55" s="147" t="s">
        <v>24</v>
      </c>
      <c r="B55" s="107" t="s">
        <v>25</v>
      </c>
      <c r="C55" s="873"/>
      <c r="D55" s="301" t="s">
        <v>1224</v>
      </c>
      <c r="E55" s="307">
        <v>5.69</v>
      </c>
      <c r="F55" s="307"/>
      <c r="G55" s="307">
        <v>5.66</v>
      </c>
      <c r="H55" s="307"/>
      <c r="I55" s="307">
        <v>0.7</v>
      </c>
      <c r="J55" s="307"/>
      <c r="K55" s="307">
        <v>0.44</v>
      </c>
      <c r="L55" s="307"/>
      <c r="M55" s="307">
        <v>0</v>
      </c>
      <c r="N55" s="307"/>
      <c r="O55" s="307">
        <v>0</v>
      </c>
      <c r="P55" s="307"/>
      <c r="Q55" s="307">
        <v>0.09</v>
      </c>
      <c r="R55" s="307"/>
      <c r="S55" s="307">
        <v>0.14000000000000001</v>
      </c>
      <c r="T55" s="307"/>
      <c r="U55" s="309" t="s">
        <v>1227</v>
      </c>
      <c r="V55" s="309"/>
      <c r="W55" s="309"/>
      <c r="X55" s="309"/>
      <c r="Y55" s="162" t="s">
        <v>85</v>
      </c>
      <c r="Z55" s="162"/>
      <c r="AA55" s="162" t="s">
        <v>85</v>
      </c>
      <c r="AB55" s="162"/>
    </row>
    <row r="56" spans="1:28" x14ac:dyDescent="0.2">
      <c r="A56" s="147" t="s">
        <v>24</v>
      </c>
      <c r="B56" s="107" t="s">
        <v>25</v>
      </c>
      <c r="C56" s="873"/>
      <c r="D56" s="301" t="s">
        <v>1225</v>
      </c>
      <c r="E56" s="307">
        <v>5.89</v>
      </c>
      <c r="F56" s="307"/>
      <c r="G56" s="307">
        <v>5.86</v>
      </c>
      <c r="H56" s="307"/>
      <c r="I56" s="307">
        <v>0.6</v>
      </c>
      <c r="J56" s="307"/>
      <c r="K56" s="307">
        <v>0.7</v>
      </c>
      <c r="L56" s="307"/>
      <c r="M56" s="307">
        <v>0</v>
      </c>
      <c r="N56" s="307"/>
      <c r="O56" s="307">
        <v>0</v>
      </c>
      <c r="P56" s="307"/>
      <c r="Q56" s="307">
        <v>0.17</v>
      </c>
      <c r="R56" s="307"/>
      <c r="S56" s="307">
        <v>0.16</v>
      </c>
      <c r="T56" s="307"/>
      <c r="U56" s="309" t="s">
        <v>1227</v>
      </c>
      <c r="V56" s="309"/>
      <c r="W56" s="309"/>
      <c r="X56" s="309"/>
      <c r="Y56" s="162" t="s">
        <v>85</v>
      </c>
      <c r="Z56" s="162"/>
      <c r="AA56" s="162" t="s">
        <v>85</v>
      </c>
      <c r="AB56" s="162"/>
    </row>
    <row r="57" spans="1:28" x14ac:dyDescent="0.2">
      <c r="A57" s="292"/>
      <c r="B57" s="29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row>
    <row r="58" spans="1:28" x14ac:dyDescent="0.2">
      <c r="A58" s="147" t="s">
        <v>26</v>
      </c>
      <c r="B58" s="107" t="s">
        <v>27</v>
      </c>
      <c r="C58" s="873" t="s">
        <v>954</v>
      </c>
      <c r="D58" s="301" t="s">
        <v>1213</v>
      </c>
      <c r="E58" s="311">
        <v>2.2999999999999998</v>
      </c>
      <c r="F58" s="311"/>
      <c r="G58" s="308"/>
      <c r="H58" s="308"/>
      <c r="I58" s="305">
        <v>1.3253033415256991E-2</v>
      </c>
      <c r="J58" s="305"/>
      <c r="K58" s="308"/>
      <c r="L58" s="308"/>
      <c r="M58" s="305">
        <v>0</v>
      </c>
      <c r="N58" s="305"/>
      <c r="O58" s="308"/>
      <c r="P58" s="308"/>
      <c r="Q58" s="305">
        <v>5.9291305657912623E-3</v>
      </c>
      <c r="R58" s="305"/>
      <c r="S58" s="308"/>
      <c r="T58" s="308"/>
      <c r="U58" s="162" t="s">
        <v>1227</v>
      </c>
      <c r="V58" s="162"/>
      <c r="W58" s="308"/>
      <c r="X58" s="308"/>
      <c r="Y58" s="162" t="s">
        <v>85</v>
      </c>
      <c r="Z58" s="162"/>
      <c r="AA58" s="308" t="s">
        <v>85</v>
      </c>
      <c r="AB58" s="308"/>
    </row>
    <row r="59" spans="1:28" x14ac:dyDescent="0.2">
      <c r="A59" s="147" t="s">
        <v>26</v>
      </c>
      <c r="B59" s="107" t="s">
        <v>27</v>
      </c>
      <c r="C59" s="873"/>
      <c r="D59" s="301" t="s">
        <v>1215</v>
      </c>
      <c r="E59" s="311">
        <v>2.0714285714285716</v>
      </c>
      <c r="F59" s="311"/>
      <c r="G59" s="311">
        <v>2.0935714244842529</v>
      </c>
      <c r="H59" s="311"/>
      <c r="I59" s="305">
        <v>2.0416145811784685E-2</v>
      </c>
      <c r="J59" s="305"/>
      <c r="K59" s="305">
        <v>1.6575851689801586E-2</v>
      </c>
      <c r="L59" s="305"/>
      <c r="M59" s="305">
        <v>1.6307893020221786E-4</v>
      </c>
      <c r="N59" s="305"/>
      <c r="O59" s="305">
        <v>2.1743857360295716E-5</v>
      </c>
      <c r="P59" s="305"/>
      <c r="Q59" s="305">
        <v>3.8129106550159175E-3</v>
      </c>
      <c r="R59" s="305"/>
      <c r="S59" s="305">
        <v>4.9538390701551168E-3</v>
      </c>
      <c r="T59" s="305"/>
      <c r="U59" s="162" t="s">
        <v>1227</v>
      </c>
      <c r="V59" s="162"/>
      <c r="W59" s="162"/>
      <c r="X59" s="162"/>
      <c r="Y59" s="162" t="s">
        <v>85</v>
      </c>
      <c r="Z59" s="162"/>
      <c r="AA59" s="162" t="s">
        <v>85</v>
      </c>
      <c r="AB59" s="162"/>
    </row>
    <row r="60" spans="1:28" x14ac:dyDescent="0.2">
      <c r="A60" s="147" t="s">
        <v>26</v>
      </c>
      <c r="B60" s="107" t="s">
        <v>27</v>
      </c>
      <c r="C60" s="873"/>
      <c r="D60" s="301" t="s">
        <v>1216</v>
      </c>
      <c r="E60" s="311">
        <v>1.6516129032258067</v>
      </c>
      <c r="F60" s="311"/>
      <c r="G60" s="311">
        <v>2.0016128901512391</v>
      </c>
      <c r="H60" s="311"/>
      <c r="I60" s="305">
        <v>1.8690805077804712E-2</v>
      </c>
      <c r="J60" s="305"/>
      <c r="K60" s="305">
        <v>2.0861223992780519E-2</v>
      </c>
      <c r="L60" s="305"/>
      <c r="M60" s="305">
        <v>3.094458914935773E-4</v>
      </c>
      <c r="N60" s="305"/>
      <c r="O60" s="305">
        <v>2.5648072742431632E-4</v>
      </c>
      <c r="P60" s="305"/>
      <c r="Q60" s="305">
        <v>4.1545769561677649E-3</v>
      </c>
      <c r="R60" s="305"/>
      <c r="S60" s="305">
        <v>4.7120931631437334E-3</v>
      </c>
      <c r="T60" s="305"/>
      <c r="U60" s="162" t="s">
        <v>1227</v>
      </c>
      <c r="V60" s="162"/>
      <c r="W60" s="162"/>
      <c r="X60" s="162"/>
      <c r="Y60" s="162" t="s">
        <v>85</v>
      </c>
      <c r="Z60" s="162"/>
      <c r="AA60" s="162" t="s">
        <v>85</v>
      </c>
      <c r="AB60" s="162"/>
    </row>
    <row r="61" spans="1:28" x14ac:dyDescent="0.2">
      <c r="A61" s="147" t="s">
        <v>26</v>
      </c>
      <c r="B61" s="107" t="s">
        <v>27</v>
      </c>
      <c r="C61" s="873"/>
      <c r="D61" s="301" t="s">
        <v>1217</v>
      </c>
      <c r="E61" s="311">
        <v>4.286666666666668</v>
      </c>
      <c r="F61" s="311"/>
      <c r="G61" s="311">
        <v>2.5320000092188519</v>
      </c>
      <c r="H61" s="311"/>
      <c r="I61" s="305">
        <v>1.5601662815634101E-2</v>
      </c>
      <c r="J61" s="305"/>
      <c r="K61" s="305">
        <v>1.5946928652018723E-2</v>
      </c>
      <c r="L61" s="305"/>
      <c r="M61" s="305">
        <v>1.4245014245014247E-4</v>
      </c>
      <c r="N61" s="305"/>
      <c r="O61" s="305">
        <v>2.9678587649602142E-4</v>
      </c>
      <c r="P61" s="305"/>
      <c r="Q61" s="305">
        <v>9.1196890205541975E-3</v>
      </c>
      <c r="R61" s="305"/>
      <c r="S61" s="305">
        <v>5.520895104384649E-3</v>
      </c>
      <c r="T61" s="305"/>
      <c r="U61" s="162" t="s">
        <v>1227</v>
      </c>
      <c r="V61" s="162"/>
      <c r="W61" s="162"/>
      <c r="X61" s="162"/>
      <c r="Y61" s="162" t="s">
        <v>85</v>
      </c>
      <c r="Z61" s="162"/>
      <c r="AA61" s="162" t="s">
        <v>85</v>
      </c>
      <c r="AB61" s="162"/>
    </row>
    <row r="62" spans="1:28" x14ac:dyDescent="0.2">
      <c r="A62" s="147" t="s">
        <v>26</v>
      </c>
      <c r="B62" s="107" t="s">
        <v>27</v>
      </c>
      <c r="C62" s="873"/>
      <c r="D62" s="301" t="s">
        <v>1218</v>
      </c>
      <c r="E62" s="311">
        <v>3.6193548387096772</v>
      </c>
      <c r="F62" s="311"/>
      <c r="G62" s="311">
        <v>4.4441935477718228</v>
      </c>
      <c r="H62" s="311"/>
      <c r="I62" s="305">
        <v>1.9070780440359848E-2</v>
      </c>
      <c r="J62" s="305"/>
      <c r="K62" s="305">
        <v>1.8109879979870125E-2</v>
      </c>
      <c r="L62" s="305"/>
      <c r="M62" s="305">
        <v>5.6099979107560147E-4</v>
      </c>
      <c r="N62" s="305"/>
      <c r="O62" s="305">
        <v>2.1744832396178982E-4</v>
      </c>
      <c r="P62" s="305"/>
      <c r="Q62" s="305">
        <v>5.8074551523811142E-3</v>
      </c>
      <c r="R62" s="305"/>
      <c r="S62" s="305">
        <v>8.2052275683410052E-3</v>
      </c>
      <c r="T62" s="305"/>
      <c r="U62" s="162" t="s">
        <v>1227</v>
      </c>
      <c r="V62" s="162"/>
      <c r="W62" s="162"/>
      <c r="X62" s="162"/>
      <c r="Y62" s="162" t="s">
        <v>85</v>
      </c>
      <c r="Z62" s="162"/>
      <c r="AA62" s="162" t="s">
        <v>85</v>
      </c>
      <c r="AB62" s="162"/>
    </row>
    <row r="63" spans="1:28" x14ac:dyDescent="0.2">
      <c r="A63" s="147" t="s">
        <v>26</v>
      </c>
      <c r="B63" s="107" t="s">
        <v>27</v>
      </c>
      <c r="C63" s="873"/>
      <c r="D63" s="301" t="s">
        <v>1219</v>
      </c>
      <c r="E63" s="311">
        <v>3.49</v>
      </c>
      <c r="F63" s="311"/>
      <c r="G63" s="311">
        <v>3.846000011761983</v>
      </c>
      <c r="H63" s="311"/>
      <c r="I63" s="305">
        <v>2.3994987795006223E-2</v>
      </c>
      <c r="J63" s="305"/>
      <c r="K63" s="305">
        <v>2.2128358486384555E-2</v>
      </c>
      <c r="L63" s="305"/>
      <c r="M63" s="305">
        <v>5.7169740714044508E-4</v>
      </c>
      <c r="N63" s="305"/>
      <c r="O63" s="305">
        <v>7.443113784244052E-4</v>
      </c>
      <c r="P63" s="305"/>
      <c r="Q63" s="305">
        <v>9.0470023081615364E-3</v>
      </c>
      <c r="R63" s="305"/>
      <c r="S63" s="305">
        <v>7.8764345921852035E-3</v>
      </c>
      <c r="T63" s="305"/>
      <c r="U63" s="162" t="s">
        <v>1227</v>
      </c>
      <c r="V63" s="162"/>
      <c r="W63" s="162"/>
      <c r="X63" s="162"/>
      <c r="Y63" s="162" t="s">
        <v>85</v>
      </c>
      <c r="Z63" s="162"/>
      <c r="AA63" s="162" t="s">
        <v>85</v>
      </c>
      <c r="AB63" s="162"/>
    </row>
    <row r="64" spans="1:28" x14ac:dyDescent="0.2">
      <c r="A64" s="147" t="s">
        <v>26</v>
      </c>
      <c r="B64" s="107" t="s">
        <v>27</v>
      </c>
      <c r="C64" s="873"/>
      <c r="D64" s="301" t="s">
        <v>1220</v>
      </c>
      <c r="E64" s="311">
        <v>2.8096774193548391</v>
      </c>
      <c r="F64" s="311"/>
      <c r="G64" s="311">
        <v>2.6264516153643207</v>
      </c>
      <c r="H64" s="311"/>
      <c r="I64" s="305">
        <v>1.3822889833318254E-2</v>
      </c>
      <c r="J64" s="305"/>
      <c r="K64" s="305">
        <v>1.6661822000025629E-2</v>
      </c>
      <c r="L64" s="305"/>
      <c r="M64" s="305">
        <v>7.1520652165813446E-4</v>
      </c>
      <c r="N64" s="305"/>
      <c r="O64" s="305">
        <v>6.2360943373601597E-4</v>
      </c>
      <c r="P64" s="305"/>
      <c r="Q64" s="305">
        <v>1.3258723190059291E-2</v>
      </c>
      <c r="R64" s="305"/>
      <c r="S64" s="305">
        <v>9.9807945310705394E-3</v>
      </c>
      <c r="T64" s="305"/>
      <c r="U64" s="162" t="s">
        <v>1227</v>
      </c>
      <c r="V64" s="162"/>
      <c r="W64" s="162"/>
      <c r="X64" s="162"/>
      <c r="Y64" s="162" t="s">
        <v>85</v>
      </c>
      <c r="Z64" s="162"/>
      <c r="AA64" s="162" t="s">
        <v>85</v>
      </c>
      <c r="AB64" s="162"/>
    </row>
    <row r="65" spans="1:28" x14ac:dyDescent="0.2">
      <c r="A65" s="147" t="s">
        <v>26</v>
      </c>
      <c r="B65" s="107" t="s">
        <v>27</v>
      </c>
      <c r="C65" s="873"/>
      <c r="D65" s="301" t="s">
        <v>1221</v>
      </c>
      <c r="E65" s="311">
        <v>3.8709677419354844</v>
      </c>
      <c r="F65" s="311"/>
      <c r="G65" s="311">
        <v>3.5441935446954544</v>
      </c>
      <c r="H65" s="311"/>
      <c r="I65" s="305">
        <v>1.9246358484972942E-2</v>
      </c>
      <c r="J65" s="305"/>
      <c r="K65" s="305">
        <v>1.7824879379098449E-2</v>
      </c>
      <c r="L65" s="305"/>
      <c r="M65" s="305">
        <v>5.6685777520952075E-4</v>
      </c>
      <c r="N65" s="305"/>
      <c r="O65" s="305">
        <v>5.0566163408629153E-4</v>
      </c>
      <c r="P65" s="305"/>
      <c r="Q65" s="305">
        <v>1.0484293524469567E-2</v>
      </c>
      <c r="R65" s="305"/>
      <c r="S65" s="305">
        <v>1.2640374032766752E-2</v>
      </c>
      <c r="T65" s="305"/>
      <c r="U65" s="162" t="s">
        <v>1227</v>
      </c>
      <c r="V65" s="162"/>
      <c r="W65" s="162"/>
      <c r="X65" s="162"/>
      <c r="Y65" s="162" t="s">
        <v>85</v>
      </c>
      <c r="Z65" s="162"/>
      <c r="AA65" s="162" t="s">
        <v>85</v>
      </c>
      <c r="AB65" s="162"/>
    </row>
    <row r="66" spans="1:28" x14ac:dyDescent="0.2">
      <c r="A66" s="147" t="s">
        <v>26</v>
      </c>
      <c r="B66" s="107" t="s">
        <v>27</v>
      </c>
      <c r="C66" s="873"/>
      <c r="D66" s="301" t="s">
        <v>1222</v>
      </c>
      <c r="E66" s="311">
        <v>5.9366666666666674</v>
      </c>
      <c r="F66" s="311"/>
      <c r="G66" s="311">
        <v>5.1020000298817951</v>
      </c>
      <c r="H66" s="311"/>
      <c r="I66" s="305">
        <v>2.8218907000499227E-2</v>
      </c>
      <c r="J66" s="305"/>
      <c r="K66" s="305">
        <v>2.3343639078154618E-2</v>
      </c>
      <c r="L66" s="305"/>
      <c r="M66" s="305">
        <v>7.3742025496411452E-4</v>
      </c>
      <c r="N66" s="305"/>
      <c r="O66" s="305">
        <v>8.802596242314262E-4</v>
      </c>
      <c r="P66" s="305"/>
      <c r="Q66" s="305">
        <v>1.1941886645383402E-2</v>
      </c>
      <c r="R66" s="305"/>
      <c r="S66" s="305">
        <v>1.1229158158400801E-2</v>
      </c>
      <c r="T66" s="305"/>
      <c r="U66" s="162" t="s">
        <v>1227</v>
      </c>
      <c r="V66" s="162"/>
      <c r="W66" s="162"/>
      <c r="X66" s="162"/>
      <c r="Y66" s="162" t="s">
        <v>85</v>
      </c>
      <c r="Z66" s="162"/>
      <c r="AA66" s="162" t="s">
        <v>85</v>
      </c>
      <c r="AB66" s="162"/>
    </row>
    <row r="67" spans="1:28" x14ac:dyDescent="0.2">
      <c r="A67" s="147" t="s">
        <v>26</v>
      </c>
      <c r="B67" s="107" t="s">
        <v>27</v>
      </c>
      <c r="C67" s="873"/>
      <c r="D67" s="301" t="s">
        <v>1223</v>
      </c>
      <c r="E67" s="311">
        <v>3.5903225806451613</v>
      </c>
      <c r="F67" s="311"/>
      <c r="G67" s="311">
        <v>4.5596773701329383</v>
      </c>
      <c r="H67" s="311"/>
      <c r="I67" s="305">
        <v>1.1184763277991132E-2</v>
      </c>
      <c r="J67" s="305"/>
      <c r="K67" s="305">
        <v>2.0036199492532467E-2</v>
      </c>
      <c r="L67" s="305"/>
      <c r="M67" s="305">
        <v>5.8326996904106937E-4</v>
      </c>
      <c r="N67" s="305"/>
      <c r="O67" s="305">
        <v>6.3990943236574436E-4</v>
      </c>
      <c r="P67" s="305"/>
      <c r="Q67" s="305">
        <v>6.082277654630857E-3</v>
      </c>
      <c r="R67" s="305"/>
      <c r="S67" s="305">
        <v>8.5069697674512498E-3</v>
      </c>
      <c r="T67" s="305"/>
      <c r="U67" s="162" t="s">
        <v>1227</v>
      </c>
      <c r="V67" s="162"/>
      <c r="W67" s="162"/>
      <c r="X67" s="162"/>
      <c r="Y67" s="162" t="s">
        <v>85</v>
      </c>
      <c r="Z67" s="162"/>
      <c r="AA67" s="162" t="s">
        <v>85</v>
      </c>
      <c r="AB67" s="162"/>
    </row>
    <row r="68" spans="1:28" x14ac:dyDescent="0.2">
      <c r="A68" s="147" t="s">
        <v>26</v>
      </c>
      <c r="B68" s="107" t="s">
        <v>27</v>
      </c>
      <c r="C68" s="873"/>
      <c r="D68" s="301" t="s">
        <v>1224</v>
      </c>
      <c r="E68" s="311">
        <v>4.883333333333332</v>
      </c>
      <c r="F68" s="311"/>
      <c r="G68" s="311">
        <v>3.9916666666666667</v>
      </c>
      <c r="H68" s="311"/>
      <c r="I68" s="305">
        <v>8.6855641838861665E-3</v>
      </c>
      <c r="J68" s="305"/>
      <c r="K68" s="305">
        <v>8.0879823270310382E-3</v>
      </c>
      <c r="L68" s="305"/>
      <c r="M68" s="305">
        <v>2.9629629629629629E-4</v>
      </c>
      <c r="N68" s="305"/>
      <c r="O68" s="305">
        <v>4.4728015686919796E-4</v>
      </c>
      <c r="P68" s="305"/>
      <c r="Q68" s="305">
        <v>8.9817083755439914E-3</v>
      </c>
      <c r="R68" s="305"/>
      <c r="S68" s="305">
        <v>7.2612159605108841E-3</v>
      </c>
      <c r="T68" s="305"/>
      <c r="U68" s="162" t="s">
        <v>1227</v>
      </c>
      <c r="V68" s="162"/>
      <c r="W68" s="162"/>
      <c r="X68" s="162"/>
      <c r="Y68" s="162" t="s">
        <v>85</v>
      </c>
      <c r="Z68" s="162"/>
      <c r="AA68" s="162" t="s">
        <v>85</v>
      </c>
      <c r="AB68" s="162"/>
    </row>
    <row r="69" spans="1:28" x14ac:dyDescent="0.2">
      <c r="A69" s="147" t="s">
        <v>26</v>
      </c>
      <c r="B69" s="107" t="s">
        <v>27</v>
      </c>
      <c r="C69" s="873"/>
      <c r="D69" s="301" t="s">
        <v>1225</v>
      </c>
      <c r="E69" s="311">
        <v>3.6709677419354834</v>
      </c>
      <c r="F69" s="311"/>
      <c r="G69" s="311">
        <v>4.6238709342095161</v>
      </c>
      <c r="H69" s="311"/>
      <c r="I69" s="305">
        <v>1.6450621734767652E-2</v>
      </c>
      <c r="J69" s="305"/>
      <c r="K69" s="305">
        <v>1.4983628021789345E-2</v>
      </c>
      <c r="L69" s="305"/>
      <c r="M69" s="305">
        <v>0</v>
      </c>
      <c r="N69" s="305"/>
      <c r="O69" s="305">
        <v>0</v>
      </c>
      <c r="P69" s="305"/>
      <c r="Q69" s="305">
        <v>7.927903268275853E-3</v>
      </c>
      <c r="R69" s="305"/>
      <c r="S69" s="305">
        <v>8.1428295662125082E-3</v>
      </c>
      <c r="T69" s="305"/>
      <c r="U69" s="162" t="s">
        <v>1227</v>
      </c>
      <c r="V69" s="162"/>
      <c r="W69" s="162"/>
      <c r="X69" s="162"/>
      <c r="Y69" s="162" t="s">
        <v>85</v>
      </c>
      <c r="Z69" s="162"/>
      <c r="AA69" s="162" t="s">
        <v>85</v>
      </c>
      <c r="AB69" s="162"/>
    </row>
    <row r="70" spans="1:28" x14ac:dyDescent="0.2">
      <c r="A70" s="292"/>
      <c r="B70" s="292"/>
      <c r="C70" s="162"/>
      <c r="D70" s="162"/>
      <c r="E70" s="162"/>
      <c r="F70" s="162"/>
      <c r="G70" s="162"/>
      <c r="H70" s="162"/>
      <c r="I70" s="162"/>
      <c r="J70" s="162"/>
      <c r="K70" s="162"/>
      <c r="L70" s="162"/>
      <c r="M70" s="162"/>
      <c r="N70" s="162"/>
      <c r="O70" s="162"/>
      <c r="P70" s="162"/>
      <c r="Q70" s="162"/>
      <c r="R70" s="162"/>
      <c r="S70" s="162"/>
      <c r="T70" s="162"/>
      <c r="U70" s="162"/>
      <c r="V70" s="162"/>
      <c r="W70" s="162"/>
      <c r="X70" s="162"/>
      <c r="Y70" s="162"/>
      <c r="Z70" s="162"/>
      <c r="AA70" s="162"/>
      <c r="AB70" s="162"/>
    </row>
    <row r="71" spans="1:28" x14ac:dyDescent="0.2">
      <c r="A71" s="161" t="s">
        <v>3087</v>
      </c>
      <c r="B71" s="107" t="s">
        <v>3087</v>
      </c>
      <c r="C71" s="873" t="s">
        <v>3315</v>
      </c>
      <c r="D71" s="301" t="s">
        <v>1213</v>
      </c>
      <c r="E71" s="162"/>
      <c r="F71" s="162"/>
      <c r="G71" s="306"/>
      <c r="H71" s="306"/>
      <c r="I71" s="162"/>
      <c r="J71" s="162"/>
      <c r="K71" s="306"/>
      <c r="L71" s="306"/>
      <c r="M71" s="162"/>
      <c r="N71" s="162"/>
      <c r="O71" s="306"/>
      <c r="P71" s="306"/>
      <c r="Q71" s="162"/>
      <c r="R71" s="162"/>
      <c r="S71" s="306"/>
      <c r="T71" s="306"/>
      <c r="U71" s="162"/>
      <c r="V71" s="162"/>
      <c r="W71" s="306"/>
      <c r="X71" s="306"/>
      <c r="Y71" s="164"/>
      <c r="Z71" s="164"/>
      <c r="AA71" s="306"/>
      <c r="AB71" s="306"/>
    </row>
    <row r="72" spans="1:28" x14ac:dyDescent="0.2">
      <c r="A72" s="161" t="s">
        <v>3087</v>
      </c>
      <c r="B72" s="107" t="s">
        <v>3087</v>
      </c>
      <c r="C72" s="873"/>
      <c r="D72" s="301" t="s">
        <v>1215</v>
      </c>
      <c r="E72" s="162"/>
      <c r="F72" s="162"/>
      <c r="G72" s="162"/>
      <c r="H72" s="162"/>
      <c r="I72" s="162"/>
      <c r="J72" s="162"/>
      <c r="K72" s="162"/>
      <c r="L72" s="162"/>
      <c r="M72" s="162"/>
      <c r="N72" s="162"/>
      <c r="O72" s="162"/>
      <c r="P72" s="162"/>
      <c r="Q72" s="162"/>
      <c r="R72" s="162"/>
      <c r="S72" s="162"/>
      <c r="T72" s="162"/>
      <c r="U72" s="162"/>
      <c r="V72" s="162"/>
      <c r="W72" s="162"/>
      <c r="X72" s="162"/>
      <c r="Y72" s="164"/>
      <c r="Z72" s="164"/>
      <c r="AA72" s="164"/>
      <c r="AB72" s="164"/>
    </row>
    <row r="73" spans="1:28" x14ac:dyDescent="0.2">
      <c r="A73" s="161" t="s">
        <v>3087</v>
      </c>
      <c r="B73" s="107" t="s">
        <v>3087</v>
      </c>
      <c r="C73" s="873"/>
      <c r="D73" s="301" t="s">
        <v>1216</v>
      </c>
      <c r="E73" s="162"/>
      <c r="F73" s="162"/>
      <c r="G73" s="162"/>
      <c r="H73" s="162"/>
      <c r="I73" s="162"/>
      <c r="J73" s="162"/>
      <c r="K73" s="162"/>
      <c r="L73" s="162"/>
      <c r="M73" s="162"/>
      <c r="N73" s="162"/>
      <c r="O73" s="162"/>
      <c r="P73" s="162"/>
      <c r="Q73" s="162"/>
      <c r="R73" s="162"/>
      <c r="S73" s="162"/>
      <c r="T73" s="162"/>
      <c r="U73" s="162"/>
      <c r="V73" s="162"/>
      <c r="W73" s="162"/>
      <c r="X73" s="162"/>
      <c r="Y73" s="164"/>
      <c r="Z73" s="164"/>
      <c r="AA73" s="164"/>
      <c r="AB73" s="164"/>
    </row>
    <row r="74" spans="1:28" x14ac:dyDescent="0.2">
      <c r="A74" s="161" t="s">
        <v>3087</v>
      </c>
      <c r="B74" s="107" t="s">
        <v>3087</v>
      </c>
      <c r="C74" s="873"/>
      <c r="D74" s="301" t="s">
        <v>1217</v>
      </c>
      <c r="E74" s="162"/>
      <c r="F74" s="162"/>
      <c r="G74" s="162"/>
      <c r="H74" s="162"/>
      <c r="I74" s="162"/>
      <c r="J74" s="162"/>
      <c r="K74" s="162"/>
      <c r="L74" s="162"/>
      <c r="M74" s="162"/>
      <c r="N74" s="162"/>
      <c r="O74" s="162"/>
      <c r="P74" s="162"/>
      <c r="Q74" s="162"/>
      <c r="R74" s="162"/>
      <c r="S74" s="162"/>
      <c r="T74" s="162"/>
      <c r="U74" s="162"/>
      <c r="V74" s="162"/>
      <c r="W74" s="162"/>
      <c r="X74" s="162"/>
      <c r="Y74" s="164"/>
      <c r="Z74" s="164"/>
      <c r="AA74" s="164"/>
      <c r="AB74" s="164"/>
    </row>
    <row r="75" spans="1:28" x14ac:dyDescent="0.2">
      <c r="A75" s="161" t="s">
        <v>3087</v>
      </c>
      <c r="B75" s="107" t="s">
        <v>3087</v>
      </c>
      <c r="C75" s="873"/>
      <c r="D75" s="301" t="s">
        <v>1218</v>
      </c>
      <c r="E75" s="162"/>
      <c r="F75" s="162"/>
      <c r="G75" s="162"/>
      <c r="H75" s="162"/>
      <c r="I75" s="162"/>
      <c r="J75" s="162"/>
      <c r="K75" s="162"/>
      <c r="L75" s="162"/>
      <c r="M75" s="162"/>
      <c r="N75" s="162"/>
      <c r="O75" s="162"/>
      <c r="P75" s="162"/>
      <c r="Q75" s="162"/>
      <c r="R75" s="162"/>
      <c r="S75" s="162"/>
      <c r="T75" s="162"/>
      <c r="U75" s="162"/>
      <c r="V75" s="162"/>
      <c r="W75" s="162"/>
      <c r="X75" s="162"/>
      <c r="Y75" s="164"/>
      <c r="Z75" s="164"/>
      <c r="AA75" s="164"/>
      <c r="AB75" s="164"/>
    </row>
    <row r="76" spans="1:28" x14ac:dyDescent="0.2">
      <c r="A76" s="161" t="s">
        <v>3087</v>
      </c>
      <c r="B76" s="107" t="s">
        <v>3087</v>
      </c>
      <c r="C76" s="873"/>
      <c r="D76" s="301" t="s">
        <v>1219</v>
      </c>
      <c r="E76" s="162"/>
      <c r="F76" s="162"/>
      <c r="G76" s="162"/>
      <c r="H76" s="162"/>
      <c r="I76" s="162"/>
      <c r="J76" s="162"/>
      <c r="K76" s="162"/>
      <c r="L76" s="162"/>
      <c r="M76" s="162"/>
      <c r="N76" s="162"/>
      <c r="O76" s="162"/>
      <c r="P76" s="162"/>
      <c r="Q76" s="162"/>
      <c r="R76" s="162"/>
      <c r="S76" s="162"/>
      <c r="T76" s="162"/>
      <c r="U76" s="162"/>
      <c r="V76" s="162"/>
      <c r="W76" s="162"/>
      <c r="X76" s="162"/>
      <c r="Y76" s="164"/>
      <c r="Z76" s="164"/>
      <c r="AA76" s="164"/>
      <c r="AB76" s="164"/>
    </row>
    <row r="77" spans="1:28" x14ac:dyDescent="0.2">
      <c r="A77" s="161" t="s">
        <v>3087</v>
      </c>
      <c r="B77" s="107" t="s">
        <v>3087</v>
      </c>
      <c r="C77" s="873"/>
      <c r="D77" s="301" t="s">
        <v>1220</v>
      </c>
      <c r="E77" s="162"/>
      <c r="F77" s="162"/>
      <c r="G77" s="162"/>
      <c r="H77" s="162"/>
      <c r="I77" s="162"/>
      <c r="J77" s="162"/>
      <c r="K77" s="162"/>
      <c r="L77" s="162"/>
      <c r="M77" s="162"/>
      <c r="N77" s="162"/>
      <c r="O77" s="162"/>
      <c r="P77" s="162"/>
      <c r="Q77" s="162"/>
      <c r="R77" s="162"/>
      <c r="S77" s="162"/>
      <c r="T77" s="162"/>
      <c r="U77" s="162"/>
      <c r="V77" s="162"/>
      <c r="W77" s="162"/>
      <c r="X77" s="162"/>
      <c r="Y77" s="164"/>
      <c r="Z77" s="164"/>
      <c r="AA77" s="164"/>
      <c r="AB77" s="164"/>
    </row>
    <row r="78" spans="1:28" x14ac:dyDescent="0.2">
      <c r="A78" s="161" t="s">
        <v>3087</v>
      </c>
      <c r="B78" s="107" t="s">
        <v>3087</v>
      </c>
      <c r="C78" s="873"/>
      <c r="D78" s="301" t="s">
        <v>1221</v>
      </c>
      <c r="E78" s="162"/>
      <c r="F78" s="162"/>
      <c r="G78" s="162"/>
      <c r="H78" s="162"/>
      <c r="I78" s="162"/>
      <c r="J78" s="162"/>
      <c r="K78" s="162"/>
      <c r="L78" s="162"/>
      <c r="M78" s="162"/>
      <c r="N78" s="162"/>
      <c r="O78" s="162"/>
      <c r="P78" s="162"/>
      <c r="Q78" s="162"/>
      <c r="R78" s="162"/>
      <c r="S78" s="162"/>
      <c r="T78" s="162"/>
      <c r="U78" s="162"/>
      <c r="V78" s="162"/>
      <c r="W78" s="162"/>
      <c r="X78" s="162"/>
      <c r="Y78" s="164"/>
      <c r="Z78" s="164"/>
      <c r="AA78" s="164"/>
      <c r="AB78" s="164"/>
    </row>
    <row r="79" spans="1:28" x14ac:dyDescent="0.2">
      <c r="A79" s="161" t="s">
        <v>3087</v>
      </c>
      <c r="B79" s="107" t="s">
        <v>3087</v>
      </c>
      <c r="C79" s="873"/>
      <c r="D79" s="301" t="s">
        <v>1222</v>
      </c>
      <c r="E79" s="162"/>
      <c r="F79" s="162"/>
      <c r="G79" s="162"/>
      <c r="H79" s="162"/>
      <c r="I79" s="162"/>
      <c r="J79" s="162"/>
      <c r="K79" s="162"/>
      <c r="L79" s="162"/>
      <c r="M79" s="162"/>
      <c r="N79" s="162"/>
      <c r="O79" s="162"/>
      <c r="P79" s="162"/>
      <c r="Q79" s="162"/>
      <c r="R79" s="162"/>
      <c r="S79" s="162"/>
      <c r="T79" s="162"/>
      <c r="U79" s="162"/>
      <c r="V79" s="162"/>
      <c r="W79" s="162"/>
      <c r="X79" s="162"/>
      <c r="Y79" s="164"/>
      <c r="Z79" s="164"/>
      <c r="AA79" s="164"/>
      <c r="AB79" s="164"/>
    </row>
    <row r="80" spans="1:28" x14ac:dyDescent="0.2">
      <c r="A80" s="161" t="s">
        <v>3087</v>
      </c>
      <c r="B80" s="107" t="s">
        <v>3087</v>
      </c>
      <c r="C80" s="873"/>
      <c r="D80" s="301" t="s">
        <v>1223</v>
      </c>
      <c r="E80" s="162"/>
      <c r="F80" s="162"/>
      <c r="G80" s="162"/>
      <c r="H80" s="162"/>
      <c r="I80" s="162"/>
      <c r="J80" s="162"/>
      <c r="K80" s="162"/>
      <c r="L80" s="162"/>
      <c r="M80" s="162"/>
      <c r="N80" s="162"/>
      <c r="O80" s="162"/>
      <c r="P80" s="162"/>
      <c r="Q80" s="162"/>
      <c r="R80" s="162"/>
      <c r="S80" s="162"/>
      <c r="T80" s="162"/>
      <c r="U80" s="162"/>
      <c r="V80" s="162"/>
      <c r="W80" s="162"/>
      <c r="X80" s="162"/>
      <c r="Y80" s="164"/>
      <c r="Z80" s="164"/>
      <c r="AA80" s="164"/>
      <c r="AB80" s="164"/>
    </row>
    <row r="81" spans="1:28" x14ac:dyDescent="0.2">
      <c r="A81" s="161" t="s">
        <v>3087</v>
      </c>
      <c r="B81" s="107" t="s">
        <v>3087</v>
      </c>
      <c r="C81" s="873"/>
      <c r="D81" s="301" t="s">
        <v>1224</v>
      </c>
      <c r="E81" s="162"/>
      <c r="F81" s="162"/>
      <c r="G81" s="162"/>
      <c r="H81" s="162"/>
      <c r="I81" s="162"/>
      <c r="J81" s="162"/>
      <c r="K81" s="162"/>
      <c r="L81" s="162"/>
      <c r="M81" s="162"/>
      <c r="N81" s="162"/>
      <c r="O81" s="162"/>
      <c r="P81" s="162"/>
      <c r="Q81" s="162"/>
      <c r="R81" s="162"/>
      <c r="S81" s="162"/>
      <c r="T81" s="162"/>
      <c r="U81" s="162"/>
      <c r="V81" s="162"/>
      <c r="W81" s="162"/>
      <c r="X81" s="162"/>
      <c r="Y81" s="164"/>
      <c r="Z81" s="164"/>
      <c r="AA81" s="164"/>
      <c r="AB81" s="164"/>
    </row>
    <row r="82" spans="1:28" x14ac:dyDescent="0.2">
      <c r="A82" s="161" t="s">
        <v>3087</v>
      </c>
      <c r="B82" s="107" t="s">
        <v>3087</v>
      </c>
      <c r="C82" s="873"/>
      <c r="D82" s="301" t="s">
        <v>1225</v>
      </c>
      <c r="E82" s="162"/>
      <c r="F82" s="162"/>
      <c r="G82" s="162"/>
      <c r="H82" s="162"/>
      <c r="I82" s="162"/>
      <c r="J82" s="162"/>
      <c r="K82" s="162"/>
      <c r="L82" s="162"/>
      <c r="M82" s="162"/>
      <c r="N82" s="162"/>
      <c r="O82" s="162"/>
      <c r="P82" s="162"/>
      <c r="Q82" s="162"/>
      <c r="R82" s="162"/>
      <c r="S82" s="162"/>
      <c r="T82" s="162"/>
      <c r="U82" s="162"/>
      <c r="V82" s="162"/>
      <c r="W82" s="162"/>
      <c r="X82" s="162"/>
      <c r="Y82" s="164"/>
      <c r="Z82" s="164"/>
      <c r="AA82" s="164"/>
      <c r="AB82" s="164"/>
    </row>
    <row r="83" spans="1:28" x14ac:dyDescent="0.2">
      <c r="A83" s="292"/>
      <c r="B83" s="29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row>
    <row r="84" spans="1:28" x14ac:dyDescent="0.2">
      <c r="A84" s="107"/>
      <c r="B84" s="146" t="s">
        <v>3073</v>
      </c>
      <c r="C84" s="873"/>
      <c r="D84" s="301" t="s">
        <v>1213</v>
      </c>
      <c r="E84" s="312"/>
      <c r="F84" s="162"/>
      <c r="G84" s="313"/>
      <c r="H84" s="162"/>
      <c r="I84" s="313"/>
      <c r="J84" s="162"/>
      <c r="K84" s="313"/>
      <c r="L84" s="162"/>
      <c r="M84" s="313"/>
      <c r="N84" s="306"/>
      <c r="O84" s="162"/>
      <c r="P84" s="306"/>
      <c r="Q84" s="107"/>
      <c r="R84" s="107"/>
      <c r="S84" s="107"/>
      <c r="T84" s="107"/>
      <c r="U84" s="107"/>
      <c r="V84" s="107"/>
      <c r="W84" s="107"/>
      <c r="X84" s="107"/>
      <c r="Y84" s="107"/>
      <c r="Z84" s="107"/>
      <c r="AA84" s="107"/>
      <c r="AB84" s="107"/>
    </row>
    <row r="85" spans="1:28" x14ac:dyDescent="0.2">
      <c r="A85" s="107"/>
      <c r="B85" s="146" t="s">
        <v>3073</v>
      </c>
      <c r="C85" s="873"/>
      <c r="D85" s="301" t="s">
        <v>1215</v>
      </c>
      <c r="E85" s="314"/>
      <c r="F85" s="314"/>
      <c r="G85" s="313"/>
      <c r="H85" s="313"/>
      <c r="I85" s="313"/>
      <c r="J85" s="313"/>
      <c r="K85" s="313"/>
      <c r="L85" s="313"/>
      <c r="M85" s="313"/>
      <c r="N85" s="313"/>
      <c r="O85" s="162"/>
      <c r="P85" s="162"/>
      <c r="Q85" s="107"/>
      <c r="R85" s="107"/>
      <c r="S85" s="107"/>
      <c r="T85" s="107"/>
      <c r="U85" s="107"/>
      <c r="V85" s="107"/>
      <c r="W85" s="107"/>
      <c r="X85" s="107"/>
      <c r="Y85" s="107"/>
      <c r="Z85" s="107"/>
      <c r="AA85" s="107"/>
      <c r="AB85" s="107"/>
    </row>
    <row r="86" spans="1:28" x14ac:dyDescent="0.2">
      <c r="A86" s="107"/>
      <c r="B86" s="146" t="s">
        <v>3073</v>
      </c>
      <c r="C86" s="873"/>
      <c r="D86" s="301" t="s">
        <v>1216</v>
      </c>
      <c r="E86" s="314"/>
      <c r="F86" s="314"/>
      <c r="G86" s="313"/>
      <c r="H86" s="313"/>
      <c r="I86" s="313"/>
      <c r="J86" s="313"/>
      <c r="K86" s="313"/>
      <c r="L86" s="313"/>
      <c r="M86" s="313"/>
      <c r="N86" s="313"/>
      <c r="O86" s="162"/>
      <c r="P86" s="162"/>
      <c r="Q86" s="107"/>
      <c r="R86" s="107"/>
      <c r="S86" s="107"/>
      <c r="T86" s="107"/>
      <c r="U86" s="107"/>
      <c r="V86" s="107"/>
      <c r="W86" s="107"/>
      <c r="X86" s="107"/>
      <c r="Y86" s="107"/>
      <c r="Z86" s="107"/>
      <c r="AA86" s="107"/>
      <c r="AB86" s="107"/>
    </row>
    <row r="87" spans="1:28" x14ac:dyDescent="0.2">
      <c r="A87" s="107"/>
      <c r="B87" s="146" t="s">
        <v>3073</v>
      </c>
      <c r="C87" s="873"/>
      <c r="D87" s="301" t="s">
        <v>1217</v>
      </c>
      <c r="E87" s="314"/>
      <c r="F87" s="314"/>
      <c r="G87" s="313"/>
      <c r="H87" s="313"/>
      <c r="I87" s="313"/>
      <c r="J87" s="313"/>
      <c r="K87" s="313"/>
      <c r="L87" s="313"/>
      <c r="M87" s="313"/>
      <c r="N87" s="313"/>
      <c r="O87" s="162"/>
      <c r="P87" s="162"/>
      <c r="Q87" s="107"/>
      <c r="R87" s="107"/>
      <c r="S87" s="107"/>
      <c r="T87" s="107"/>
      <c r="U87" s="107"/>
      <c r="V87" s="107"/>
      <c r="W87" s="107"/>
      <c r="X87" s="107"/>
      <c r="Y87" s="107"/>
      <c r="Z87" s="107"/>
      <c r="AA87" s="107"/>
      <c r="AB87" s="107"/>
    </row>
    <row r="88" spans="1:28" x14ac:dyDescent="0.2">
      <c r="A88" s="107"/>
      <c r="B88" s="146" t="s">
        <v>3073</v>
      </c>
      <c r="C88" s="873"/>
      <c r="D88" s="301" t="s">
        <v>1218</v>
      </c>
      <c r="E88" s="314"/>
      <c r="F88" s="314"/>
      <c r="G88" s="313"/>
      <c r="H88" s="313"/>
      <c r="I88" s="313"/>
      <c r="J88" s="313"/>
      <c r="K88" s="313"/>
      <c r="L88" s="313"/>
      <c r="M88" s="313"/>
      <c r="N88" s="313"/>
      <c r="O88" s="162"/>
      <c r="P88" s="162"/>
      <c r="Q88" s="107"/>
      <c r="R88" s="107"/>
      <c r="S88" s="107"/>
      <c r="T88" s="107"/>
      <c r="U88" s="107"/>
      <c r="V88" s="107"/>
      <c r="W88" s="107"/>
      <c r="X88" s="107"/>
      <c r="Y88" s="107"/>
      <c r="Z88" s="107"/>
      <c r="AA88" s="107"/>
      <c r="AB88" s="107"/>
    </row>
    <row r="89" spans="1:28" x14ac:dyDescent="0.2">
      <c r="A89" s="107"/>
      <c r="B89" s="146" t="s">
        <v>3073</v>
      </c>
      <c r="C89" s="873"/>
      <c r="D89" s="301" t="s">
        <v>1219</v>
      </c>
      <c r="E89" s="314"/>
      <c r="F89" s="314"/>
      <c r="G89" s="313"/>
      <c r="H89" s="313"/>
      <c r="I89" s="313"/>
      <c r="J89" s="313"/>
      <c r="K89" s="313"/>
      <c r="L89" s="313"/>
      <c r="M89" s="313"/>
      <c r="N89" s="313"/>
      <c r="O89" s="162"/>
      <c r="P89" s="162"/>
      <c r="Q89" s="107"/>
      <c r="R89" s="107"/>
      <c r="S89" s="107"/>
      <c r="T89" s="107"/>
      <c r="U89" s="107"/>
      <c r="V89" s="107"/>
      <c r="W89" s="107"/>
      <c r="X89" s="107"/>
      <c r="Y89" s="107"/>
      <c r="Z89" s="107"/>
      <c r="AA89" s="107"/>
      <c r="AB89" s="107"/>
    </row>
    <row r="90" spans="1:28" x14ac:dyDescent="0.2">
      <c r="A90" s="107"/>
      <c r="B90" s="146" t="s">
        <v>3073</v>
      </c>
      <c r="C90" s="873"/>
      <c r="D90" s="301" t="s">
        <v>1220</v>
      </c>
      <c r="E90" s="314"/>
      <c r="F90" s="314"/>
      <c r="G90" s="313"/>
      <c r="H90" s="313"/>
      <c r="I90" s="313"/>
      <c r="J90" s="313"/>
      <c r="K90" s="313"/>
      <c r="L90" s="313"/>
      <c r="M90" s="313"/>
      <c r="N90" s="313"/>
      <c r="O90" s="162"/>
      <c r="P90" s="162"/>
      <c r="Q90" s="107"/>
      <c r="R90" s="107"/>
      <c r="S90" s="107"/>
      <c r="T90" s="107"/>
      <c r="U90" s="107"/>
      <c r="V90" s="107"/>
      <c r="W90" s="107"/>
      <c r="X90" s="107"/>
      <c r="Y90" s="107"/>
      <c r="Z90" s="107"/>
      <c r="AA90" s="107"/>
      <c r="AB90" s="107"/>
    </row>
    <row r="91" spans="1:28" x14ac:dyDescent="0.2">
      <c r="A91" s="107"/>
      <c r="B91" s="146" t="s">
        <v>3073</v>
      </c>
      <c r="C91" s="873"/>
      <c r="D91" s="301" t="s">
        <v>1221</v>
      </c>
      <c r="E91" s="314"/>
      <c r="F91" s="314"/>
      <c r="G91" s="313"/>
      <c r="H91" s="313"/>
      <c r="I91" s="313"/>
      <c r="J91" s="313"/>
      <c r="K91" s="313"/>
      <c r="L91" s="313"/>
      <c r="M91" s="313"/>
      <c r="N91" s="313"/>
      <c r="O91" s="162"/>
      <c r="P91" s="162"/>
      <c r="Q91" s="107"/>
      <c r="R91" s="107"/>
      <c r="S91" s="107"/>
      <c r="T91" s="107"/>
      <c r="U91" s="107"/>
      <c r="V91" s="107"/>
      <c r="W91" s="107"/>
      <c r="X91" s="107"/>
      <c r="Y91" s="107"/>
      <c r="Z91" s="107"/>
      <c r="AA91" s="107"/>
      <c r="AB91" s="107"/>
    </row>
    <row r="92" spans="1:28" x14ac:dyDescent="0.2">
      <c r="A92" s="107"/>
      <c r="B92" s="146" t="s">
        <v>3073</v>
      </c>
      <c r="C92" s="873"/>
      <c r="D92" s="301" t="s">
        <v>1222</v>
      </c>
      <c r="E92" s="314"/>
      <c r="F92" s="314"/>
      <c r="G92" s="313"/>
      <c r="H92" s="313"/>
      <c r="I92" s="313"/>
      <c r="J92" s="313"/>
      <c r="K92" s="313"/>
      <c r="L92" s="313"/>
      <c r="M92" s="313"/>
      <c r="N92" s="313"/>
      <c r="O92" s="162"/>
      <c r="P92" s="162"/>
      <c r="Q92" s="107"/>
      <c r="R92" s="107"/>
      <c r="S92" s="107"/>
      <c r="T92" s="107"/>
      <c r="U92" s="107"/>
      <c r="V92" s="107"/>
      <c r="W92" s="107"/>
      <c r="X92" s="107"/>
      <c r="Y92" s="107"/>
      <c r="Z92" s="107"/>
      <c r="AA92" s="107"/>
      <c r="AB92" s="107"/>
    </row>
    <row r="93" spans="1:28" x14ac:dyDescent="0.2">
      <c r="A93" s="107"/>
      <c r="B93" s="146" t="s">
        <v>3073</v>
      </c>
      <c r="C93" s="873"/>
      <c r="D93" s="301" t="s">
        <v>1223</v>
      </c>
      <c r="E93" s="314"/>
      <c r="F93" s="314"/>
      <c r="G93" s="313"/>
      <c r="H93" s="313"/>
      <c r="I93" s="313"/>
      <c r="J93" s="313"/>
      <c r="K93" s="313"/>
      <c r="L93" s="313"/>
      <c r="M93" s="313"/>
      <c r="N93" s="313"/>
      <c r="O93" s="162"/>
      <c r="P93" s="162"/>
      <c r="Q93" s="107"/>
      <c r="R93" s="107"/>
      <c r="S93" s="107"/>
      <c r="T93" s="107"/>
      <c r="U93" s="107"/>
      <c r="V93" s="107"/>
      <c r="W93" s="107"/>
      <c r="X93" s="107"/>
      <c r="Y93" s="107"/>
      <c r="Z93" s="107"/>
      <c r="AA93" s="107"/>
      <c r="AB93" s="107"/>
    </row>
    <row r="94" spans="1:28" x14ac:dyDescent="0.2">
      <c r="A94" s="107"/>
      <c r="B94" s="146" t="s">
        <v>3073</v>
      </c>
      <c r="C94" s="873"/>
      <c r="D94" s="301" t="s">
        <v>1224</v>
      </c>
      <c r="E94" s="314"/>
      <c r="F94" s="314"/>
      <c r="G94" s="313"/>
      <c r="H94" s="313"/>
      <c r="I94" s="313"/>
      <c r="J94" s="313"/>
      <c r="K94" s="313"/>
      <c r="L94" s="313"/>
      <c r="M94" s="313"/>
      <c r="N94" s="313"/>
      <c r="O94" s="162"/>
      <c r="P94" s="162"/>
      <c r="Q94" s="107"/>
      <c r="R94" s="107"/>
      <c r="S94" s="107"/>
      <c r="T94" s="107"/>
      <c r="U94" s="107"/>
      <c r="V94" s="107"/>
      <c r="W94" s="107"/>
      <c r="X94" s="107"/>
      <c r="Y94" s="107"/>
      <c r="Z94" s="107"/>
      <c r="AA94" s="107"/>
      <c r="AB94" s="107"/>
    </row>
    <row r="95" spans="1:28" x14ac:dyDescent="0.2">
      <c r="A95" s="107"/>
      <c r="B95" s="146" t="s">
        <v>3073</v>
      </c>
      <c r="C95" s="873"/>
      <c r="D95" s="301" t="s">
        <v>1225</v>
      </c>
      <c r="E95" s="314"/>
      <c r="F95" s="314"/>
      <c r="G95" s="313"/>
      <c r="H95" s="313"/>
      <c r="I95" s="313"/>
      <c r="J95" s="313"/>
      <c r="K95" s="313"/>
      <c r="L95" s="313"/>
      <c r="M95" s="313"/>
      <c r="N95" s="313"/>
      <c r="O95" s="162"/>
      <c r="P95" s="162"/>
      <c r="Q95" s="107"/>
      <c r="R95" s="107"/>
      <c r="S95" s="107"/>
      <c r="T95" s="107"/>
      <c r="U95" s="107"/>
      <c r="V95" s="107"/>
      <c r="W95" s="107"/>
      <c r="X95" s="107"/>
      <c r="Y95" s="107"/>
      <c r="Z95" s="107"/>
      <c r="AA95" s="107"/>
      <c r="AB95" s="107"/>
    </row>
    <row r="96" spans="1:28" x14ac:dyDescent="0.2">
      <c r="A96" s="292"/>
      <c r="B96" s="29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row>
    <row r="97" spans="1:28" x14ac:dyDescent="0.2">
      <c r="A97" s="147" t="s">
        <v>3080</v>
      </c>
      <c r="B97" s="107" t="s">
        <v>3080</v>
      </c>
      <c r="C97" s="873" t="s">
        <v>4556</v>
      </c>
      <c r="D97" s="301" t="s">
        <v>1213</v>
      </c>
      <c r="E97" s="162">
        <v>1.18</v>
      </c>
      <c r="F97" s="162"/>
      <c r="G97" s="306">
        <v>2.08</v>
      </c>
      <c r="H97" s="306"/>
      <c r="I97" s="162">
        <v>0.02</v>
      </c>
      <c r="J97" s="162"/>
      <c r="K97" s="306">
        <v>0.06</v>
      </c>
      <c r="L97" s="306"/>
      <c r="M97" s="162">
        <v>0</v>
      </c>
      <c r="N97" s="162"/>
      <c r="O97" s="306">
        <v>0</v>
      </c>
      <c r="P97" s="306"/>
      <c r="Q97" s="162">
        <v>0</v>
      </c>
      <c r="R97" s="162"/>
      <c r="S97" s="306">
        <v>0.01</v>
      </c>
      <c r="T97" s="306"/>
      <c r="U97" s="162">
        <v>0</v>
      </c>
      <c r="V97" s="162"/>
      <c r="W97" s="306">
        <v>0</v>
      </c>
      <c r="X97" s="306"/>
      <c r="Y97" s="162" t="s">
        <v>3806</v>
      </c>
      <c r="Z97" s="162"/>
      <c r="AA97" s="306" t="s">
        <v>3806</v>
      </c>
      <c r="AB97" s="306"/>
    </row>
    <row r="98" spans="1:28" x14ac:dyDescent="0.2">
      <c r="A98" s="147" t="s">
        <v>3080</v>
      </c>
      <c r="B98" s="107" t="s">
        <v>3080</v>
      </c>
      <c r="C98" s="873"/>
      <c r="D98" s="301" t="s">
        <v>1215</v>
      </c>
      <c r="E98" s="162">
        <v>0.98</v>
      </c>
      <c r="F98" s="162"/>
      <c r="G98" s="162">
        <v>1.96</v>
      </c>
      <c r="H98" s="162"/>
      <c r="I98" s="162">
        <v>0</v>
      </c>
      <c r="J98" s="162"/>
      <c r="K98" s="162">
        <v>0.05</v>
      </c>
      <c r="L98" s="162"/>
      <c r="M98" s="162">
        <v>0</v>
      </c>
      <c r="N98" s="162"/>
      <c r="O98" s="162">
        <v>0</v>
      </c>
      <c r="P98" s="162"/>
      <c r="Q98" s="162">
        <v>0</v>
      </c>
      <c r="R98" s="162"/>
      <c r="S98" s="162">
        <v>0.01</v>
      </c>
      <c r="T98" s="162"/>
      <c r="U98" s="162">
        <v>0</v>
      </c>
      <c r="V98" s="162"/>
      <c r="W98" s="162">
        <v>0</v>
      </c>
      <c r="X98" s="162"/>
      <c r="Y98" s="162" t="s">
        <v>3806</v>
      </c>
      <c r="Z98" s="162"/>
      <c r="AA98" s="162" t="s">
        <v>3806</v>
      </c>
      <c r="AB98" s="162"/>
    </row>
    <row r="99" spans="1:28" x14ac:dyDescent="0.2">
      <c r="A99" s="147" t="s">
        <v>3080</v>
      </c>
      <c r="B99" s="107" t="s">
        <v>3080</v>
      </c>
      <c r="C99" s="873"/>
      <c r="D99" s="301" t="s">
        <v>1216</v>
      </c>
      <c r="E99" s="162">
        <v>1.32</v>
      </c>
      <c r="F99" s="162"/>
      <c r="G99" s="162">
        <v>1.9</v>
      </c>
      <c r="H99" s="162"/>
      <c r="I99" s="162">
        <v>0.04</v>
      </c>
      <c r="J99" s="162"/>
      <c r="K99" s="162">
        <v>0.05</v>
      </c>
      <c r="L99" s="162"/>
      <c r="M99" s="162">
        <v>0</v>
      </c>
      <c r="N99" s="162"/>
      <c r="O99" s="162">
        <v>0</v>
      </c>
      <c r="P99" s="162"/>
      <c r="Q99" s="162">
        <v>0</v>
      </c>
      <c r="R99" s="162"/>
      <c r="S99" s="162">
        <v>0.01</v>
      </c>
      <c r="T99" s="162"/>
      <c r="U99" s="162">
        <v>0</v>
      </c>
      <c r="V99" s="162"/>
      <c r="W99" s="162">
        <v>0</v>
      </c>
      <c r="X99" s="162"/>
      <c r="Y99" s="162" t="s">
        <v>3806</v>
      </c>
      <c r="Z99" s="162"/>
      <c r="AA99" s="162" t="s">
        <v>3806</v>
      </c>
      <c r="AB99" s="162"/>
    </row>
    <row r="100" spans="1:28" x14ac:dyDescent="0.2">
      <c r="A100" s="147" t="s">
        <v>3080</v>
      </c>
      <c r="B100" s="107" t="s">
        <v>3080</v>
      </c>
      <c r="C100" s="873"/>
      <c r="D100" s="301" t="s">
        <v>1217</v>
      </c>
      <c r="E100" s="162">
        <v>1.25</v>
      </c>
      <c r="F100" s="162"/>
      <c r="G100" s="162">
        <v>1.86</v>
      </c>
      <c r="H100" s="162"/>
      <c r="I100" s="162">
        <v>0</v>
      </c>
      <c r="J100" s="162"/>
      <c r="K100" s="162">
        <v>0.04</v>
      </c>
      <c r="L100" s="162"/>
      <c r="M100" s="162">
        <v>0</v>
      </c>
      <c r="N100" s="162"/>
      <c r="O100" s="162">
        <v>0</v>
      </c>
      <c r="P100" s="162"/>
      <c r="Q100" s="162">
        <v>0.02</v>
      </c>
      <c r="R100" s="162"/>
      <c r="S100" s="162">
        <v>0.01</v>
      </c>
      <c r="T100" s="162"/>
      <c r="U100" s="162">
        <v>0</v>
      </c>
      <c r="V100" s="162"/>
      <c r="W100" s="162">
        <v>0</v>
      </c>
      <c r="X100" s="162"/>
      <c r="Y100" s="162" t="s">
        <v>3806</v>
      </c>
      <c r="Z100" s="162"/>
      <c r="AA100" s="162" t="s">
        <v>3806</v>
      </c>
      <c r="AB100" s="162"/>
    </row>
    <row r="101" spans="1:28" x14ac:dyDescent="0.2">
      <c r="A101" s="147" t="s">
        <v>3080</v>
      </c>
      <c r="B101" s="107" t="s">
        <v>3080</v>
      </c>
      <c r="C101" s="873"/>
      <c r="D101" s="301" t="s">
        <v>1218</v>
      </c>
      <c r="E101" s="162">
        <v>1.1000000000000001</v>
      </c>
      <c r="F101" s="162"/>
      <c r="G101" s="162">
        <v>1.82</v>
      </c>
      <c r="H101" s="162"/>
      <c r="I101" s="162">
        <v>0</v>
      </c>
      <c r="J101" s="162"/>
      <c r="K101" s="162">
        <v>0.02</v>
      </c>
      <c r="L101" s="162"/>
      <c r="M101" s="162">
        <v>0</v>
      </c>
      <c r="N101" s="162"/>
      <c r="O101" s="162">
        <v>0</v>
      </c>
      <c r="P101" s="162"/>
      <c r="Q101" s="162">
        <v>0</v>
      </c>
      <c r="R101" s="162"/>
      <c r="S101" s="162">
        <v>0</v>
      </c>
      <c r="T101" s="162"/>
      <c r="U101" s="162">
        <v>0</v>
      </c>
      <c r="V101" s="162"/>
      <c r="W101" s="162">
        <v>0</v>
      </c>
      <c r="X101" s="162"/>
      <c r="Y101" s="162" t="s">
        <v>3806</v>
      </c>
      <c r="Z101" s="162"/>
      <c r="AA101" s="162" t="s">
        <v>3806</v>
      </c>
      <c r="AB101" s="162"/>
    </row>
    <row r="102" spans="1:28" x14ac:dyDescent="0.2">
      <c r="A102" s="147" t="s">
        <v>3080</v>
      </c>
      <c r="B102" s="107" t="s">
        <v>3080</v>
      </c>
      <c r="C102" s="873"/>
      <c r="D102" s="301" t="s">
        <v>1219</v>
      </c>
      <c r="E102" s="162">
        <v>1.5</v>
      </c>
      <c r="F102" s="162"/>
      <c r="G102" s="162">
        <v>1.74</v>
      </c>
      <c r="H102" s="162"/>
      <c r="I102" s="162">
        <v>0.02</v>
      </c>
      <c r="J102" s="162"/>
      <c r="K102" s="162">
        <v>0.02</v>
      </c>
      <c r="L102" s="162"/>
      <c r="M102" s="162">
        <v>0</v>
      </c>
      <c r="N102" s="162"/>
      <c r="O102" s="162">
        <v>0</v>
      </c>
      <c r="P102" s="162"/>
      <c r="Q102" s="162">
        <v>0</v>
      </c>
      <c r="R102" s="162"/>
      <c r="S102" s="162">
        <v>0</v>
      </c>
      <c r="T102" s="162"/>
      <c r="U102" s="162">
        <v>0</v>
      </c>
      <c r="V102" s="162"/>
      <c r="W102" s="162">
        <v>0</v>
      </c>
      <c r="X102" s="162"/>
      <c r="Y102" s="162" t="s">
        <v>3806</v>
      </c>
      <c r="Z102" s="162"/>
      <c r="AA102" s="162" t="s">
        <v>3806</v>
      </c>
      <c r="AB102" s="162"/>
    </row>
    <row r="103" spans="1:28" x14ac:dyDescent="0.2">
      <c r="A103" s="147" t="s">
        <v>3080</v>
      </c>
      <c r="B103" s="107" t="s">
        <v>3080</v>
      </c>
      <c r="C103" s="873"/>
      <c r="D103" s="301" t="s">
        <v>1220</v>
      </c>
      <c r="E103" s="162">
        <v>1.7</v>
      </c>
      <c r="F103" s="162"/>
      <c r="G103" s="162">
        <v>1.64</v>
      </c>
      <c r="H103" s="162"/>
      <c r="I103" s="162">
        <v>0</v>
      </c>
      <c r="J103" s="162"/>
      <c r="K103" s="162">
        <v>0.02</v>
      </c>
      <c r="L103" s="162"/>
      <c r="M103" s="162">
        <v>0</v>
      </c>
      <c r="N103" s="162"/>
      <c r="O103" s="162">
        <v>0</v>
      </c>
      <c r="P103" s="162"/>
      <c r="Q103" s="162">
        <v>0</v>
      </c>
      <c r="R103" s="162"/>
      <c r="S103" s="162">
        <v>0</v>
      </c>
      <c r="T103" s="162"/>
      <c r="U103" s="162">
        <v>0</v>
      </c>
      <c r="V103" s="162"/>
      <c r="W103" s="162">
        <v>0</v>
      </c>
      <c r="X103" s="162"/>
      <c r="Y103" s="162" t="s">
        <v>3806</v>
      </c>
      <c r="Z103" s="162"/>
      <c r="AA103" s="162" t="s">
        <v>3806</v>
      </c>
      <c r="AB103" s="162"/>
    </row>
    <row r="104" spans="1:28" x14ac:dyDescent="0.2">
      <c r="A104" s="147" t="s">
        <v>3080</v>
      </c>
      <c r="B104" s="107" t="s">
        <v>3080</v>
      </c>
      <c r="C104" s="873"/>
      <c r="D104" s="301" t="s">
        <v>1221</v>
      </c>
      <c r="E104" s="162">
        <v>1.64</v>
      </c>
      <c r="F104" s="162"/>
      <c r="G104" s="162">
        <v>1.49</v>
      </c>
      <c r="H104" s="162"/>
      <c r="I104" s="162">
        <v>0</v>
      </c>
      <c r="J104" s="162"/>
      <c r="K104" s="162">
        <v>0.02</v>
      </c>
      <c r="L104" s="162"/>
      <c r="M104" s="162">
        <v>0</v>
      </c>
      <c r="N104" s="162"/>
      <c r="O104" s="162">
        <v>0</v>
      </c>
      <c r="P104" s="162"/>
      <c r="Q104" s="162">
        <v>0.02</v>
      </c>
      <c r="R104" s="162"/>
      <c r="S104" s="162">
        <v>0</v>
      </c>
      <c r="T104" s="162"/>
      <c r="U104" s="162">
        <v>0</v>
      </c>
      <c r="V104" s="162"/>
      <c r="W104" s="162">
        <v>0</v>
      </c>
      <c r="X104" s="162"/>
      <c r="Y104" s="162" t="s">
        <v>3806</v>
      </c>
      <c r="Z104" s="162"/>
      <c r="AA104" s="162" t="s">
        <v>3806</v>
      </c>
      <c r="AB104" s="162"/>
    </row>
    <row r="105" spans="1:28" x14ac:dyDescent="0.2">
      <c r="A105" s="147" t="s">
        <v>3080</v>
      </c>
      <c r="B105" s="107" t="s">
        <v>3080</v>
      </c>
      <c r="C105" s="873"/>
      <c r="D105" s="301" t="s">
        <v>1222</v>
      </c>
      <c r="E105" s="162">
        <v>1.84</v>
      </c>
      <c r="F105" s="162"/>
      <c r="G105" s="162">
        <v>1.45</v>
      </c>
      <c r="H105" s="162"/>
      <c r="I105" s="162">
        <v>0.05</v>
      </c>
      <c r="J105" s="162"/>
      <c r="K105" s="162">
        <v>0.02</v>
      </c>
      <c r="L105" s="162"/>
      <c r="M105" s="162">
        <v>0</v>
      </c>
      <c r="N105" s="162"/>
      <c r="O105" s="162">
        <v>0</v>
      </c>
      <c r="P105" s="162"/>
      <c r="Q105" s="162">
        <v>0.04</v>
      </c>
      <c r="R105" s="162"/>
      <c r="S105" s="162">
        <v>0.01</v>
      </c>
      <c r="T105" s="162"/>
      <c r="U105" s="162">
        <v>0</v>
      </c>
      <c r="V105" s="162"/>
      <c r="W105" s="162">
        <v>0</v>
      </c>
      <c r="X105" s="162"/>
      <c r="Y105" s="162" t="s">
        <v>3806</v>
      </c>
      <c r="Z105" s="162"/>
      <c r="AA105" s="162" t="s">
        <v>3806</v>
      </c>
      <c r="AB105" s="162"/>
    </row>
    <row r="106" spans="1:28" x14ac:dyDescent="0.2">
      <c r="A106" s="147" t="s">
        <v>3080</v>
      </c>
      <c r="B106" s="107" t="s">
        <v>3080</v>
      </c>
      <c r="C106" s="873"/>
      <c r="D106" s="301" t="s">
        <v>1223</v>
      </c>
      <c r="E106" s="162">
        <v>1.3</v>
      </c>
      <c r="F106" s="162"/>
      <c r="G106" s="162">
        <v>1.39</v>
      </c>
      <c r="H106" s="162"/>
      <c r="I106" s="162">
        <v>0.02</v>
      </c>
      <c r="J106" s="162"/>
      <c r="K106" s="162">
        <v>0.02</v>
      </c>
      <c r="L106" s="162"/>
      <c r="M106" s="162">
        <v>0</v>
      </c>
      <c r="N106" s="162"/>
      <c r="O106" s="162">
        <v>0</v>
      </c>
      <c r="P106" s="162"/>
      <c r="Q106" s="162">
        <v>0.1</v>
      </c>
      <c r="R106" s="162"/>
      <c r="S106" s="162">
        <v>0.02</v>
      </c>
      <c r="T106" s="162"/>
      <c r="U106" s="162">
        <v>0</v>
      </c>
      <c r="V106" s="162"/>
      <c r="W106" s="162">
        <v>0</v>
      </c>
      <c r="X106" s="162"/>
      <c r="Y106" s="162" t="s">
        <v>3806</v>
      </c>
      <c r="Z106" s="162"/>
      <c r="AA106" s="162" t="s">
        <v>3806</v>
      </c>
      <c r="AB106" s="162"/>
    </row>
    <row r="107" spans="1:28" x14ac:dyDescent="0.2">
      <c r="A107" s="147" t="s">
        <v>3080</v>
      </c>
      <c r="B107" s="107" t="s">
        <v>3080</v>
      </c>
      <c r="C107" s="873"/>
      <c r="D107" s="301" t="s">
        <v>1224</v>
      </c>
      <c r="E107" s="162">
        <v>1.0900000000000001</v>
      </c>
      <c r="F107" s="162"/>
      <c r="G107" s="162">
        <v>1.35</v>
      </c>
      <c r="H107" s="162"/>
      <c r="I107" s="162">
        <v>0.05</v>
      </c>
      <c r="J107" s="162"/>
      <c r="K107" s="162">
        <v>0.02</v>
      </c>
      <c r="L107" s="162"/>
      <c r="M107" s="162">
        <v>0</v>
      </c>
      <c r="N107" s="162"/>
      <c r="O107" s="162">
        <v>0</v>
      </c>
      <c r="P107" s="162"/>
      <c r="Q107" s="162">
        <v>0</v>
      </c>
      <c r="R107" s="162"/>
      <c r="S107" s="162">
        <v>0.02</v>
      </c>
      <c r="T107" s="162"/>
      <c r="U107" s="162">
        <v>0</v>
      </c>
      <c r="V107" s="162"/>
      <c r="W107" s="162">
        <v>0</v>
      </c>
      <c r="X107" s="162"/>
      <c r="Y107" s="162" t="s">
        <v>3806</v>
      </c>
      <c r="Z107" s="162"/>
      <c r="AA107" s="162" t="s">
        <v>3806</v>
      </c>
      <c r="AB107" s="162"/>
    </row>
    <row r="108" spans="1:28" x14ac:dyDescent="0.2">
      <c r="A108" s="147" t="s">
        <v>3080</v>
      </c>
      <c r="B108" s="107" t="s">
        <v>3080</v>
      </c>
      <c r="C108" s="873"/>
      <c r="D108" s="301" t="s">
        <v>1225</v>
      </c>
      <c r="E108" s="162">
        <v>0.8</v>
      </c>
      <c r="F108" s="162"/>
      <c r="G108" s="162">
        <v>1.31</v>
      </c>
      <c r="H108" s="162"/>
      <c r="I108" s="162">
        <v>0.02</v>
      </c>
      <c r="J108" s="162"/>
      <c r="K108" s="162">
        <v>0.02</v>
      </c>
      <c r="L108" s="162"/>
      <c r="M108" s="162">
        <v>0.01</v>
      </c>
      <c r="N108" s="162"/>
      <c r="O108" s="162">
        <v>0</v>
      </c>
      <c r="P108" s="162"/>
      <c r="Q108" s="162">
        <v>0</v>
      </c>
      <c r="R108" s="162"/>
      <c r="S108" s="162">
        <v>0.02</v>
      </c>
      <c r="T108" s="162"/>
      <c r="U108" s="162">
        <v>0</v>
      </c>
      <c r="V108" s="162"/>
      <c r="W108" s="162">
        <v>0</v>
      </c>
      <c r="X108" s="162"/>
      <c r="Y108" s="162" t="s">
        <v>3806</v>
      </c>
      <c r="Z108" s="162"/>
      <c r="AA108" s="162" t="s">
        <v>3806</v>
      </c>
      <c r="AB108" s="162"/>
    </row>
    <row r="109" spans="1:28" x14ac:dyDescent="0.2">
      <c r="A109" s="292"/>
      <c r="B109" s="292"/>
      <c r="C109" s="710"/>
      <c r="D109" s="710"/>
      <c r="E109" s="710"/>
      <c r="F109" s="710"/>
      <c r="G109" s="710"/>
      <c r="H109" s="710"/>
      <c r="I109" s="710"/>
      <c r="J109" s="710"/>
      <c r="K109" s="710"/>
      <c r="L109" s="710"/>
      <c r="M109" s="710"/>
      <c r="N109" s="710"/>
      <c r="O109" s="710"/>
      <c r="P109" s="710"/>
      <c r="Q109" s="710"/>
      <c r="R109" s="710"/>
      <c r="S109" s="710"/>
      <c r="T109" s="710"/>
      <c r="U109" s="710"/>
      <c r="V109" s="710"/>
      <c r="W109" s="710"/>
      <c r="X109" s="710"/>
      <c r="Y109" s="710"/>
      <c r="Z109" s="710"/>
      <c r="AA109" s="710"/>
      <c r="AB109" s="710"/>
    </row>
    <row r="110" spans="1:28" x14ac:dyDescent="0.2">
      <c r="A110" s="775"/>
      <c r="B110" s="780" t="s">
        <v>3086</v>
      </c>
      <c r="C110" s="871"/>
      <c r="D110" s="778" t="s">
        <v>1213</v>
      </c>
      <c r="E110" s="777"/>
      <c r="F110" s="777"/>
      <c r="G110" s="779"/>
      <c r="H110" s="779"/>
      <c r="I110" s="777"/>
      <c r="J110" s="777"/>
      <c r="K110" s="779"/>
      <c r="L110" s="779"/>
      <c r="M110" s="777"/>
      <c r="N110" s="777"/>
      <c r="O110" s="779"/>
      <c r="P110" s="779"/>
      <c r="Q110" s="777"/>
      <c r="R110" s="777"/>
      <c r="S110" s="779"/>
      <c r="T110" s="779"/>
      <c r="U110" s="777"/>
      <c r="V110" s="777"/>
      <c r="W110" s="779"/>
      <c r="X110" s="779"/>
      <c r="Y110" s="776"/>
      <c r="Z110" s="776"/>
      <c r="AA110" s="779"/>
      <c r="AB110" s="779"/>
    </row>
    <row r="111" spans="1:28" x14ac:dyDescent="0.2">
      <c r="A111" s="775"/>
      <c r="B111" s="780" t="s">
        <v>3086</v>
      </c>
      <c r="C111" s="871"/>
      <c r="D111" s="778" t="s">
        <v>1215</v>
      </c>
      <c r="E111" s="777"/>
      <c r="F111" s="777"/>
      <c r="G111" s="777"/>
      <c r="H111" s="777"/>
      <c r="I111" s="777"/>
      <c r="J111" s="777"/>
      <c r="K111" s="777"/>
      <c r="L111" s="777"/>
      <c r="M111" s="777"/>
      <c r="N111" s="777"/>
      <c r="O111" s="777"/>
      <c r="P111" s="777"/>
      <c r="Q111" s="777"/>
      <c r="R111" s="777"/>
      <c r="S111" s="777"/>
      <c r="T111" s="777"/>
      <c r="U111" s="777"/>
      <c r="V111" s="777"/>
      <c r="W111" s="777"/>
      <c r="X111" s="777"/>
      <c r="Y111" s="776"/>
      <c r="Z111" s="776"/>
      <c r="AA111" s="776"/>
      <c r="AB111" s="776"/>
    </row>
    <row r="112" spans="1:28" x14ac:dyDescent="0.2">
      <c r="A112" s="775"/>
      <c r="B112" s="780" t="s">
        <v>3086</v>
      </c>
      <c r="C112" s="871"/>
      <c r="D112" s="778" t="s">
        <v>1216</v>
      </c>
      <c r="E112" s="777"/>
      <c r="F112" s="777"/>
      <c r="G112" s="777"/>
      <c r="H112" s="777"/>
      <c r="I112" s="777"/>
      <c r="J112" s="777"/>
      <c r="K112" s="777"/>
      <c r="L112" s="777"/>
      <c r="M112" s="777"/>
      <c r="N112" s="777"/>
      <c r="O112" s="777"/>
      <c r="P112" s="777"/>
      <c r="Q112" s="777"/>
      <c r="R112" s="777"/>
      <c r="S112" s="777"/>
      <c r="T112" s="777"/>
      <c r="U112" s="777"/>
      <c r="V112" s="777"/>
      <c r="W112" s="777"/>
      <c r="X112" s="777"/>
      <c r="Y112" s="776"/>
      <c r="Z112" s="776"/>
      <c r="AA112" s="776"/>
      <c r="AB112" s="776"/>
    </row>
    <row r="113" spans="1:28" x14ac:dyDescent="0.2">
      <c r="A113" s="775"/>
      <c r="B113" s="780" t="s">
        <v>3086</v>
      </c>
      <c r="C113" s="871"/>
      <c r="D113" s="778" t="s">
        <v>1217</v>
      </c>
      <c r="E113" s="777"/>
      <c r="F113" s="777"/>
      <c r="G113" s="777"/>
      <c r="H113" s="777"/>
      <c r="I113" s="777"/>
      <c r="J113" s="777"/>
      <c r="K113" s="777"/>
      <c r="L113" s="777"/>
      <c r="M113" s="777"/>
      <c r="N113" s="777"/>
      <c r="O113" s="777"/>
      <c r="P113" s="777"/>
      <c r="Q113" s="777"/>
      <c r="R113" s="777"/>
      <c r="S113" s="777"/>
      <c r="T113" s="777"/>
      <c r="U113" s="777"/>
      <c r="V113" s="777"/>
      <c r="W113" s="777"/>
      <c r="X113" s="777"/>
      <c r="Y113" s="776"/>
      <c r="Z113" s="776"/>
      <c r="AA113" s="776"/>
      <c r="AB113" s="776"/>
    </row>
    <row r="114" spans="1:28" x14ac:dyDescent="0.2">
      <c r="A114" s="775"/>
      <c r="B114" s="780" t="s">
        <v>3086</v>
      </c>
      <c r="C114" s="871"/>
      <c r="D114" s="778" t="s">
        <v>1218</v>
      </c>
      <c r="E114" s="777"/>
      <c r="F114" s="777"/>
      <c r="G114" s="777"/>
      <c r="H114" s="777"/>
      <c r="I114" s="777"/>
      <c r="J114" s="777"/>
      <c r="K114" s="777"/>
      <c r="L114" s="777"/>
      <c r="M114" s="777"/>
      <c r="N114" s="777"/>
      <c r="O114" s="777"/>
      <c r="P114" s="777"/>
      <c r="Q114" s="777"/>
      <c r="R114" s="777"/>
      <c r="S114" s="777"/>
      <c r="T114" s="777"/>
      <c r="U114" s="777"/>
      <c r="V114" s="777"/>
      <c r="W114" s="777"/>
      <c r="X114" s="777"/>
      <c r="Y114" s="776"/>
      <c r="Z114" s="776"/>
      <c r="AA114" s="776"/>
      <c r="AB114" s="776"/>
    </row>
    <row r="115" spans="1:28" x14ac:dyDescent="0.2">
      <c r="A115" s="775"/>
      <c r="B115" s="780" t="s">
        <v>3086</v>
      </c>
      <c r="C115" s="871"/>
      <c r="D115" s="778" t="s">
        <v>1219</v>
      </c>
      <c r="E115" s="777"/>
      <c r="F115" s="777"/>
      <c r="G115" s="777"/>
      <c r="H115" s="777"/>
      <c r="I115" s="777"/>
      <c r="J115" s="777"/>
      <c r="K115" s="777"/>
      <c r="L115" s="777"/>
      <c r="M115" s="777"/>
      <c r="N115" s="777"/>
      <c r="O115" s="777"/>
      <c r="P115" s="777"/>
      <c r="Q115" s="777"/>
      <c r="R115" s="777"/>
      <c r="S115" s="777"/>
      <c r="T115" s="777"/>
      <c r="U115" s="777"/>
      <c r="V115" s="777"/>
      <c r="W115" s="777"/>
      <c r="X115" s="777"/>
      <c r="Y115" s="776"/>
      <c r="Z115" s="776"/>
      <c r="AA115" s="776"/>
      <c r="AB115" s="776"/>
    </row>
    <row r="116" spans="1:28" x14ac:dyDescent="0.2">
      <c r="A116" s="775"/>
      <c r="B116" s="780" t="s">
        <v>3086</v>
      </c>
      <c r="C116" s="871"/>
      <c r="D116" s="778" t="s">
        <v>1220</v>
      </c>
      <c r="E116" s="777"/>
      <c r="F116" s="777"/>
      <c r="G116" s="777"/>
      <c r="H116" s="777"/>
      <c r="I116" s="777"/>
      <c r="J116" s="777"/>
      <c r="K116" s="777"/>
      <c r="L116" s="777"/>
      <c r="M116" s="777"/>
      <c r="N116" s="777"/>
      <c r="O116" s="777"/>
      <c r="P116" s="777"/>
      <c r="Q116" s="777"/>
      <c r="R116" s="777"/>
      <c r="S116" s="777"/>
      <c r="T116" s="777"/>
      <c r="U116" s="777"/>
      <c r="V116" s="777"/>
      <c r="W116" s="777"/>
      <c r="X116" s="777"/>
      <c r="Y116" s="776"/>
      <c r="Z116" s="776"/>
      <c r="AA116" s="776"/>
      <c r="AB116" s="776"/>
    </row>
    <row r="117" spans="1:28" x14ac:dyDescent="0.2">
      <c r="A117" s="775"/>
      <c r="B117" s="780" t="s">
        <v>3086</v>
      </c>
      <c r="C117" s="871"/>
      <c r="D117" s="778" t="s">
        <v>1221</v>
      </c>
      <c r="E117" s="777"/>
      <c r="F117" s="777"/>
      <c r="G117" s="777"/>
      <c r="H117" s="777"/>
      <c r="I117" s="777"/>
      <c r="J117" s="777"/>
      <c r="K117" s="777"/>
      <c r="L117" s="777"/>
      <c r="M117" s="777"/>
      <c r="N117" s="777"/>
      <c r="O117" s="777"/>
      <c r="P117" s="777"/>
      <c r="Q117" s="777"/>
      <c r="R117" s="777"/>
      <c r="S117" s="777"/>
      <c r="T117" s="777"/>
      <c r="U117" s="777"/>
      <c r="V117" s="777"/>
      <c r="W117" s="777"/>
      <c r="X117" s="777"/>
      <c r="Y117" s="776"/>
      <c r="Z117" s="776"/>
      <c r="AA117" s="776"/>
      <c r="AB117" s="776"/>
    </row>
    <row r="118" spans="1:28" x14ac:dyDescent="0.2">
      <c r="A118" s="775"/>
      <c r="B118" s="780" t="s">
        <v>3086</v>
      </c>
      <c r="C118" s="871"/>
      <c r="D118" s="778" t="s">
        <v>1222</v>
      </c>
      <c r="E118" s="777"/>
      <c r="F118" s="777"/>
      <c r="G118" s="777"/>
      <c r="H118" s="777"/>
      <c r="I118" s="777"/>
      <c r="J118" s="777"/>
      <c r="K118" s="777"/>
      <c r="L118" s="777"/>
      <c r="M118" s="777"/>
      <c r="N118" s="777"/>
      <c r="O118" s="777"/>
      <c r="P118" s="777"/>
      <c r="Q118" s="777"/>
      <c r="R118" s="777"/>
      <c r="S118" s="777"/>
      <c r="T118" s="777"/>
      <c r="U118" s="777"/>
      <c r="V118" s="777"/>
      <c r="W118" s="777"/>
      <c r="X118" s="777"/>
      <c r="Y118" s="776"/>
      <c r="Z118" s="776"/>
      <c r="AA118" s="776"/>
      <c r="AB118" s="776"/>
    </row>
    <row r="119" spans="1:28" x14ac:dyDescent="0.2">
      <c r="A119" s="775"/>
      <c r="B119" s="780" t="s">
        <v>3086</v>
      </c>
      <c r="C119" s="871"/>
      <c r="D119" s="778" t="s">
        <v>1223</v>
      </c>
      <c r="E119" s="777"/>
      <c r="F119" s="777"/>
      <c r="G119" s="777"/>
      <c r="H119" s="777"/>
      <c r="I119" s="777"/>
      <c r="J119" s="777"/>
      <c r="K119" s="777"/>
      <c r="L119" s="777"/>
      <c r="M119" s="777"/>
      <c r="N119" s="777"/>
      <c r="O119" s="777"/>
      <c r="P119" s="777"/>
      <c r="Q119" s="777"/>
      <c r="R119" s="777"/>
      <c r="S119" s="777"/>
      <c r="T119" s="777"/>
      <c r="U119" s="777"/>
      <c r="V119" s="777"/>
      <c r="W119" s="777"/>
      <c r="X119" s="777"/>
      <c r="Y119" s="776"/>
      <c r="Z119" s="776"/>
      <c r="AA119" s="776"/>
      <c r="AB119" s="776"/>
    </row>
    <row r="120" spans="1:28" x14ac:dyDescent="0.2">
      <c r="A120" s="775"/>
      <c r="B120" s="780" t="s">
        <v>3086</v>
      </c>
      <c r="C120" s="871"/>
      <c r="D120" s="778" t="s">
        <v>1224</v>
      </c>
      <c r="E120" s="777"/>
      <c r="F120" s="777"/>
      <c r="G120" s="777"/>
      <c r="H120" s="777"/>
      <c r="I120" s="777"/>
      <c r="J120" s="777"/>
      <c r="K120" s="777"/>
      <c r="L120" s="777"/>
      <c r="M120" s="777"/>
      <c r="N120" s="777"/>
      <c r="O120" s="777"/>
      <c r="P120" s="777"/>
      <c r="Q120" s="777"/>
      <c r="R120" s="777"/>
      <c r="S120" s="777"/>
      <c r="T120" s="777"/>
      <c r="U120" s="777"/>
      <c r="V120" s="777"/>
      <c r="W120" s="777"/>
      <c r="X120" s="777"/>
      <c r="Y120" s="776"/>
      <c r="Z120" s="776"/>
      <c r="AA120" s="776"/>
      <c r="AB120" s="776"/>
    </row>
    <row r="121" spans="1:28" x14ac:dyDescent="0.2">
      <c r="A121" s="775"/>
      <c r="B121" s="780" t="s">
        <v>3086</v>
      </c>
      <c r="C121" s="871"/>
      <c r="D121" s="778" t="s">
        <v>1225</v>
      </c>
      <c r="E121" s="777"/>
      <c r="F121" s="777"/>
      <c r="G121" s="777"/>
      <c r="H121" s="777"/>
      <c r="I121" s="777"/>
      <c r="J121" s="777"/>
      <c r="K121" s="777"/>
      <c r="L121" s="777"/>
      <c r="M121" s="777"/>
      <c r="N121" s="777"/>
      <c r="O121" s="777"/>
      <c r="P121" s="777"/>
      <c r="Q121" s="777"/>
      <c r="R121" s="777"/>
      <c r="S121" s="777"/>
      <c r="T121" s="777"/>
      <c r="U121" s="777"/>
      <c r="V121" s="777"/>
      <c r="W121" s="777"/>
      <c r="X121" s="777"/>
      <c r="Y121" s="776"/>
      <c r="Z121" s="776"/>
      <c r="AA121" s="776"/>
      <c r="AB121" s="776"/>
    </row>
  </sheetData>
  <mergeCells count="22">
    <mergeCell ref="A2:A5"/>
    <mergeCell ref="B2:B5"/>
    <mergeCell ref="C2:K2"/>
    <mergeCell ref="E4:H4"/>
    <mergeCell ref="I4:L4"/>
    <mergeCell ref="C3:C5"/>
    <mergeCell ref="D3:D5"/>
    <mergeCell ref="C110:C121"/>
    <mergeCell ref="Y4:AB4"/>
    <mergeCell ref="Y3:AB3"/>
    <mergeCell ref="E3:X3"/>
    <mergeCell ref="M4:P4"/>
    <mergeCell ref="Q4:T4"/>
    <mergeCell ref="U4:X4"/>
    <mergeCell ref="C97:C108"/>
    <mergeCell ref="C6:C17"/>
    <mergeCell ref="C19:C30"/>
    <mergeCell ref="C71:C82"/>
    <mergeCell ref="C84:C95"/>
    <mergeCell ref="C32:C43"/>
    <mergeCell ref="C45:C56"/>
    <mergeCell ref="C58:C6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BCB5-CE08-4B73-A5BB-89ECAE58A052}">
  <dimension ref="A1:C889"/>
  <sheetViews>
    <sheetView workbookViewId="0">
      <pane ySplit="1" topLeftCell="A188" activePane="bottomLeft" state="frozen"/>
      <selection pane="bottomLeft" activeCell="A204" sqref="A204"/>
    </sheetView>
  </sheetViews>
  <sheetFormatPr defaultRowHeight="15" x14ac:dyDescent="0.25"/>
  <cols>
    <col min="1" max="1" width="100.7109375" style="629" customWidth="1"/>
    <col min="2" max="2" width="10.85546875" style="628" customWidth="1"/>
    <col min="3" max="3" width="100.7109375" customWidth="1"/>
  </cols>
  <sheetData>
    <row r="1" spans="1:3" x14ac:dyDescent="0.25">
      <c r="A1" s="631" t="s">
        <v>6836</v>
      </c>
      <c r="B1" s="632"/>
      <c r="C1" s="5" t="s">
        <v>6835</v>
      </c>
    </row>
    <row r="2" spans="1:3" x14ac:dyDescent="0.25">
      <c r="A2" s="629" t="s">
        <v>5882</v>
      </c>
      <c r="C2" t="s">
        <v>5882</v>
      </c>
    </row>
    <row r="3" spans="1:3" x14ac:dyDescent="0.25">
      <c r="A3" s="629" t="s">
        <v>5883</v>
      </c>
      <c r="C3" t="s">
        <v>5883</v>
      </c>
    </row>
    <row r="4" spans="1:3" x14ac:dyDescent="0.25">
      <c r="A4" s="629" t="s">
        <v>5884</v>
      </c>
      <c r="C4" t="s">
        <v>5884</v>
      </c>
    </row>
    <row r="5" spans="1:3" x14ac:dyDescent="0.25">
      <c r="A5" s="629" t="s">
        <v>5885</v>
      </c>
      <c r="C5" t="s">
        <v>5885</v>
      </c>
    </row>
    <row r="6" spans="1:3" x14ac:dyDescent="0.25">
      <c r="A6" s="629" t="s">
        <v>5886</v>
      </c>
      <c r="C6" t="s">
        <v>5886</v>
      </c>
    </row>
    <row r="7" spans="1:3" x14ac:dyDescent="0.25">
      <c r="A7" s="629" t="s">
        <v>5887</v>
      </c>
      <c r="C7" t="s">
        <v>5887</v>
      </c>
    </row>
    <row r="8" spans="1:3" x14ac:dyDescent="0.25">
      <c r="A8" s="629" t="s">
        <v>5888</v>
      </c>
      <c r="C8" t="s">
        <v>5888</v>
      </c>
    </row>
    <row r="9" spans="1:3" x14ac:dyDescent="0.25">
      <c r="A9" s="629" t="s">
        <v>5889</v>
      </c>
      <c r="C9" t="s">
        <v>5889</v>
      </c>
    </row>
    <row r="10" spans="1:3" x14ac:dyDescent="0.25">
      <c r="A10" s="629" t="s">
        <v>5890</v>
      </c>
      <c r="C10" t="s">
        <v>5890</v>
      </c>
    </row>
    <row r="11" spans="1:3" x14ac:dyDescent="0.25">
      <c r="A11" s="629" t="s">
        <v>5891</v>
      </c>
      <c r="C11" t="s">
        <v>5891</v>
      </c>
    </row>
    <row r="12" spans="1:3" x14ac:dyDescent="0.25">
      <c r="A12" s="629" t="s">
        <v>5892</v>
      </c>
      <c r="C12" t="s">
        <v>5892</v>
      </c>
    </row>
    <row r="13" spans="1:3" x14ac:dyDescent="0.25">
      <c r="A13" s="629" t="s">
        <v>5893</v>
      </c>
      <c r="C13" t="s">
        <v>5893</v>
      </c>
    </row>
    <row r="14" spans="1:3" x14ac:dyDescent="0.25">
      <c r="A14" s="629" t="s">
        <v>5894</v>
      </c>
      <c r="C14" t="s">
        <v>5894</v>
      </c>
    </row>
    <row r="15" spans="1:3" x14ac:dyDescent="0.25">
      <c r="A15" s="629" t="s">
        <v>5895</v>
      </c>
      <c r="C15" t="s">
        <v>5895</v>
      </c>
    </row>
    <row r="16" spans="1:3" x14ac:dyDescent="0.25">
      <c r="A16" s="629" t="s">
        <v>5896</v>
      </c>
      <c r="C16" t="s">
        <v>5896</v>
      </c>
    </row>
    <row r="17" spans="1:3" x14ac:dyDescent="0.25">
      <c r="A17" s="629" t="s">
        <v>5897</v>
      </c>
      <c r="C17" t="s">
        <v>5897</v>
      </c>
    </row>
    <row r="18" spans="1:3" x14ac:dyDescent="0.25">
      <c r="A18" s="629" t="s">
        <v>5898</v>
      </c>
      <c r="C18" t="s">
        <v>5898</v>
      </c>
    </row>
    <row r="19" spans="1:3" x14ac:dyDescent="0.25">
      <c r="A19" s="629" t="s">
        <v>5899</v>
      </c>
      <c r="C19" t="s">
        <v>5899</v>
      </c>
    </row>
    <row r="20" spans="1:3" x14ac:dyDescent="0.25">
      <c r="A20" s="629" t="s">
        <v>5900</v>
      </c>
      <c r="C20" t="s">
        <v>5900</v>
      </c>
    </row>
    <row r="21" spans="1:3" x14ac:dyDescent="0.25">
      <c r="A21" s="629" t="s">
        <v>5901</v>
      </c>
      <c r="C21" t="s">
        <v>6648</v>
      </c>
    </row>
    <row r="22" spans="1:3" x14ac:dyDescent="0.25">
      <c r="A22" s="629" t="s">
        <v>5902</v>
      </c>
      <c r="C22" t="s">
        <v>5902</v>
      </c>
    </row>
    <row r="23" spans="1:3" x14ac:dyDescent="0.25">
      <c r="A23" s="629" t="s">
        <v>5903</v>
      </c>
      <c r="C23" t="s">
        <v>5903</v>
      </c>
    </row>
    <row r="24" spans="1:3" x14ac:dyDescent="0.25">
      <c r="A24" s="629" t="s">
        <v>35</v>
      </c>
      <c r="C24" t="s">
        <v>35</v>
      </c>
    </row>
    <row r="25" spans="1:3" x14ac:dyDescent="0.25">
      <c r="A25" s="629" t="s">
        <v>5904</v>
      </c>
      <c r="C25" t="s">
        <v>5904</v>
      </c>
    </row>
    <row r="26" spans="1:3" x14ac:dyDescent="0.25">
      <c r="A26" s="629" t="s">
        <v>5905</v>
      </c>
      <c r="C26" t="s">
        <v>5905</v>
      </c>
    </row>
    <row r="27" spans="1:3" x14ac:dyDescent="0.25">
      <c r="A27" s="629" t="s">
        <v>5906</v>
      </c>
      <c r="C27" t="s">
        <v>5906</v>
      </c>
    </row>
    <row r="28" spans="1:3" x14ac:dyDescent="0.25">
      <c r="A28" s="629" t="s">
        <v>5907</v>
      </c>
      <c r="C28" t="s">
        <v>5907</v>
      </c>
    </row>
    <row r="29" spans="1:3" x14ac:dyDescent="0.25">
      <c r="A29" s="629" t="s">
        <v>5908</v>
      </c>
      <c r="C29" t="s">
        <v>5908</v>
      </c>
    </row>
    <row r="30" spans="1:3" x14ac:dyDescent="0.25">
      <c r="A30" s="629" t="s">
        <v>5909</v>
      </c>
      <c r="C30" t="s">
        <v>5909</v>
      </c>
    </row>
    <row r="31" spans="1:3" x14ac:dyDescent="0.25">
      <c r="A31" s="629" t="s">
        <v>5910</v>
      </c>
      <c r="C31" t="s">
        <v>5910</v>
      </c>
    </row>
    <row r="32" spans="1:3" x14ac:dyDescent="0.25">
      <c r="A32" s="629" t="s">
        <v>5911</v>
      </c>
      <c r="C32" t="s">
        <v>5911</v>
      </c>
    </row>
    <row r="33" spans="1:3" x14ac:dyDescent="0.25">
      <c r="A33" s="629" t="s">
        <v>5912</v>
      </c>
      <c r="C33" t="s">
        <v>5912</v>
      </c>
    </row>
    <row r="34" spans="1:3" x14ac:dyDescent="0.25">
      <c r="A34" s="629" t="s">
        <v>5913</v>
      </c>
      <c r="C34" t="s">
        <v>5913</v>
      </c>
    </row>
    <row r="35" spans="1:3" x14ac:dyDescent="0.25">
      <c r="A35" s="629" t="s">
        <v>5914</v>
      </c>
      <c r="C35" t="s">
        <v>5914</v>
      </c>
    </row>
    <row r="36" spans="1:3" x14ac:dyDescent="0.25">
      <c r="A36" s="629" t="s">
        <v>5915</v>
      </c>
      <c r="C36" t="s">
        <v>6649</v>
      </c>
    </row>
    <row r="37" spans="1:3" x14ac:dyDescent="0.25">
      <c r="A37" s="629" t="s">
        <v>5916</v>
      </c>
      <c r="C37" t="s">
        <v>6650</v>
      </c>
    </row>
    <row r="38" spans="1:3" x14ac:dyDescent="0.25">
      <c r="A38" s="629" t="s">
        <v>5917</v>
      </c>
      <c r="C38" t="s">
        <v>6651</v>
      </c>
    </row>
    <row r="39" spans="1:3" x14ac:dyDescent="0.25">
      <c r="A39" s="629" t="s">
        <v>5918</v>
      </c>
      <c r="C39" t="s">
        <v>6652</v>
      </c>
    </row>
    <row r="40" spans="1:3" x14ac:dyDescent="0.25">
      <c r="A40" s="629" t="s">
        <v>5919</v>
      </c>
    </row>
    <row r="41" spans="1:3" x14ac:dyDescent="0.25">
      <c r="A41" s="629" t="s">
        <v>5920</v>
      </c>
      <c r="C41" t="s">
        <v>5920</v>
      </c>
    </row>
    <row r="42" spans="1:3" x14ac:dyDescent="0.25">
      <c r="A42" s="629" t="s">
        <v>5921</v>
      </c>
      <c r="C42" t="s">
        <v>5921</v>
      </c>
    </row>
    <row r="43" spans="1:3" x14ac:dyDescent="0.25">
      <c r="A43" s="629" t="s">
        <v>5922</v>
      </c>
      <c r="C43" t="s">
        <v>5922</v>
      </c>
    </row>
    <row r="44" spans="1:3" x14ac:dyDescent="0.25">
      <c r="A44" s="629" t="s">
        <v>5923</v>
      </c>
      <c r="C44" t="s">
        <v>5923</v>
      </c>
    </row>
    <row r="45" spans="1:3" x14ac:dyDescent="0.25">
      <c r="A45" s="629" t="s">
        <v>5924</v>
      </c>
      <c r="C45" t="s">
        <v>5924</v>
      </c>
    </row>
    <row r="46" spans="1:3" x14ac:dyDescent="0.25">
      <c r="A46" s="629" t="s">
        <v>5925</v>
      </c>
      <c r="C46" t="s">
        <v>5925</v>
      </c>
    </row>
    <row r="47" spans="1:3" x14ac:dyDescent="0.25">
      <c r="A47" s="629" t="s">
        <v>5926</v>
      </c>
      <c r="C47" t="s">
        <v>5926</v>
      </c>
    </row>
    <row r="48" spans="1:3" x14ac:dyDescent="0.25">
      <c r="A48" s="629" t="s">
        <v>5927</v>
      </c>
      <c r="C48" t="s">
        <v>5927</v>
      </c>
    </row>
    <row r="49" spans="1:3" x14ac:dyDescent="0.25">
      <c r="A49" s="629" t="s">
        <v>5928</v>
      </c>
      <c r="C49" t="s">
        <v>5928</v>
      </c>
    </row>
    <row r="50" spans="1:3" x14ac:dyDescent="0.25">
      <c r="A50" s="629" t="s">
        <v>5929</v>
      </c>
      <c r="C50" t="s">
        <v>5929</v>
      </c>
    </row>
    <row r="51" spans="1:3" x14ac:dyDescent="0.25">
      <c r="A51" s="629" t="s">
        <v>5930</v>
      </c>
      <c r="C51" t="s">
        <v>5930</v>
      </c>
    </row>
    <row r="52" spans="1:3" x14ac:dyDescent="0.25">
      <c r="A52" s="629" t="s">
        <v>5931</v>
      </c>
      <c r="C52" t="s">
        <v>5931</v>
      </c>
    </row>
    <row r="53" spans="1:3" x14ac:dyDescent="0.25">
      <c r="A53" s="629" t="s">
        <v>5932</v>
      </c>
      <c r="C53" t="s">
        <v>5932</v>
      </c>
    </row>
    <row r="54" spans="1:3" x14ac:dyDescent="0.25">
      <c r="A54" s="629" t="s">
        <v>5933</v>
      </c>
      <c r="C54" t="s">
        <v>6653</v>
      </c>
    </row>
    <row r="55" spans="1:3" x14ac:dyDescent="0.25">
      <c r="A55" s="629" t="s">
        <v>5934</v>
      </c>
      <c r="C55" t="s">
        <v>6654</v>
      </c>
    </row>
    <row r="56" spans="1:3" x14ac:dyDescent="0.25">
      <c r="A56" s="629" t="s">
        <v>5935</v>
      </c>
      <c r="C56" t="s">
        <v>6655</v>
      </c>
    </row>
    <row r="57" spans="1:3" x14ac:dyDescent="0.25">
      <c r="A57" s="629" t="s">
        <v>5936</v>
      </c>
    </row>
    <row r="58" spans="1:3" x14ac:dyDescent="0.25">
      <c r="A58" s="629" t="s">
        <v>151</v>
      </c>
      <c r="C58" t="s">
        <v>6656</v>
      </c>
    </row>
    <row r="59" spans="1:3" x14ac:dyDescent="0.25">
      <c r="A59" s="629" t="s">
        <v>5937</v>
      </c>
      <c r="C59" t="s">
        <v>5937</v>
      </c>
    </row>
    <row r="60" spans="1:3" x14ac:dyDescent="0.25">
      <c r="A60" s="629" t="s">
        <v>5938</v>
      </c>
      <c r="C60" t="s">
        <v>5938</v>
      </c>
    </row>
    <row r="61" spans="1:3" x14ac:dyDescent="0.25">
      <c r="A61" s="629" t="s">
        <v>5939</v>
      </c>
      <c r="C61" t="s">
        <v>5939</v>
      </c>
    </row>
    <row r="62" spans="1:3" x14ac:dyDescent="0.25">
      <c r="A62" s="629" t="s">
        <v>5940</v>
      </c>
      <c r="C62" t="s">
        <v>5940</v>
      </c>
    </row>
    <row r="63" spans="1:3" x14ac:dyDescent="0.25">
      <c r="A63" s="629" t="s">
        <v>5941</v>
      </c>
      <c r="C63" t="s">
        <v>5941</v>
      </c>
    </row>
    <row r="64" spans="1:3" x14ac:dyDescent="0.25">
      <c r="A64" s="629" t="s">
        <v>5942</v>
      </c>
      <c r="C64" t="s">
        <v>5942</v>
      </c>
    </row>
    <row r="65" spans="1:3" x14ac:dyDescent="0.25">
      <c r="A65" s="629" t="s">
        <v>156</v>
      </c>
      <c r="C65" t="s">
        <v>156</v>
      </c>
    </row>
    <row r="66" spans="1:3" x14ac:dyDescent="0.25">
      <c r="A66" s="629" t="s">
        <v>157</v>
      </c>
      <c r="C66" t="s">
        <v>157</v>
      </c>
    </row>
    <row r="67" spans="1:3" x14ac:dyDescent="0.25">
      <c r="A67" s="629" t="s">
        <v>158</v>
      </c>
      <c r="C67" t="s">
        <v>158</v>
      </c>
    </row>
    <row r="68" spans="1:3" x14ac:dyDescent="0.25">
      <c r="A68" s="629" t="s">
        <v>5943</v>
      </c>
      <c r="C68" t="s">
        <v>5943</v>
      </c>
    </row>
    <row r="69" spans="1:3" x14ac:dyDescent="0.25">
      <c r="A69" s="629" t="s">
        <v>5944</v>
      </c>
      <c r="C69" t="s">
        <v>5944</v>
      </c>
    </row>
    <row r="70" spans="1:3" x14ac:dyDescent="0.25">
      <c r="A70" s="629" t="s">
        <v>5945</v>
      </c>
      <c r="C70" t="s">
        <v>5945</v>
      </c>
    </row>
    <row r="71" spans="1:3" x14ac:dyDescent="0.25">
      <c r="A71" s="629" t="s">
        <v>5946</v>
      </c>
      <c r="C71" t="s">
        <v>5946</v>
      </c>
    </row>
    <row r="72" spans="1:3" x14ac:dyDescent="0.25">
      <c r="A72" s="629" t="s">
        <v>5947</v>
      </c>
      <c r="C72" t="s">
        <v>6657</v>
      </c>
    </row>
    <row r="73" spans="1:3" x14ac:dyDescent="0.25">
      <c r="A73" s="629" t="s">
        <v>5948</v>
      </c>
    </row>
    <row r="74" spans="1:3" x14ac:dyDescent="0.25">
      <c r="A74" s="629" t="s">
        <v>5949</v>
      </c>
    </row>
    <row r="75" spans="1:3" x14ac:dyDescent="0.25">
      <c r="A75" s="629" t="s">
        <v>5950</v>
      </c>
    </row>
    <row r="76" spans="1:3" x14ac:dyDescent="0.25">
      <c r="A76" s="629" t="s">
        <v>5951</v>
      </c>
    </row>
    <row r="77" spans="1:3" x14ac:dyDescent="0.25">
      <c r="A77" s="629" t="s">
        <v>5952</v>
      </c>
    </row>
    <row r="78" spans="1:3" x14ac:dyDescent="0.25">
      <c r="A78" s="629" t="s">
        <v>5953</v>
      </c>
      <c r="C78" t="s">
        <v>6658</v>
      </c>
    </row>
    <row r="79" spans="1:3" x14ac:dyDescent="0.25">
      <c r="A79" s="629" t="s">
        <v>5954</v>
      </c>
      <c r="C79" t="s">
        <v>5954</v>
      </c>
    </row>
    <row r="80" spans="1:3" x14ac:dyDescent="0.25">
      <c r="A80" s="629" t="s">
        <v>5955</v>
      </c>
      <c r="C80" s="635" t="s">
        <v>6659</v>
      </c>
    </row>
    <row r="81" spans="1:3" x14ac:dyDescent="0.25">
      <c r="A81" s="629" t="s">
        <v>5956</v>
      </c>
      <c r="C81" s="635" t="s">
        <v>6660</v>
      </c>
    </row>
    <row r="82" spans="1:3" x14ac:dyDescent="0.25">
      <c r="A82" s="629" t="s">
        <v>5957</v>
      </c>
      <c r="C82" s="635" t="s">
        <v>6661</v>
      </c>
    </row>
    <row r="83" spans="1:3" x14ac:dyDescent="0.25">
      <c r="A83" s="629" t="s">
        <v>5958</v>
      </c>
      <c r="C83" s="635" t="s">
        <v>6662</v>
      </c>
    </row>
    <row r="84" spans="1:3" x14ac:dyDescent="0.25">
      <c r="A84" s="629" t="s">
        <v>5959</v>
      </c>
      <c r="C84" s="635" t="s">
        <v>6663</v>
      </c>
    </row>
    <row r="85" spans="1:3" x14ac:dyDescent="0.25">
      <c r="A85" s="629" t="s">
        <v>5960</v>
      </c>
    </row>
    <row r="86" spans="1:3" x14ac:dyDescent="0.25">
      <c r="A86" s="629" t="s">
        <v>5961</v>
      </c>
    </row>
    <row r="87" spans="1:3" x14ac:dyDescent="0.25">
      <c r="A87" s="629" t="s">
        <v>5962</v>
      </c>
    </row>
    <row r="88" spans="1:3" x14ac:dyDescent="0.25">
      <c r="A88" s="629" t="s">
        <v>5963</v>
      </c>
    </row>
    <row r="89" spans="1:3" x14ac:dyDescent="0.25">
      <c r="A89" s="629" t="s">
        <v>5964</v>
      </c>
    </row>
    <row r="90" spans="1:3" x14ac:dyDescent="0.25">
      <c r="A90" s="629" t="s">
        <v>5965</v>
      </c>
    </row>
    <row r="91" spans="1:3" x14ac:dyDescent="0.25">
      <c r="A91" s="629" t="s">
        <v>5966</v>
      </c>
    </row>
    <row r="92" spans="1:3" x14ac:dyDescent="0.25">
      <c r="A92" s="629" t="s">
        <v>5967</v>
      </c>
    </row>
    <row r="93" spans="1:3" x14ac:dyDescent="0.25">
      <c r="A93" s="629" t="s">
        <v>5968</v>
      </c>
    </row>
    <row r="94" spans="1:3" x14ac:dyDescent="0.25">
      <c r="A94" s="629" t="s">
        <v>5969</v>
      </c>
      <c r="C94" t="s">
        <v>5969</v>
      </c>
    </row>
    <row r="95" spans="1:3" ht="30" x14ac:dyDescent="0.25">
      <c r="A95" s="629" t="s">
        <v>5970</v>
      </c>
      <c r="C95" t="s">
        <v>6664</v>
      </c>
    </row>
    <row r="96" spans="1:3" x14ac:dyDescent="0.25">
      <c r="A96" s="629" t="s">
        <v>5971</v>
      </c>
      <c r="C96" t="s">
        <v>5971</v>
      </c>
    </row>
    <row r="97" spans="1:3" ht="30" x14ac:dyDescent="0.25">
      <c r="A97" s="629" t="s">
        <v>5972</v>
      </c>
      <c r="C97" t="s">
        <v>6665</v>
      </c>
    </row>
    <row r="98" spans="1:3" x14ac:dyDescent="0.25">
      <c r="A98" s="629" t="s">
        <v>5973</v>
      </c>
    </row>
    <row r="99" spans="1:3" x14ac:dyDescent="0.25">
      <c r="A99" s="629" t="s">
        <v>5974</v>
      </c>
    </row>
    <row r="100" spans="1:3" x14ac:dyDescent="0.25">
      <c r="A100" s="629" t="s">
        <v>5975</v>
      </c>
    </row>
    <row r="101" spans="1:3" x14ac:dyDescent="0.25">
      <c r="A101" s="629" t="s">
        <v>5976</v>
      </c>
    </row>
    <row r="102" spans="1:3" x14ac:dyDescent="0.25">
      <c r="A102" s="629" t="s">
        <v>5977</v>
      </c>
    </row>
    <row r="103" spans="1:3" x14ac:dyDescent="0.25">
      <c r="A103" s="629" t="s">
        <v>5978</v>
      </c>
    </row>
    <row r="104" spans="1:3" x14ac:dyDescent="0.25">
      <c r="A104" s="629" t="s">
        <v>5979</v>
      </c>
    </row>
    <row r="105" spans="1:3" x14ac:dyDescent="0.25">
      <c r="A105" s="629" t="s">
        <v>5980</v>
      </c>
      <c r="C105" t="s">
        <v>6666</v>
      </c>
    </row>
    <row r="106" spans="1:3" x14ac:dyDescent="0.25">
      <c r="C106" s="628" t="s">
        <v>6667</v>
      </c>
    </row>
    <row r="107" spans="1:3" x14ac:dyDescent="0.25">
      <c r="C107" s="635" t="s">
        <v>6668</v>
      </c>
    </row>
    <row r="108" spans="1:3" x14ac:dyDescent="0.25">
      <c r="C108" s="635" t="s">
        <v>6669</v>
      </c>
    </row>
    <row r="109" spans="1:3" x14ac:dyDescent="0.25">
      <c r="C109" s="635" t="s">
        <v>6670</v>
      </c>
    </row>
    <row r="110" spans="1:3" x14ac:dyDescent="0.25">
      <c r="C110" s="635" t="s">
        <v>6671</v>
      </c>
    </row>
    <row r="111" spans="1:3" x14ac:dyDescent="0.25">
      <c r="A111" s="629" t="s">
        <v>5981</v>
      </c>
      <c r="C111" t="s">
        <v>6672</v>
      </c>
    </row>
    <row r="112" spans="1:3" x14ac:dyDescent="0.25">
      <c r="A112" s="629" t="s">
        <v>5982</v>
      </c>
      <c r="C112" t="s">
        <v>6673</v>
      </c>
    </row>
    <row r="113" spans="1:3" x14ac:dyDescent="0.25">
      <c r="A113" s="629" t="s">
        <v>311</v>
      </c>
      <c r="C113" t="s">
        <v>6674</v>
      </c>
    </row>
    <row r="114" spans="1:3" x14ac:dyDescent="0.25">
      <c r="A114" s="629" t="s">
        <v>5983</v>
      </c>
      <c r="C114" t="s">
        <v>5983</v>
      </c>
    </row>
    <row r="115" spans="1:3" x14ac:dyDescent="0.25">
      <c r="A115" s="629" t="s">
        <v>5984</v>
      </c>
      <c r="C115" t="s">
        <v>5984</v>
      </c>
    </row>
    <row r="116" spans="1:3" x14ac:dyDescent="0.25">
      <c r="A116" s="629" t="s">
        <v>5985</v>
      </c>
      <c r="C116" t="s">
        <v>5985</v>
      </c>
    </row>
    <row r="117" spans="1:3" x14ac:dyDescent="0.25">
      <c r="A117" s="629" t="s">
        <v>5986</v>
      </c>
      <c r="C117" t="s">
        <v>5986</v>
      </c>
    </row>
    <row r="118" spans="1:3" x14ac:dyDescent="0.25">
      <c r="A118" s="629" t="s">
        <v>353</v>
      </c>
      <c r="C118" t="s">
        <v>6675</v>
      </c>
    </row>
    <row r="119" spans="1:3" x14ac:dyDescent="0.25">
      <c r="A119" s="629" t="s">
        <v>5987</v>
      </c>
      <c r="C119" t="s">
        <v>5987</v>
      </c>
    </row>
    <row r="120" spans="1:3" x14ac:dyDescent="0.25">
      <c r="A120" s="629" t="s">
        <v>5988</v>
      </c>
      <c r="C120" t="s">
        <v>5988</v>
      </c>
    </row>
    <row r="121" spans="1:3" x14ac:dyDescent="0.25">
      <c r="A121" s="629" t="s">
        <v>5989</v>
      </c>
      <c r="C121" t="s">
        <v>6676</v>
      </c>
    </row>
    <row r="122" spans="1:3" x14ac:dyDescent="0.25">
      <c r="A122" s="629" t="s">
        <v>5990</v>
      </c>
      <c r="C122" t="s">
        <v>5990</v>
      </c>
    </row>
    <row r="123" spans="1:3" x14ac:dyDescent="0.25">
      <c r="A123" s="629" t="s">
        <v>5991</v>
      </c>
      <c r="C123" t="s">
        <v>5991</v>
      </c>
    </row>
    <row r="124" spans="1:3" x14ac:dyDescent="0.25">
      <c r="A124" s="629" t="s">
        <v>5992</v>
      </c>
      <c r="C124" t="s">
        <v>5992</v>
      </c>
    </row>
    <row r="125" spans="1:3" x14ac:dyDescent="0.25">
      <c r="A125" s="629" t="s">
        <v>5993</v>
      </c>
      <c r="C125" t="s">
        <v>6677</v>
      </c>
    </row>
    <row r="126" spans="1:3" x14ac:dyDescent="0.25">
      <c r="A126" s="629" t="s">
        <v>5994</v>
      </c>
      <c r="C126" t="s">
        <v>5994</v>
      </c>
    </row>
    <row r="127" spans="1:3" x14ac:dyDescent="0.25">
      <c r="A127" s="629" t="s">
        <v>5995</v>
      </c>
      <c r="C127" t="s">
        <v>6678</v>
      </c>
    </row>
    <row r="128" spans="1:3" x14ac:dyDescent="0.25">
      <c r="A128" s="629" t="s">
        <v>5996</v>
      </c>
      <c r="C128" t="s">
        <v>6679</v>
      </c>
    </row>
    <row r="129" spans="1:3" x14ac:dyDescent="0.25">
      <c r="A129" s="629" t="s">
        <v>5997</v>
      </c>
      <c r="C129" t="s">
        <v>6680</v>
      </c>
    </row>
    <row r="130" spans="1:3" x14ac:dyDescent="0.25">
      <c r="A130" s="629" t="s">
        <v>5998</v>
      </c>
      <c r="C130" t="s">
        <v>6681</v>
      </c>
    </row>
    <row r="131" spans="1:3" x14ac:dyDescent="0.25">
      <c r="A131" s="629" t="s">
        <v>5999</v>
      </c>
      <c r="C131" t="s">
        <v>6682</v>
      </c>
    </row>
    <row r="132" spans="1:3" x14ac:dyDescent="0.25">
      <c r="A132" s="629" t="s">
        <v>6000</v>
      </c>
      <c r="C132" t="s">
        <v>6683</v>
      </c>
    </row>
    <row r="133" spans="1:3" x14ac:dyDescent="0.25">
      <c r="A133" s="629" t="s">
        <v>6001</v>
      </c>
    </row>
    <row r="134" spans="1:3" x14ac:dyDescent="0.25">
      <c r="A134" s="629" t="s">
        <v>6002</v>
      </c>
    </row>
    <row r="135" spans="1:3" x14ac:dyDescent="0.25">
      <c r="A135" s="629" t="s">
        <v>6003</v>
      </c>
    </row>
    <row r="136" spans="1:3" x14ac:dyDescent="0.25">
      <c r="A136" s="629" t="s">
        <v>6004</v>
      </c>
    </row>
    <row r="137" spans="1:3" x14ac:dyDescent="0.25">
      <c r="A137" s="629" t="s">
        <v>6005</v>
      </c>
      <c r="C137" t="s">
        <v>6005</v>
      </c>
    </row>
    <row r="138" spans="1:3" x14ac:dyDescent="0.25">
      <c r="A138" s="629" t="s">
        <v>6006</v>
      </c>
      <c r="C138" t="s">
        <v>6006</v>
      </c>
    </row>
    <row r="139" spans="1:3" x14ac:dyDescent="0.25">
      <c r="A139" s="629" t="s">
        <v>6007</v>
      </c>
      <c r="C139" t="s">
        <v>6684</v>
      </c>
    </row>
    <row r="140" spans="1:3" x14ac:dyDescent="0.25">
      <c r="A140" s="629" t="s">
        <v>6008</v>
      </c>
      <c r="C140" t="s">
        <v>6008</v>
      </c>
    </row>
    <row r="141" spans="1:3" x14ac:dyDescent="0.25">
      <c r="A141" s="629" t="s">
        <v>6009</v>
      </c>
      <c r="C141" t="s">
        <v>6009</v>
      </c>
    </row>
    <row r="142" spans="1:3" x14ac:dyDescent="0.25">
      <c r="A142" s="629" t="s">
        <v>6010</v>
      </c>
      <c r="C142" t="s">
        <v>6685</v>
      </c>
    </row>
    <row r="143" spans="1:3" x14ac:dyDescent="0.25">
      <c r="A143" s="629" t="s">
        <v>6011</v>
      </c>
      <c r="C143" t="s">
        <v>6686</v>
      </c>
    </row>
    <row r="144" spans="1:3" x14ac:dyDescent="0.25">
      <c r="A144" s="629" t="s">
        <v>6012</v>
      </c>
      <c r="C144" t="s">
        <v>6687</v>
      </c>
    </row>
    <row r="145" spans="1:3" x14ac:dyDescent="0.25">
      <c r="A145" s="629" t="s">
        <v>6013</v>
      </c>
      <c r="C145" t="s">
        <v>6688</v>
      </c>
    </row>
    <row r="146" spans="1:3" x14ac:dyDescent="0.25">
      <c r="A146" s="629" t="s">
        <v>6014</v>
      </c>
      <c r="C146" t="s">
        <v>6689</v>
      </c>
    </row>
    <row r="147" spans="1:3" x14ac:dyDescent="0.25">
      <c r="A147" s="629" t="s">
        <v>6015</v>
      </c>
      <c r="C147" t="s">
        <v>6690</v>
      </c>
    </row>
    <row r="148" spans="1:3" x14ac:dyDescent="0.25">
      <c r="A148" s="629" t="s">
        <v>6016</v>
      </c>
      <c r="C148" t="s">
        <v>6691</v>
      </c>
    </row>
    <row r="149" spans="1:3" x14ac:dyDescent="0.25">
      <c r="A149" s="629" t="s">
        <v>6017</v>
      </c>
      <c r="C149" t="s">
        <v>6692</v>
      </c>
    </row>
    <row r="150" spans="1:3" x14ac:dyDescent="0.25">
      <c r="A150" s="629" t="s">
        <v>6018</v>
      </c>
      <c r="C150" t="s">
        <v>6693</v>
      </c>
    </row>
    <row r="151" spans="1:3" x14ac:dyDescent="0.25">
      <c r="A151" s="629" t="s">
        <v>6019</v>
      </c>
      <c r="C151" t="s">
        <v>6694</v>
      </c>
    </row>
    <row r="152" spans="1:3" x14ac:dyDescent="0.25">
      <c r="A152" s="629" t="s">
        <v>6020</v>
      </c>
    </row>
    <row r="153" spans="1:3" x14ac:dyDescent="0.25">
      <c r="A153" s="629" t="s">
        <v>6021</v>
      </c>
    </row>
    <row r="154" spans="1:3" x14ac:dyDescent="0.25">
      <c r="A154" s="629" t="s">
        <v>6022</v>
      </c>
      <c r="C154" t="s">
        <v>6695</v>
      </c>
    </row>
    <row r="155" spans="1:3" x14ac:dyDescent="0.25">
      <c r="A155" s="629" t="s">
        <v>6023</v>
      </c>
      <c r="C155" t="s">
        <v>6696</v>
      </c>
    </row>
    <row r="156" spans="1:3" x14ac:dyDescent="0.25">
      <c r="A156" s="629" t="s">
        <v>6024</v>
      </c>
      <c r="C156" t="s">
        <v>6697</v>
      </c>
    </row>
    <row r="157" spans="1:3" x14ac:dyDescent="0.25">
      <c r="A157" s="629" t="s">
        <v>6025</v>
      </c>
      <c r="C157" t="s">
        <v>6698</v>
      </c>
    </row>
    <row r="158" spans="1:3" x14ac:dyDescent="0.25">
      <c r="A158" s="629" t="s">
        <v>6026</v>
      </c>
      <c r="C158" t="s">
        <v>6699</v>
      </c>
    </row>
    <row r="159" spans="1:3" x14ac:dyDescent="0.25">
      <c r="A159" s="629" t="s">
        <v>6027</v>
      </c>
    </row>
    <row r="160" spans="1:3" x14ac:dyDescent="0.25">
      <c r="A160" s="629" t="s">
        <v>720</v>
      </c>
    </row>
    <row r="161" spans="1:3" x14ac:dyDescent="0.25">
      <c r="A161" s="629" t="s">
        <v>6028</v>
      </c>
    </row>
    <row r="162" spans="1:3" x14ac:dyDescent="0.25">
      <c r="A162" s="629" t="s">
        <v>722</v>
      </c>
    </row>
    <row r="163" spans="1:3" x14ac:dyDescent="0.25">
      <c r="A163" s="629" t="s">
        <v>723</v>
      </c>
      <c r="C163" t="s">
        <v>6700</v>
      </c>
    </row>
    <row r="164" spans="1:3" x14ac:dyDescent="0.25">
      <c r="A164" s="629" t="s">
        <v>6029</v>
      </c>
      <c r="C164" t="s">
        <v>6701</v>
      </c>
    </row>
    <row r="165" spans="1:3" x14ac:dyDescent="0.25">
      <c r="A165" s="629" t="s">
        <v>6030</v>
      </c>
      <c r="C165" t="s">
        <v>6702</v>
      </c>
    </row>
    <row r="166" spans="1:3" x14ac:dyDescent="0.25">
      <c r="A166" s="629" t="s">
        <v>6031</v>
      </c>
      <c r="C166" t="s">
        <v>6703</v>
      </c>
    </row>
    <row r="167" spans="1:3" x14ac:dyDescent="0.25">
      <c r="A167" s="629" t="s">
        <v>6032</v>
      </c>
      <c r="C167" t="s">
        <v>6704</v>
      </c>
    </row>
    <row r="168" spans="1:3" x14ac:dyDescent="0.25">
      <c r="A168" s="629" t="s">
        <v>6033</v>
      </c>
      <c r="C168" t="s">
        <v>6705</v>
      </c>
    </row>
    <row r="169" spans="1:3" x14ac:dyDescent="0.25">
      <c r="A169" s="629" t="s">
        <v>6034</v>
      </c>
    </row>
    <row r="170" spans="1:3" x14ac:dyDescent="0.25">
      <c r="A170" s="629" t="s">
        <v>6035</v>
      </c>
      <c r="C170" t="s">
        <v>6035</v>
      </c>
    </row>
    <row r="171" spans="1:3" x14ac:dyDescent="0.25">
      <c r="A171" s="629" t="s">
        <v>6036</v>
      </c>
      <c r="C171" t="s">
        <v>6036</v>
      </c>
    </row>
    <row r="172" spans="1:3" x14ac:dyDescent="0.25">
      <c r="A172" s="629" t="s">
        <v>6037</v>
      </c>
      <c r="C172" t="s">
        <v>6037</v>
      </c>
    </row>
    <row r="173" spans="1:3" x14ac:dyDescent="0.25">
      <c r="A173" s="629" t="s">
        <v>6038</v>
      </c>
      <c r="C173" t="s">
        <v>6706</v>
      </c>
    </row>
    <row r="174" spans="1:3" x14ac:dyDescent="0.25">
      <c r="A174" s="629" t="s">
        <v>6039</v>
      </c>
    </row>
    <row r="175" spans="1:3" x14ac:dyDescent="0.25">
      <c r="A175" s="629" t="s">
        <v>6040</v>
      </c>
    </row>
    <row r="176" spans="1:3" x14ac:dyDescent="0.25">
      <c r="A176" s="629" t="s">
        <v>6041</v>
      </c>
    </row>
    <row r="177" spans="1:3" x14ac:dyDescent="0.25">
      <c r="A177" s="629" t="s">
        <v>6042</v>
      </c>
    </row>
    <row r="178" spans="1:3" x14ac:dyDescent="0.25">
      <c r="A178" s="629" t="s">
        <v>6043</v>
      </c>
    </row>
    <row r="179" spans="1:3" x14ac:dyDescent="0.25">
      <c r="A179" s="629" t="s">
        <v>6044</v>
      </c>
    </row>
    <row r="180" spans="1:3" x14ac:dyDescent="0.25">
      <c r="A180" s="629" t="s">
        <v>6045</v>
      </c>
      <c r="C180" t="s">
        <v>6707</v>
      </c>
    </row>
    <row r="181" spans="1:3" x14ac:dyDescent="0.25">
      <c r="A181" s="629" t="s">
        <v>6046</v>
      </c>
      <c r="C181" t="s">
        <v>6708</v>
      </c>
    </row>
    <row r="182" spans="1:3" x14ac:dyDescent="0.25">
      <c r="A182" s="629" t="s">
        <v>6047</v>
      </c>
      <c r="C182" t="s">
        <v>6709</v>
      </c>
    </row>
    <row r="183" spans="1:3" x14ac:dyDescent="0.25">
      <c r="A183" s="629" t="s">
        <v>6048</v>
      </c>
      <c r="C183" t="s">
        <v>6710</v>
      </c>
    </row>
    <row r="184" spans="1:3" x14ac:dyDescent="0.25">
      <c r="A184" s="629" t="s">
        <v>6049</v>
      </c>
      <c r="C184" t="s">
        <v>6711</v>
      </c>
    </row>
    <row r="185" spans="1:3" x14ac:dyDescent="0.25">
      <c r="C185" s="628" t="s">
        <v>6712</v>
      </c>
    </row>
    <row r="186" spans="1:3" x14ac:dyDescent="0.25">
      <c r="A186" s="629" t="s">
        <v>6050</v>
      </c>
      <c r="C186" t="s">
        <v>6713</v>
      </c>
    </row>
    <row r="187" spans="1:3" x14ac:dyDescent="0.25">
      <c r="A187" s="629" t="s">
        <v>6051</v>
      </c>
      <c r="C187" t="s">
        <v>6714</v>
      </c>
    </row>
    <row r="188" spans="1:3" x14ac:dyDescent="0.25">
      <c r="A188" s="629" t="s">
        <v>6052</v>
      </c>
      <c r="C188" t="s">
        <v>6052</v>
      </c>
    </row>
    <row r="189" spans="1:3" x14ac:dyDescent="0.25">
      <c r="A189" s="629" t="s">
        <v>6053</v>
      </c>
      <c r="C189" t="s">
        <v>6715</v>
      </c>
    </row>
    <row r="190" spans="1:3" x14ac:dyDescent="0.25">
      <c r="A190" s="629" t="s">
        <v>6054</v>
      </c>
      <c r="C190" t="s">
        <v>6716</v>
      </c>
    </row>
    <row r="191" spans="1:3" x14ac:dyDescent="0.25">
      <c r="A191" s="629" t="s">
        <v>6055</v>
      </c>
      <c r="C191" t="s">
        <v>6717</v>
      </c>
    </row>
    <row r="192" spans="1:3" x14ac:dyDescent="0.25">
      <c r="A192" s="629" t="s">
        <v>6056</v>
      </c>
      <c r="C192" t="s">
        <v>6718</v>
      </c>
    </row>
    <row r="193" spans="1:3" x14ac:dyDescent="0.25">
      <c r="A193" s="629" t="s">
        <v>6057</v>
      </c>
      <c r="C193" t="s">
        <v>6719</v>
      </c>
    </row>
    <row r="194" spans="1:3" x14ac:dyDescent="0.25">
      <c r="A194" s="629" t="s">
        <v>6058</v>
      </c>
      <c r="C194" t="s">
        <v>6058</v>
      </c>
    </row>
    <row r="195" spans="1:3" x14ac:dyDescent="0.25">
      <c r="A195" s="629" t="s">
        <v>6059</v>
      </c>
      <c r="C195" t="s">
        <v>6059</v>
      </c>
    </row>
    <row r="196" spans="1:3" x14ac:dyDescent="0.25">
      <c r="A196" s="629" t="s">
        <v>6060</v>
      </c>
      <c r="C196" t="s">
        <v>6060</v>
      </c>
    </row>
    <row r="197" spans="1:3" x14ac:dyDescent="0.25">
      <c r="A197" s="629" t="s">
        <v>6061</v>
      </c>
      <c r="C197" t="s">
        <v>6061</v>
      </c>
    </row>
    <row r="198" spans="1:3" x14ac:dyDescent="0.25">
      <c r="A198" s="629" t="s">
        <v>6062</v>
      </c>
      <c r="C198" t="s">
        <v>6062</v>
      </c>
    </row>
    <row r="199" spans="1:3" x14ac:dyDescent="0.25">
      <c r="A199" s="629" t="s">
        <v>6063</v>
      </c>
      <c r="C199" t="s">
        <v>6063</v>
      </c>
    </row>
    <row r="200" spans="1:3" x14ac:dyDescent="0.25">
      <c r="A200" s="629" t="s">
        <v>6064</v>
      </c>
      <c r="C200" t="s">
        <v>6064</v>
      </c>
    </row>
    <row r="201" spans="1:3" x14ac:dyDescent="0.25">
      <c r="A201" s="629" t="s">
        <v>6065</v>
      </c>
      <c r="C201" t="s">
        <v>6065</v>
      </c>
    </row>
    <row r="202" spans="1:3" x14ac:dyDescent="0.25">
      <c r="A202" s="629" t="s">
        <v>6066</v>
      </c>
      <c r="C202" t="s">
        <v>6066</v>
      </c>
    </row>
    <row r="203" spans="1:3" x14ac:dyDescent="0.25">
      <c r="A203" s="629" t="s">
        <v>6067</v>
      </c>
      <c r="C203" t="s">
        <v>6067</v>
      </c>
    </row>
    <row r="204" spans="1:3" x14ac:dyDescent="0.25">
      <c r="A204" s="631" t="s">
        <v>6068</v>
      </c>
      <c r="C204" t="s">
        <v>6068</v>
      </c>
    </row>
    <row r="205" spans="1:3" ht="30" x14ac:dyDescent="0.25">
      <c r="A205" s="629" t="s">
        <v>6069</v>
      </c>
      <c r="C205" t="s">
        <v>6720</v>
      </c>
    </row>
    <row r="206" spans="1:3" x14ac:dyDescent="0.25">
      <c r="A206" s="629" t="s">
        <v>6070</v>
      </c>
      <c r="C206" t="s">
        <v>6721</v>
      </c>
    </row>
    <row r="207" spans="1:3" x14ac:dyDescent="0.25">
      <c r="A207" s="629" t="s">
        <v>6071</v>
      </c>
      <c r="C207" t="s">
        <v>6722</v>
      </c>
    </row>
    <row r="208" spans="1:3" x14ac:dyDescent="0.25">
      <c r="A208" s="629" t="s">
        <v>6072</v>
      </c>
      <c r="C208" t="s">
        <v>6723</v>
      </c>
    </row>
    <row r="209" spans="1:3" x14ac:dyDescent="0.25">
      <c r="A209" s="629" t="s">
        <v>6073</v>
      </c>
      <c r="C209" t="s">
        <v>6073</v>
      </c>
    </row>
    <row r="210" spans="1:3" ht="30" x14ac:dyDescent="0.25">
      <c r="A210" s="629" t="s">
        <v>6074</v>
      </c>
      <c r="C210" t="s">
        <v>6724</v>
      </c>
    </row>
    <row r="211" spans="1:3" x14ac:dyDescent="0.25">
      <c r="A211" s="629" t="s">
        <v>6075</v>
      </c>
      <c r="C211" t="s">
        <v>6075</v>
      </c>
    </row>
    <row r="212" spans="1:3" x14ac:dyDescent="0.25">
      <c r="A212" s="629" t="s">
        <v>6076</v>
      </c>
      <c r="C212" t="s">
        <v>6076</v>
      </c>
    </row>
    <row r="213" spans="1:3" x14ac:dyDescent="0.25">
      <c r="A213" s="629" t="s">
        <v>6077</v>
      </c>
      <c r="C213" t="s">
        <v>6077</v>
      </c>
    </row>
    <row r="214" spans="1:3" x14ac:dyDescent="0.25">
      <c r="A214" s="629" t="s">
        <v>6078</v>
      </c>
      <c r="C214" t="s">
        <v>6078</v>
      </c>
    </row>
    <row r="215" spans="1:3" x14ac:dyDescent="0.25">
      <c r="A215" s="629" t="s">
        <v>6079</v>
      </c>
      <c r="C215" t="s">
        <v>6079</v>
      </c>
    </row>
    <row r="216" spans="1:3" x14ac:dyDescent="0.25">
      <c r="A216" s="629" t="s">
        <v>6080</v>
      </c>
      <c r="C216" t="s">
        <v>6080</v>
      </c>
    </row>
    <row r="217" spans="1:3" x14ac:dyDescent="0.25">
      <c r="A217" s="629" t="s">
        <v>6081</v>
      </c>
      <c r="C217" t="s">
        <v>6081</v>
      </c>
    </row>
    <row r="218" spans="1:3" x14ac:dyDescent="0.25">
      <c r="A218" s="629" t="s">
        <v>6082</v>
      </c>
      <c r="C218" t="s">
        <v>6082</v>
      </c>
    </row>
    <row r="219" spans="1:3" x14ac:dyDescent="0.25">
      <c r="A219" s="629" t="s">
        <v>6083</v>
      </c>
      <c r="C219" t="s">
        <v>6725</v>
      </c>
    </row>
    <row r="220" spans="1:3" x14ac:dyDescent="0.25">
      <c r="A220" s="629" t="s">
        <v>6084</v>
      </c>
      <c r="C220" t="s">
        <v>6726</v>
      </c>
    </row>
    <row r="221" spans="1:3" x14ac:dyDescent="0.25">
      <c r="A221" s="629" t="s">
        <v>6085</v>
      </c>
      <c r="C221" t="s">
        <v>6727</v>
      </c>
    </row>
    <row r="222" spans="1:3" x14ac:dyDescent="0.25">
      <c r="A222" s="629" t="s">
        <v>6086</v>
      </c>
      <c r="C222" t="s">
        <v>6086</v>
      </c>
    </row>
    <row r="223" spans="1:3" x14ac:dyDescent="0.25">
      <c r="A223" s="629" t="s">
        <v>6087</v>
      </c>
      <c r="C223" t="s">
        <v>6087</v>
      </c>
    </row>
    <row r="224" spans="1:3" x14ac:dyDescent="0.25">
      <c r="A224" s="629" t="s">
        <v>6077</v>
      </c>
      <c r="C224" t="s">
        <v>6728</v>
      </c>
    </row>
    <row r="225" spans="1:3" x14ac:dyDescent="0.25">
      <c r="A225" s="629" t="s">
        <v>6078</v>
      </c>
      <c r="C225" t="s">
        <v>6729</v>
      </c>
    </row>
    <row r="226" spans="1:3" x14ac:dyDescent="0.25">
      <c r="A226" s="629" t="s">
        <v>6088</v>
      </c>
      <c r="C226" t="s">
        <v>6088</v>
      </c>
    </row>
    <row r="227" spans="1:3" x14ac:dyDescent="0.25">
      <c r="A227" s="629" t="s">
        <v>6089</v>
      </c>
      <c r="C227" t="s">
        <v>6089</v>
      </c>
    </row>
    <row r="228" spans="1:3" x14ac:dyDescent="0.25">
      <c r="A228" s="629" t="s">
        <v>6090</v>
      </c>
      <c r="C228" t="s">
        <v>6090</v>
      </c>
    </row>
    <row r="229" spans="1:3" x14ac:dyDescent="0.25">
      <c r="A229" s="629" t="s">
        <v>6091</v>
      </c>
      <c r="C229" t="s">
        <v>6091</v>
      </c>
    </row>
    <row r="230" spans="1:3" x14ac:dyDescent="0.25">
      <c r="A230" s="629" t="s">
        <v>6092</v>
      </c>
      <c r="C230" t="s">
        <v>6730</v>
      </c>
    </row>
    <row r="231" spans="1:3" x14ac:dyDescent="0.25">
      <c r="A231" s="629" t="s">
        <v>6093</v>
      </c>
      <c r="C231" t="s">
        <v>6093</v>
      </c>
    </row>
    <row r="232" spans="1:3" x14ac:dyDescent="0.25">
      <c r="A232" s="629" t="s">
        <v>6094</v>
      </c>
      <c r="C232" t="s">
        <v>6094</v>
      </c>
    </row>
    <row r="233" spans="1:3" x14ac:dyDescent="0.25">
      <c r="A233" s="629" t="s">
        <v>6095</v>
      </c>
      <c r="C233" t="s">
        <v>6731</v>
      </c>
    </row>
    <row r="234" spans="1:3" x14ac:dyDescent="0.25">
      <c r="A234" s="629" t="s">
        <v>6096</v>
      </c>
      <c r="C234" t="s">
        <v>6096</v>
      </c>
    </row>
    <row r="235" spans="1:3" x14ac:dyDescent="0.25">
      <c r="A235" s="629" t="s">
        <v>6097</v>
      </c>
      <c r="C235" t="s">
        <v>6732</v>
      </c>
    </row>
    <row r="236" spans="1:3" x14ac:dyDescent="0.25">
      <c r="A236" s="629" t="s">
        <v>6078</v>
      </c>
      <c r="C236" t="s">
        <v>6729</v>
      </c>
    </row>
    <row r="237" spans="1:3" x14ac:dyDescent="0.25">
      <c r="A237" s="629" t="s">
        <v>6098</v>
      </c>
      <c r="C237" t="s">
        <v>6098</v>
      </c>
    </row>
    <row r="238" spans="1:3" x14ac:dyDescent="0.25">
      <c r="A238" s="629" t="s">
        <v>6099</v>
      </c>
      <c r="C238" t="s">
        <v>6099</v>
      </c>
    </row>
    <row r="239" spans="1:3" x14ac:dyDescent="0.25">
      <c r="A239" s="629" t="s">
        <v>6100</v>
      </c>
      <c r="C239" t="s">
        <v>6100</v>
      </c>
    </row>
    <row r="240" spans="1:3" x14ac:dyDescent="0.25">
      <c r="A240" s="629" t="s">
        <v>6101</v>
      </c>
      <c r="C240" t="s">
        <v>6733</v>
      </c>
    </row>
    <row r="241" spans="1:3" x14ac:dyDescent="0.25">
      <c r="A241" s="629" t="s">
        <v>6102</v>
      </c>
      <c r="C241" t="s">
        <v>6102</v>
      </c>
    </row>
    <row r="242" spans="1:3" x14ac:dyDescent="0.25">
      <c r="A242" s="629" t="s">
        <v>6077</v>
      </c>
      <c r="C242" t="s">
        <v>6728</v>
      </c>
    </row>
    <row r="243" spans="1:3" x14ac:dyDescent="0.25">
      <c r="A243" s="629" t="s">
        <v>6078</v>
      </c>
      <c r="C243" t="s">
        <v>6729</v>
      </c>
    </row>
    <row r="244" spans="1:3" x14ac:dyDescent="0.25">
      <c r="A244" s="629" t="s">
        <v>6103</v>
      </c>
      <c r="C244" t="s">
        <v>6103</v>
      </c>
    </row>
    <row r="245" spans="1:3" x14ac:dyDescent="0.25">
      <c r="A245" s="629" t="s">
        <v>6077</v>
      </c>
      <c r="C245" t="s">
        <v>6728</v>
      </c>
    </row>
    <row r="246" spans="1:3" x14ac:dyDescent="0.25">
      <c r="A246" s="629" t="s">
        <v>6078</v>
      </c>
      <c r="C246" t="s">
        <v>6729</v>
      </c>
    </row>
    <row r="247" spans="1:3" x14ac:dyDescent="0.25">
      <c r="A247" s="629" t="s">
        <v>6104</v>
      </c>
      <c r="C247" t="s">
        <v>6104</v>
      </c>
    </row>
    <row r="248" spans="1:3" x14ac:dyDescent="0.25">
      <c r="A248" s="629" t="s">
        <v>6105</v>
      </c>
      <c r="C248" t="s">
        <v>6734</v>
      </c>
    </row>
    <row r="249" spans="1:3" x14ac:dyDescent="0.25">
      <c r="A249" s="629" t="s">
        <v>6106</v>
      </c>
      <c r="C249" t="s">
        <v>6106</v>
      </c>
    </row>
    <row r="250" spans="1:3" x14ac:dyDescent="0.25">
      <c r="A250" s="629" t="s">
        <v>6107</v>
      </c>
      <c r="C250" t="s">
        <v>6107</v>
      </c>
    </row>
    <row r="251" spans="1:3" x14ac:dyDescent="0.25">
      <c r="A251" s="629" t="s">
        <v>6108</v>
      </c>
      <c r="C251" t="s">
        <v>6108</v>
      </c>
    </row>
    <row r="253" spans="1:3" x14ac:dyDescent="0.25">
      <c r="A253" s="629" t="s">
        <v>6109</v>
      </c>
      <c r="C253" t="s">
        <v>6109</v>
      </c>
    </row>
    <row r="254" spans="1:3" x14ac:dyDescent="0.25">
      <c r="A254" s="629" t="s">
        <v>6110</v>
      </c>
      <c r="C254" t="s">
        <v>6735</v>
      </c>
    </row>
    <row r="255" spans="1:3" x14ac:dyDescent="0.25">
      <c r="A255" s="629" t="s">
        <v>6111</v>
      </c>
      <c r="C255" t="s">
        <v>6736</v>
      </c>
    </row>
    <row r="256" spans="1:3" x14ac:dyDescent="0.25">
      <c r="A256" s="629" t="s">
        <v>6112</v>
      </c>
    </row>
    <row r="257" spans="1:3" x14ac:dyDescent="0.25">
      <c r="A257" s="629" t="s">
        <v>6113</v>
      </c>
      <c r="C257" t="s">
        <v>6737</v>
      </c>
    </row>
    <row r="258" spans="1:3" x14ac:dyDescent="0.25">
      <c r="A258" s="629" t="s">
        <v>6114</v>
      </c>
      <c r="C258" t="s">
        <v>6738</v>
      </c>
    </row>
    <row r="259" spans="1:3" x14ac:dyDescent="0.25">
      <c r="A259" s="629" t="s">
        <v>6115</v>
      </c>
      <c r="C259" t="s">
        <v>6739</v>
      </c>
    </row>
    <row r="260" spans="1:3" ht="30" x14ac:dyDescent="0.25">
      <c r="A260" s="629" t="s">
        <v>6116</v>
      </c>
      <c r="C260" t="s">
        <v>6740</v>
      </c>
    </row>
    <row r="261" spans="1:3" x14ac:dyDescent="0.25">
      <c r="A261" s="629" t="s">
        <v>6117</v>
      </c>
      <c r="C261" t="s">
        <v>6117</v>
      </c>
    </row>
    <row r="262" spans="1:3" x14ac:dyDescent="0.25">
      <c r="A262" s="629" t="s">
        <v>6118</v>
      </c>
      <c r="C262" t="s">
        <v>6741</v>
      </c>
    </row>
    <row r="263" spans="1:3" x14ac:dyDescent="0.25">
      <c r="A263" s="629" t="s">
        <v>6119</v>
      </c>
      <c r="C263" t="s">
        <v>6742</v>
      </c>
    </row>
    <row r="264" spans="1:3" x14ac:dyDescent="0.25">
      <c r="A264" s="629" t="s">
        <v>6120</v>
      </c>
      <c r="C264" t="s">
        <v>6120</v>
      </c>
    </row>
    <row r="265" spans="1:3" x14ac:dyDescent="0.25">
      <c r="A265" s="629" t="s">
        <v>6121</v>
      </c>
      <c r="C265" t="s">
        <v>6121</v>
      </c>
    </row>
    <row r="266" spans="1:3" x14ac:dyDescent="0.25">
      <c r="A266" s="629" t="s">
        <v>6122</v>
      </c>
      <c r="C266" t="s">
        <v>6122</v>
      </c>
    </row>
    <row r="267" spans="1:3" x14ac:dyDescent="0.25">
      <c r="A267" s="629" t="s">
        <v>6123</v>
      </c>
      <c r="C267" t="s">
        <v>6123</v>
      </c>
    </row>
    <row r="268" spans="1:3" x14ac:dyDescent="0.25">
      <c r="A268" s="629" t="s">
        <v>6124</v>
      </c>
      <c r="C268" t="s">
        <v>6124</v>
      </c>
    </row>
    <row r="269" spans="1:3" x14ac:dyDescent="0.25">
      <c r="A269" s="629" t="s">
        <v>6125</v>
      </c>
      <c r="C269" t="s">
        <v>6125</v>
      </c>
    </row>
    <row r="270" spans="1:3" x14ac:dyDescent="0.25">
      <c r="A270" s="629" t="s">
        <v>6126</v>
      </c>
      <c r="C270" t="s">
        <v>6126</v>
      </c>
    </row>
    <row r="271" spans="1:3" x14ac:dyDescent="0.25">
      <c r="A271" s="629" t="s">
        <v>6127</v>
      </c>
      <c r="C271" t="s">
        <v>6127</v>
      </c>
    </row>
    <row r="272" spans="1:3" x14ac:dyDescent="0.25">
      <c r="A272" s="629" t="s">
        <v>6128</v>
      </c>
    </row>
    <row r="273" spans="1:1" x14ac:dyDescent="0.25">
      <c r="A273" s="629" t="s">
        <v>6129</v>
      </c>
    </row>
    <row r="274" spans="1:1" x14ac:dyDescent="0.25">
      <c r="A274" s="629" t="s">
        <v>6130</v>
      </c>
    </row>
    <row r="275" spans="1:1" x14ac:dyDescent="0.25">
      <c r="A275" s="629" t="s">
        <v>6131</v>
      </c>
    </row>
    <row r="276" spans="1:1" x14ac:dyDescent="0.25">
      <c r="A276" s="629" t="s">
        <v>6132</v>
      </c>
    </row>
    <row r="277" spans="1:1" x14ac:dyDescent="0.25">
      <c r="A277" s="629" t="s">
        <v>6133</v>
      </c>
    </row>
    <row r="278" spans="1:1" x14ac:dyDescent="0.25">
      <c r="A278" s="629" t="s">
        <v>6134</v>
      </c>
    </row>
    <row r="279" spans="1:1" x14ac:dyDescent="0.25">
      <c r="A279" s="629" t="s">
        <v>6135</v>
      </c>
    </row>
    <row r="280" spans="1:1" x14ac:dyDescent="0.25">
      <c r="A280" s="629" t="s">
        <v>6136</v>
      </c>
    </row>
    <row r="281" spans="1:1" x14ac:dyDescent="0.25">
      <c r="A281" s="629" t="s">
        <v>6137</v>
      </c>
    </row>
    <row r="282" spans="1:1" x14ac:dyDescent="0.25">
      <c r="A282" s="629" t="s">
        <v>6138</v>
      </c>
    </row>
    <row r="283" spans="1:1" x14ac:dyDescent="0.25">
      <c r="A283" s="629" t="s">
        <v>6139</v>
      </c>
    </row>
    <row r="284" spans="1:1" x14ac:dyDescent="0.25">
      <c r="A284" s="629" t="s">
        <v>6140</v>
      </c>
    </row>
    <row r="285" spans="1:1" x14ac:dyDescent="0.25">
      <c r="A285" s="629" t="s">
        <v>6141</v>
      </c>
    </row>
    <row r="286" spans="1:1" x14ac:dyDescent="0.25">
      <c r="A286" s="629" t="s">
        <v>6142</v>
      </c>
    </row>
    <row r="287" spans="1:1" x14ac:dyDescent="0.25">
      <c r="A287" s="629" t="s">
        <v>6143</v>
      </c>
    </row>
    <row r="288" spans="1:1" x14ac:dyDescent="0.25">
      <c r="A288" s="629" t="s">
        <v>6144</v>
      </c>
    </row>
    <row r="289" spans="1:3" x14ac:dyDescent="0.25">
      <c r="A289" s="629" t="s">
        <v>6145</v>
      </c>
    </row>
    <row r="290" spans="1:3" x14ac:dyDescent="0.25">
      <c r="A290" s="629" t="s">
        <v>6146</v>
      </c>
    </row>
    <row r="291" spans="1:3" x14ac:dyDescent="0.25">
      <c r="A291" s="629" t="s">
        <v>6147</v>
      </c>
    </row>
    <row r="292" spans="1:3" x14ac:dyDescent="0.25">
      <c r="A292" s="629" t="s">
        <v>6148</v>
      </c>
    </row>
    <row r="293" spans="1:3" x14ac:dyDescent="0.25">
      <c r="A293" s="629" t="s">
        <v>6149</v>
      </c>
    </row>
    <row r="294" spans="1:3" x14ac:dyDescent="0.25">
      <c r="A294" s="629" t="s">
        <v>6150</v>
      </c>
      <c r="C294" t="s">
        <v>6743</v>
      </c>
    </row>
    <row r="295" spans="1:3" x14ac:dyDescent="0.25">
      <c r="A295" s="629" t="s">
        <v>6151</v>
      </c>
      <c r="C295" t="s">
        <v>6744</v>
      </c>
    </row>
    <row r="296" spans="1:3" x14ac:dyDescent="0.25">
      <c r="A296" s="629" t="s">
        <v>6152</v>
      </c>
      <c r="C296" t="s">
        <v>6745</v>
      </c>
    </row>
    <row r="297" spans="1:3" x14ac:dyDescent="0.25">
      <c r="A297" s="629" t="s">
        <v>6153</v>
      </c>
    </row>
    <row r="298" spans="1:3" x14ac:dyDescent="0.25">
      <c r="A298" s="629" t="s">
        <v>6154</v>
      </c>
    </row>
    <row r="299" spans="1:3" x14ac:dyDescent="0.25">
      <c r="A299" s="629" t="s">
        <v>6155</v>
      </c>
      <c r="C299" t="s">
        <v>6746</v>
      </c>
    </row>
    <row r="300" spans="1:3" x14ac:dyDescent="0.25">
      <c r="A300" s="629" t="s">
        <v>6156</v>
      </c>
      <c r="C300" t="s">
        <v>6747</v>
      </c>
    </row>
    <row r="301" spans="1:3" x14ac:dyDescent="0.25">
      <c r="A301" s="629" t="s">
        <v>6157</v>
      </c>
      <c r="C301" t="s">
        <v>6748</v>
      </c>
    </row>
    <row r="302" spans="1:3" x14ac:dyDescent="0.25">
      <c r="A302" s="629" t="s">
        <v>6158</v>
      </c>
    </row>
    <row r="303" spans="1:3" x14ac:dyDescent="0.25">
      <c r="A303" s="629" t="s">
        <v>6159</v>
      </c>
      <c r="C303" t="s">
        <v>6749</v>
      </c>
    </row>
    <row r="304" spans="1:3" x14ac:dyDescent="0.25">
      <c r="A304" s="629" t="s">
        <v>6160</v>
      </c>
      <c r="C304" t="s">
        <v>6750</v>
      </c>
    </row>
    <row r="305" spans="1:3" x14ac:dyDescent="0.25">
      <c r="A305" s="629" t="s">
        <v>6161</v>
      </c>
      <c r="C305" t="s">
        <v>6751</v>
      </c>
    </row>
    <row r="306" spans="1:3" x14ac:dyDescent="0.25">
      <c r="A306" s="629" t="s">
        <v>6162</v>
      </c>
      <c r="C306" s="635" t="s">
        <v>6752</v>
      </c>
    </row>
    <row r="307" spans="1:3" x14ac:dyDescent="0.25">
      <c r="C307" s="635" t="s">
        <v>6753</v>
      </c>
    </row>
    <row r="308" spans="1:3" x14ac:dyDescent="0.25">
      <c r="C308" s="635" t="s">
        <v>6754</v>
      </c>
    </row>
    <row r="309" spans="1:3" x14ac:dyDescent="0.25">
      <c r="C309" s="635" t="s">
        <v>6669</v>
      </c>
    </row>
    <row r="310" spans="1:3" x14ac:dyDescent="0.25">
      <c r="A310" s="629" t="s">
        <v>6163</v>
      </c>
      <c r="C310" t="s">
        <v>6755</v>
      </c>
    </row>
    <row r="311" spans="1:3" x14ac:dyDescent="0.25">
      <c r="A311" s="629" t="s">
        <v>6164</v>
      </c>
      <c r="C311" t="s">
        <v>6756</v>
      </c>
    </row>
    <row r="312" spans="1:3" x14ac:dyDescent="0.25">
      <c r="A312" s="629" t="s">
        <v>6165</v>
      </c>
      <c r="C312" t="s">
        <v>6757</v>
      </c>
    </row>
    <row r="313" spans="1:3" x14ac:dyDescent="0.25">
      <c r="A313" s="629" t="s">
        <v>6166</v>
      </c>
      <c r="C313" t="s">
        <v>6758</v>
      </c>
    </row>
    <row r="314" spans="1:3" x14ac:dyDescent="0.25">
      <c r="A314" s="629" t="s">
        <v>6167</v>
      </c>
      <c r="C314" t="s">
        <v>6759</v>
      </c>
    </row>
    <row r="315" spans="1:3" x14ac:dyDescent="0.25">
      <c r="A315" s="629" t="s">
        <v>6168</v>
      </c>
      <c r="C315" t="s">
        <v>6760</v>
      </c>
    </row>
    <row r="316" spans="1:3" x14ac:dyDescent="0.25">
      <c r="A316" s="629" t="s">
        <v>6169</v>
      </c>
      <c r="C316" t="s">
        <v>6169</v>
      </c>
    </row>
    <row r="317" spans="1:3" x14ac:dyDescent="0.25">
      <c r="A317" s="629" t="s">
        <v>6170</v>
      </c>
    </row>
    <row r="318" spans="1:3" x14ac:dyDescent="0.25">
      <c r="A318" s="629" t="s">
        <v>6171</v>
      </c>
    </row>
    <row r="319" spans="1:3" x14ac:dyDescent="0.25">
      <c r="A319" s="629" t="s">
        <v>6172</v>
      </c>
    </row>
    <row r="320" spans="1:3" x14ac:dyDescent="0.25">
      <c r="A320" s="629" t="s">
        <v>6173</v>
      </c>
    </row>
    <row r="321" spans="1:1" x14ac:dyDescent="0.25">
      <c r="A321" s="629" t="s">
        <v>6174</v>
      </c>
    </row>
    <row r="322" spans="1:1" x14ac:dyDescent="0.25">
      <c r="A322" s="629" t="s">
        <v>6175</v>
      </c>
    </row>
    <row r="323" spans="1:1" x14ac:dyDescent="0.25">
      <c r="A323" s="629" t="s">
        <v>6176</v>
      </c>
    </row>
    <row r="324" spans="1:1" x14ac:dyDescent="0.25">
      <c r="A324" s="629" t="s">
        <v>1017</v>
      </c>
    </row>
    <row r="325" spans="1:1" x14ac:dyDescent="0.25">
      <c r="A325" s="629" t="s">
        <v>1018</v>
      </c>
    </row>
    <row r="326" spans="1:1" x14ac:dyDescent="0.25">
      <c r="A326" s="629" t="s">
        <v>1019</v>
      </c>
    </row>
    <row r="327" spans="1:1" x14ac:dyDescent="0.25">
      <c r="A327" s="629" t="s">
        <v>1020</v>
      </c>
    </row>
    <row r="328" spans="1:1" x14ac:dyDescent="0.25">
      <c r="A328" s="629" t="s">
        <v>6177</v>
      </c>
    </row>
    <row r="329" spans="1:1" x14ac:dyDescent="0.25">
      <c r="A329" s="629" t="s">
        <v>6178</v>
      </c>
    </row>
    <row r="330" spans="1:1" x14ac:dyDescent="0.25">
      <c r="A330" s="629" t="s">
        <v>6179</v>
      </c>
    </row>
    <row r="331" spans="1:1" x14ac:dyDescent="0.25">
      <c r="A331" s="629" t="s">
        <v>6180</v>
      </c>
    </row>
    <row r="332" spans="1:1" x14ac:dyDescent="0.25">
      <c r="A332" s="629" t="s">
        <v>6181</v>
      </c>
    </row>
    <row r="333" spans="1:1" x14ac:dyDescent="0.25">
      <c r="A333" s="629" t="s">
        <v>6182</v>
      </c>
    </row>
    <row r="334" spans="1:1" x14ac:dyDescent="0.25">
      <c r="A334" s="629" t="s">
        <v>6183</v>
      </c>
    </row>
    <row r="335" spans="1:1" x14ac:dyDescent="0.25">
      <c r="A335" s="629" t="s">
        <v>6184</v>
      </c>
    </row>
    <row r="336" spans="1:1" x14ac:dyDescent="0.25">
      <c r="A336" s="629" t="s">
        <v>6185</v>
      </c>
    </row>
    <row r="337" spans="1:1" x14ac:dyDescent="0.25">
      <c r="A337" s="629" t="s">
        <v>6186</v>
      </c>
    </row>
    <row r="338" spans="1:1" x14ac:dyDescent="0.25">
      <c r="A338" s="629" t="s">
        <v>6187</v>
      </c>
    </row>
    <row r="339" spans="1:1" x14ac:dyDescent="0.25">
      <c r="A339" s="629" t="s">
        <v>6188</v>
      </c>
    </row>
    <row r="340" spans="1:1" x14ac:dyDescent="0.25">
      <c r="A340" s="629" t="s">
        <v>1083</v>
      </c>
    </row>
    <row r="341" spans="1:1" x14ac:dyDescent="0.25">
      <c r="A341" s="629" t="s">
        <v>6189</v>
      </c>
    </row>
    <row r="342" spans="1:1" x14ac:dyDescent="0.25">
      <c r="A342" s="629" t="s">
        <v>6190</v>
      </c>
    </row>
    <row r="343" spans="1:1" x14ac:dyDescent="0.25">
      <c r="A343" s="629" t="s">
        <v>6191</v>
      </c>
    </row>
    <row r="344" spans="1:1" x14ac:dyDescent="0.25">
      <c r="A344" s="629" t="s">
        <v>1103</v>
      </c>
    </row>
    <row r="345" spans="1:1" x14ac:dyDescent="0.25">
      <c r="A345" s="629" t="s">
        <v>3064</v>
      </c>
    </row>
    <row r="346" spans="1:1" x14ac:dyDescent="0.25">
      <c r="A346" s="629" t="s">
        <v>1108</v>
      </c>
    </row>
    <row r="347" spans="1:1" x14ac:dyDescent="0.25">
      <c r="A347" s="629" t="s">
        <v>1109</v>
      </c>
    </row>
    <row r="348" spans="1:1" x14ac:dyDescent="0.25">
      <c r="A348" s="629" t="s">
        <v>1110</v>
      </c>
    </row>
    <row r="349" spans="1:1" x14ac:dyDescent="0.25">
      <c r="A349" s="629" t="s">
        <v>1111</v>
      </c>
    </row>
    <row r="350" spans="1:1" x14ac:dyDescent="0.25">
      <c r="A350" s="629" t="s">
        <v>6192</v>
      </c>
    </row>
    <row r="351" spans="1:1" x14ac:dyDescent="0.25">
      <c r="A351" s="629" t="s">
        <v>3066</v>
      </c>
    </row>
    <row r="352" spans="1:1" x14ac:dyDescent="0.25">
      <c r="A352" s="629" t="s">
        <v>1113</v>
      </c>
    </row>
    <row r="353" spans="1:1" x14ac:dyDescent="0.25">
      <c r="A353" s="629" t="s">
        <v>3067</v>
      </c>
    </row>
    <row r="354" spans="1:1" x14ac:dyDescent="0.25">
      <c r="A354" s="629" t="s">
        <v>6193</v>
      </c>
    </row>
    <row r="355" spans="1:1" x14ac:dyDescent="0.25">
      <c r="A355" s="629" t="s">
        <v>6194</v>
      </c>
    </row>
    <row r="356" spans="1:1" x14ac:dyDescent="0.25">
      <c r="A356" s="629" t="s">
        <v>6195</v>
      </c>
    </row>
    <row r="357" spans="1:1" x14ac:dyDescent="0.25">
      <c r="A357" s="629" t="s">
        <v>6196</v>
      </c>
    </row>
    <row r="358" spans="1:1" x14ac:dyDescent="0.25">
      <c r="A358" s="629" t="s">
        <v>6197</v>
      </c>
    </row>
    <row r="359" spans="1:1" x14ac:dyDescent="0.25">
      <c r="A359" s="629" t="s">
        <v>6198</v>
      </c>
    </row>
    <row r="360" spans="1:1" x14ac:dyDescent="0.25">
      <c r="A360" s="629" t="s">
        <v>6199</v>
      </c>
    </row>
    <row r="361" spans="1:1" x14ac:dyDescent="0.25">
      <c r="A361" s="629" t="s">
        <v>6200</v>
      </c>
    </row>
    <row r="362" spans="1:1" x14ac:dyDescent="0.25">
      <c r="A362" s="629" t="s">
        <v>6201</v>
      </c>
    </row>
    <row r="363" spans="1:1" x14ac:dyDescent="0.25">
      <c r="A363" s="629" t="s">
        <v>6202</v>
      </c>
    </row>
    <row r="364" spans="1:1" x14ac:dyDescent="0.25">
      <c r="A364" s="629" t="s">
        <v>6203</v>
      </c>
    </row>
    <row r="365" spans="1:1" x14ac:dyDescent="0.25">
      <c r="A365" s="629" t="s">
        <v>6204</v>
      </c>
    </row>
    <row r="366" spans="1:1" x14ac:dyDescent="0.25">
      <c r="A366" s="629" t="s">
        <v>6205</v>
      </c>
    </row>
    <row r="367" spans="1:1" ht="30" x14ac:dyDescent="0.25">
      <c r="A367" s="629" t="s">
        <v>6206</v>
      </c>
    </row>
    <row r="368" spans="1:1" x14ac:dyDescent="0.25">
      <c r="A368" s="629" t="s">
        <v>6207</v>
      </c>
    </row>
    <row r="369" spans="1:3" x14ac:dyDescent="0.25">
      <c r="A369" s="629" t="s">
        <v>6208</v>
      </c>
    </row>
    <row r="370" spans="1:3" ht="30" x14ac:dyDescent="0.25">
      <c r="A370" s="629" t="s">
        <v>6209</v>
      </c>
    </row>
    <row r="371" spans="1:3" x14ac:dyDescent="0.25">
      <c r="A371" s="629" t="s">
        <v>6210</v>
      </c>
    </row>
    <row r="372" spans="1:3" x14ac:dyDescent="0.25">
      <c r="A372" s="629" t="s">
        <v>6211</v>
      </c>
      <c r="C372" t="s">
        <v>6761</v>
      </c>
    </row>
    <row r="373" spans="1:3" ht="30" x14ac:dyDescent="0.25">
      <c r="A373" s="629" t="s">
        <v>6212</v>
      </c>
      <c r="C373" t="s">
        <v>6762</v>
      </c>
    </row>
    <row r="374" spans="1:3" ht="30" x14ac:dyDescent="0.25">
      <c r="A374" s="629" t="s">
        <v>6213</v>
      </c>
      <c r="C374" t="s">
        <v>6763</v>
      </c>
    </row>
    <row r="375" spans="1:3" x14ac:dyDescent="0.25">
      <c r="A375" s="629" t="s">
        <v>6214</v>
      </c>
      <c r="C375" t="s">
        <v>6764</v>
      </c>
    </row>
    <row r="376" spans="1:3" x14ac:dyDescent="0.25">
      <c r="A376" s="629" t="s">
        <v>6215</v>
      </c>
      <c r="C376" t="s">
        <v>6765</v>
      </c>
    </row>
    <row r="377" spans="1:3" x14ac:dyDescent="0.25">
      <c r="A377" s="629" t="s">
        <v>6216</v>
      </c>
      <c r="C377" t="s">
        <v>6216</v>
      </c>
    </row>
    <row r="378" spans="1:3" x14ac:dyDescent="0.25">
      <c r="A378" s="629" t="s">
        <v>6217</v>
      </c>
      <c r="C378" t="s">
        <v>6217</v>
      </c>
    </row>
    <row r="379" spans="1:3" x14ac:dyDescent="0.25">
      <c r="A379" s="629" t="s">
        <v>1140</v>
      </c>
      <c r="C379" t="s">
        <v>6766</v>
      </c>
    </row>
    <row r="380" spans="1:3" x14ac:dyDescent="0.25">
      <c r="A380" s="629" t="s">
        <v>6218</v>
      </c>
      <c r="C380" t="s">
        <v>6767</v>
      </c>
    </row>
    <row r="381" spans="1:3" x14ac:dyDescent="0.25">
      <c r="A381" s="629" t="s">
        <v>6219</v>
      </c>
      <c r="C381" t="s">
        <v>6768</v>
      </c>
    </row>
    <row r="382" spans="1:3" x14ac:dyDescent="0.25">
      <c r="A382" s="629" t="s">
        <v>6220</v>
      </c>
      <c r="C382" t="s">
        <v>6220</v>
      </c>
    </row>
    <row r="383" spans="1:3" x14ac:dyDescent="0.25">
      <c r="A383" s="629" t="s">
        <v>6221</v>
      </c>
      <c r="C383" t="s">
        <v>6221</v>
      </c>
    </row>
    <row r="384" spans="1:3" x14ac:dyDescent="0.25">
      <c r="A384" s="629" t="s">
        <v>6222</v>
      </c>
      <c r="C384" t="s">
        <v>6222</v>
      </c>
    </row>
    <row r="385" spans="1:3" x14ac:dyDescent="0.25">
      <c r="A385" s="629" t="s">
        <v>6223</v>
      </c>
      <c r="C385" t="s">
        <v>6769</v>
      </c>
    </row>
    <row r="386" spans="1:3" x14ac:dyDescent="0.25">
      <c r="A386" s="629" t="s">
        <v>6224</v>
      </c>
      <c r="C386" t="s">
        <v>6224</v>
      </c>
    </row>
    <row r="387" spans="1:3" x14ac:dyDescent="0.25">
      <c r="A387" s="629" t="s">
        <v>1146</v>
      </c>
      <c r="C387" t="s">
        <v>6770</v>
      </c>
    </row>
    <row r="388" spans="1:3" x14ac:dyDescent="0.25">
      <c r="A388" s="629" t="s">
        <v>6225</v>
      </c>
      <c r="C388" t="s">
        <v>6771</v>
      </c>
    </row>
    <row r="389" spans="1:3" x14ac:dyDescent="0.25">
      <c r="A389" s="629" t="s">
        <v>6226</v>
      </c>
      <c r="C389" t="s">
        <v>6772</v>
      </c>
    </row>
    <row r="390" spans="1:3" x14ac:dyDescent="0.25">
      <c r="A390" s="629" t="s">
        <v>6227</v>
      </c>
      <c r="C390" t="s">
        <v>6227</v>
      </c>
    </row>
    <row r="391" spans="1:3" x14ac:dyDescent="0.25">
      <c r="A391" s="629" t="s">
        <v>6228</v>
      </c>
      <c r="C391" t="s">
        <v>6228</v>
      </c>
    </row>
    <row r="392" spans="1:3" x14ac:dyDescent="0.25">
      <c r="A392" s="629" t="s">
        <v>6229</v>
      </c>
      <c r="C392" t="s">
        <v>6229</v>
      </c>
    </row>
    <row r="393" spans="1:3" x14ac:dyDescent="0.25">
      <c r="A393" s="629" t="s">
        <v>6230</v>
      </c>
      <c r="C393" t="s">
        <v>6230</v>
      </c>
    </row>
    <row r="394" spans="1:3" x14ac:dyDescent="0.25">
      <c r="A394" s="629" t="s">
        <v>6231</v>
      </c>
      <c r="C394" t="s">
        <v>6231</v>
      </c>
    </row>
    <row r="395" spans="1:3" x14ac:dyDescent="0.25">
      <c r="A395" s="629" t="s">
        <v>6232</v>
      </c>
      <c r="C395" t="s">
        <v>6232</v>
      </c>
    </row>
    <row r="396" spans="1:3" x14ac:dyDescent="0.25">
      <c r="A396" s="629" t="s">
        <v>6233</v>
      </c>
      <c r="C396" t="s">
        <v>6233</v>
      </c>
    </row>
    <row r="397" spans="1:3" x14ac:dyDescent="0.25">
      <c r="A397" s="629" t="s">
        <v>6234</v>
      </c>
      <c r="C397" t="s">
        <v>6234</v>
      </c>
    </row>
    <row r="398" spans="1:3" x14ac:dyDescent="0.25">
      <c r="A398" s="629" t="s">
        <v>6229</v>
      </c>
      <c r="C398" t="s">
        <v>6229</v>
      </c>
    </row>
    <row r="399" spans="1:3" x14ac:dyDescent="0.25">
      <c r="A399" s="629" t="s">
        <v>6230</v>
      </c>
      <c r="C399" t="s">
        <v>6230</v>
      </c>
    </row>
    <row r="400" spans="1:3" x14ac:dyDescent="0.25">
      <c r="A400" s="629" t="s">
        <v>6235</v>
      </c>
      <c r="C400" t="s">
        <v>6235</v>
      </c>
    </row>
    <row r="401" spans="1:3" x14ac:dyDescent="0.25">
      <c r="A401" s="629" t="s">
        <v>6232</v>
      </c>
      <c r="C401" t="s">
        <v>6232</v>
      </c>
    </row>
    <row r="402" spans="1:3" x14ac:dyDescent="0.25">
      <c r="A402" s="629" t="s">
        <v>6236</v>
      </c>
      <c r="C402" t="s">
        <v>6236</v>
      </c>
    </row>
    <row r="403" spans="1:3" x14ac:dyDescent="0.25">
      <c r="A403" s="629" t="s">
        <v>6237</v>
      </c>
      <c r="C403" t="s">
        <v>6237</v>
      </c>
    </row>
    <row r="404" spans="1:3" x14ac:dyDescent="0.25">
      <c r="A404" s="629" t="s">
        <v>6238</v>
      </c>
      <c r="C404" t="s">
        <v>6238</v>
      </c>
    </row>
    <row r="405" spans="1:3" x14ac:dyDescent="0.25">
      <c r="A405" s="629" t="s">
        <v>6239</v>
      </c>
      <c r="C405" t="s">
        <v>6239</v>
      </c>
    </row>
    <row r="406" spans="1:3" x14ac:dyDescent="0.25">
      <c r="A406" s="629" t="s">
        <v>6231</v>
      </c>
      <c r="C406" t="s">
        <v>6231</v>
      </c>
    </row>
    <row r="407" spans="1:3" x14ac:dyDescent="0.25">
      <c r="A407" s="629" t="s">
        <v>6232</v>
      </c>
      <c r="C407" t="s">
        <v>6232</v>
      </c>
    </row>
    <row r="408" spans="1:3" x14ac:dyDescent="0.25">
      <c r="A408" s="629" t="s">
        <v>6240</v>
      </c>
      <c r="C408" t="s">
        <v>6240</v>
      </c>
    </row>
    <row r="409" spans="1:3" x14ac:dyDescent="0.25">
      <c r="A409" s="629" t="s">
        <v>6241</v>
      </c>
      <c r="C409" t="s">
        <v>6241</v>
      </c>
    </row>
    <row r="410" spans="1:3" x14ac:dyDescent="0.25">
      <c r="A410" s="629" t="s">
        <v>6242</v>
      </c>
      <c r="C410" t="s">
        <v>6242</v>
      </c>
    </row>
    <row r="411" spans="1:3" x14ac:dyDescent="0.25">
      <c r="A411" s="629" t="s">
        <v>6243</v>
      </c>
      <c r="C411" t="s">
        <v>6243</v>
      </c>
    </row>
    <row r="412" spans="1:3" x14ac:dyDescent="0.25">
      <c r="A412" s="629" t="s">
        <v>6244</v>
      </c>
      <c r="C412" t="s">
        <v>6244</v>
      </c>
    </row>
    <row r="413" spans="1:3" x14ac:dyDescent="0.25">
      <c r="A413" s="629" t="s">
        <v>6245</v>
      </c>
      <c r="C413" t="s">
        <v>6245</v>
      </c>
    </row>
    <row r="414" spans="1:3" x14ac:dyDescent="0.25">
      <c r="A414" s="629" t="s">
        <v>6246</v>
      </c>
      <c r="C414" t="s">
        <v>6246</v>
      </c>
    </row>
    <row r="415" spans="1:3" x14ac:dyDescent="0.25">
      <c r="A415" s="629" t="s">
        <v>6247</v>
      </c>
      <c r="C415" t="s">
        <v>6247</v>
      </c>
    </row>
    <row r="429" spans="1:1" x14ac:dyDescent="0.25">
      <c r="A429" s="629" t="s">
        <v>6248</v>
      </c>
    </row>
    <row r="430" spans="1:1" x14ac:dyDescent="0.25">
      <c r="A430" s="629" t="s">
        <v>6249</v>
      </c>
    </row>
    <row r="431" spans="1:1" x14ac:dyDescent="0.25">
      <c r="A431" s="630" t="s">
        <v>1171</v>
      </c>
    </row>
    <row r="432" spans="1:1" x14ac:dyDescent="0.25">
      <c r="A432" s="630" t="s">
        <v>6250</v>
      </c>
    </row>
    <row r="433" spans="1:1" x14ac:dyDescent="0.25">
      <c r="A433" s="630" t="s">
        <v>2465</v>
      </c>
    </row>
    <row r="434" spans="1:1" x14ac:dyDescent="0.25">
      <c r="A434" s="630" t="s">
        <v>2466</v>
      </c>
    </row>
    <row r="435" spans="1:1" x14ac:dyDescent="0.25">
      <c r="A435" s="630" t="s">
        <v>2467</v>
      </c>
    </row>
    <row r="436" spans="1:1" x14ac:dyDescent="0.25">
      <c r="A436" s="630" t="s">
        <v>6251</v>
      </c>
    </row>
    <row r="437" spans="1:1" x14ac:dyDescent="0.25">
      <c r="A437" s="630" t="s">
        <v>6252</v>
      </c>
    </row>
    <row r="438" spans="1:1" x14ac:dyDescent="0.25">
      <c r="A438" s="630" t="s">
        <v>2469</v>
      </c>
    </row>
    <row r="439" spans="1:1" x14ac:dyDescent="0.25">
      <c r="A439" s="630" t="s">
        <v>6253</v>
      </c>
    </row>
    <row r="440" spans="1:1" x14ac:dyDescent="0.25">
      <c r="A440" s="630" t="s">
        <v>6254</v>
      </c>
    </row>
    <row r="441" spans="1:1" x14ac:dyDescent="0.25">
      <c r="A441" s="630" t="s">
        <v>6255</v>
      </c>
    </row>
    <row r="442" spans="1:1" x14ac:dyDescent="0.25">
      <c r="A442" s="630" t="s">
        <v>6256</v>
      </c>
    </row>
    <row r="443" spans="1:1" x14ac:dyDescent="0.25">
      <c r="A443" s="630" t="s">
        <v>6257</v>
      </c>
    </row>
    <row r="444" spans="1:1" x14ac:dyDescent="0.25">
      <c r="A444" s="630" t="s">
        <v>6258</v>
      </c>
    </row>
    <row r="445" spans="1:1" x14ac:dyDescent="0.25">
      <c r="A445" s="630" t="s">
        <v>6259</v>
      </c>
    </row>
    <row r="446" spans="1:1" x14ac:dyDescent="0.25">
      <c r="A446" s="630" t="s">
        <v>2464</v>
      </c>
    </row>
    <row r="447" spans="1:1" x14ac:dyDescent="0.25">
      <c r="A447" s="630" t="s">
        <v>6260</v>
      </c>
    </row>
    <row r="448" spans="1:1" x14ac:dyDescent="0.25">
      <c r="A448" s="630" t="s">
        <v>6261</v>
      </c>
    </row>
    <row r="449" spans="1:1" x14ac:dyDescent="0.25">
      <c r="A449" s="630" t="s">
        <v>6262</v>
      </c>
    </row>
    <row r="450" spans="1:1" x14ac:dyDescent="0.25">
      <c r="A450" s="630" t="s">
        <v>6263</v>
      </c>
    </row>
    <row r="451" spans="1:1" x14ac:dyDescent="0.25">
      <c r="A451" s="630" t="s">
        <v>6264</v>
      </c>
    </row>
    <row r="452" spans="1:1" x14ac:dyDescent="0.25">
      <c r="A452" s="629" t="s">
        <v>6265</v>
      </c>
    </row>
    <row r="453" spans="1:1" x14ac:dyDescent="0.25">
      <c r="A453" s="629" t="s">
        <v>6266</v>
      </c>
    </row>
    <row r="454" spans="1:1" x14ac:dyDescent="0.25">
      <c r="A454" s="629" t="s">
        <v>6267</v>
      </c>
    </row>
    <row r="455" spans="1:1" x14ac:dyDescent="0.25">
      <c r="A455" s="629" t="s">
        <v>2464</v>
      </c>
    </row>
    <row r="456" spans="1:1" x14ac:dyDescent="0.25">
      <c r="A456" s="629" t="s">
        <v>6268</v>
      </c>
    </row>
    <row r="457" spans="1:1" x14ac:dyDescent="0.25">
      <c r="A457" s="629" t="s">
        <v>6269</v>
      </c>
    </row>
    <row r="458" spans="1:1" x14ac:dyDescent="0.25">
      <c r="A458" s="629" t="s">
        <v>6270</v>
      </c>
    </row>
    <row r="459" spans="1:1" x14ac:dyDescent="0.25">
      <c r="A459" s="630" t="s">
        <v>6271</v>
      </c>
    </row>
    <row r="460" spans="1:1" x14ac:dyDescent="0.25">
      <c r="A460" s="630" t="s">
        <v>6272</v>
      </c>
    </row>
    <row r="461" spans="1:1" x14ac:dyDescent="0.25">
      <c r="A461" s="630" t="s">
        <v>6273</v>
      </c>
    </row>
    <row r="462" spans="1:1" x14ac:dyDescent="0.25">
      <c r="A462" s="630" t="s">
        <v>6274</v>
      </c>
    </row>
    <row r="463" spans="1:1" x14ac:dyDescent="0.25">
      <c r="A463" s="630" t="s">
        <v>6275</v>
      </c>
    </row>
    <row r="464" spans="1:1" x14ac:dyDescent="0.25">
      <c r="A464" s="630" t="s">
        <v>2518</v>
      </c>
    </row>
    <row r="465" spans="1:1" x14ac:dyDescent="0.25">
      <c r="A465" s="630" t="s">
        <v>2519</v>
      </c>
    </row>
    <row r="466" spans="1:1" x14ac:dyDescent="0.25">
      <c r="A466" s="630" t="s">
        <v>2520</v>
      </c>
    </row>
    <row r="467" spans="1:1" x14ac:dyDescent="0.25">
      <c r="A467" s="630" t="s">
        <v>2521</v>
      </c>
    </row>
    <row r="468" spans="1:1" x14ac:dyDescent="0.25">
      <c r="A468" s="630" t="s">
        <v>6276</v>
      </c>
    </row>
    <row r="469" spans="1:1" x14ac:dyDescent="0.25">
      <c r="A469" s="630" t="s">
        <v>6277</v>
      </c>
    </row>
    <row r="470" spans="1:1" x14ac:dyDescent="0.25">
      <c r="A470" s="630" t="s">
        <v>6278</v>
      </c>
    </row>
    <row r="471" spans="1:1" x14ac:dyDescent="0.25">
      <c r="A471" s="630" t="s">
        <v>6279</v>
      </c>
    </row>
    <row r="472" spans="1:1" x14ac:dyDescent="0.25">
      <c r="A472" s="629" t="s">
        <v>6280</v>
      </c>
    </row>
    <row r="473" spans="1:1" x14ac:dyDescent="0.25">
      <c r="A473" s="629" t="s">
        <v>6281</v>
      </c>
    </row>
    <row r="474" spans="1:1" x14ac:dyDescent="0.25">
      <c r="A474" s="629" t="s">
        <v>6282</v>
      </c>
    </row>
    <row r="475" spans="1:1" x14ac:dyDescent="0.25">
      <c r="A475" s="629" t="s">
        <v>6283</v>
      </c>
    </row>
    <row r="476" spans="1:1" x14ac:dyDescent="0.25">
      <c r="A476" s="629" t="s">
        <v>6284</v>
      </c>
    </row>
    <row r="477" spans="1:1" x14ac:dyDescent="0.25">
      <c r="A477" s="629" t="s">
        <v>6285</v>
      </c>
    </row>
    <row r="478" spans="1:1" x14ac:dyDescent="0.25">
      <c r="A478" s="629" t="s">
        <v>6286</v>
      </c>
    </row>
    <row r="479" spans="1:1" x14ac:dyDescent="0.25">
      <c r="A479" s="629" t="s">
        <v>6287</v>
      </c>
    </row>
    <row r="480" spans="1:1" x14ac:dyDescent="0.25">
      <c r="A480" s="629" t="s">
        <v>6288</v>
      </c>
    </row>
    <row r="481" spans="1:3" x14ac:dyDescent="0.25">
      <c r="A481" s="629" t="s">
        <v>6289</v>
      </c>
    </row>
    <row r="482" spans="1:3" x14ac:dyDescent="0.25">
      <c r="A482" s="629" t="s">
        <v>6290</v>
      </c>
    </row>
    <row r="483" spans="1:3" x14ac:dyDescent="0.25">
      <c r="A483" s="629" t="s">
        <v>6291</v>
      </c>
    </row>
    <row r="484" spans="1:3" x14ac:dyDescent="0.25">
      <c r="A484" s="629" t="s">
        <v>6292</v>
      </c>
      <c r="C484" t="s">
        <v>6773</v>
      </c>
    </row>
    <row r="485" spans="1:3" x14ac:dyDescent="0.25">
      <c r="A485" s="629" t="s">
        <v>6293</v>
      </c>
      <c r="C485" t="s">
        <v>6774</v>
      </c>
    </row>
    <row r="486" spans="1:3" x14ac:dyDescent="0.25">
      <c r="A486" s="629" t="s">
        <v>6294</v>
      </c>
      <c r="C486" t="s">
        <v>6775</v>
      </c>
    </row>
    <row r="487" spans="1:3" x14ac:dyDescent="0.25">
      <c r="A487" s="629" t="s">
        <v>6295</v>
      </c>
      <c r="C487" t="s">
        <v>6295</v>
      </c>
    </row>
    <row r="488" spans="1:3" x14ac:dyDescent="0.25">
      <c r="A488" s="629" t="s">
        <v>6296</v>
      </c>
      <c r="C488" t="s">
        <v>6296</v>
      </c>
    </row>
    <row r="489" spans="1:3" x14ac:dyDescent="0.25">
      <c r="A489" s="629" t="s">
        <v>6297</v>
      </c>
      <c r="C489" t="s">
        <v>6297</v>
      </c>
    </row>
    <row r="490" spans="1:3" x14ac:dyDescent="0.25">
      <c r="A490" s="629" t="s">
        <v>6298</v>
      </c>
      <c r="C490" t="s">
        <v>6298</v>
      </c>
    </row>
    <row r="491" spans="1:3" x14ac:dyDescent="0.25">
      <c r="A491" s="629" t="s">
        <v>6299</v>
      </c>
      <c r="C491" t="s">
        <v>6299</v>
      </c>
    </row>
    <row r="492" spans="1:3" x14ac:dyDescent="0.25">
      <c r="A492" s="629" t="s">
        <v>6300</v>
      </c>
      <c r="C492" t="s">
        <v>6300</v>
      </c>
    </row>
    <row r="493" spans="1:3" x14ac:dyDescent="0.25">
      <c r="A493" s="629" t="s">
        <v>6301</v>
      </c>
      <c r="C493" t="s">
        <v>6301</v>
      </c>
    </row>
    <row r="494" spans="1:3" x14ac:dyDescent="0.25">
      <c r="A494" s="629" t="s">
        <v>6302</v>
      </c>
      <c r="C494" t="s">
        <v>6302</v>
      </c>
    </row>
    <row r="495" spans="1:3" x14ac:dyDescent="0.25">
      <c r="A495" s="629" t="s">
        <v>6303</v>
      </c>
      <c r="C495" t="s">
        <v>6303</v>
      </c>
    </row>
    <row r="496" spans="1:3" x14ac:dyDescent="0.25">
      <c r="A496" s="629" t="s">
        <v>6304</v>
      </c>
      <c r="C496" t="s">
        <v>6304</v>
      </c>
    </row>
    <row r="497" spans="1:3" x14ac:dyDescent="0.25">
      <c r="A497" s="630" t="s">
        <v>6305</v>
      </c>
    </row>
    <row r="498" spans="1:3" x14ac:dyDescent="0.25">
      <c r="A498" s="630" t="s">
        <v>6306</v>
      </c>
    </row>
    <row r="499" spans="1:3" x14ac:dyDescent="0.25">
      <c r="A499" s="630" t="s">
        <v>6307</v>
      </c>
    </row>
    <row r="500" spans="1:3" x14ac:dyDescent="0.25">
      <c r="A500" s="630" t="s">
        <v>6308</v>
      </c>
    </row>
    <row r="501" spans="1:3" x14ac:dyDescent="0.25">
      <c r="A501" s="630" t="s">
        <v>6309</v>
      </c>
    </row>
    <row r="502" spans="1:3" x14ac:dyDescent="0.25">
      <c r="A502" s="630" t="s">
        <v>6310</v>
      </c>
    </row>
    <row r="503" spans="1:3" x14ac:dyDescent="0.25">
      <c r="A503" s="630" t="s">
        <v>6311</v>
      </c>
    </row>
    <row r="504" spans="1:3" x14ac:dyDescent="0.25">
      <c r="A504" s="630" t="s">
        <v>5987</v>
      </c>
    </row>
    <row r="505" spans="1:3" x14ac:dyDescent="0.25">
      <c r="A505" s="630" t="s">
        <v>5988</v>
      </c>
    </row>
    <row r="506" spans="1:3" x14ac:dyDescent="0.25">
      <c r="A506" s="630" t="s">
        <v>6312</v>
      </c>
    </row>
    <row r="507" spans="1:3" x14ac:dyDescent="0.25">
      <c r="A507" s="630" t="s">
        <v>6313</v>
      </c>
    </row>
    <row r="508" spans="1:3" x14ac:dyDescent="0.25">
      <c r="A508" s="629" t="s">
        <v>6314</v>
      </c>
      <c r="C508" t="s">
        <v>6314</v>
      </c>
    </row>
    <row r="509" spans="1:3" x14ac:dyDescent="0.25">
      <c r="A509" s="629" t="s">
        <v>6315</v>
      </c>
      <c r="C509" t="s">
        <v>6776</v>
      </c>
    </row>
    <row r="510" spans="1:3" x14ac:dyDescent="0.25">
      <c r="A510" s="629" t="s">
        <v>6316</v>
      </c>
      <c r="C510" t="s">
        <v>6777</v>
      </c>
    </row>
    <row r="511" spans="1:3" x14ac:dyDescent="0.25">
      <c r="A511" s="629" t="s">
        <v>6317</v>
      </c>
      <c r="C511" t="s">
        <v>6778</v>
      </c>
    </row>
    <row r="512" spans="1:3" x14ac:dyDescent="0.25">
      <c r="A512" s="629" t="s">
        <v>6318</v>
      </c>
      <c r="C512" t="s">
        <v>6779</v>
      </c>
    </row>
    <row r="513" spans="1:3" x14ac:dyDescent="0.25">
      <c r="A513" s="629" t="s">
        <v>6319</v>
      </c>
      <c r="C513" t="s">
        <v>6319</v>
      </c>
    </row>
    <row r="514" spans="1:3" x14ac:dyDescent="0.25">
      <c r="A514" s="629" t="s">
        <v>6320</v>
      </c>
      <c r="C514" t="s">
        <v>6320</v>
      </c>
    </row>
    <row r="515" spans="1:3" x14ac:dyDescent="0.25">
      <c r="A515" s="629" t="s">
        <v>6321</v>
      </c>
      <c r="C515" t="s">
        <v>6321</v>
      </c>
    </row>
    <row r="516" spans="1:3" x14ac:dyDescent="0.25">
      <c r="A516" s="629" t="s">
        <v>6322</v>
      </c>
      <c r="C516" t="s">
        <v>6322</v>
      </c>
    </row>
    <row r="517" spans="1:3" x14ac:dyDescent="0.25">
      <c r="A517" s="629" t="s">
        <v>6323</v>
      </c>
      <c r="C517" t="s">
        <v>6323</v>
      </c>
    </row>
    <row r="518" spans="1:3" x14ac:dyDescent="0.25">
      <c r="A518" s="629" t="s">
        <v>6324</v>
      </c>
      <c r="C518" t="s">
        <v>6324</v>
      </c>
    </row>
    <row r="519" spans="1:3" x14ac:dyDescent="0.25">
      <c r="A519" s="629" t="s">
        <v>6325</v>
      </c>
      <c r="C519" t="s">
        <v>6325</v>
      </c>
    </row>
    <row r="520" spans="1:3" x14ac:dyDescent="0.25">
      <c r="A520" s="629" t="s">
        <v>6326</v>
      </c>
      <c r="C520" t="s">
        <v>6326</v>
      </c>
    </row>
    <row r="521" spans="1:3" x14ac:dyDescent="0.25">
      <c r="A521" s="629" t="s">
        <v>6327</v>
      </c>
      <c r="C521" t="s">
        <v>6327</v>
      </c>
    </row>
    <row r="522" spans="1:3" x14ac:dyDescent="0.25">
      <c r="A522" s="629" t="s">
        <v>6328</v>
      </c>
      <c r="C522" t="s">
        <v>6328</v>
      </c>
    </row>
    <row r="523" spans="1:3" x14ac:dyDescent="0.25">
      <c r="A523" s="629" t="s">
        <v>6329</v>
      </c>
      <c r="C523" t="s">
        <v>6329</v>
      </c>
    </row>
    <row r="525" spans="1:3" x14ac:dyDescent="0.25">
      <c r="A525" s="629" t="s">
        <v>6330</v>
      </c>
    </row>
    <row r="526" spans="1:3" x14ac:dyDescent="0.25">
      <c r="A526" s="629" t="s">
        <v>6331</v>
      </c>
    </row>
    <row r="527" spans="1:3" x14ac:dyDescent="0.25">
      <c r="A527" s="629" t="s">
        <v>6332</v>
      </c>
    </row>
    <row r="528" spans="1:3" x14ac:dyDescent="0.25">
      <c r="A528" s="629" t="s">
        <v>6333</v>
      </c>
    </row>
    <row r="529" spans="1:3" x14ac:dyDescent="0.25">
      <c r="A529" s="629" t="s">
        <v>6334</v>
      </c>
    </row>
    <row r="530" spans="1:3" x14ac:dyDescent="0.25">
      <c r="A530" s="629" t="s">
        <v>6335</v>
      </c>
    </row>
    <row r="531" spans="1:3" x14ac:dyDescent="0.25">
      <c r="A531" s="629" t="s">
        <v>6336</v>
      </c>
    </row>
    <row r="532" spans="1:3" x14ac:dyDescent="0.25">
      <c r="A532" s="629" t="s">
        <v>6337</v>
      </c>
    </row>
    <row r="533" spans="1:3" x14ac:dyDescent="0.25">
      <c r="A533" s="629" t="s">
        <v>6338</v>
      </c>
    </row>
    <row r="534" spans="1:3" x14ac:dyDescent="0.25">
      <c r="A534" s="629" t="s">
        <v>6339</v>
      </c>
    </row>
    <row r="535" spans="1:3" x14ac:dyDescent="0.25">
      <c r="A535" s="629" t="s">
        <v>6340</v>
      </c>
    </row>
    <row r="536" spans="1:3" x14ac:dyDescent="0.25">
      <c r="A536" s="629" t="s">
        <v>6341</v>
      </c>
    </row>
    <row r="537" spans="1:3" x14ac:dyDescent="0.25">
      <c r="A537" s="629" t="s">
        <v>6342</v>
      </c>
    </row>
    <row r="538" spans="1:3" x14ac:dyDescent="0.25">
      <c r="A538" s="629" t="s">
        <v>6343</v>
      </c>
    </row>
    <row r="540" spans="1:3" x14ac:dyDescent="0.25">
      <c r="A540" s="629" t="s">
        <v>6344</v>
      </c>
      <c r="C540" t="s">
        <v>6780</v>
      </c>
    </row>
    <row r="541" spans="1:3" x14ac:dyDescent="0.25">
      <c r="A541" s="629" t="s">
        <v>6345</v>
      </c>
      <c r="C541" t="s">
        <v>6345</v>
      </c>
    </row>
    <row r="542" spans="1:3" x14ac:dyDescent="0.25">
      <c r="A542" s="629" t="s">
        <v>6346</v>
      </c>
      <c r="C542" t="s">
        <v>6346</v>
      </c>
    </row>
    <row r="543" spans="1:3" x14ac:dyDescent="0.25">
      <c r="A543" s="630" t="s">
        <v>6347</v>
      </c>
      <c r="C543" t="s">
        <v>6347</v>
      </c>
    </row>
    <row r="544" spans="1:3" x14ac:dyDescent="0.25">
      <c r="A544" s="630" t="s">
        <v>6348</v>
      </c>
      <c r="C544" t="s">
        <v>6781</v>
      </c>
    </row>
    <row r="545" spans="1:3" x14ac:dyDescent="0.25">
      <c r="A545" s="630" t="s">
        <v>6349</v>
      </c>
      <c r="C545" t="s">
        <v>6782</v>
      </c>
    </row>
    <row r="546" spans="1:3" x14ac:dyDescent="0.25">
      <c r="A546" s="630" t="s">
        <v>6350</v>
      </c>
    </row>
    <row r="547" spans="1:3" x14ac:dyDescent="0.25">
      <c r="A547" s="630" t="s">
        <v>6351</v>
      </c>
    </row>
    <row r="548" spans="1:3" x14ac:dyDescent="0.25">
      <c r="A548" s="630" t="s">
        <v>6352</v>
      </c>
      <c r="C548" t="s">
        <v>6783</v>
      </c>
    </row>
    <row r="549" spans="1:3" x14ac:dyDescent="0.25">
      <c r="A549" s="630" t="s">
        <v>6353</v>
      </c>
      <c r="C549" t="s">
        <v>6784</v>
      </c>
    </row>
    <row r="550" spans="1:3" x14ac:dyDescent="0.25">
      <c r="A550" s="630" t="s">
        <v>6354</v>
      </c>
      <c r="C550" t="s">
        <v>6785</v>
      </c>
    </row>
    <row r="551" spans="1:3" x14ac:dyDescent="0.25">
      <c r="A551" s="630" t="s">
        <v>6355</v>
      </c>
      <c r="C551" t="s">
        <v>6355</v>
      </c>
    </row>
    <row r="552" spans="1:3" x14ac:dyDescent="0.25">
      <c r="A552" s="630" t="s">
        <v>6356</v>
      </c>
      <c r="C552" t="s">
        <v>6786</v>
      </c>
    </row>
    <row r="553" spans="1:3" x14ac:dyDescent="0.25">
      <c r="A553" s="630" t="s">
        <v>6357</v>
      </c>
      <c r="C553" t="s">
        <v>6787</v>
      </c>
    </row>
    <row r="554" spans="1:3" x14ac:dyDescent="0.25">
      <c r="A554" s="630" t="s">
        <v>6358</v>
      </c>
      <c r="C554" t="s">
        <v>6788</v>
      </c>
    </row>
    <row r="555" spans="1:3" x14ac:dyDescent="0.25">
      <c r="A555" s="630" t="s">
        <v>6359</v>
      </c>
      <c r="C555" t="s">
        <v>6789</v>
      </c>
    </row>
    <row r="556" spans="1:3" x14ac:dyDescent="0.25">
      <c r="A556" s="630" t="s">
        <v>1363</v>
      </c>
      <c r="C556" t="s">
        <v>6790</v>
      </c>
    </row>
    <row r="557" spans="1:3" x14ac:dyDescent="0.25">
      <c r="A557" s="630" t="s">
        <v>6360</v>
      </c>
      <c r="C557" t="s">
        <v>6360</v>
      </c>
    </row>
    <row r="558" spans="1:3" x14ac:dyDescent="0.25">
      <c r="A558" s="630" t="s">
        <v>6361</v>
      </c>
      <c r="C558" t="s">
        <v>6361</v>
      </c>
    </row>
    <row r="559" spans="1:3" x14ac:dyDescent="0.25">
      <c r="A559" s="630" t="s">
        <v>6362</v>
      </c>
      <c r="C559" t="s">
        <v>6362</v>
      </c>
    </row>
    <row r="560" spans="1:3" x14ac:dyDescent="0.25">
      <c r="A560" s="630" t="s">
        <v>6363</v>
      </c>
      <c r="C560" t="s">
        <v>6363</v>
      </c>
    </row>
    <row r="561" spans="1:3" x14ac:dyDescent="0.25">
      <c r="A561" s="630" t="s">
        <v>6364</v>
      </c>
      <c r="C561" t="s">
        <v>6364</v>
      </c>
    </row>
    <row r="562" spans="1:3" x14ac:dyDescent="0.25">
      <c r="A562" s="630" t="s">
        <v>6365</v>
      </c>
      <c r="C562" t="s">
        <v>6834</v>
      </c>
    </row>
    <row r="563" spans="1:3" x14ac:dyDescent="0.25">
      <c r="A563" s="630" t="s">
        <v>6366</v>
      </c>
      <c r="C563" t="s">
        <v>6388</v>
      </c>
    </row>
    <row r="564" spans="1:3" x14ac:dyDescent="0.25">
      <c r="A564" s="630" t="s">
        <v>6367</v>
      </c>
      <c r="C564" t="s">
        <v>6791</v>
      </c>
    </row>
    <row r="565" spans="1:3" x14ac:dyDescent="0.25">
      <c r="A565" s="630" t="s">
        <v>6368</v>
      </c>
      <c r="C565" t="s">
        <v>6792</v>
      </c>
    </row>
    <row r="566" spans="1:3" x14ac:dyDescent="0.25">
      <c r="A566" s="630" t="s">
        <v>6369</v>
      </c>
      <c r="C566" t="s">
        <v>6369</v>
      </c>
    </row>
    <row r="567" spans="1:3" x14ac:dyDescent="0.25">
      <c r="A567" s="630" t="s">
        <v>6370</v>
      </c>
      <c r="C567" t="s">
        <v>6781</v>
      </c>
    </row>
    <row r="568" spans="1:3" x14ac:dyDescent="0.25">
      <c r="A568" s="630" t="s">
        <v>6371</v>
      </c>
      <c r="C568" t="s">
        <v>6793</v>
      </c>
    </row>
    <row r="569" spans="1:3" ht="30" x14ac:dyDescent="0.25">
      <c r="A569" s="630" t="s">
        <v>6372</v>
      </c>
      <c r="C569" t="s">
        <v>6794</v>
      </c>
    </row>
    <row r="570" spans="1:3" x14ac:dyDescent="0.25">
      <c r="A570" s="630" t="s">
        <v>6373</v>
      </c>
    </row>
    <row r="571" spans="1:3" x14ac:dyDescent="0.25">
      <c r="A571" s="630" t="s">
        <v>6374</v>
      </c>
      <c r="C571" t="s">
        <v>6795</v>
      </c>
    </row>
    <row r="572" spans="1:3" x14ac:dyDescent="0.25">
      <c r="A572" s="630" t="s">
        <v>6375</v>
      </c>
      <c r="C572" t="s">
        <v>6796</v>
      </c>
    </row>
    <row r="573" spans="1:3" x14ac:dyDescent="0.25">
      <c r="A573" s="630" t="s">
        <v>6376</v>
      </c>
      <c r="C573" t="s">
        <v>6797</v>
      </c>
    </row>
    <row r="574" spans="1:3" x14ac:dyDescent="0.25">
      <c r="A574" s="630" t="s">
        <v>6377</v>
      </c>
      <c r="C574" t="s">
        <v>6798</v>
      </c>
    </row>
    <row r="575" spans="1:3" x14ac:dyDescent="0.25">
      <c r="A575" s="630" t="s">
        <v>6378</v>
      </c>
      <c r="C575" t="s">
        <v>6378</v>
      </c>
    </row>
    <row r="576" spans="1:3" x14ac:dyDescent="0.25">
      <c r="A576" s="630" t="s">
        <v>6379</v>
      </c>
      <c r="C576" t="s">
        <v>6799</v>
      </c>
    </row>
    <row r="577" spans="1:3" x14ac:dyDescent="0.25">
      <c r="A577" s="630" t="s">
        <v>6380</v>
      </c>
      <c r="C577" t="s">
        <v>6800</v>
      </c>
    </row>
    <row r="578" spans="1:3" x14ac:dyDescent="0.25">
      <c r="A578" s="630" t="s">
        <v>6381</v>
      </c>
      <c r="C578" t="s">
        <v>6801</v>
      </c>
    </row>
    <row r="579" spans="1:3" x14ac:dyDescent="0.25">
      <c r="A579" s="630" t="s">
        <v>6359</v>
      </c>
      <c r="C579" t="s">
        <v>6802</v>
      </c>
    </row>
    <row r="580" spans="1:3" x14ac:dyDescent="0.25">
      <c r="A580" s="630" t="s">
        <v>1406</v>
      </c>
      <c r="C580" t="s">
        <v>6803</v>
      </c>
    </row>
    <row r="581" spans="1:3" x14ac:dyDescent="0.25">
      <c r="A581" s="630" t="s">
        <v>6382</v>
      </c>
      <c r="C581" t="s">
        <v>6382</v>
      </c>
    </row>
    <row r="582" spans="1:3" x14ac:dyDescent="0.25">
      <c r="A582" s="630" t="s">
        <v>6383</v>
      </c>
      <c r="C582" t="s">
        <v>6383</v>
      </c>
    </row>
    <row r="583" spans="1:3" x14ac:dyDescent="0.25">
      <c r="A583" s="630" t="s">
        <v>6384</v>
      </c>
      <c r="C583" t="s">
        <v>6384</v>
      </c>
    </row>
    <row r="584" spans="1:3" x14ac:dyDescent="0.25">
      <c r="A584" s="630" t="s">
        <v>6385</v>
      </c>
      <c r="C584" t="s">
        <v>6385</v>
      </c>
    </row>
    <row r="585" spans="1:3" x14ac:dyDescent="0.25">
      <c r="A585" s="630" t="s">
        <v>6363</v>
      </c>
      <c r="C585" t="s">
        <v>6363</v>
      </c>
    </row>
    <row r="586" spans="1:3" x14ac:dyDescent="0.25">
      <c r="A586" s="630" t="s">
        <v>6364</v>
      </c>
      <c r="C586" t="s">
        <v>6364</v>
      </c>
    </row>
    <row r="587" spans="1:3" x14ac:dyDescent="0.25">
      <c r="A587" s="630" t="s">
        <v>6386</v>
      </c>
      <c r="C587" t="s">
        <v>6386</v>
      </c>
    </row>
    <row r="588" spans="1:3" x14ac:dyDescent="0.25">
      <c r="A588" s="630" t="s">
        <v>6387</v>
      </c>
      <c r="C588" t="s">
        <v>6387</v>
      </c>
    </row>
    <row r="589" spans="1:3" x14ac:dyDescent="0.25">
      <c r="A589" s="630" t="s">
        <v>6388</v>
      </c>
      <c r="C589" t="s">
        <v>6388</v>
      </c>
    </row>
    <row r="590" spans="1:3" x14ac:dyDescent="0.25">
      <c r="A590" s="630" t="s">
        <v>6367</v>
      </c>
      <c r="C590" t="s">
        <v>6791</v>
      </c>
    </row>
    <row r="591" spans="1:3" x14ac:dyDescent="0.25">
      <c r="A591" s="630" t="s">
        <v>6389</v>
      </c>
      <c r="C591" t="s">
        <v>6792</v>
      </c>
    </row>
    <row r="592" spans="1:3" x14ac:dyDescent="0.25">
      <c r="A592" s="630" t="s">
        <v>6390</v>
      </c>
    </row>
    <row r="593" spans="1:3" x14ac:dyDescent="0.25">
      <c r="A593" s="630" t="s">
        <v>6391</v>
      </c>
      <c r="C593" t="s">
        <v>6391</v>
      </c>
    </row>
    <row r="594" spans="1:3" x14ac:dyDescent="0.25">
      <c r="A594" s="630" t="s">
        <v>6392</v>
      </c>
      <c r="C594" t="s">
        <v>6804</v>
      </c>
    </row>
    <row r="595" spans="1:3" x14ac:dyDescent="0.25">
      <c r="A595" s="630" t="s">
        <v>6393</v>
      </c>
      <c r="C595" t="s">
        <v>6805</v>
      </c>
    </row>
    <row r="596" spans="1:3" x14ac:dyDescent="0.25">
      <c r="A596" s="630" t="s">
        <v>6394</v>
      </c>
      <c r="C596" t="s">
        <v>6806</v>
      </c>
    </row>
    <row r="597" spans="1:3" x14ac:dyDescent="0.25">
      <c r="A597" s="630" t="s">
        <v>6395</v>
      </c>
      <c r="C597" t="s">
        <v>6395</v>
      </c>
    </row>
    <row r="598" spans="1:3" x14ac:dyDescent="0.25">
      <c r="A598" s="630" t="s">
        <v>6396</v>
      </c>
      <c r="C598" t="s">
        <v>6396</v>
      </c>
    </row>
    <row r="599" spans="1:3" x14ac:dyDescent="0.25">
      <c r="A599" s="630" t="s">
        <v>6397</v>
      </c>
      <c r="C599" t="s">
        <v>6807</v>
      </c>
    </row>
    <row r="600" spans="1:3" x14ac:dyDescent="0.25">
      <c r="A600" s="630" t="s">
        <v>6398</v>
      </c>
      <c r="C600" t="s">
        <v>6398</v>
      </c>
    </row>
    <row r="601" spans="1:3" x14ac:dyDescent="0.25">
      <c r="A601" s="630" t="s">
        <v>6399</v>
      </c>
      <c r="C601" t="s">
        <v>6808</v>
      </c>
    </row>
    <row r="602" spans="1:3" x14ac:dyDescent="0.25">
      <c r="A602" s="630" t="s">
        <v>6400</v>
      </c>
      <c r="C602" t="s">
        <v>6400</v>
      </c>
    </row>
    <row r="603" spans="1:3" x14ac:dyDescent="0.25">
      <c r="A603" s="630" t="s">
        <v>1437</v>
      </c>
      <c r="C603" t="s">
        <v>6809</v>
      </c>
    </row>
    <row r="604" spans="1:3" x14ac:dyDescent="0.25">
      <c r="A604" s="630" t="s">
        <v>6401</v>
      </c>
      <c r="C604" t="s">
        <v>6401</v>
      </c>
    </row>
    <row r="605" spans="1:3" x14ac:dyDescent="0.25">
      <c r="A605" s="630" t="s">
        <v>6402</v>
      </c>
      <c r="C605" t="s">
        <v>6402</v>
      </c>
    </row>
    <row r="606" spans="1:3" x14ac:dyDescent="0.25">
      <c r="A606" s="630" t="s">
        <v>6403</v>
      </c>
      <c r="C606" t="s">
        <v>6403</v>
      </c>
    </row>
    <row r="607" spans="1:3" x14ac:dyDescent="0.25">
      <c r="A607" s="630" t="s">
        <v>6363</v>
      </c>
      <c r="C607" t="s">
        <v>6810</v>
      </c>
    </row>
    <row r="608" spans="1:3" x14ac:dyDescent="0.25">
      <c r="A608" s="630" t="s">
        <v>6364</v>
      </c>
      <c r="C608" t="s">
        <v>6811</v>
      </c>
    </row>
    <row r="609" spans="1:3" x14ac:dyDescent="0.25">
      <c r="A609" s="630" t="s">
        <v>6386</v>
      </c>
      <c r="C609" t="s">
        <v>6386</v>
      </c>
    </row>
    <row r="610" spans="1:3" x14ac:dyDescent="0.25">
      <c r="A610" s="630" t="s">
        <v>6387</v>
      </c>
      <c r="C610" t="s">
        <v>6387</v>
      </c>
    </row>
    <row r="611" spans="1:3" x14ac:dyDescent="0.25">
      <c r="A611" s="630" t="s">
        <v>6388</v>
      </c>
      <c r="C611" t="s">
        <v>6388</v>
      </c>
    </row>
    <row r="612" spans="1:3" x14ac:dyDescent="0.25">
      <c r="A612" s="630" t="s">
        <v>6367</v>
      </c>
      <c r="C612" t="s">
        <v>6791</v>
      </c>
    </row>
    <row r="613" spans="1:3" x14ac:dyDescent="0.25">
      <c r="A613" s="630" t="s">
        <v>6404</v>
      </c>
      <c r="C613" t="s">
        <v>6792</v>
      </c>
    </row>
    <row r="614" spans="1:3" x14ac:dyDescent="0.25">
      <c r="A614" s="630" t="s">
        <v>6063</v>
      </c>
    </row>
    <row r="615" spans="1:3" x14ac:dyDescent="0.25">
      <c r="A615" s="629" t="s">
        <v>6405</v>
      </c>
      <c r="C615" t="s">
        <v>6405</v>
      </c>
    </row>
    <row r="616" spans="1:3" x14ac:dyDescent="0.25">
      <c r="A616" s="629" t="s">
        <v>6406</v>
      </c>
      <c r="C616" t="s">
        <v>6812</v>
      </c>
    </row>
    <row r="617" spans="1:3" x14ac:dyDescent="0.25">
      <c r="A617" s="629" t="s">
        <v>6407</v>
      </c>
      <c r="C617" t="s">
        <v>6407</v>
      </c>
    </row>
    <row r="618" spans="1:3" x14ac:dyDescent="0.25">
      <c r="A618" s="629" t="s">
        <v>1459</v>
      </c>
      <c r="C618" t="s">
        <v>6813</v>
      </c>
    </row>
    <row r="619" spans="1:3" x14ac:dyDescent="0.25">
      <c r="A619" s="629" t="s">
        <v>6408</v>
      </c>
      <c r="C619" t="s">
        <v>6408</v>
      </c>
    </row>
    <row r="620" spans="1:3" x14ac:dyDescent="0.25">
      <c r="A620" s="629" t="s">
        <v>6409</v>
      </c>
      <c r="C620" t="s">
        <v>6409</v>
      </c>
    </row>
    <row r="621" spans="1:3" x14ac:dyDescent="0.25">
      <c r="A621" s="629" t="s">
        <v>6410</v>
      </c>
      <c r="C621" t="s">
        <v>6410</v>
      </c>
    </row>
    <row r="622" spans="1:3" x14ac:dyDescent="0.25">
      <c r="A622" s="629" t="s">
        <v>6411</v>
      </c>
      <c r="C622" t="s">
        <v>6411</v>
      </c>
    </row>
    <row r="623" spans="1:3" x14ac:dyDescent="0.25">
      <c r="A623" s="629" t="s">
        <v>6412</v>
      </c>
      <c r="C623" t="s">
        <v>6412</v>
      </c>
    </row>
    <row r="624" spans="1:3" x14ac:dyDescent="0.25">
      <c r="A624" s="629" t="s">
        <v>6413</v>
      </c>
      <c r="C624" t="s">
        <v>6413</v>
      </c>
    </row>
    <row r="625" spans="1:3" x14ac:dyDescent="0.25">
      <c r="A625" s="629" t="s">
        <v>6414</v>
      </c>
      <c r="C625" t="s">
        <v>6414</v>
      </c>
    </row>
    <row r="626" spans="1:3" x14ac:dyDescent="0.25">
      <c r="A626" s="630" t="s">
        <v>6415</v>
      </c>
      <c r="C626" t="s">
        <v>6415</v>
      </c>
    </row>
    <row r="627" spans="1:3" x14ac:dyDescent="0.25">
      <c r="A627" s="630" t="s">
        <v>6416</v>
      </c>
      <c r="C627" t="s">
        <v>6814</v>
      </c>
    </row>
    <row r="628" spans="1:3" x14ac:dyDescent="0.25">
      <c r="A628" s="630" t="s">
        <v>6417</v>
      </c>
      <c r="C628" t="s">
        <v>6815</v>
      </c>
    </row>
    <row r="629" spans="1:3" x14ac:dyDescent="0.25">
      <c r="A629" s="630" t="s">
        <v>6418</v>
      </c>
      <c r="C629" t="s">
        <v>6816</v>
      </c>
    </row>
    <row r="630" spans="1:3" x14ac:dyDescent="0.25">
      <c r="A630" s="630" t="s">
        <v>6419</v>
      </c>
      <c r="C630" t="s">
        <v>6817</v>
      </c>
    </row>
    <row r="631" spans="1:3" x14ac:dyDescent="0.25">
      <c r="A631" s="630" t="s">
        <v>6420</v>
      </c>
      <c r="C631" t="s">
        <v>6818</v>
      </c>
    </row>
    <row r="632" spans="1:3" x14ac:dyDescent="0.25">
      <c r="A632" s="630" t="s">
        <v>6421</v>
      </c>
      <c r="C632" t="s">
        <v>6421</v>
      </c>
    </row>
    <row r="633" spans="1:3" x14ac:dyDescent="0.25">
      <c r="A633" s="630" t="s">
        <v>6422</v>
      </c>
      <c r="C633" t="s">
        <v>6422</v>
      </c>
    </row>
    <row r="634" spans="1:3" x14ac:dyDescent="0.25">
      <c r="A634" s="630" t="s">
        <v>6423</v>
      </c>
      <c r="C634" t="s">
        <v>6423</v>
      </c>
    </row>
    <row r="635" spans="1:3" x14ac:dyDescent="0.25">
      <c r="A635" s="630" t="s">
        <v>6424</v>
      </c>
      <c r="C635" t="s">
        <v>6424</v>
      </c>
    </row>
    <row r="636" spans="1:3" x14ac:dyDescent="0.25">
      <c r="A636" s="630" t="s">
        <v>6425</v>
      </c>
      <c r="C636" t="s">
        <v>6425</v>
      </c>
    </row>
    <row r="637" spans="1:3" x14ac:dyDescent="0.25">
      <c r="A637" s="630" t="s">
        <v>6426</v>
      </c>
      <c r="C637" t="s">
        <v>6426</v>
      </c>
    </row>
    <row r="638" spans="1:3" x14ac:dyDescent="0.25">
      <c r="A638" s="630" t="s">
        <v>6427</v>
      </c>
      <c r="C638" t="s">
        <v>6427</v>
      </c>
    </row>
    <row r="639" spans="1:3" x14ac:dyDescent="0.25">
      <c r="A639" s="630" t="s">
        <v>6428</v>
      </c>
      <c r="C639" t="s">
        <v>6819</v>
      </c>
    </row>
    <row r="640" spans="1:3" x14ac:dyDescent="0.25">
      <c r="A640" s="630" t="s">
        <v>6429</v>
      </c>
      <c r="C640" t="s">
        <v>6820</v>
      </c>
    </row>
    <row r="641" spans="1:3" x14ac:dyDescent="0.25">
      <c r="A641" s="630" t="s">
        <v>6430</v>
      </c>
    </row>
    <row r="642" spans="1:3" x14ac:dyDescent="0.25">
      <c r="A642" s="630" t="s">
        <v>6431</v>
      </c>
      <c r="C642" t="s">
        <v>6431</v>
      </c>
    </row>
    <row r="643" spans="1:3" x14ac:dyDescent="0.25">
      <c r="A643" s="630" t="s">
        <v>6432</v>
      </c>
      <c r="C643" t="s">
        <v>6432</v>
      </c>
    </row>
    <row r="644" spans="1:3" x14ac:dyDescent="0.25">
      <c r="A644" s="630" t="s">
        <v>6433</v>
      </c>
      <c r="C644" t="s">
        <v>6433</v>
      </c>
    </row>
    <row r="645" spans="1:3" x14ac:dyDescent="0.25">
      <c r="A645" s="630" t="s">
        <v>6434</v>
      </c>
      <c r="C645" t="s">
        <v>6434</v>
      </c>
    </row>
    <row r="646" spans="1:3" x14ac:dyDescent="0.25">
      <c r="A646" s="630" t="s">
        <v>6435</v>
      </c>
      <c r="C646" t="s">
        <v>6435</v>
      </c>
    </row>
    <row r="647" spans="1:3" x14ac:dyDescent="0.25">
      <c r="A647" s="630" t="s">
        <v>6436</v>
      </c>
    </row>
    <row r="648" spans="1:3" x14ac:dyDescent="0.25">
      <c r="A648" s="630" t="s">
        <v>6437</v>
      </c>
    </row>
    <row r="649" spans="1:3" x14ac:dyDescent="0.25">
      <c r="A649" s="630" t="s">
        <v>6438</v>
      </c>
    </row>
    <row r="650" spans="1:3" x14ac:dyDescent="0.25">
      <c r="A650" s="630" t="s">
        <v>6439</v>
      </c>
    </row>
    <row r="651" spans="1:3" x14ac:dyDescent="0.25">
      <c r="A651" s="630" t="s">
        <v>6440</v>
      </c>
    </row>
    <row r="652" spans="1:3" x14ac:dyDescent="0.25">
      <c r="A652" s="630" t="s">
        <v>6441</v>
      </c>
    </row>
    <row r="653" spans="1:3" x14ac:dyDescent="0.25">
      <c r="A653" s="630" t="s">
        <v>6442</v>
      </c>
    </row>
    <row r="654" spans="1:3" x14ac:dyDescent="0.25">
      <c r="A654" s="630" t="s">
        <v>6443</v>
      </c>
    </row>
    <row r="655" spans="1:3" x14ac:dyDescent="0.25">
      <c r="A655" s="630" t="s">
        <v>6444</v>
      </c>
    </row>
    <row r="656" spans="1:3" x14ac:dyDescent="0.25">
      <c r="A656" s="630" t="s">
        <v>6445</v>
      </c>
    </row>
    <row r="657" spans="1:1" x14ac:dyDescent="0.25">
      <c r="A657" s="630" t="s">
        <v>6446</v>
      </c>
    </row>
    <row r="658" spans="1:1" x14ac:dyDescent="0.25">
      <c r="A658" s="630" t="s">
        <v>6447</v>
      </c>
    </row>
    <row r="659" spans="1:1" x14ac:dyDescent="0.25">
      <c r="A659" s="630" t="s">
        <v>6448</v>
      </c>
    </row>
    <row r="660" spans="1:1" x14ac:dyDescent="0.25">
      <c r="A660" s="630" t="s">
        <v>6297</v>
      </c>
    </row>
    <row r="661" spans="1:1" x14ac:dyDescent="0.25">
      <c r="A661" s="630" t="s">
        <v>6449</v>
      </c>
    </row>
    <row r="662" spans="1:1" x14ac:dyDescent="0.25">
      <c r="A662" s="630" t="s">
        <v>6450</v>
      </c>
    </row>
    <row r="663" spans="1:1" x14ac:dyDescent="0.25">
      <c r="A663" s="630" t="s">
        <v>6451</v>
      </c>
    </row>
    <row r="664" spans="1:1" x14ac:dyDescent="0.25">
      <c r="A664" s="630" t="s">
        <v>6452</v>
      </c>
    </row>
    <row r="665" spans="1:1" x14ac:dyDescent="0.25">
      <c r="A665" s="630" t="s">
        <v>6453</v>
      </c>
    </row>
    <row r="667" spans="1:1" x14ac:dyDescent="0.25">
      <c r="A667" s="629" t="s">
        <v>6454</v>
      </c>
    </row>
    <row r="668" spans="1:1" x14ac:dyDescent="0.25">
      <c r="A668" s="629" t="s">
        <v>6455</v>
      </c>
    </row>
    <row r="669" spans="1:1" x14ac:dyDescent="0.25">
      <c r="A669" s="629" t="s">
        <v>6456</v>
      </c>
    </row>
    <row r="670" spans="1:1" x14ac:dyDescent="0.25">
      <c r="A670" s="629" t="s">
        <v>6457</v>
      </c>
    </row>
    <row r="671" spans="1:1" x14ac:dyDescent="0.25">
      <c r="A671" s="629" t="s">
        <v>6458</v>
      </c>
    </row>
    <row r="672" spans="1:1" x14ac:dyDescent="0.25">
      <c r="A672" s="629" t="s">
        <v>6459</v>
      </c>
    </row>
    <row r="673" spans="1:1" x14ac:dyDescent="0.25">
      <c r="A673" s="629" t="s">
        <v>6460</v>
      </c>
    </row>
    <row r="674" spans="1:1" x14ac:dyDescent="0.25">
      <c r="A674" s="629" t="s">
        <v>6461</v>
      </c>
    </row>
    <row r="675" spans="1:1" x14ac:dyDescent="0.25">
      <c r="A675" s="629" t="s">
        <v>6462</v>
      </c>
    </row>
    <row r="676" spans="1:1" x14ac:dyDescent="0.25">
      <c r="A676" s="629" t="s">
        <v>6463</v>
      </c>
    </row>
    <row r="677" spans="1:1" x14ac:dyDescent="0.25">
      <c r="A677" s="629" t="s">
        <v>6464</v>
      </c>
    </row>
    <row r="678" spans="1:1" x14ac:dyDescent="0.25">
      <c r="A678" s="629" t="s">
        <v>6465</v>
      </c>
    </row>
    <row r="679" spans="1:1" x14ac:dyDescent="0.25">
      <c r="A679" s="629" t="s">
        <v>6466</v>
      </c>
    </row>
    <row r="680" spans="1:1" x14ac:dyDescent="0.25">
      <c r="A680" s="629" t="s">
        <v>6467</v>
      </c>
    </row>
    <row r="681" spans="1:1" x14ac:dyDescent="0.25">
      <c r="A681" s="629" t="s">
        <v>6468</v>
      </c>
    </row>
    <row r="682" spans="1:1" x14ac:dyDescent="0.25">
      <c r="A682" s="629" t="s">
        <v>6469</v>
      </c>
    </row>
    <row r="683" spans="1:1" x14ac:dyDescent="0.25">
      <c r="A683" s="629" t="s">
        <v>6470</v>
      </c>
    </row>
    <row r="684" spans="1:1" x14ac:dyDescent="0.25">
      <c r="A684" s="629" t="s">
        <v>6471</v>
      </c>
    </row>
    <row r="685" spans="1:1" x14ac:dyDescent="0.25">
      <c r="A685" s="629" t="s">
        <v>6472</v>
      </c>
    </row>
    <row r="686" spans="1:1" x14ac:dyDescent="0.25">
      <c r="A686" s="629" t="s">
        <v>6473</v>
      </c>
    </row>
    <row r="687" spans="1:1" x14ac:dyDescent="0.25">
      <c r="A687" s="629" t="s">
        <v>6474</v>
      </c>
    </row>
    <row r="688" spans="1:1" x14ac:dyDescent="0.25">
      <c r="A688" s="629" t="s">
        <v>6475</v>
      </c>
    </row>
    <row r="689" spans="1:1" x14ac:dyDescent="0.25">
      <c r="A689" s="629" t="s">
        <v>6476</v>
      </c>
    </row>
    <row r="690" spans="1:1" x14ac:dyDescent="0.25">
      <c r="A690" s="629" t="s">
        <v>6477</v>
      </c>
    </row>
    <row r="691" spans="1:1" x14ac:dyDescent="0.25">
      <c r="A691" s="629" t="s">
        <v>6478</v>
      </c>
    </row>
    <row r="692" spans="1:1" x14ac:dyDescent="0.25">
      <c r="A692" s="629" t="s">
        <v>6479</v>
      </c>
    </row>
    <row r="693" spans="1:1" x14ac:dyDescent="0.25">
      <c r="A693" s="629" t="s">
        <v>6480</v>
      </c>
    </row>
    <row r="694" spans="1:1" x14ac:dyDescent="0.25">
      <c r="A694" s="629" t="s">
        <v>1550</v>
      </c>
    </row>
    <row r="695" spans="1:1" x14ac:dyDescent="0.25">
      <c r="A695" s="629" t="s">
        <v>6481</v>
      </c>
    </row>
    <row r="696" spans="1:1" x14ac:dyDescent="0.25">
      <c r="A696" s="629" t="s">
        <v>6482</v>
      </c>
    </row>
    <row r="697" spans="1:1" x14ac:dyDescent="0.25">
      <c r="A697" s="629" t="s">
        <v>6483</v>
      </c>
    </row>
    <row r="698" spans="1:1" x14ac:dyDescent="0.25">
      <c r="A698" s="629" t="s">
        <v>6484</v>
      </c>
    </row>
    <row r="699" spans="1:1" x14ac:dyDescent="0.25">
      <c r="A699" s="629" t="s">
        <v>6485</v>
      </c>
    </row>
    <row r="700" spans="1:1" x14ac:dyDescent="0.25">
      <c r="A700" s="629" t="s">
        <v>6486</v>
      </c>
    </row>
    <row r="701" spans="1:1" x14ac:dyDescent="0.25">
      <c r="A701" s="629" t="s">
        <v>6487</v>
      </c>
    </row>
    <row r="702" spans="1:1" x14ac:dyDescent="0.25">
      <c r="A702" s="629" t="s">
        <v>6488</v>
      </c>
    </row>
    <row r="703" spans="1:1" x14ac:dyDescent="0.25">
      <c r="A703" s="629" t="s">
        <v>6489</v>
      </c>
    </row>
    <row r="704" spans="1:1" x14ac:dyDescent="0.25">
      <c r="A704" s="629" t="s">
        <v>6490</v>
      </c>
    </row>
    <row r="705" spans="1:1" x14ac:dyDescent="0.25">
      <c r="A705" s="629" t="s">
        <v>6491</v>
      </c>
    </row>
    <row r="706" spans="1:1" x14ac:dyDescent="0.25">
      <c r="A706" s="629" t="s">
        <v>6492</v>
      </c>
    </row>
    <row r="707" spans="1:1" x14ac:dyDescent="0.25">
      <c r="A707" s="629" t="s">
        <v>6493</v>
      </c>
    </row>
    <row r="708" spans="1:1" x14ac:dyDescent="0.25">
      <c r="A708" s="629" t="s">
        <v>6494</v>
      </c>
    </row>
    <row r="709" spans="1:1" x14ac:dyDescent="0.25">
      <c r="A709" s="629" t="s">
        <v>6495</v>
      </c>
    </row>
    <row r="710" spans="1:1" x14ac:dyDescent="0.25">
      <c r="A710" s="629" t="s">
        <v>6496</v>
      </c>
    </row>
    <row r="711" spans="1:1" x14ac:dyDescent="0.25">
      <c r="A711" s="629" t="s">
        <v>6497</v>
      </c>
    </row>
    <row r="712" spans="1:1" x14ac:dyDescent="0.25">
      <c r="A712" s="629" t="s">
        <v>6498</v>
      </c>
    </row>
    <row r="713" spans="1:1" x14ac:dyDescent="0.25">
      <c r="A713" s="629" t="s">
        <v>6499</v>
      </c>
    </row>
    <row r="714" spans="1:1" x14ac:dyDescent="0.25">
      <c r="A714" s="629" t="s">
        <v>6500</v>
      </c>
    </row>
    <row r="715" spans="1:1" x14ac:dyDescent="0.25">
      <c r="A715" s="629" t="s">
        <v>6501</v>
      </c>
    </row>
    <row r="716" spans="1:1" x14ac:dyDescent="0.25">
      <c r="A716" s="629" t="s">
        <v>6502</v>
      </c>
    </row>
    <row r="717" spans="1:1" x14ac:dyDescent="0.25">
      <c r="A717" s="629" t="s">
        <v>6503</v>
      </c>
    </row>
    <row r="718" spans="1:1" x14ac:dyDescent="0.25">
      <c r="A718" s="629" t="s">
        <v>6504</v>
      </c>
    </row>
    <row r="719" spans="1:1" x14ac:dyDescent="0.25">
      <c r="A719" s="629" t="s">
        <v>6505</v>
      </c>
    </row>
    <row r="720" spans="1:1" x14ac:dyDescent="0.25">
      <c r="A720" s="629" t="s">
        <v>6506</v>
      </c>
    </row>
    <row r="721" spans="1:1" x14ac:dyDescent="0.25">
      <c r="A721" s="629" t="s">
        <v>6507</v>
      </c>
    </row>
    <row r="722" spans="1:1" x14ac:dyDescent="0.25">
      <c r="A722" s="629" t="s">
        <v>6508</v>
      </c>
    </row>
    <row r="723" spans="1:1" x14ac:dyDescent="0.25">
      <c r="A723" s="629" t="s">
        <v>6509</v>
      </c>
    </row>
    <row r="724" spans="1:1" x14ac:dyDescent="0.25">
      <c r="A724" s="629" t="s">
        <v>6510</v>
      </c>
    </row>
    <row r="725" spans="1:1" x14ac:dyDescent="0.25">
      <c r="A725" s="629" t="s">
        <v>6511</v>
      </c>
    </row>
    <row r="726" spans="1:1" x14ac:dyDescent="0.25">
      <c r="A726" s="629" t="s">
        <v>6512</v>
      </c>
    </row>
    <row r="727" spans="1:1" x14ac:dyDescent="0.25">
      <c r="A727" s="629" t="s">
        <v>6513</v>
      </c>
    </row>
    <row r="728" spans="1:1" x14ac:dyDescent="0.25">
      <c r="A728" s="629" t="s">
        <v>6514</v>
      </c>
    </row>
    <row r="729" spans="1:1" x14ac:dyDescent="0.25">
      <c r="A729" s="629" t="s">
        <v>6515</v>
      </c>
    </row>
    <row r="730" spans="1:1" ht="30" x14ac:dyDescent="0.25">
      <c r="A730" s="629" t="s">
        <v>6516</v>
      </c>
    </row>
    <row r="731" spans="1:1" ht="30" x14ac:dyDescent="0.25">
      <c r="A731" s="629" t="s">
        <v>6517</v>
      </c>
    </row>
    <row r="732" spans="1:1" ht="30" x14ac:dyDescent="0.25">
      <c r="A732" s="629" t="s">
        <v>6518</v>
      </c>
    </row>
    <row r="733" spans="1:1" x14ac:dyDescent="0.25">
      <c r="A733" s="629" t="s">
        <v>6519</v>
      </c>
    </row>
    <row r="734" spans="1:1" x14ac:dyDescent="0.25">
      <c r="A734" s="629" t="s">
        <v>1779</v>
      </c>
    </row>
    <row r="735" spans="1:1" ht="30" x14ac:dyDescent="0.25">
      <c r="A735" s="629" t="s">
        <v>6520</v>
      </c>
    </row>
    <row r="736" spans="1:1" ht="30" x14ac:dyDescent="0.25">
      <c r="A736" s="629" t="s">
        <v>6521</v>
      </c>
    </row>
    <row r="737" spans="1:1" x14ac:dyDescent="0.25">
      <c r="A737" s="629" t="s">
        <v>6522</v>
      </c>
    </row>
    <row r="738" spans="1:1" ht="30" x14ac:dyDescent="0.25">
      <c r="A738" s="629" t="s">
        <v>6523</v>
      </c>
    </row>
    <row r="739" spans="1:1" ht="30" x14ac:dyDescent="0.25">
      <c r="A739" s="629" t="s">
        <v>6524</v>
      </c>
    </row>
    <row r="740" spans="1:1" x14ac:dyDescent="0.25">
      <c r="A740" s="629" t="s">
        <v>6525</v>
      </c>
    </row>
    <row r="741" spans="1:1" ht="30" x14ac:dyDescent="0.25">
      <c r="A741" s="629" t="s">
        <v>6526</v>
      </c>
    </row>
    <row r="742" spans="1:1" x14ac:dyDescent="0.25">
      <c r="A742" s="629" t="s">
        <v>6527</v>
      </c>
    </row>
    <row r="743" spans="1:1" ht="30" x14ac:dyDescent="0.25">
      <c r="A743" s="629" t="s">
        <v>6528</v>
      </c>
    </row>
    <row r="744" spans="1:1" ht="30" x14ac:dyDescent="0.25">
      <c r="A744" s="629" t="s">
        <v>6529</v>
      </c>
    </row>
    <row r="745" spans="1:1" ht="30" x14ac:dyDescent="0.25">
      <c r="A745" s="629" t="s">
        <v>6530</v>
      </c>
    </row>
    <row r="746" spans="1:1" ht="30" x14ac:dyDescent="0.25">
      <c r="A746" s="629" t="s">
        <v>6531</v>
      </c>
    </row>
    <row r="747" spans="1:1" x14ac:dyDescent="0.25">
      <c r="A747" s="629" t="s">
        <v>6532</v>
      </c>
    </row>
    <row r="748" spans="1:1" ht="30" x14ac:dyDescent="0.25">
      <c r="A748" s="629" t="s">
        <v>6533</v>
      </c>
    </row>
    <row r="749" spans="1:1" ht="30" x14ac:dyDescent="0.25">
      <c r="A749" s="629" t="s">
        <v>6534</v>
      </c>
    </row>
    <row r="750" spans="1:1" ht="30" x14ac:dyDescent="0.25">
      <c r="A750" s="629" t="s">
        <v>6535</v>
      </c>
    </row>
    <row r="751" spans="1:1" x14ac:dyDescent="0.25">
      <c r="A751" s="629" t="s">
        <v>6536</v>
      </c>
    </row>
    <row r="752" spans="1:1" ht="30" x14ac:dyDescent="0.25">
      <c r="A752" s="629" t="s">
        <v>6537</v>
      </c>
    </row>
    <row r="753" spans="1:1" ht="30" x14ac:dyDescent="0.25">
      <c r="A753" s="629" t="s">
        <v>6538</v>
      </c>
    </row>
    <row r="754" spans="1:1" x14ac:dyDescent="0.25">
      <c r="A754" s="629" t="s">
        <v>6539</v>
      </c>
    </row>
    <row r="755" spans="1:1" ht="30" x14ac:dyDescent="0.25">
      <c r="A755" s="629" t="s">
        <v>6540</v>
      </c>
    </row>
    <row r="756" spans="1:1" ht="30" x14ac:dyDescent="0.25">
      <c r="A756" s="629" t="s">
        <v>6541</v>
      </c>
    </row>
    <row r="757" spans="1:1" ht="30" x14ac:dyDescent="0.25">
      <c r="A757" s="629" t="s">
        <v>6542</v>
      </c>
    </row>
    <row r="758" spans="1:1" x14ac:dyDescent="0.25">
      <c r="A758" s="629" t="s">
        <v>6543</v>
      </c>
    </row>
    <row r="759" spans="1:1" ht="30" x14ac:dyDescent="0.25">
      <c r="A759" s="629" t="s">
        <v>6544</v>
      </c>
    </row>
    <row r="760" spans="1:1" x14ac:dyDescent="0.25">
      <c r="A760" s="629" t="s">
        <v>6545</v>
      </c>
    </row>
    <row r="761" spans="1:1" ht="30" x14ac:dyDescent="0.25">
      <c r="A761" s="629" t="s">
        <v>6546</v>
      </c>
    </row>
    <row r="762" spans="1:1" ht="30" x14ac:dyDescent="0.25">
      <c r="A762" s="629" t="s">
        <v>6547</v>
      </c>
    </row>
    <row r="763" spans="1:1" ht="30" x14ac:dyDescent="0.25">
      <c r="A763" s="629" t="s">
        <v>6548</v>
      </c>
    </row>
    <row r="764" spans="1:1" ht="30" x14ac:dyDescent="0.25">
      <c r="A764" s="629" t="s">
        <v>6549</v>
      </c>
    </row>
    <row r="765" spans="1:1" ht="30" x14ac:dyDescent="0.25">
      <c r="A765" s="629" t="s">
        <v>6550</v>
      </c>
    </row>
    <row r="766" spans="1:1" ht="30" x14ac:dyDescent="0.25">
      <c r="A766" s="629" t="s">
        <v>2167</v>
      </c>
    </row>
    <row r="767" spans="1:1" ht="30" x14ac:dyDescent="0.25">
      <c r="A767" s="629" t="s">
        <v>6551</v>
      </c>
    </row>
    <row r="768" spans="1:1" x14ac:dyDescent="0.25">
      <c r="A768" s="629" t="s">
        <v>6552</v>
      </c>
    </row>
    <row r="769" spans="1:1" ht="30" x14ac:dyDescent="0.25">
      <c r="A769" s="629" t="s">
        <v>6553</v>
      </c>
    </row>
    <row r="770" spans="1:1" ht="30" x14ac:dyDescent="0.25">
      <c r="A770" s="629" t="s">
        <v>6554</v>
      </c>
    </row>
    <row r="771" spans="1:1" x14ac:dyDescent="0.25">
      <c r="A771" s="629" t="s">
        <v>6555</v>
      </c>
    </row>
    <row r="772" spans="1:1" ht="30" x14ac:dyDescent="0.25">
      <c r="A772" s="629" t="s">
        <v>2264</v>
      </c>
    </row>
    <row r="773" spans="1:1" x14ac:dyDescent="0.25">
      <c r="A773" s="629" t="s">
        <v>2287</v>
      </c>
    </row>
    <row r="774" spans="1:1" ht="30" x14ac:dyDescent="0.25">
      <c r="A774" s="629" t="s">
        <v>6556</v>
      </c>
    </row>
    <row r="775" spans="1:1" ht="30" x14ac:dyDescent="0.25">
      <c r="A775" s="629" t="s">
        <v>6557</v>
      </c>
    </row>
    <row r="776" spans="1:1" x14ac:dyDescent="0.25">
      <c r="A776" s="629" t="s">
        <v>6558</v>
      </c>
    </row>
    <row r="777" spans="1:1" ht="30" x14ac:dyDescent="0.25">
      <c r="A777" s="629" t="s">
        <v>6559</v>
      </c>
    </row>
    <row r="778" spans="1:1" x14ac:dyDescent="0.25">
      <c r="A778" s="629" t="s">
        <v>6560</v>
      </c>
    </row>
    <row r="779" spans="1:1" ht="30" x14ac:dyDescent="0.25">
      <c r="A779" s="629" t="s">
        <v>6561</v>
      </c>
    </row>
    <row r="780" spans="1:1" ht="30" x14ac:dyDescent="0.25">
      <c r="A780" s="629" t="s">
        <v>6562</v>
      </c>
    </row>
    <row r="781" spans="1:1" x14ac:dyDescent="0.25">
      <c r="A781" s="629" t="s">
        <v>6563</v>
      </c>
    </row>
    <row r="782" spans="1:1" ht="30" x14ac:dyDescent="0.25">
      <c r="A782" s="629" t="s">
        <v>6564</v>
      </c>
    </row>
    <row r="783" spans="1:1" ht="30" x14ac:dyDescent="0.25">
      <c r="A783" s="629" t="s">
        <v>6565</v>
      </c>
    </row>
    <row r="784" spans="1:1" x14ac:dyDescent="0.25">
      <c r="A784" s="629" t="s">
        <v>6566</v>
      </c>
    </row>
    <row r="785" spans="1:1" x14ac:dyDescent="0.25">
      <c r="A785" s="629" t="s">
        <v>6567</v>
      </c>
    </row>
    <row r="786" spans="1:1" x14ac:dyDescent="0.25">
      <c r="A786" s="629" t="s">
        <v>6568</v>
      </c>
    </row>
    <row r="787" spans="1:1" x14ac:dyDescent="0.25">
      <c r="A787" s="629" t="s">
        <v>6569</v>
      </c>
    </row>
    <row r="788" spans="1:1" ht="30" x14ac:dyDescent="0.25">
      <c r="A788" s="629" t="s">
        <v>6570</v>
      </c>
    </row>
    <row r="789" spans="1:1" x14ac:dyDescent="0.25">
      <c r="A789" s="629" t="s">
        <v>6571</v>
      </c>
    </row>
    <row r="790" spans="1:1" x14ac:dyDescent="0.25">
      <c r="A790" s="629" t="s">
        <v>6572</v>
      </c>
    </row>
    <row r="791" spans="1:1" x14ac:dyDescent="0.25">
      <c r="A791" s="629" t="s">
        <v>6573</v>
      </c>
    </row>
    <row r="792" spans="1:1" x14ac:dyDescent="0.25">
      <c r="A792" s="629" t="s">
        <v>6574</v>
      </c>
    </row>
    <row r="793" spans="1:1" x14ac:dyDescent="0.25">
      <c r="A793" s="629" t="s">
        <v>6575</v>
      </c>
    </row>
    <row r="794" spans="1:1" x14ac:dyDescent="0.25">
      <c r="A794" s="629" t="s">
        <v>6576</v>
      </c>
    </row>
    <row r="796" spans="1:1" x14ac:dyDescent="0.25">
      <c r="A796" s="629" t="s">
        <v>6577</v>
      </c>
    </row>
    <row r="797" spans="1:1" x14ac:dyDescent="0.25">
      <c r="A797" s="629" t="s">
        <v>6578</v>
      </c>
    </row>
    <row r="798" spans="1:1" ht="30" x14ac:dyDescent="0.25">
      <c r="A798" s="629" t="s">
        <v>6579</v>
      </c>
    </row>
    <row r="799" spans="1:1" x14ac:dyDescent="0.25">
      <c r="A799" s="629" t="s">
        <v>6580</v>
      </c>
    </row>
    <row r="800" spans="1:1" x14ac:dyDescent="0.25">
      <c r="A800" s="629" t="s">
        <v>6581</v>
      </c>
    </row>
    <row r="801" spans="1:1" x14ac:dyDescent="0.25">
      <c r="A801" s="629" t="s">
        <v>2463</v>
      </c>
    </row>
    <row r="802" spans="1:1" x14ac:dyDescent="0.25">
      <c r="A802" s="629" t="s">
        <v>2464</v>
      </c>
    </row>
    <row r="803" spans="1:1" x14ac:dyDescent="0.25">
      <c r="A803" s="629" t="s">
        <v>2465</v>
      </c>
    </row>
    <row r="804" spans="1:1" x14ac:dyDescent="0.25">
      <c r="A804" s="629" t="s">
        <v>2466</v>
      </c>
    </row>
    <row r="805" spans="1:1" x14ac:dyDescent="0.25">
      <c r="A805" s="629" t="s">
        <v>2467</v>
      </c>
    </row>
    <row r="806" spans="1:1" x14ac:dyDescent="0.25">
      <c r="A806" s="629" t="s">
        <v>6251</v>
      </c>
    </row>
    <row r="807" spans="1:1" x14ac:dyDescent="0.25">
      <c r="A807" s="629" t="s">
        <v>6252</v>
      </c>
    </row>
    <row r="808" spans="1:1" x14ac:dyDescent="0.25">
      <c r="A808" s="629" t="s">
        <v>2469</v>
      </c>
    </row>
    <row r="809" spans="1:1" x14ac:dyDescent="0.25">
      <c r="A809" s="629" t="s">
        <v>2470</v>
      </c>
    </row>
    <row r="810" spans="1:1" x14ac:dyDescent="0.25">
      <c r="A810" s="629" t="s">
        <v>6254</v>
      </c>
    </row>
    <row r="811" spans="1:1" x14ac:dyDescent="0.25">
      <c r="A811" s="629" t="s">
        <v>6582</v>
      </c>
    </row>
    <row r="812" spans="1:1" x14ac:dyDescent="0.25">
      <c r="A812" s="629" t="s">
        <v>6583</v>
      </c>
    </row>
    <row r="813" spans="1:1" x14ac:dyDescent="0.25">
      <c r="A813" s="629" t="s">
        <v>6584</v>
      </c>
    </row>
    <row r="814" spans="1:1" x14ac:dyDescent="0.25">
      <c r="A814" s="629" t="s">
        <v>6585</v>
      </c>
    </row>
    <row r="815" spans="1:1" x14ac:dyDescent="0.25">
      <c r="A815" s="629" t="s">
        <v>6586</v>
      </c>
    </row>
    <row r="816" spans="1:1" x14ac:dyDescent="0.25">
      <c r="A816" s="629" t="s">
        <v>2464</v>
      </c>
    </row>
    <row r="817" spans="1:1" x14ac:dyDescent="0.25">
      <c r="A817" s="629" t="s">
        <v>6260</v>
      </c>
    </row>
    <row r="818" spans="1:1" x14ac:dyDescent="0.25">
      <c r="A818" s="629" t="s">
        <v>6261</v>
      </c>
    </row>
    <row r="819" spans="1:1" x14ac:dyDescent="0.25">
      <c r="A819" s="629" t="s">
        <v>6262</v>
      </c>
    </row>
    <row r="820" spans="1:1" x14ac:dyDescent="0.25">
      <c r="A820" s="629" t="s">
        <v>6263</v>
      </c>
    </row>
    <row r="821" spans="1:1" x14ac:dyDescent="0.25">
      <c r="A821" s="629" t="s">
        <v>6264</v>
      </c>
    </row>
    <row r="822" spans="1:1" ht="30" x14ac:dyDescent="0.25">
      <c r="A822" s="629" t="s">
        <v>6587</v>
      </c>
    </row>
    <row r="823" spans="1:1" x14ac:dyDescent="0.25">
      <c r="A823" s="629" t="s">
        <v>6588</v>
      </c>
    </row>
    <row r="824" spans="1:1" x14ac:dyDescent="0.25">
      <c r="A824" s="629" t="s">
        <v>6589</v>
      </c>
    </row>
    <row r="825" spans="1:1" x14ac:dyDescent="0.25">
      <c r="A825" s="629" t="s">
        <v>6590</v>
      </c>
    </row>
    <row r="826" spans="1:1" x14ac:dyDescent="0.25">
      <c r="A826" s="629" t="s">
        <v>2518</v>
      </c>
    </row>
    <row r="827" spans="1:1" x14ac:dyDescent="0.25">
      <c r="A827" s="629" t="s">
        <v>2519</v>
      </c>
    </row>
    <row r="828" spans="1:1" x14ac:dyDescent="0.25">
      <c r="A828" s="629" t="s">
        <v>2520</v>
      </c>
    </row>
    <row r="829" spans="1:1" x14ac:dyDescent="0.25">
      <c r="A829" s="629" t="s">
        <v>2521</v>
      </c>
    </row>
    <row r="830" spans="1:1" x14ac:dyDescent="0.25">
      <c r="A830" s="629" t="s">
        <v>6591</v>
      </c>
    </row>
    <row r="831" spans="1:1" x14ac:dyDescent="0.25">
      <c r="A831" s="629" t="s">
        <v>6592</v>
      </c>
    </row>
    <row r="832" spans="1:1" x14ac:dyDescent="0.25">
      <c r="A832" s="629" t="s">
        <v>6593</v>
      </c>
    </row>
    <row r="833" spans="1:1" x14ac:dyDescent="0.25">
      <c r="A833" s="629" t="s">
        <v>6594</v>
      </c>
    </row>
    <row r="834" spans="1:1" ht="30" x14ac:dyDescent="0.25">
      <c r="A834" s="629" t="s">
        <v>6595</v>
      </c>
    </row>
    <row r="835" spans="1:1" ht="30" x14ac:dyDescent="0.25">
      <c r="A835" s="629" t="s">
        <v>6596</v>
      </c>
    </row>
    <row r="836" spans="1:1" x14ac:dyDescent="0.25">
      <c r="A836" s="629" t="s">
        <v>6597</v>
      </c>
    </row>
    <row r="837" spans="1:1" ht="30" x14ac:dyDescent="0.25">
      <c r="A837" s="629" t="s">
        <v>6598</v>
      </c>
    </row>
    <row r="838" spans="1:1" ht="30" x14ac:dyDescent="0.25">
      <c r="A838" s="629" t="s">
        <v>6599</v>
      </c>
    </row>
    <row r="839" spans="1:1" ht="30" x14ac:dyDescent="0.25">
      <c r="A839" s="629" t="s">
        <v>6600</v>
      </c>
    </row>
    <row r="840" spans="1:1" ht="30" x14ac:dyDescent="0.25">
      <c r="A840" s="629" t="s">
        <v>6601</v>
      </c>
    </row>
    <row r="841" spans="1:1" ht="30" x14ac:dyDescent="0.25">
      <c r="A841" s="629" t="s">
        <v>6602</v>
      </c>
    </row>
    <row r="842" spans="1:1" ht="30" x14ac:dyDescent="0.25">
      <c r="A842" s="629" t="s">
        <v>6603</v>
      </c>
    </row>
    <row r="844" spans="1:1" x14ac:dyDescent="0.25">
      <c r="A844" s="629" t="s">
        <v>6604</v>
      </c>
    </row>
    <row r="845" spans="1:1" x14ac:dyDescent="0.25">
      <c r="A845" s="629" t="s">
        <v>6605</v>
      </c>
    </row>
    <row r="846" spans="1:1" x14ac:dyDescent="0.25">
      <c r="A846" s="629" t="s">
        <v>6606</v>
      </c>
    </row>
    <row r="847" spans="1:1" x14ac:dyDescent="0.25">
      <c r="A847" s="629" t="s">
        <v>6607</v>
      </c>
    </row>
    <row r="848" spans="1:1" x14ac:dyDescent="0.25">
      <c r="A848" s="629" t="s">
        <v>6608</v>
      </c>
    </row>
    <row r="849" spans="1:1" x14ac:dyDescent="0.25">
      <c r="A849" s="629" t="s">
        <v>6609</v>
      </c>
    </row>
    <row r="850" spans="1:1" x14ac:dyDescent="0.25">
      <c r="A850" s="629" t="s">
        <v>6610</v>
      </c>
    </row>
    <row r="851" spans="1:1" x14ac:dyDescent="0.25">
      <c r="A851" s="629" t="s">
        <v>6611</v>
      </c>
    </row>
    <row r="852" spans="1:1" x14ac:dyDescent="0.25">
      <c r="A852" s="629" t="s">
        <v>6612</v>
      </c>
    </row>
    <row r="853" spans="1:1" x14ac:dyDescent="0.25">
      <c r="A853" s="629" t="s">
        <v>6613</v>
      </c>
    </row>
    <row r="854" spans="1:1" x14ac:dyDescent="0.25">
      <c r="A854" s="629" t="s">
        <v>6614</v>
      </c>
    </row>
    <row r="855" spans="1:1" x14ac:dyDescent="0.25">
      <c r="A855" s="629" t="s">
        <v>6615</v>
      </c>
    </row>
    <row r="856" spans="1:1" x14ac:dyDescent="0.25">
      <c r="A856" s="629" t="s">
        <v>6616</v>
      </c>
    </row>
    <row r="857" spans="1:1" x14ac:dyDescent="0.25">
      <c r="A857" s="629" t="s">
        <v>6617</v>
      </c>
    </row>
    <row r="858" spans="1:1" x14ac:dyDescent="0.25">
      <c r="A858" s="629" t="s">
        <v>6618</v>
      </c>
    </row>
    <row r="859" spans="1:1" x14ac:dyDescent="0.25">
      <c r="A859" s="629" t="s">
        <v>6619</v>
      </c>
    </row>
    <row r="860" spans="1:1" x14ac:dyDescent="0.25">
      <c r="A860" s="629" t="s">
        <v>6620</v>
      </c>
    </row>
    <row r="861" spans="1:1" x14ac:dyDescent="0.25">
      <c r="A861" s="629" t="s">
        <v>6621</v>
      </c>
    </row>
    <row r="862" spans="1:1" x14ac:dyDescent="0.25">
      <c r="A862" s="629" t="s">
        <v>6622</v>
      </c>
    </row>
    <row r="863" spans="1:1" x14ac:dyDescent="0.25">
      <c r="A863" s="629" t="s">
        <v>6623</v>
      </c>
    </row>
    <row r="864" spans="1:1" x14ac:dyDescent="0.25">
      <c r="A864" s="629" t="s">
        <v>6624</v>
      </c>
    </row>
    <row r="865" spans="1:3" x14ac:dyDescent="0.25">
      <c r="A865" s="629" t="s">
        <v>6625</v>
      </c>
    </row>
    <row r="866" spans="1:3" x14ac:dyDescent="0.25">
      <c r="A866" s="629" t="s">
        <v>6626</v>
      </c>
    </row>
    <row r="868" spans="1:3" x14ac:dyDescent="0.25">
      <c r="A868" s="629" t="s">
        <v>6627</v>
      </c>
      <c r="C868" t="s">
        <v>6821</v>
      </c>
    </row>
    <row r="869" spans="1:3" x14ac:dyDescent="0.25">
      <c r="A869" s="629" t="s">
        <v>2715</v>
      </c>
      <c r="C869" t="s">
        <v>2715</v>
      </c>
    </row>
    <row r="870" spans="1:3" x14ac:dyDescent="0.25">
      <c r="A870" s="629" t="s">
        <v>6628</v>
      </c>
      <c r="C870" t="s">
        <v>6822</v>
      </c>
    </row>
    <row r="871" spans="1:3" x14ac:dyDescent="0.25">
      <c r="A871" s="629" t="s">
        <v>6629</v>
      </c>
      <c r="C871" t="s">
        <v>6823</v>
      </c>
    </row>
    <row r="872" spans="1:3" x14ac:dyDescent="0.25">
      <c r="A872" s="629" t="s">
        <v>6630</v>
      </c>
      <c r="C872" t="s">
        <v>6824</v>
      </c>
    </row>
    <row r="873" spans="1:3" x14ac:dyDescent="0.25">
      <c r="A873" s="629" t="s">
        <v>6631</v>
      </c>
      <c r="C873" t="s">
        <v>6825</v>
      </c>
    </row>
    <row r="874" spans="1:3" x14ac:dyDescent="0.25">
      <c r="A874" s="629" t="s">
        <v>6632</v>
      </c>
      <c r="C874" t="s">
        <v>6826</v>
      </c>
    </row>
    <row r="875" spans="1:3" x14ac:dyDescent="0.25">
      <c r="A875" s="629" t="s">
        <v>6633</v>
      </c>
      <c r="C875" t="s">
        <v>6827</v>
      </c>
    </row>
    <row r="876" spans="1:3" x14ac:dyDescent="0.25">
      <c r="A876" s="629" t="s">
        <v>6634</v>
      </c>
      <c r="C876" t="s">
        <v>6828</v>
      </c>
    </row>
    <row r="877" spans="1:3" x14ac:dyDescent="0.25">
      <c r="A877" s="629" t="s">
        <v>6635</v>
      </c>
      <c r="C877" t="s">
        <v>6829</v>
      </c>
    </row>
    <row r="878" spans="1:3" x14ac:dyDescent="0.25">
      <c r="A878" s="629" t="s">
        <v>6636</v>
      </c>
      <c r="C878" t="s">
        <v>6830</v>
      </c>
    </row>
    <row r="879" spans="1:3" x14ac:dyDescent="0.25">
      <c r="A879" s="629" t="s">
        <v>6637</v>
      </c>
      <c r="C879" t="s">
        <v>6831</v>
      </c>
    </row>
    <row r="880" spans="1:3" ht="30" x14ac:dyDescent="0.25">
      <c r="A880" s="629" t="s">
        <v>6638</v>
      </c>
      <c r="C880" t="s">
        <v>6832</v>
      </c>
    </row>
    <row r="881" spans="1:3" x14ac:dyDescent="0.25">
      <c r="A881" s="629" t="s">
        <v>6639</v>
      </c>
      <c r="C881" t="s">
        <v>6833</v>
      </c>
    </row>
    <row r="882" spans="1:3" x14ac:dyDescent="0.25">
      <c r="A882" s="629" t="s">
        <v>6640</v>
      </c>
    </row>
    <row r="883" spans="1:3" x14ac:dyDescent="0.25">
      <c r="A883" s="629" t="s">
        <v>6641</v>
      </c>
    </row>
    <row r="884" spans="1:3" x14ac:dyDescent="0.25">
      <c r="A884" s="629" t="s">
        <v>6642</v>
      </c>
    </row>
    <row r="885" spans="1:3" x14ac:dyDescent="0.25">
      <c r="A885" s="629" t="s">
        <v>6643</v>
      </c>
    </row>
    <row r="886" spans="1:3" x14ac:dyDescent="0.25">
      <c r="A886" s="629" t="s">
        <v>6644</v>
      </c>
    </row>
    <row r="887" spans="1:3" x14ac:dyDescent="0.25">
      <c r="A887" s="629" t="s">
        <v>6645</v>
      </c>
    </row>
    <row r="888" spans="1:3" x14ac:dyDescent="0.25">
      <c r="A888" s="629" t="s">
        <v>6646</v>
      </c>
    </row>
    <row r="889" spans="1:3" x14ac:dyDescent="0.25">
      <c r="A889" s="629" t="s">
        <v>6647</v>
      </c>
    </row>
  </sheetData>
  <autoFilter ref="A1:C889" xr:uid="{6AFFBCB5-CE08-4B73-A5BB-89ECAE58A052}"/>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8">
    <tabColor theme="9"/>
  </sheetPr>
  <dimension ref="A1:Q22"/>
  <sheetViews>
    <sheetView workbookViewId="0">
      <pane xSplit="3" ySplit="3" topLeftCell="D4" activePane="bottomRight" state="frozen"/>
      <selection pane="topRight" activeCell="P17" sqref="P17"/>
      <selection pane="bottomLeft" activeCell="P17" sqref="P17"/>
      <selection pane="bottomRight"/>
    </sheetView>
  </sheetViews>
  <sheetFormatPr defaultColWidth="9.140625" defaultRowHeight="12.75" x14ac:dyDescent="0.2"/>
  <cols>
    <col min="1" max="1" width="20.85546875" style="119" bestFit="1" customWidth="1"/>
    <col min="2" max="2" width="20.85546875" style="119" customWidth="1"/>
    <col min="3" max="3" width="45.5703125" style="119" customWidth="1"/>
    <col min="4" max="4" width="23.5703125" style="119" customWidth="1"/>
    <col min="5" max="5" width="19.28515625" style="119" customWidth="1"/>
    <col min="6" max="7" width="19.42578125" style="119" customWidth="1"/>
    <col min="8" max="8" width="33.28515625" style="119" customWidth="1"/>
    <col min="9" max="9" width="18.85546875" style="119" customWidth="1"/>
    <col min="10" max="10" width="31.140625" style="119" customWidth="1"/>
    <col min="11" max="11" width="19" style="119" customWidth="1"/>
    <col min="12" max="13" width="19.140625" style="119" customWidth="1"/>
    <col min="14" max="14" width="39.85546875" style="119" customWidth="1"/>
    <col min="15" max="15" width="19.140625" style="119" customWidth="1"/>
    <col min="16" max="16" width="58.42578125" style="119" customWidth="1"/>
    <col min="17" max="17" width="20.7109375" style="119" customWidth="1"/>
    <col min="18" max="16384" width="9.140625" style="119"/>
  </cols>
  <sheetData>
    <row r="1" spans="1:17" ht="13.5" thickBot="1" x14ac:dyDescent="0.25">
      <c r="A1" s="128" t="s">
        <v>1229</v>
      </c>
    </row>
    <row r="2" spans="1:17" ht="41.25" customHeight="1" x14ac:dyDescent="0.2">
      <c r="A2" s="809" t="s">
        <v>18</v>
      </c>
      <c r="B2" s="811" t="s">
        <v>19</v>
      </c>
      <c r="C2" s="823" t="s">
        <v>238</v>
      </c>
      <c r="D2" s="811" t="s">
        <v>1173</v>
      </c>
      <c r="E2" s="852" t="s">
        <v>30</v>
      </c>
      <c r="F2" s="811" t="s">
        <v>1230</v>
      </c>
      <c r="G2" s="811"/>
      <c r="H2" s="811"/>
      <c r="I2" s="811"/>
      <c r="J2" s="811"/>
      <c r="K2" s="811"/>
      <c r="L2" s="811"/>
      <c r="M2" s="811"/>
      <c r="N2" s="811"/>
      <c r="O2" s="811"/>
      <c r="P2" s="811"/>
      <c r="Q2" s="834"/>
    </row>
    <row r="3" spans="1:17" ht="64.5" thickBot="1" x14ac:dyDescent="0.25">
      <c r="A3" s="810"/>
      <c r="B3" s="812"/>
      <c r="C3" s="833"/>
      <c r="D3" s="812"/>
      <c r="E3" s="853"/>
      <c r="F3" s="157" t="s">
        <v>1231</v>
      </c>
      <c r="G3" s="158" t="s">
        <v>30</v>
      </c>
      <c r="H3" s="157" t="s">
        <v>1232</v>
      </c>
      <c r="I3" s="158" t="s">
        <v>30</v>
      </c>
      <c r="J3" s="157" t="s">
        <v>1233</v>
      </c>
      <c r="K3" s="158" t="s">
        <v>30</v>
      </c>
      <c r="L3" s="157" t="s">
        <v>1234</v>
      </c>
      <c r="M3" s="158" t="s">
        <v>30</v>
      </c>
      <c r="N3" s="157" t="s">
        <v>1235</v>
      </c>
      <c r="O3" s="158" t="s">
        <v>30</v>
      </c>
      <c r="P3" s="157" t="s">
        <v>1236</v>
      </c>
      <c r="Q3" s="257" t="s">
        <v>30</v>
      </c>
    </row>
    <row r="4" spans="1:17" ht="89.25" x14ac:dyDescent="0.2">
      <c r="A4" s="160" t="s">
        <v>21</v>
      </c>
      <c r="B4" s="16" t="s">
        <v>22</v>
      </c>
      <c r="C4" s="16" t="s">
        <v>1186</v>
      </c>
      <c r="D4" s="160" t="s">
        <v>918</v>
      </c>
      <c r="E4" s="160" t="s">
        <v>78</v>
      </c>
      <c r="F4" s="315">
        <v>41691</v>
      </c>
      <c r="G4" s="315"/>
      <c r="H4" s="194" t="s">
        <v>1237</v>
      </c>
      <c r="I4" s="194"/>
      <c r="J4" s="194" t="s">
        <v>1238</v>
      </c>
      <c r="K4" s="194"/>
      <c r="L4" s="194" t="s">
        <v>1239</v>
      </c>
      <c r="M4" s="194"/>
      <c r="N4" s="194" t="s">
        <v>1239</v>
      </c>
      <c r="O4" s="194"/>
      <c r="P4" s="194" t="s">
        <v>1239</v>
      </c>
      <c r="Q4" s="194"/>
    </row>
    <row r="5" spans="1:17" ht="89.25" x14ac:dyDescent="0.2">
      <c r="A5" s="160" t="s">
        <v>21</v>
      </c>
      <c r="B5" s="16" t="s">
        <v>22</v>
      </c>
      <c r="C5" s="16" t="s">
        <v>1186</v>
      </c>
      <c r="D5" s="160" t="s">
        <v>918</v>
      </c>
      <c r="E5" s="160" t="s">
        <v>78</v>
      </c>
      <c r="F5" s="315">
        <v>41703</v>
      </c>
      <c r="G5" s="315"/>
      <c r="H5" s="194" t="s">
        <v>1240</v>
      </c>
      <c r="I5" s="194"/>
      <c r="J5" s="194" t="s">
        <v>1238</v>
      </c>
      <c r="K5" s="194"/>
      <c r="L5" s="194" t="s">
        <v>1239</v>
      </c>
      <c r="M5" s="194"/>
      <c r="N5" s="194" t="s">
        <v>1239</v>
      </c>
      <c r="O5" s="194"/>
      <c r="P5" s="194" t="s">
        <v>1239</v>
      </c>
      <c r="Q5" s="194"/>
    </row>
    <row r="6" spans="1:17" ht="25.5" x14ac:dyDescent="0.2">
      <c r="A6" s="160" t="s">
        <v>21</v>
      </c>
      <c r="B6" s="16" t="s">
        <v>22</v>
      </c>
      <c r="C6" s="16" t="s">
        <v>1191</v>
      </c>
      <c r="D6" s="16" t="s">
        <v>933</v>
      </c>
      <c r="E6" s="16" t="s">
        <v>78</v>
      </c>
      <c r="F6" s="194" t="s">
        <v>1241</v>
      </c>
      <c r="G6" s="194"/>
      <c r="H6" s="194" t="s">
        <v>1241</v>
      </c>
      <c r="I6" s="194"/>
      <c r="J6" s="194" t="s">
        <v>1241</v>
      </c>
      <c r="K6" s="194"/>
      <c r="L6" s="194" t="s">
        <v>1241</v>
      </c>
      <c r="M6" s="194"/>
      <c r="N6" s="194" t="s">
        <v>1241</v>
      </c>
      <c r="O6" s="194"/>
      <c r="P6" s="194" t="s">
        <v>1239</v>
      </c>
      <c r="Q6" s="194"/>
    </row>
    <row r="7" spans="1:17" ht="24.95" customHeight="1" x14ac:dyDescent="0.2">
      <c r="A7" s="160" t="s">
        <v>24</v>
      </c>
      <c r="B7" s="16" t="s">
        <v>25</v>
      </c>
      <c r="C7" s="201" t="s">
        <v>119</v>
      </c>
      <c r="D7" s="201" t="s">
        <v>942</v>
      </c>
      <c r="E7" s="201" t="s">
        <v>78</v>
      </c>
      <c r="F7" s="251" t="s">
        <v>1241</v>
      </c>
      <c r="G7" s="251"/>
      <c r="H7" s="251" t="s">
        <v>106</v>
      </c>
      <c r="I7" s="251"/>
      <c r="J7" s="251" t="s">
        <v>106</v>
      </c>
      <c r="K7" s="251"/>
      <c r="L7" s="251" t="s">
        <v>106</v>
      </c>
      <c r="M7" s="251"/>
      <c r="N7" s="251" t="s">
        <v>106</v>
      </c>
      <c r="O7" s="251"/>
      <c r="P7" s="251" t="s">
        <v>106</v>
      </c>
      <c r="Q7" s="251"/>
    </row>
    <row r="8" spans="1:17" ht="24.95" customHeight="1" x14ac:dyDescent="0.2">
      <c r="A8" s="160" t="s">
        <v>26</v>
      </c>
      <c r="B8" s="16" t="s">
        <v>27</v>
      </c>
      <c r="C8" s="160" t="s">
        <v>135</v>
      </c>
      <c r="D8" s="160" t="s">
        <v>954</v>
      </c>
      <c r="E8" s="201" t="s">
        <v>78</v>
      </c>
      <c r="F8" s="194" t="s">
        <v>524</v>
      </c>
      <c r="G8" s="194"/>
      <c r="H8" s="194" t="s">
        <v>524</v>
      </c>
      <c r="I8" s="194"/>
      <c r="J8" s="194" t="s">
        <v>524</v>
      </c>
      <c r="K8" s="194"/>
      <c r="L8" s="194" t="s">
        <v>524</v>
      </c>
      <c r="M8" s="194"/>
      <c r="N8" s="194" t="s">
        <v>524</v>
      </c>
      <c r="O8" s="194"/>
      <c r="P8" s="194" t="s">
        <v>524</v>
      </c>
      <c r="Q8" s="194"/>
    </row>
    <row r="9" spans="1:17" ht="24.95" customHeight="1" x14ac:dyDescent="0.2">
      <c r="A9" s="161" t="s">
        <v>3087</v>
      </c>
      <c r="B9" s="107" t="s">
        <v>3087</v>
      </c>
      <c r="C9" s="147" t="s">
        <v>3113</v>
      </c>
      <c r="D9" s="518" t="s">
        <v>3304</v>
      </c>
      <c r="E9" s="518"/>
      <c r="F9" s="163">
        <v>0</v>
      </c>
      <c r="G9" s="163"/>
      <c r="H9" s="163" t="s">
        <v>3112</v>
      </c>
      <c r="I9" s="163"/>
      <c r="J9" s="163" t="s">
        <v>3112</v>
      </c>
      <c r="K9" s="163"/>
      <c r="L9" s="163" t="s">
        <v>3112</v>
      </c>
      <c r="M9" s="163"/>
      <c r="N9" s="163" t="s">
        <v>3112</v>
      </c>
      <c r="O9" s="163"/>
      <c r="P9" s="163" t="s">
        <v>3112</v>
      </c>
      <c r="Q9" s="163"/>
    </row>
    <row r="10" spans="1:17" ht="24.95" customHeight="1" x14ac:dyDescent="0.2">
      <c r="A10" s="161" t="s">
        <v>3087</v>
      </c>
      <c r="B10" s="107" t="s">
        <v>3087</v>
      </c>
      <c r="C10" s="147" t="s">
        <v>3113</v>
      </c>
      <c r="D10" s="115" t="s">
        <v>3306</v>
      </c>
      <c r="E10" s="115"/>
      <c r="F10" s="163">
        <v>0</v>
      </c>
      <c r="G10" s="163"/>
      <c r="H10" s="163" t="s">
        <v>3112</v>
      </c>
      <c r="I10" s="163"/>
      <c r="J10" s="163" t="s">
        <v>3112</v>
      </c>
      <c r="K10" s="163"/>
      <c r="L10" s="163" t="s">
        <v>3112</v>
      </c>
      <c r="M10" s="163"/>
      <c r="N10" s="163" t="s">
        <v>3112</v>
      </c>
      <c r="O10" s="163"/>
      <c r="P10" s="163" t="s">
        <v>3112</v>
      </c>
      <c r="Q10" s="163"/>
    </row>
    <row r="11" spans="1:17" ht="24.95" customHeight="1" x14ac:dyDescent="0.2">
      <c r="A11" s="161" t="s">
        <v>3087</v>
      </c>
      <c r="B11" s="107" t="s">
        <v>3087</v>
      </c>
      <c r="C11" s="147" t="s">
        <v>3113</v>
      </c>
      <c r="D11" s="115" t="s">
        <v>3307</v>
      </c>
      <c r="E11" s="115"/>
      <c r="F11" s="163">
        <v>0</v>
      </c>
      <c r="G11" s="163"/>
      <c r="H11" s="163" t="s">
        <v>3112</v>
      </c>
      <c r="I11" s="163"/>
      <c r="J11" s="163" t="s">
        <v>3112</v>
      </c>
      <c r="K11" s="163"/>
      <c r="L11" s="163" t="s">
        <v>3112</v>
      </c>
      <c r="M11" s="163"/>
      <c r="N11" s="163" t="s">
        <v>3112</v>
      </c>
      <c r="O11" s="163"/>
      <c r="P11" s="163" t="s">
        <v>3112</v>
      </c>
      <c r="Q11" s="163"/>
    </row>
    <row r="12" spans="1:17" ht="24.95" customHeight="1" x14ac:dyDescent="0.2">
      <c r="A12" s="161" t="s">
        <v>3087</v>
      </c>
      <c r="B12" s="107" t="s">
        <v>3087</v>
      </c>
      <c r="C12" s="147" t="s">
        <v>3113</v>
      </c>
      <c r="D12" s="115" t="s">
        <v>3308</v>
      </c>
      <c r="E12" s="115"/>
      <c r="F12" s="163">
        <v>0</v>
      </c>
      <c r="G12" s="163"/>
      <c r="H12" s="163" t="s">
        <v>3112</v>
      </c>
      <c r="I12" s="163"/>
      <c r="J12" s="163" t="s">
        <v>3112</v>
      </c>
      <c r="K12" s="163"/>
      <c r="L12" s="163" t="s">
        <v>3112</v>
      </c>
      <c r="M12" s="163"/>
      <c r="N12" s="163" t="s">
        <v>3112</v>
      </c>
      <c r="O12" s="163"/>
      <c r="P12" s="163" t="s">
        <v>3112</v>
      </c>
      <c r="Q12" s="163"/>
    </row>
    <row r="13" spans="1:17" ht="24.95" customHeight="1" x14ac:dyDescent="0.2">
      <c r="A13" s="161" t="s">
        <v>3087</v>
      </c>
      <c r="B13" s="107" t="s">
        <v>3087</v>
      </c>
      <c r="C13" s="147" t="s">
        <v>3113</v>
      </c>
      <c r="D13" s="115" t="s">
        <v>3309</v>
      </c>
      <c r="E13" s="115"/>
      <c r="F13" s="163">
        <v>0</v>
      </c>
      <c r="G13" s="163"/>
      <c r="H13" s="163" t="s">
        <v>3112</v>
      </c>
      <c r="I13" s="163"/>
      <c r="J13" s="163" t="s">
        <v>3112</v>
      </c>
      <c r="K13" s="163"/>
      <c r="L13" s="163" t="s">
        <v>3112</v>
      </c>
      <c r="M13" s="163"/>
      <c r="N13" s="163" t="s">
        <v>3112</v>
      </c>
      <c r="O13" s="163"/>
      <c r="P13" s="163" t="s">
        <v>3112</v>
      </c>
      <c r="Q13" s="163"/>
    </row>
    <row r="14" spans="1:17" ht="24.95" customHeight="1" x14ac:dyDescent="0.2">
      <c r="A14" s="161" t="s">
        <v>3087</v>
      </c>
      <c r="B14" s="107" t="s">
        <v>3087</v>
      </c>
      <c r="C14" s="147" t="s">
        <v>3113</v>
      </c>
      <c r="D14" s="115" t="s">
        <v>3310</v>
      </c>
      <c r="E14" s="115"/>
      <c r="F14" s="163">
        <v>0</v>
      </c>
      <c r="G14" s="163"/>
      <c r="H14" s="163" t="s">
        <v>3112</v>
      </c>
      <c r="I14" s="163"/>
      <c r="J14" s="163" t="s">
        <v>3112</v>
      </c>
      <c r="K14" s="163"/>
      <c r="L14" s="163" t="s">
        <v>3112</v>
      </c>
      <c r="M14" s="163"/>
      <c r="N14" s="163" t="s">
        <v>3112</v>
      </c>
      <c r="O14" s="163"/>
      <c r="P14" s="163" t="s">
        <v>3112</v>
      </c>
      <c r="Q14" s="163"/>
    </row>
    <row r="15" spans="1:17" ht="24.95" customHeight="1" x14ac:dyDescent="0.2">
      <c r="A15" s="161" t="s">
        <v>3087</v>
      </c>
      <c r="B15" s="107" t="s">
        <v>3087</v>
      </c>
      <c r="C15" s="147" t="s">
        <v>3113</v>
      </c>
      <c r="D15" s="115" t="s">
        <v>3311</v>
      </c>
      <c r="E15" s="115"/>
      <c r="F15" s="163">
        <v>0</v>
      </c>
      <c r="G15" s="163"/>
      <c r="H15" s="163" t="s">
        <v>3112</v>
      </c>
      <c r="I15" s="163"/>
      <c r="J15" s="163" t="s">
        <v>3112</v>
      </c>
      <c r="K15" s="163"/>
      <c r="L15" s="163" t="s">
        <v>3112</v>
      </c>
      <c r="M15" s="163"/>
      <c r="N15" s="163" t="s">
        <v>3112</v>
      </c>
      <c r="O15" s="163"/>
      <c r="P15" s="163" t="s">
        <v>3112</v>
      </c>
      <c r="Q15" s="163"/>
    </row>
    <row r="16" spans="1:17" ht="24.95" customHeight="1" x14ac:dyDescent="0.2">
      <c r="A16" s="161" t="s">
        <v>3087</v>
      </c>
      <c r="B16" s="107" t="s">
        <v>3087</v>
      </c>
      <c r="C16" s="147" t="s">
        <v>3113</v>
      </c>
      <c r="D16" s="115" t="s">
        <v>3312</v>
      </c>
      <c r="E16" s="115"/>
      <c r="F16" s="163">
        <v>0</v>
      </c>
      <c r="G16" s="163"/>
      <c r="H16" s="163" t="s">
        <v>3112</v>
      </c>
      <c r="I16" s="163"/>
      <c r="J16" s="163" t="s">
        <v>3112</v>
      </c>
      <c r="K16" s="163"/>
      <c r="L16" s="163" t="s">
        <v>3112</v>
      </c>
      <c r="M16" s="163"/>
      <c r="N16" s="163" t="s">
        <v>3112</v>
      </c>
      <c r="O16" s="163"/>
      <c r="P16" s="163" t="s">
        <v>3112</v>
      </c>
      <c r="Q16" s="163"/>
    </row>
    <row r="17" spans="1:17" ht="24.95" customHeight="1" x14ac:dyDescent="0.2">
      <c r="A17" s="161" t="s">
        <v>3087</v>
      </c>
      <c r="B17" s="107" t="s">
        <v>3087</v>
      </c>
      <c r="C17" s="147" t="s">
        <v>3113</v>
      </c>
      <c r="D17" s="115" t="s">
        <v>3313</v>
      </c>
      <c r="E17" s="115"/>
      <c r="F17" s="163">
        <v>0</v>
      </c>
      <c r="G17" s="163"/>
      <c r="H17" s="163" t="s">
        <v>3112</v>
      </c>
      <c r="I17" s="163"/>
      <c r="J17" s="163" t="s">
        <v>3112</v>
      </c>
      <c r="K17" s="163"/>
      <c r="L17" s="163" t="s">
        <v>3112</v>
      </c>
      <c r="M17" s="163"/>
      <c r="N17" s="163" t="s">
        <v>3112</v>
      </c>
      <c r="O17" s="163"/>
      <c r="P17" s="163" t="s">
        <v>3112</v>
      </c>
      <c r="Q17" s="163"/>
    </row>
    <row r="18" spans="1:17" ht="24.95" customHeight="1" x14ac:dyDescent="0.2">
      <c r="A18" s="161" t="s">
        <v>3087</v>
      </c>
      <c r="B18" s="107" t="s">
        <v>3087</v>
      </c>
      <c r="C18" s="147" t="s">
        <v>3113</v>
      </c>
      <c r="D18" s="115" t="s">
        <v>3314</v>
      </c>
      <c r="E18" s="115"/>
      <c r="F18" s="163">
        <v>0</v>
      </c>
      <c r="G18" s="163"/>
      <c r="H18" s="163" t="s">
        <v>3112</v>
      </c>
      <c r="I18" s="163"/>
      <c r="J18" s="163" t="s">
        <v>3112</v>
      </c>
      <c r="K18" s="163"/>
      <c r="L18" s="163" t="s">
        <v>3112</v>
      </c>
      <c r="M18" s="163"/>
      <c r="N18" s="163" t="s">
        <v>3112</v>
      </c>
      <c r="O18" s="163"/>
      <c r="P18" s="163" t="s">
        <v>3112</v>
      </c>
      <c r="Q18" s="163"/>
    </row>
    <row r="19" spans="1:17" ht="24.95" customHeight="1" x14ac:dyDescent="0.2">
      <c r="A19" s="107"/>
      <c r="B19" s="146" t="s">
        <v>3073</v>
      </c>
      <c r="C19" s="107"/>
      <c r="D19" s="518"/>
      <c r="E19" s="115"/>
      <c r="F19" s="164"/>
      <c r="G19" s="164"/>
      <c r="H19" s="164"/>
      <c r="I19" s="164"/>
      <c r="J19" s="164"/>
      <c r="K19" s="164"/>
      <c r="L19" s="164"/>
      <c r="M19" s="164"/>
      <c r="N19" s="164"/>
      <c r="O19" s="164"/>
      <c r="P19" s="164"/>
      <c r="Q19" s="164"/>
    </row>
    <row r="20" spans="1:17" ht="24.95" customHeight="1" x14ac:dyDescent="0.2">
      <c r="A20" s="147" t="s">
        <v>3080</v>
      </c>
      <c r="B20" s="107" t="s">
        <v>3080</v>
      </c>
      <c r="C20" s="107" t="s">
        <v>4520</v>
      </c>
      <c r="D20" s="518" t="s">
        <v>4538</v>
      </c>
      <c r="E20" s="518"/>
      <c r="F20" s="164" t="s">
        <v>524</v>
      </c>
      <c r="G20" s="164"/>
      <c r="H20" s="164" t="s">
        <v>3806</v>
      </c>
      <c r="I20" s="164"/>
      <c r="J20" s="164" t="s">
        <v>4538</v>
      </c>
      <c r="K20" s="164"/>
      <c r="L20" s="164" t="s">
        <v>3806</v>
      </c>
      <c r="M20" s="164"/>
      <c r="N20" s="164" t="s">
        <v>3806</v>
      </c>
      <c r="O20" s="164"/>
      <c r="P20" s="164" t="s">
        <v>3806</v>
      </c>
      <c r="Q20" s="164"/>
    </row>
    <row r="21" spans="1:17" ht="25.5" x14ac:dyDescent="0.2">
      <c r="A21" s="107"/>
      <c r="B21" s="783" t="s">
        <v>3083</v>
      </c>
      <c r="C21" s="107"/>
      <c r="D21" s="107"/>
      <c r="E21" s="107"/>
      <c r="F21" s="164"/>
      <c r="G21" s="164"/>
      <c r="H21" s="164"/>
      <c r="I21" s="164"/>
      <c r="J21" s="164"/>
      <c r="K21" s="164"/>
      <c r="L21" s="164"/>
      <c r="M21" s="164"/>
      <c r="N21" s="164"/>
      <c r="O21" s="164"/>
      <c r="P21" s="164"/>
      <c r="Q21" s="164"/>
    </row>
    <row r="22" spans="1:17" x14ac:dyDescent="0.2">
      <c r="A22" s="107"/>
      <c r="B22" s="473" t="s">
        <v>3086</v>
      </c>
      <c r="C22" s="107"/>
      <c r="D22" s="107"/>
      <c r="E22" s="107"/>
      <c r="F22" s="164"/>
      <c r="G22" s="164"/>
      <c r="H22" s="164"/>
      <c r="I22" s="164"/>
      <c r="J22" s="164"/>
      <c r="K22" s="164"/>
      <c r="L22" s="164"/>
      <c r="M22" s="164"/>
      <c r="N22" s="164"/>
      <c r="O22" s="164"/>
      <c r="P22" s="164"/>
      <c r="Q22" s="164"/>
    </row>
  </sheetData>
  <mergeCells count="6">
    <mergeCell ref="F2:Q2"/>
    <mergeCell ref="A2:A3"/>
    <mergeCell ref="C2:C3"/>
    <mergeCell ref="D2:D3"/>
    <mergeCell ref="B2:B3"/>
    <mergeCell ref="E2:E3"/>
  </mergeCells>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9">
    <tabColor theme="9"/>
  </sheetPr>
  <dimension ref="A1:U11"/>
  <sheetViews>
    <sheetView workbookViewId="0">
      <pane xSplit="3" ySplit="3" topLeftCell="D4" activePane="bottomRight" state="frozen"/>
      <selection pane="topRight" activeCell="P17" sqref="P17"/>
      <selection pane="bottomLeft" activeCell="P17" sqref="P17"/>
      <selection pane="bottomRight"/>
    </sheetView>
  </sheetViews>
  <sheetFormatPr defaultColWidth="9.140625" defaultRowHeight="12.75" x14ac:dyDescent="0.2"/>
  <cols>
    <col min="1" max="2" width="30.5703125" style="119" customWidth="1"/>
    <col min="3" max="3" width="32.5703125" style="119" customWidth="1"/>
    <col min="4" max="4" width="25.42578125" style="119" customWidth="1"/>
    <col min="5" max="5" width="15.5703125" style="119" customWidth="1"/>
    <col min="6" max="7" width="13.42578125" style="119" customWidth="1"/>
    <col min="8" max="9" width="12.5703125" style="119" customWidth="1"/>
    <col min="10" max="11" width="15" style="119" customWidth="1"/>
    <col min="12" max="13" width="15.140625" style="119" customWidth="1"/>
    <col min="14" max="17" width="14.85546875" style="119" customWidth="1"/>
    <col min="18" max="19" width="15" style="119" customWidth="1"/>
    <col min="20" max="21" width="15.42578125" style="119" customWidth="1"/>
    <col min="22" max="16384" width="9.140625" style="119"/>
  </cols>
  <sheetData>
    <row r="1" spans="1:21" ht="13.5" thickBot="1" x14ac:dyDescent="0.25">
      <c r="A1" s="128" t="s">
        <v>1242</v>
      </c>
    </row>
    <row r="2" spans="1:21" ht="27.75" customHeight="1" x14ac:dyDescent="0.2">
      <c r="A2" s="809" t="s">
        <v>18</v>
      </c>
      <c r="B2" s="811" t="s">
        <v>19</v>
      </c>
      <c r="C2" s="823" t="s">
        <v>238</v>
      </c>
      <c r="D2" s="811" t="s">
        <v>1243</v>
      </c>
      <c r="E2" s="852" t="s">
        <v>30</v>
      </c>
      <c r="F2" s="811" t="s">
        <v>1244</v>
      </c>
      <c r="G2" s="852" t="s">
        <v>30</v>
      </c>
      <c r="H2" s="811" t="s">
        <v>1245</v>
      </c>
      <c r="I2" s="852" t="s">
        <v>30</v>
      </c>
      <c r="J2" s="811" t="s">
        <v>1246</v>
      </c>
      <c r="K2" s="811"/>
      <c r="L2" s="811"/>
      <c r="M2" s="811"/>
      <c r="N2" s="811"/>
      <c r="O2" s="811"/>
      <c r="P2" s="811"/>
      <c r="Q2" s="811"/>
      <c r="R2" s="811"/>
      <c r="S2" s="811"/>
      <c r="T2" s="811"/>
      <c r="U2" s="834"/>
    </row>
    <row r="3" spans="1:21" ht="132" customHeight="1" thickBot="1" x14ac:dyDescent="0.25">
      <c r="A3" s="810"/>
      <c r="B3" s="812"/>
      <c r="C3" s="833"/>
      <c r="D3" s="812"/>
      <c r="E3" s="853"/>
      <c r="F3" s="812"/>
      <c r="G3" s="853"/>
      <c r="H3" s="812"/>
      <c r="I3" s="853"/>
      <c r="J3" s="157" t="s">
        <v>1247</v>
      </c>
      <c r="K3" s="158" t="s">
        <v>30</v>
      </c>
      <c r="L3" s="157" t="s">
        <v>1248</v>
      </c>
      <c r="M3" s="158" t="s">
        <v>30</v>
      </c>
      <c r="N3" s="157" t="s">
        <v>1249</v>
      </c>
      <c r="O3" s="158" t="s">
        <v>30</v>
      </c>
      <c r="P3" s="157" t="s">
        <v>1250</v>
      </c>
      <c r="Q3" s="158" t="s">
        <v>30</v>
      </c>
      <c r="R3" s="157" t="s">
        <v>1251</v>
      </c>
      <c r="S3" s="158" t="s">
        <v>30</v>
      </c>
      <c r="T3" s="157" t="s">
        <v>1252</v>
      </c>
      <c r="U3" s="257" t="s">
        <v>30</v>
      </c>
    </row>
    <row r="4" spans="1:21" ht="24.95" customHeight="1" x14ac:dyDescent="0.2">
      <c r="A4" s="160" t="s">
        <v>21</v>
      </c>
      <c r="B4" s="16" t="s">
        <v>22</v>
      </c>
      <c r="C4" s="16" t="s">
        <v>248</v>
      </c>
      <c r="D4" s="201" t="s">
        <v>101</v>
      </c>
      <c r="E4" s="201" t="s">
        <v>78</v>
      </c>
      <c r="F4" s="16" t="s">
        <v>85</v>
      </c>
      <c r="G4" s="16" t="s">
        <v>78</v>
      </c>
      <c r="H4" s="16" t="s">
        <v>85</v>
      </c>
      <c r="I4" s="16" t="s">
        <v>78</v>
      </c>
      <c r="J4" s="16" t="s">
        <v>85</v>
      </c>
      <c r="K4" s="16" t="s">
        <v>78</v>
      </c>
      <c r="L4" s="16" t="s">
        <v>85</v>
      </c>
      <c r="M4" s="16" t="s">
        <v>78</v>
      </c>
      <c r="N4" s="16" t="s">
        <v>85</v>
      </c>
      <c r="O4" s="16" t="s">
        <v>78</v>
      </c>
      <c r="P4" s="16" t="s">
        <v>85</v>
      </c>
      <c r="Q4" s="16" t="s">
        <v>78</v>
      </c>
      <c r="R4" s="16" t="s">
        <v>85</v>
      </c>
      <c r="S4" s="16" t="s">
        <v>78</v>
      </c>
      <c r="T4" s="16" t="s">
        <v>85</v>
      </c>
      <c r="U4" s="16" t="s">
        <v>78</v>
      </c>
    </row>
    <row r="5" spans="1:21" ht="24.95" customHeight="1" x14ac:dyDescent="0.2">
      <c r="A5" s="160" t="s">
        <v>24</v>
      </c>
      <c r="B5" s="16" t="s">
        <v>25</v>
      </c>
      <c r="C5" s="201" t="s">
        <v>119</v>
      </c>
      <c r="D5" s="201" t="s">
        <v>101</v>
      </c>
      <c r="E5" s="201" t="s">
        <v>78</v>
      </c>
      <c r="F5" s="16" t="s">
        <v>85</v>
      </c>
      <c r="G5" s="201" t="s">
        <v>78</v>
      </c>
      <c r="H5" s="16" t="s">
        <v>85</v>
      </c>
      <c r="I5" s="201" t="s">
        <v>78</v>
      </c>
      <c r="J5" s="16" t="s">
        <v>85</v>
      </c>
      <c r="K5" s="201" t="s">
        <v>78</v>
      </c>
      <c r="L5" s="16" t="s">
        <v>85</v>
      </c>
      <c r="M5" s="201" t="s">
        <v>78</v>
      </c>
      <c r="N5" s="16" t="s">
        <v>85</v>
      </c>
      <c r="O5" s="201" t="s">
        <v>78</v>
      </c>
      <c r="P5" s="16" t="s">
        <v>85</v>
      </c>
      <c r="Q5" s="201" t="s">
        <v>78</v>
      </c>
      <c r="R5" s="16" t="s">
        <v>85</v>
      </c>
      <c r="S5" s="201" t="s">
        <v>78</v>
      </c>
      <c r="T5" s="16" t="s">
        <v>85</v>
      </c>
      <c r="U5" s="201" t="s">
        <v>78</v>
      </c>
    </row>
    <row r="6" spans="1:21" ht="24.95" customHeight="1" x14ac:dyDescent="0.2">
      <c r="A6" s="160" t="s">
        <v>26</v>
      </c>
      <c r="B6" s="16" t="s">
        <v>27</v>
      </c>
      <c r="C6" s="160" t="s">
        <v>135</v>
      </c>
      <c r="D6" s="16" t="s">
        <v>101</v>
      </c>
      <c r="E6" s="16" t="s">
        <v>78</v>
      </c>
      <c r="F6" s="16" t="s">
        <v>85</v>
      </c>
      <c r="G6" s="201" t="s">
        <v>78</v>
      </c>
      <c r="H6" s="16" t="s">
        <v>85</v>
      </c>
      <c r="I6" s="201" t="s">
        <v>78</v>
      </c>
      <c r="J6" s="16" t="s">
        <v>85</v>
      </c>
      <c r="K6" s="201" t="s">
        <v>78</v>
      </c>
      <c r="L6" s="16" t="s">
        <v>85</v>
      </c>
      <c r="M6" s="201" t="s">
        <v>78</v>
      </c>
      <c r="N6" s="16" t="s">
        <v>85</v>
      </c>
      <c r="O6" s="201" t="s">
        <v>78</v>
      </c>
      <c r="P6" s="16" t="s">
        <v>85</v>
      </c>
      <c r="Q6" s="201" t="s">
        <v>78</v>
      </c>
      <c r="R6" s="16" t="s">
        <v>85</v>
      </c>
      <c r="S6" s="201" t="s">
        <v>78</v>
      </c>
      <c r="T6" s="16" t="s">
        <v>85</v>
      </c>
      <c r="U6" s="201" t="s">
        <v>78</v>
      </c>
    </row>
    <row r="7" spans="1:21" ht="24.95" customHeight="1" x14ac:dyDescent="0.2">
      <c r="A7" s="161" t="s">
        <v>3087</v>
      </c>
      <c r="B7" s="107" t="s">
        <v>3087</v>
      </c>
      <c r="C7" s="147" t="s">
        <v>3113</v>
      </c>
      <c r="D7" s="107" t="s">
        <v>101</v>
      </c>
      <c r="E7" s="107" t="s">
        <v>3108</v>
      </c>
      <c r="F7" s="107" t="s">
        <v>85</v>
      </c>
      <c r="G7" s="107" t="s">
        <v>3108</v>
      </c>
      <c r="H7" s="107" t="s">
        <v>85</v>
      </c>
      <c r="I7" s="107" t="s">
        <v>3108</v>
      </c>
      <c r="J7" s="107" t="s">
        <v>85</v>
      </c>
      <c r="K7" s="107" t="s">
        <v>3108</v>
      </c>
      <c r="L7" s="107" t="s">
        <v>85</v>
      </c>
      <c r="M7" s="107" t="s">
        <v>3108</v>
      </c>
      <c r="N7" s="107" t="s">
        <v>85</v>
      </c>
      <c r="O7" s="107" t="s">
        <v>3108</v>
      </c>
      <c r="P7" s="107" t="s">
        <v>85</v>
      </c>
      <c r="Q7" s="107" t="s">
        <v>3108</v>
      </c>
      <c r="R7" s="107" t="s">
        <v>85</v>
      </c>
      <c r="S7" s="107" t="s">
        <v>3108</v>
      </c>
      <c r="T7" s="107" t="s">
        <v>85</v>
      </c>
      <c r="U7" s="107" t="s">
        <v>3108</v>
      </c>
    </row>
    <row r="8" spans="1:21" ht="24.95" customHeight="1" x14ac:dyDescent="0.2">
      <c r="A8" s="103" t="s">
        <v>3782</v>
      </c>
      <c r="B8" s="139" t="s">
        <v>3073</v>
      </c>
      <c r="C8" s="103" t="s">
        <v>3796</v>
      </c>
      <c r="D8" s="103" t="s">
        <v>101</v>
      </c>
      <c r="E8" s="103"/>
      <c r="F8" s="103" t="s">
        <v>85</v>
      </c>
      <c r="G8" s="103"/>
      <c r="H8" s="103" t="s">
        <v>85</v>
      </c>
      <c r="I8" s="103"/>
      <c r="J8" s="103" t="s">
        <v>85</v>
      </c>
      <c r="K8" s="103"/>
      <c r="L8" s="103" t="s">
        <v>85</v>
      </c>
      <c r="M8" s="103"/>
      <c r="N8" s="103" t="s">
        <v>85</v>
      </c>
      <c r="O8" s="103"/>
      <c r="P8" s="103" t="s">
        <v>85</v>
      </c>
      <c r="Q8" s="103"/>
      <c r="R8" s="103" t="s">
        <v>85</v>
      </c>
      <c r="S8" s="103"/>
      <c r="T8" s="103" t="s">
        <v>85</v>
      </c>
      <c r="U8" s="107"/>
    </row>
    <row r="9" spans="1:21" ht="24.95" customHeight="1" x14ac:dyDescent="0.2">
      <c r="A9" s="147" t="s">
        <v>3080</v>
      </c>
      <c r="B9" s="107" t="s">
        <v>3080</v>
      </c>
      <c r="C9" s="107" t="s">
        <v>4520</v>
      </c>
      <c r="D9" s="107" t="s">
        <v>101</v>
      </c>
      <c r="E9" s="107"/>
      <c r="F9" s="107" t="s">
        <v>85</v>
      </c>
      <c r="G9" s="107"/>
      <c r="H9" s="107" t="s">
        <v>85</v>
      </c>
      <c r="I9" s="107"/>
      <c r="J9" s="107" t="s">
        <v>85</v>
      </c>
      <c r="K9" s="107"/>
      <c r="L9" s="107" t="s">
        <v>85</v>
      </c>
      <c r="M9" s="107"/>
      <c r="N9" s="107" t="s">
        <v>85</v>
      </c>
      <c r="O9" s="107"/>
      <c r="P9" s="107" t="s">
        <v>85</v>
      </c>
      <c r="Q9" s="107"/>
      <c r="R9" s="107" t="s">
        <v>85</v>
      </c>
      <c r="S9" s="107"/>
      <c r="T9" s="107" t="s">
        <v>85</v>
      </c>
      <c r="U9" s="107"/>
    </row>
    <row r="10" spans="1:21" s="250" customFormat="1" ht="24.95" customHeight="1" x14ac:dyDescent="0.2">
      <c r="A10" s="664" t="s">
        <v>3083</v>
      </c>
      <c r="B10" s="112" t="s">
        <v>3083</v>
      </c>
      <c r="C10" s="582" t="s">
        <v>5388</v>
      </c>
      <c r="D10" s="112" t="s">
        <v>7233</v>
      </c>
      <c r="E10" s="112" t="s">
        <v>7144</v>
      </c>
      <c r="F10" s="582" t="s">
        <v>85</v>
      </c>
      <c r="G10" s="582" t="s">
        <v>5387</v>
      </c>
      <c r="H10" s="582" t="s">
        <v>85</v>
      </c>
      <c r="I10" s="582" t="s">
        <v>5387</v>
      </c>
      <c r="J10" s="582" t="s">
        <v>85</v>
      </c>
      <c r="K10" s="582" t="s">
        <v>5387</v>
      </c>
      <c r="L10" s="582" t="s">
        <v>85</v>
      </c>
      <c r="M10" s="582" t="s">
        <v>5387</v>
      </c>
      <c r="N10" s="582" t="s">
        <v>85</v>
      </c>
      <c r="O10" s="582" t="s">
        <v>5387</v>
      </c>
      <c r="P10" s="582" t="s">
        <v>85</v>
      </c>
      <c r="Q10" s="582" t="s">
        <v>5387</v>
      </c>
      <c r="R10" s="582" t="s">
        <v>85</v>
      </c>
      <c r="S10" s="582" t="s">
        <v>5387</v>
      </c>
      <c r="T10" s="582" t="s">
        <v>85</v>
      </c>
      <c r="U10" s="582" t="s">
        <v>5387</v>
      </c>
    </row>
    <row r="11" spans="1:21" s="781" customFormat="1" ht="24.95" customHeight="1" x14ac:dyDescent="0.2">
      <c r="A11" s="735"/>
      <c r="B11" s="473" t="s">
        <v>3086</v>
      </c>
      <c r="C11" s="160" t="s">
        <v>5423</v>
      </c>
      <c r="D11" s="782" t="s">
        <v>7233</v>
      </c>
      <c r="E11" s="782"/>
      <c r="F11" s="782" t="s">
        <v>88</v>
      </c>
      <c r="G11" s="782"/>
      <c r="H11" s="782" t="s">
        <v>88</v>
      </c>
      <c r="I11" s="782"/>
      <c r="J11" s="782" t="s">
        <v>88</v>
      </c>
      <c r="K11" s="782"/>
      <c r="L11" s="782" t="s">
        <v>88</v>
      </c>
      <c r="M11" s="782"/>
      <c r="N11" s="782" t="s">
        <v>88</v>
      </c>
      <c r="O11" s="782"/>
      <c r="P11" s="782" t="s">
        <v>88</v>
      </c>
      <c r="Q11" s="782"/>
      <c r="R11" s="782" t="s">
        <v>88</v>
      </c>
      <c r="S11" s="782"/>
      <c r="T11" s="782" t="s">
        <v>88</v>
      </c>
      <c r="U11" s="107"/>
    </row>
  </sheetData>
  <mergeCells count="10">
    <mergeCell ref="I2:I3"/>
    <mergeCell ref="J2:U2"/>
    <mergeCell ref="A2:A3"/>
    <mergeCell ref="C2:C3"/>
    <mergeCell ref="D2:D3"/>
    <mergeCell ref="F2:F3"/>
    <mergeCell ref="H2:H3"/>
    <mergeCell ref="B2:B3"/>
    <mergeCell ref="E2:E3"/>
    <mergeCell ref="G2:G3"/>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0">
    <tabColor theme="9"/>
  </sheetPr>
  <dimension ref="A1:T23"/>
  <sheetViews>
    <sheetView workbookViewId="0">
      <pane xSplit="3" ySplit="3" topLeftCell="D4" activePane="bottomRight" state="frozen"/>
      <selection pane="topRight" activeCell="P17" sqref="P17"/>
      <selection pane="bottomLeft" activeCell="P17" sqref="P17"/>
      <selection pane="bottomRight"/>
    </sheetView>
  </sheetViews>
  <sheetFormatPr defaultColWidth="9.140625" defaultRowHeight="12.75" x14ac:dyDescent="0.2"/>
  <cols>
    <col min="1" max="1" width="20.85546875" style="119" bestFit="1" customWidth="1"/>
    <col min="2" max="2" width="20.85546875" style="119" customWidth="1"/>
    <col min="3" max="3" width="18.42578125" style="119" customWidth="1"/>
    <col min="4" max="4" width="21.140625" style="119" customWidth="1"/>
    <col min="5" max="6" width="15.42578125" style="119" customWidth="1"/>
    <col min="7" max="8" width="16.85546875" style="119" customWidth="1"/>
    <col min="9" max="9" width="25" style="119" customWidth="1"/>
    <col min="10" max="10" width="18.85546875" style="119" customWidth="1"/>
    <col min="11" max="12" width="15" style="119" customWidth="1"/>
    <col min="13" max="13" width="22.5703125" style="119" customWidth="1"/>
    <col min="14" max="14" width="16.85546875" style="119" customWidth="1"/>
    <col min="15" max="15" width="22.42578125" style="119" customWidth="1"/>
    <col min="16" max="16" width="16.140625" style="119" customWidth="1"/>
    <col min="17" max="17" width="22.85546875" style="119" customWidth="1"/>
    <col min="18" max="18" width="17" style="119" customWidth="1"/>
    <col min="19" max="20" width="15" style="119" customWidth="1"/>
    <col min="21" max="16384" width="9.140625" style="119"/>
  </cols>
  <sheetData>
    <row r="1" spans="1:20" ht="13.5" thickBot="1" x14ac:dyDescent="0.25">
      <c r="A1" s="128" t="s">
        <v>1253</v>
      </c>
    </row>
    <row r="2" spans="1:20" ht="30.6" customHeight="1" x14ac:dyDescent="0.2">
      <c r="A2" s="809" t="s">
        <v>18</v>
      </c>
      <c r="B2" s="811" t="s">
        <v>19</v>
      </c>
      <c r="C2" s="823" t="s">
        <v>238</v>
      </c>
      <c r="D2" s="811" t="s">
        <v>1254</v>
      </c>
      <c r="E2" s="824" t="s">
        <v>1255</v>
      </c>
      <c r="F2" s="846" t="s">
        <v>30</v>
      </c>
      <c r="G2" s="811" t="s">
        <v>1256</v>
      </c>
      <c r="H2" s="811"/>
      <c r="I2" s="811"/>
      <c r="J2" s="811"/>
      <c r="K2" s="811" t="s">
        <v>1257</v>
      </c>
      <c r="L2" s="852" t="s">
        <v>30</v>
      </c>
      <c r="M2" s="811" t="s">
        <v>1258</v>
      </c>
      <c r="N2" s="811"/>
      <c r="O2" s="811"/>
      <c r="P2" s="811"/>
      <c r="Q2" s="811"/>
      <c r="R2" s="811"/>
      <c r="S2" s="811" t="s">
        <v>1259</v>
      </c>
      <c r="T2" s="866" t="s">
        <v>30</v>
      </c>
    </row>
    <row r="3" spans="1:20" ht="116.1" customHeight="1" thickBot="1" x14ac:dyDescent="0.25">
      <c r="A3" s="810"/>
      <c r="B3" s="812"/>
      <c r="C3" s="833"/>
      <c r="D3" s="812"/>
      <c r="E3" s="848"/>
      <c r="F3" s="847"/>
      <c r="G3" s="157" t="s">
        <v>1260</v>
      </c>
      <c r="H3" s="158" t="s">
        <v>30</v>
      </c>
      <c r="I3" s="157" t="s">
        <v>1261</v>
      </c>
      <c r="J3" s="158" t="s">
        <v>30</v>
      </c>
      <c r="K3" s="812"/>
      <c r="L3" s="853"/>
      <c r="M3" s="157" t="s">
        <v>1262</v>
      </c>
      <c r="N3" s="158" t="s">
        <v>30</v>
      </c>
      <c r="O3" s="157" t="s">
        <v>1263</v>
      </c>
      <c r="P3" s="158" t="s">
        <v>30</v>
      </c>
      <c r="Q3" s="157" t="s">
        <v>1264</v>
      </c>
      <c r="R3" s="158" t="s">
        <v>30</v>
      </c>
      <c r="S3" s="812"/>
      <c r="T3" s="867"/>
    </row>
    <row r="4" spans="1:20" ht="24.95" customHeight="1" x14ac:dyDescent="0.2">
      <c r="A4" s="160" t="s">
        <v>21</v>
      </c>
      <c r="B4" s="16" t="s">
        <v>22</v>
      </c>
      <c r="C4" s="16" t="s">
        <v>1005</v>
      </c>
      <c r="D4" s="16" t="s">
        <v>85</v>
      </c>
      <c r="E4" s="16" t="s">
        <v>85</v>
      </c>
      <c r="F4" s="16" t="s">
        <v>78</v>
      </c>
      <c r="G4" s="16" t="s">
        <v>85</v>
      </c>
      <c r="H4" s="16" t="s">
        <v>78</v>
      </c>
      <c r="I4" s="16" t="s">
        <v>85</v>
      </c>
      <c r="J4" s="16" t="s">
        <v>78</v>
      </c>
      <c r="K4" s="16" t="s">
        <v>85</v>
      </c>
      <c r="L4" s="16" t="s">
        <v>78</v>
      </c>
      <c r="M4" s="16" t="s">
        <v>85</v>
      </c>
      <c r="N4" s="16" t="s">
        <v>78</v>
      </c>
      <c r="O4" s="16" t="s">
        <v>85</v>
      </c>
      <c r="P4" s="16" t="s">
        <v>78</v>
      </c>
      <c r="Q4" s="16" t="s">
        <v>85</v>
      </c>
      <c r="R4" s="16" t="s">
        <v>78</v>
      </c>
      <c r="S4" s="194" t="s">
        <v>85</v>
      </c>
      <c r="T4" s="194"/>
    </row>
    <row r="5" spans="1:20" ht="24.95" customHeight="1" x14ac:dyDescent="0.2">
      <c r="A5" s="160" t="s">
        <v>24</v>
      </c>
      <c r="B5" s="16" t="s">
        <v>25</v>
      </c>
      <c r="C5" s="201" t="s">
        <v>119</v>
      </c>
      <c r="D5" s="16" t="s">
        <v>85</v>
      </c>
      <c r="E5" s="16" t="s">
        <v>85</v>
      </c>
      <c r="F5" s="16" t="s">
        <v>78</v>
      </c>
      <c r="G5" s="16" t="s">
        <v>85</v>
      </c>
      <c r="H5" s="16" t="s">
        <v>78</v>
      </c>
      <c r="I5" s="16" t="s">
        <v>85</v>
      </c>
      <c r="J5" s="16" t="s">
        <v>78</v>
      </c>
      <c r="K5" s="16" t="s">
        <v>85</v>
      </c>
      <c r="L5" s="16" t="s">
        <v>78</v>
      </c>
      <c r="M5" s="16" t="s">
        <v>85</v>
      </c>
      <c r="N5" s="16" t="s">
        <v>78</v>
      </c>
      <c r="O5" s="16" t="s">
        <v>85</v>
      </c>
      <c r="P5" s="16" t="s">
        <v>78</v>
      </c>
      <c r="Q5" s="16" t="s">
        <v>85</v>
      </c>
      <c r="R5" s="16" t="s">
        <v>78</v>
      </c>
      <c r="S5" s="194" t="s">
        <v>85</v>
      </c>
      <c r="T5" s="194"/>
    </row>
    <row r="6" spans="1:20" ht="24.95" customHeight="1" x14ac:dyDescent="0.2">
      <c r="A6" s="160" t="s">
        <v>26</v>
      </c>
      <c r="B6" s="16" t="s">
        <v>27</v>
      </c>
      <c r="C6" s="160" t="s">
        <v>135</v>
      </c>
      <c r="D6" s="16" t="s">
        <v>85</v>
      </c>
      <c r="E6" s="16" t="s">
        <v>85</v>
      </c>
      <c r="F6" s="16" t="s">
        <v>78</v>
      </c>
      <c r="G6" s="16" t="s">
        <v>85</v>
      </c>
      <c r="H6" s="16" t="s">
        <v>78</v>
      </c>
      <c r="I6" s="16" t="s">
        <v>85</v>
      </c>
      <c r="J6" s="16" t="s">
        <v>78</v>
      </c>
      <c r="K6" s="16" t="s">
        <v>85</v>
      </c>
      <c r="L6" s="16" t="s">
        <v>78</v>
      </c>
      <c r="M6" s="16" t="s">
        <v>85</v>
      </c>
      <c r="N6" s="16" t="s">
        <v>78</v>
      </c>
      <c r="O6" s="16" t="s">
        <v>85</v>
      </c>
      <c r="P6" s="16" t="s">
        <v>78</v>
      </c>
      <c r="Q6" s="16" t="s">
        <v>85</v>
      </c>
      <c r="R6" s="16" t="s">
        <v>78</v>
      </c>
      <c r="S6" s="194" t="s">
        <v>85</v>
      </c>
      <c r="T6" s="194"/>
    </row>
    <row r="7" spans="1:20" ht="24.95" customHeight="1" x14ac:dyDescent="0.2">
      <c r="A7" s="161" t="s">
        <v>3087</v>
      </c>
      <c r="B7" s="107" t="s">
        <v>3087</v>
      </c>
      <c r="C7" s="107" t="s">
        <v>3115</v>
      </c>
      <c r="D7" s="107" t="s">
        <v>85</v>
      </c>
      <c r="E7" s="107" t="s">
        <v>85</v>
      </c>
      <c r="F7" s="107" t="s">
        <v>3108</v>
      </c>
      <c r="G7" s="107" t="s">
        <v>85</v>
      </c>
      <c r="H7" s="107" t="s">
        <v>3108</v>
      </c>
      <c r="I7" s="107" t="s">
        <v>85</v>
      </c>
      <c r="J7" s="107" t="s">
        <v>3108</v>
      </c>
      <c r="K7" s="107" t="s">
        <v>85</v>
      </c>
      <c r="L7" s="107" t="s">
        <v>3108</v>
      </c>
      <c r="M7" s="107" t="s">
        <v>85</v>
      </c>
      <c r="N7" s="107" t="s">
        <v>3108</v>
      </c>
      <c r="O7" s="107" t="s">
        <v>85</v>
      </c>
      <c r="P7" s="107" t="s">
        <v>3108</v>
      </c>
      <c r="Q7" s="107" t="s">
        <v>85</v>
      </c>
      <c r="R7" s="107" t="s">
        <v>3108</v>
      </c>
      <c r="S7" s="164" t="s">
        <v>85</v>
      </c>
      <c r="T7" s="164"/>
    </row>
    <row r="8" spans="1:20" ht="24.95" customHeight="1" x14ac:dyDescent="0.2">
      <c r="A8" s="107"/>
      <c r="B8" s="146" t="s">
        <v>3073</v>
      </c>
      <c r="C8" s="107"/>
      <c r="D8" s="107"/>
      <c r="E8" s="107"/>
      <c r="F8" s="107"/>
      <c r="G8" s="107"/>
      <c r="H8" s="107"/>
      <c r="I8" s="107"/>
      <c r="J8" s="107"/>
      <c r="K8" s="107"/>
      <c r="L8" s="107"/>
      <c r="M8" s="107"/>
      <c r="N8" s="107"/>
      <c r="O8" s="107"/>
      <c r="P8" s="107"/>
      <c r="Q8" s="107"/>
      <c r="R8" s="107"/>
      <c r="S8" s="107"/>
      <c r="T8" s="107"/>
    </row>
    <row r="9" spans="1:20" ht="24.95" customHeight="1" x14ac:dyDescent="0.2">
      <c r="A9" s="147" t="s">
        <v>3080</v>
      </c>
      <c r="B9" s="107" t="s">
        <v>3080</v>
      </c>
      <c r="C9" s="107" t="s">
        <v>4520</v>
      </c>
      <c r="D9" s="107" t="s">
        <v>85</v>
      </c>
      <c r="E9" s="107" t="s">
        <v>85</v>
      </c>
      <c r="F9" s="107"/>
      <c r="G9" s="107" t="s">
        <v>85</v>
      </c>
      <c r="H9" s="107"/>
      <c r="I9" s="107" t="s">
        <v>85</v>
      </c>
      <c r="J9" s="107"/>
      <c r="K9" s="107" t="s">
        <v>85</v>
      </c>
      <c r="L9" s="107"/>
      <c r="M9" s="107" t="s">
        <v>85</v>
      </c>
      <c r="N9" s="107"/>
      <c r="O9" s="107" t="s">
        <v>85</v>
      </c>
      <c r="P9" s="107"/>
      <c r="Q9" s="107" t="s">
        <v>85</v>
      </c>
      <c r="R9" s="107"/>
      <c r="S9" s="164" t="s">
        <v>85</v>
      </c>
      <c r="T9" s="164"/>
    </row>
    <row r="10" spans="1:20" ht="24.95" customHeight="1" x14ac:dyDescent="0.2">
      <c r="A10" s="107"/>
      <c r="B10" s="107" t="s">
        <v>3088</v>
      </c>
      <c r="C10" s="107" t="s">
        <v>5711</v>
      </c>
      <c r="D10" s="622" t="s">
        <v>88</v>
      </c>
      <c r="E10" s="120" t="s">
        <v>5858</v>
      </c>
      <c r="F10" s="107"/>
      <c r="G10" s="107" t="s">
        <v>88</v>
      </c>
      <c r="H10" s="107"/>
      <c r="I10" s="107" t="s">
        <v>88</v>
      </c>
      <c r="J10" s="107"/>
      <c r="K10" s="107" t="s">
        <v>88</v>
      </c>
      <c r="L10" s="107"/>
      <c r="M10" s="107" t="s">
        <v>101</v>
      </c>
      <c r="N10" s="107"/>
      <c r="O10" s="107" t="s">
        <v>101</v>
      </c>
      <c r="P10" s="107"/>
      <c r="Q10" s="107" t="s">
        <v>101</v>
      </c>
      <c r="R10" s="107"/>
      <c r="S10" s="112" t="s">
        <v>5859</v>
      </c>
      <c r="T10" s="107"/>
    </row>
    <row r="11" spans="1:20" ht="25.5" x14ac:dyDescent="0.2">
      <c r="A11" s="727" t="s">
        <v>3083</v>
      </c>
      <c r="B11" s="725" t="s">
        <v>3083</v>
      </c>
      <c r="C11" s="727" t="s">
        <v>5388</v>
      </c>
      <c r="D11" s="725" t="s">
        <v>7151</v>
      </c>
      <c r="E11" s="725" t="s">
        <v>101</v>
      </c>
      <c r="F11" s="725" t="s">
        <v>5387</v>
      </c>
      <c r="G11" s="725" t="s">
        <v>85</v>
      </c>
      <c r="H11" s="725" t="s">
        <v>5387</v>
      </c>
      <c r="I11" s="725" t="s">
        <v>85</v>
      </c>
      <c r="J11" s="725" t="s">
        <v>5387</v>
      </c>
      <c r="K11" s="725" t="s">
        <v>85</v>
      </c>
      <c r="L11" s="725" t="s">
        <v>5387</v>
      </c>
      <c r="M11" s="725" t="s">
        <v>85</v>
      </c>
      <c r="N11" s="725" t="s">
        <v>5387</v>
      </c>
      <c r="O11" s="725" t="s">
        <v>85</v>
      </c>
      <c r="P11" s="725" t="s">
        <v>5387</v>
      </c>
      <c r="Q11" s="725" t="s">
        <v>85</v>
      </c>
      <c r="R11" s="725" t="s">
        <v>5387</v>
      </c>
      <c r="S11" s="729" t="s">
        <v>85</v>
      </c>
      <c r="T11" s="729"/>
    </row>
    <row r="12" spans="1:20" ht="25.5" x14ac:dyDescent="0.2">
      <c r="A12" s="727" t="s">
        <v>3083</v>
      </c>
      <c r="B12" s="725" t="s">
        <v>3083</v>
      </c>
      <c r="C12" s="727" t="s">
        <v>5388</v>
      </c>
      <c r="D12" s="725" t="s">
        <v>7161</v>
      </c>
      <c r="E12" s="725" t="s">
        <v>101</v>
      </c>
      <c r="F12" s="725" t="s">
        <v>5387</v>
      </c>
      <c r="G12" s="725" t="s">
        <v>85</v>
      </c>
      <c r="H12" s="725" t="s">
        <v>5387</v>
      </c>
      <c r="I12" s="725" t="s">
        <v>85</v>
      </c>
      <c r="J12" s="725" t="s">
        <v>5387</v>
      </c>
      <c r="K12" s="725" t="s">
        <v>85</v>
      </c>
      <c r="L12" s="725" t="s">
        <v>5387</v>
      </c>
      <c r="M12" s="725" t="s">
        <v>85</v>
      </c>
      <c r="N12" s="725" t="s">
        <v>5387</v>
      </c>
      <c r="O12" s="725" t="s">
        <v>85</v>
      </c>
      <c r="P12" s="725" t="s">
        <v>5387</v>
      </c>
      <c r="Q12" s="725" t="s">
        <v>85</v>
      </c>
      <c r="R12" s="725" t="s">
        <v>5387</v>
      </c>
      <c r="S12" s="729" t="s">
        <v>85</v>
      </c>
      <c r="T12" s="729"/>
    </row>
    <row r="13" spans="1:20" ht="25.5" x14ac:dyDescent="0.2">
      <c r="A13" s="727" t="s">
        <v>3083</v>
      </c>
      <c r="B13" s="725" t="s">
        <v>3083</v>
      </c>
      <c r="C13" s="727" t="s">
        <v>5388</v>
      </c>
      <c r="D13" s="725" t="s">
        <v>7162</v>
      </c>
      <c r="E13" s="725" t="s">
        <v>101</v>
      </c>
      <c r="F13" s="725" t="s">
        <v>5387</v>
      </c>
      <c r="G13" s="725" t="s">
        <v>85</v>
      </c>
      <c r="H13" s="725" t="s">
        <v>5387</v>
      </c>
      <c r="I13" s="725" t="s">
        <v>85</v>
      </c>
      <c r="J13" s="725" t="s">
        <v>5387</v>
      </c>
      <c r="K13" s="725" t="s">
        <v>85</v>
      </c>
      <c r="L13" s="725" t="s">
        <v>5387</v>
      </c>
      <c r="M13" s="725" t="s">
        <v>85</v>
      </c>
      <c r="N13" s="725" t="s">
        <v>5387</v>
      </c>
      <c r="O13" s="725" t="s">
        <v>85</v>
      </c>
      <c r="P13" s="725" t="s">
        <v>5387</v>
      </c>
      <c r="Q13" s="725" t="s">
        <v>85</v>
      </c>
      <c r="R13" s="725" t="s">
        <v>5387</v>
      </c>
      <c r="S13" s="729" t="s">
        <v>85</v>
      </c>
      <c r="T13" s="729"/>
    </row>
    <row r="14" spans="1:20" ht="25.5" x14ac:dyDescent="0.2">
      <c r="A14" s="727" t="s">
        <v>3083</v>
      </c>
      <c r="B14" s="725" t="s">
        <v>3083</v>
      </c>
      <c r="C14" s="727" t="s">
        <v>5388</v>
      </c>
      <c r="D14" s="725" t="s">
        <v>7163</v>
      </c>
      <c r="E14" s="725" t="s">
        <v>101</v>
      </c>
      <c r="F14" s="725" t="s">
        <v>5387</v>
      </c>
      <c r="G14" s="725" t="s">
        <v>85</v>
      </c>
      <c r="H14" s="725" t="s">
        <v>5387</v>
      </c>
      <c r="I14" s="725" t="s">
        <v>85</v>
      </c>
      <c r="J14" s="725" t="s">
        <v>5387</v>
      </c>
      <c r="K14" s="725" t="s">
        <v>85</v>
      </c>
      <c r="L14" s="725" t="s">
        <v>5387</v>
      </c>
      <c r="M14" s="725" t="s">
        <v>85</v>
      </c>
      <c r="N14" s="725" t="s">
        <v>5387</v>
      </c>
      <c r="O14" s="725" t="s">
        <v>85</v>
      </c>
      <c r="P14" s="725" t="s">
        <v>5387</v>
      </c>
      <c r="Q14" s="725" t="s">
        <v>85</v>
      </c>
      <c r="R14" s="725" t="s">
        <v>5387</v>
      </c>
      <c r="S14" s="729" t="s">
        <v>85</v>
      </c>
      <c r="T14" s="729"/>
    </row>
    <row r="15" spans="1:20" ht="25.5" x14ac:dyDescent="0.2">
      <c r="A15" s="727" t="s">
        <v>3083</v>
      </c>
      <c r="B15" s="725" t="s">
        <v>3083</v>
      </c>
      <c r="C15" s="727" t="s">
        <v>5388</v>
      </c>
      <c r="D15" s="725" t="s">
        <v>7164</v>
      </c>
      <c r="E15" s="728" t="s">
        <v>101</v>
      </c>
      <c r="F15" s="728" t="s">
        <v>5387</v>
      </c>
      <c r="G15" s="728" t="s">
        <v>85</v>
      </c>
      <c r="H15" s="728" t="s">
        <v>5387</v>
      </c>
      <c r="I15" s="728" t="s">
        <v>85</v>
      </c>
      <c r="J15" s="728" t="s">
        <v>5387</v>
      </c>
      <c r="K15" s="728" t="s">
        <v>85</v>
      </c>
      <c r="L15" s="728" t="s">
        <v>5387</v>
      </c>
      <c r="M15" s="728" t="s">
        <v>85</v>
      </c>
      <c r="N15" s="728" t="s">
        <v>5387</v>
      </c>
      <c r="O15" s="728" t="s">
        <v>85</v>
      </c>
      <c r="P15" s="728" t="s">
        <v>5387</v>
      </c>
      <c r="Q15" s="728" t="s">
        <v>85</v>
      </c>
      <c r="R15" s="725" t="s">
        <v>5387</v>
      </c>
      <c r="S15" s="729" t="s">
        <v>85</v>
      </c>
      <c r="T15" s="729"/>
    </row>
    <row r="16" spans="1:20" ht="25.5" x14ac:dyDescent="0.2">
      <c r="A16" s="727" t="s">
        <v>3083</v>
      </c>
      <c r="B16" s="725" t="s">
        <v>3083</v>
      </c>
      <c r="C16" s="727" t="s">
        <v>5388</v>
      </c>
      <c r="D16" s="725" t="s">
        <v>7165</v>
      </c>
      <c r="E16" s="728" t="s">
        <v>107</v>
      </c>
      <c r="F16" s="728" t="s">
        <v>7144</v>
      </c>
      <c r="G16" s="728" t="s">
        <v>101</v>
      </c>
      <c r="H16" s="728" t="s">
        <v>7144</v>
      </c>
      <c r="I16" s="728" t="s">
        <v>101</v>
      </c>
      <c r="J16" s="728" t="s">
        <v>7144</v>
      </c>
      <c r="K16" s="728" t="s">
        <v>85</v>
      </c>
      <c r="L16" s="728" t="s">
        <v>5387</v>
      </c>
      <c r="M16" s="728" t="s">
        <v>85</v>
      </c>
      <c r="N16" s="728" t="s">
        <v>5387</v>
      </c>
      <c r="O16" s="728" t="s">
        <v>85</v>
      </c>
      <c r="P16" s="728" t="s">
        <v>5387</v>
      </c>
      <c r="Q16" s="728" t="s">
        <v>85</v>
      </c>
      <c r="R16" s="725" t="s">
        <v>5387</v>
      </c>
      <c r="S16" s="729" t="s">
        <v>7234</v>
      </c>
      <c r="T16" s="729" t="s">
        <v>7144</v>
      </c>
    </row>
    <row r="17" spans="1:20" ht="25.5" x14ac:dyDescent="0.2">
      <c r="A17" s="727" t="s">
        <v>3083</v>
      </c>
      <c r="B17" s="725" t="s">
        <v>3083</v>
      </c>
      <c r="C17" s="727" t="s">
        <v>5388</v>
      </c>
      <c r="D17" s="725" t="s">
        <v>7170</v>
      </c>
      <c r="E17" s="728" t="s">
        <v>107</v>
      </c>
      <c r="F17" s="728" t="s">
        <v>7144</v>
      </c>
      <c r="G17" s="728" t="s">
        <v>101</v>
      </c>
      <c r="H17" s="728" t="s">
        <v>7144</v>
      </c>
      <c r="I17" s="728" t="s">
        <v>101</v>
      </c>
      <c r="J17" s="728" t="s">
        <v>7144</v>
      </c>
      <c r="K17" s="728" t="s">
        <v>85</v>
      </c>
      <c r="L17" s="728" t="s">
        <v>5387</v>
      </c>
      <c r="M17" s="728" t="s">
        <v>85</v>
      </c>
      <c r="N17" s="728" t="s">
        <v>5387</v>
      </c>
      <c r="O17" s="728" t="s">
        <v>85</v>
      </c>
      <c r="P17" s="728" t="s">
        <v>5387</v>
      </c>
      <c r="Q17" s="728" t="s">
        <v>85</v>
      </c>
      <c r="R17" s="725" t="s">
        <v>5387</v>
      </c>
      <c r="S17" s="729" t="s">
        <v>7234</v>
      </c>
      <c r="T17" s="729" t="s">
        <v>7144</v>
      </c>
    </row>
    <row r="18" spans="1:20" ht="25.5" x14ac:dyDescent="0.2">
      <c r="A18" s="727" t="s">
        <v>3083</v>
      </c>
      <c r="B18" s="725" t="s">
        <v>3083</v>
      </c>
      <c r="C18" s="727" t="s">
        <v>5388</v>
      </c>
      <c r="D18" s="725" t="s">
        <v>7175</v>
      </c>
      <c r="E18" s="728" t="s">
        <v>107</v>
      </c>
      <c r="F18" s="728" t="s">
        <v>7144</v>
      </c>
      <c r="G18" s="728" t="s">
        <v>101</v>
      </c>
      <c r="H18" s="728" t="s">
        <v>7144</v>
      </c>
      <c r="I18" s="728" t="s">
        <v>101</v>
      </c>
      <c r="J18" s="728" t="s">
        <v>7144</v>
      </c>
      <c r="K18" s="728" t="s">
        <v>85</v>
      </c>
      <c r="L18" s="728" t="s">
        <v>5387</v>
      </c>
      <c r="M18" s="728" t="s">
        <v>85</v>
      </c>
      <c r="N18" s="728" t="s">
        <v>5387</v>
      </c>
      <c r="O18" s="728" t="s">
        <v>85</v>
      </c>
      <c r="P18" s="728" t="s">
        <v>5387</v>
      </c>
      <c r="Q18" s="728" t="s">
        <v>85</v>
      </c>
      <c r="R18" s="725" t="s">
        <v>5387</v>
      </c>
      <c r="S18" s="729" t="s">
        <v>7234</v>
      </c>
      <c r="T18" s="729" t="s">
        <v>7144</v>
      </c>
    </row>
    <row r="19" spans="1:20" ht="25.5" x14ac:dyDescent="0.2">
      <c r="A19" s="727" t="s">
        <v>3083</v>
      </c>
      <c r="B19" s="725" t="s">
        <v>3083</v>
      </c>
      <c r="C19" s="727" t="s">
        <v>5388</v>
      </c>
      <c r="D19" s="725" t="s">
        <v>7179</v>
      </c>
      <c r="E19" s="728" t="s">
        <v>107</v>
      </c>
      <c r="F19" s="728" t="s">
        <v>7144</v>
      </c>
      <c r="G19" s="728" t="s">
        <v>101</v>
      </c>
      <c r="H19" s="728" t="s">
        <v>7144</v>
      </c>
      <c r="I19" s="728" t="s">
        <v>101</v>
      </c>
      <c r="J19" s="728" t="s">
        <v>7144</v>
      </c>
      <c r="K19" s="728" t="s">
        <v>85</v>
      </c>
      <c r="L19" s="728" t="s">
        <v>5387</v>
      </c>
      <c r="M19" s="728" t="s">
        <v>85</v>
      </c>
      <c r="N19" s="728" t="s">
        <v>5387</v>
      </c>
      <c r="O19" s="728" t="s">
        <v>85</v>
      </c>
      <c r="P19" s="728" t="s">
        <v>5387</v>
      </c>
      <c r="Q19" s="728" t="s">
        <v>85</v>
      </c>
      <c r="R19" s="725" t="s">
        <v>5387</v>
      </c>
      <c r="S19" s="729" t="s">
        <v>7234</v>
      </c>
      <c r="T19" s="729" t="s">
        <v>7144</v>
      </c>
    </row>
    <row r="20" spans="1:20" ht="25.5" x14ac:dyDescent="0.2">
      <c r="A20" s="727" t="s">
        <v>3083</v>
      </c>
      <c r="B20" s="725" t="s">
        <v>3083</v>
      </c>
      <c r="C20" s="727" t="s">
        <v>5388</v>
      </c>
      <c r="D20" s="725" t="s">
        <v>7183</v>
      </c>
      <c r="E20" s="728" t="s">
        <v>107</v>
      </c>
      <c r="F20" s="728" t="s">
        <v>7144</v>
      </c>
      <c r="G20" s="728" t="s">
        <v>101</v>
      </c>
      <c r="H20" s="728" t="s">
        <v>7144</v>
      </c>
      <c r="I20" s="728" t="s">
        <v>101</v>
      </c>
      <c r="J20" s="728" t="s">
        <v>7144</v>
      </c>
      <c r="K20" s="728" t="s">
        <v>85</v>
      </c>
      <c r="L20" s="728" t="s">
        <v>5387</v>
      </c>
      <c r="M20" s="728" t="s">
        <v>85</v>
      </c>
      <c r="N20" s="728" t="s">
        <v>5387</v>
      </c>
      <c r="O20" s="728" t="s">
        <v>85</v>
      </c>
      <c r="P20" s="728" t="s">
        <v>5387</v>
      </c>
      <c r="Q20" s="728" t="s">
        <v>85</v>
      </c>
      <c r="R20" s="725" t="s">
        <v>5387</v>
      </c>
      <c r="S20" s="729" t="s">
        <v>7234</v>
      </c>
      <c r="T20" s="729" t="s">
        <v>7144</v>
      </c>
    </row>
    <row r="21" spans="1:20" ht="25.5" x14ac:dyDescent="0.2">
      <c r="A21" s="726" t="s">
        <v>3083</v>
      </c>
      <c r="B21" s="728" t="s">
        <v>3083</v>
      </c>
      <c r="C21" s="726" t="s">
        <v>5388</v>
      </c>
      <c r="D21" s="728" t="s">
        <v>7184</v>
      </c>
      <c r="E21" s="728" t="s">
        <v>107</v>
      </c>
      <c r="F21" s="728" t="s">
        <v>7199</v>
      </c>
      <c r="G21" s="728" t="s">
        <v>101</v>
      </c>
      <c r="H21" s="728" t="s">
        <v>7199</v>
      </c>
      <c r="I21" s="728" t="s">
        <v>101</v>
      </c>
      <c r="J21" s="728" t="s">
        <v>7199</v>
      </c>
      <c r="K21" s="728" t="s">
        <v>85</v>
      </c>
      <c r="L21" s="728" t="s">
        <v>7199</v>
      </c>
      <c r="M21" s="728" t="s">
        <v>85</v>
      </c>
      <c r="N21" s="728" t="s">
        <v>7199</v>
      </c>
      <c r="O21" s="728" t="s">
        <v>85</v>
      </c>
      <c r="P21" s="728" t="s">
        <v>7199</v>
      </c>
      <c r="Q21" s="728" t="s">
        <v>85</v>
      </c>
      <c r="R21" s="728" t="s">
        <v>7199</v>
      </c>
      <c r="S21" s="728" t="s">
        <v>7234</v>
      </c>
      <c r="T21" s="728" t="s">
        <v>7199</v>
      </c>
    </row>
    <row r="22" spans="1:20" ht="25.5" x14ac:dyDescent="0.2">
      <c r="A22" s="726" t="s">
        <v>3083</v>
      </c>
      <c r="B22" s="728" t="s">
        <v>3083</v>
      </c>
      <c r="C22" s="726" t="s">
        <v>5388</v>
      </c>
      <c r="D22" s="728" t="s">
        <v>7235</v>
      </c>
      <c r="E22" s="728" t="s">
        <v>101</v>
      </c>
      <c r="F22" s="728" t="s">
        <v>7199</v>
      </c>
      <c r="G22" s="728" t="s">
        <v>101</v>
      </c>
      <c r="H22" s="728" t="s">
        <v>7199</v>
      </c>
      <c r="I22" s="728" t="s">
        <v>101</v>
      </c>
      <c r="J22" s="728" t="s">
        <v>7199</v>
      </c>
      <c r="K22" s="728" t="s">
        <v>85</v>
      </c>
      <c r="L22" s="728" t="s">
        <v>7199</v>
      </c>
      <c r="M22" s="728" t="s">
        <v>85</v>
      </c>
      <c r="N22" s="728" t="s">
        <v>7199</v>
      </c>
      <c r="O22" s="728" t="s">
        <v>85</v>
      </c>
      <c r="P22" s="728" t="s">
        <v>7199</v>
      </c>
      <c r="Q22" s="728" t="s">
        <v>85</v>
      </c>
      <c r="R22" s="728" t="s">
        <v>7199</v>
      </c>
      <c r="S22" s="728" t="s">
        <v>85</v>
      </c>
      <c r="T22" s="728" t="s">
        <v>7199</v>
      </c>
    </row>
    <row r="23" spans="1:20" ht="24.95" customHeight="1" x14ac:dyDescent="0.2">
      <c r="A23" s="735"/>
      <c r="B23" s="473" t="s">
        <v>3086</v>
      </c>
      <c r="C23" s="160" t="s">
        <v>5423</v>
      </c>
      <c r="D23" s="783" t="s">
        <v>88</v>
      </c>
      <c r="E23" s="107"/>
      <c r="F23" s="107"/>
      <c r="G23" s="107"/>
      <c r="H23" s="107"/>
      <c r="I23" s="107"/>
      <c r="J23" s="107"/>
      <c r="K23" s="107"/>
      <c r="L23" s="107"/>
      <c r="M23" s="107"/>
      <c r="N23" s="107"/>
      <c r="O23" s="107"/>
      <c r="P23" s="107"/>
      <c r="Q23" s="107"/>
      <c r="R23" s="107"/>
      <c r="S23" s="107"/>
      <c r="T23" s="107"/>
    </row>
  </sheetData>
  <mergeCells count="12">
    <mergeCell ref="T2:T3"/>
    <mergeCell ref="A2:A3"/>
    <mergeCell ref="S2:S3"/>
    <mergeCell ref="C2:C3"/>
    <mergeCell ref="D2:D3"/>
    <mergeCell ref="E2:E3"/>
    <mergeCell ref="K2:K3"/>
    <mergeCell ref="B2:B3"/>
    <mergeCell ref="F2:F3"/>
    <mergeCell ref="G2:J2"/>
    <mergeCell ref="L2:L3"/>
    <mergeCell ref="M2:R2"/>
  </mergeCell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1">
    <tabColor theme="9"/>
  </sheetPr>
  <dimension ref="A1:M11"/>
  <sheetViews>
    <sheetView workbookViewId="0">
      <pane xSplit="3" ySplit="3" topLeftCell="D4" activePane="bottomRight" state="frozen"/>
      <selection pane="topRight" activeCell="P17" sqref="P17"/>
      <selection pane="bottomLeft" activeCell="P17" sqref="P17"/>
      <selection pane="bottomRight"/>
    </sheetView>
  </sheetViews>
  <sheetFormatPr defaultColWidth="9.140625" defaultRowHeight="12.75" x14ac:dyDescent="0.2"/>
  <cols>
    <col min="1" max="1" width="20.85546875" style="119" bestFit="1" customWidth="1"/>
    <col min="2" max="2" width="20.85546875" style="119" customWidth="1"/>
    <col min="3" max="3" width="26" style="119" customWidth="1"/>
    <col min="4" max="4" width="34.5703125" style="119" customWidth="1"/>
    <col min="5" max="5" width="16.5703125" style="119" customWidth="1"/>
    <col min="6" max="6" width="32.5703125" style="119" customWidth="1"/>
    <col min="7" max="7" width="15.85546875" style="119" customWidth="1"/>
    <col min="8" max="8" width="30.42578125" style="119" customWidth="1"/>
    <col min="9" max="9" width="16.42578125" style="119" customWidth="1"/>
    <col min="10" max="10" width="22.5703125" style="119" customWidth="1"/>
    <col min="11" max="11" width="16.7109375" style="119" customWidth="1"/>
    <col min="12" max="12" width="32.42578125" style="119" customWidth="1"/>
    <col min="13" max="13" width="16.85546875" style="119" customWidth="1"/>
    <col min="14" max="16384" width="9.140625" style="119"/>
  </cols>
  <sheetData>
    <row r="1" spans="1:13" ht="13.5" thickBot="1" x14ac:dyDescent="0.25">
      <c r="A1" s="128" t="s">
        <v>1265</v>
      </c>
    </row>
    <row r="2" spans="1:13" ht="30.6" customHeight="1" x14ac:dyDescent="0.2">
      <c r="A2" s="809" t="s">
        <v>18</v>
      </c>
      <c r="B2" s="811" t="s">
        <v>19</v>
      </c>
      <c r="C2" s="823" t="s">
        <v>238</v>
      </c>
      <c r="D2" s="821" t="s">
        <v>1266</v>
      </c>
      <c r="E2" s="825" t="s">
        <v>30</v>
      </c>
      <c r="F2" s="811" t="s">
        <v>1267</v>
      </c>
      <c r="G2" s="852" t="s">
        <v>30</v>
      </c>
      <c r="H2" s="811" t="s">
        <v>1268</v>
      </c>
      <c r="I2" s="811"/>
      <c r="J2" s="811"/>
      <c r="K2" s="811"/>
      <c r="L2" s="811" t="s">
        <v>1269</v>
      </c>
      <c r="M2" s="834"/>
    </row>
    <row r="3" spans="1:13" ht="116.1" customHeight="1" thickBot="1" x14ac:dyDescent="0.25">
      <c r="A3" s="810"/>
      <c r="B3" s="812"/>
      <c r="C3" s="833"/>
      <c r="D3" s="822"/>
      <c r="E3" s="826"/>
      <c r="F3" s="812"/>
      <c r="G3" s="853"/>
      <c r="H3" s="176" t="s">
        <v>1270</v>
      </c>
      <c r="I3" s="177" t="s">
        <v>30</v>
      </c>
      <c r="J3" s="157" t="s">
        <v>1271</v>
      </c>
      <c r="K3" s="158" t="s">
        <v>30</v>
      </c>
      <c r="L3" s="157" t="s">
        <v>1272</v>
      </c>
      <c r="M3" s="257" t="s">
        <v>30</v>
      </c>
    </row>
    <row r="4" spans="1:13" ht="24.95" customHeight="1" x14ac:dyDescent="0.2">
      <c r="A4" s="160" t="s">
        <v>21</v>
      </c>
      <c r="B4" s="16" t="s">
        <v>22</v>
      </c>
      <c r="C4" s="95" t="s">
        <v>248</v>
      </c>
      <c r="D4" s="251" t="s">
        <v>214</v>
      </c>
      <c r="E4" s="251"/>
      <c r="F4" s="251" t="s">
        <v>1273</v>
      </c>
      <c r="G4" s="251"/>
      <c r="H4" s="251" t="s">
        <v>1274</v>
      </c>
      <c r="I4" s="251"/>
      <c r="J4" s="251" t="s">
        <v>1274</v>
      </c>
      <c r="K4" s="251"/>
      <c r="L4" s="251" t="s">
        <v>1274</v>
      </c>
      <c r="M4" s="251"/>
    </row>
    <row r="5" spans="1:13" ht="24.95" customHeight="1" x14ac:dyDescent="0.2">
      <c r="A5" s="160" t="s">
        <v>24</v>
      </c>
      <c r="B5" s="16" t="s">
        <v>25</v>
      </c>
      <c r="C5" s="95" t="s">
        <v>119</v>
      </c>
      <c r="D5" s="251" t="s">
        <v>1275</v>
      </c>
      <c r="E5" s="251"/>
      <c r="F5" s="251" t="s">
        <v>1275</v>
      </c>
      <c r="G5" s="251"/>
      <c r="H5" s="251" t="s">
        <v>1275</v>
      </c>
      <c r="I5" s="251"/>
      <c r="J5" s="251" t="s">
        <v>1275</v>
      </c>
      <c r="K5" s="251"/>
      <c r="L5" s="251" t="s">
        <v>1275</v>
      </c>
      <c r="M5" s="251"/>
    </row>
    <row r="6" spans="1:13" ht="24.95" customHeight="1" x14ac:dyDescent="0.2">
      <c r="A6" s="160" t="s">
        <v>26</v>
      </c>
      <c r="B6" s="16" t="s">
        <v>27</v>
      </c>
      <c r="C6" s="95" t="s">
        <v>135</v>
      </c>
      <c r="D6" s="251" t="s">
        <v>1276</v>
      </c>
      <c r="E6" s="251"/>
      <c r="F6" s="251" t="s">
        <v>1276</v>
      </c>
      <c r="G6" s="251"/>
      <c r="H6" s="251" t="s">
        <v>1276</v>
      </c>
      <c r="I6" s="251"/>
      <c r="J6" s="251" t="s">
        <v>1276</v>
      </c>
      <c r="K6" s="251"/>
      <c r="L6" s="251" t="s">
        <v>1276</v>
      </c>
      <c r="M6" s="251"/>
    </row>
    <row r="7" spans="1:13" ht="24.95" customHeight="1" x14ac:dyDescent="0.2">
      <c r="A7" s="161" t="s">
        <v>3087</v>
      </c>
      <c r="B7" s="107" t="s">
        <v>3087</v>
      </c>
      <c r="C7" s="125" t="s">
        <v>3316</v>
      </c>
      <c r="D7" s="309" t="s">
        <v>3131</v>
      </c>
      <c r="E7" s="309"/>
      <c r="F7" s="309" t="s">
        <v>3247</v>
      </c>
      <c r="G7" s="309"/>
      <c r="H7" s="309" t="s">
        <v>3155</v>
      </c>
      <c r="I7" s="309"/>
      <c r="J7" s="309" t="s">
        <v>3156</v>
      </c>
      <c r="K7" s="309"/>
      <c r="L7" s="309" t="s">
        <v>3156</v>
      </c>
      <c r="M7" s="309"/>
    </row>
    <row r="8" spans="1:13" ht="24.95" customHeight="1" x14ac:dyDescent="0.2">
      <c r="A8" s="107"/>
      <c r="B8" s="146" t="s">
        <v>3073</v>
      </c>
      <c r="C8" s="107"/>
      <c r="D8" s="164"/>
      <c r="E8" s="164"/>
      <c r="F8" s="164"/>
      <c r="G8" s="164"/>
      <c r="H8" s="164"/>
      <c r="I8" s="164"/>
      <c r="J8" s="164"/>
      <c r="K8" s="164"/>
      <c r="L8" s="164"/>
      <c r="M8" s="164"/>
    </row>
    <row r="9" spans="1:13" ht="24.95" customHeight="1" x14ac:dyDescent="0.2">
      <c r="A9" s="147" t="s">
        <v>3080</v>
      </c>
      <c r="B9" s="107" t="s">
        <v>3080</v>
      </c>
      <c r="C9" s="125" t="s">
        <v>4520</v>
      </c>
      <c r="D9" s="786" t="s">
        <v>4557</v>
      </c>
      <c r="E9" s="786"/>
      <c r="F9" s="786" t="s">
        <v>4557</v>
      </c>
      <c r="G9" s="786"/>
      <c r="H9" s="786" t="s">
        <v>4557</v>
      </c>
      <c r="I9" s="786"/>
      <c r="J9" s="786" t="s">
        <v>4557</v>
      </c>
      <c r="K9" s="786"/>
      <c r="L9" s="786" t="s">
        <v>4557</v>
      </c>
      <c r="M9" s="786"/>
    </row>
    <row r="10" spans="1:13" s="784" customFormat="1" ht="24.95" customHeight="1" x14ac:dyDescent="0.2">
      <c r="A10" s="732"/>
      <c r="B10" s="731" t="s">
        <v>3083</v>
      </c>
      <c r="C10" s="125"/>
      <c r="D10" s="786"/>
      <c r="E10" s="786"/>
      <c r="F10" s="786"/>
      <c r="G10" s="786"/>
      <c r="H10" s="786"/>
      <c r="I10" s="786"/>
      <c r="J10" s="786"/>
      <c r="K10" s="786"/>
      <c r="L10" s="786"/>
      <c r="M10" s="786"/>
    </row>
    <row r="11" spans="1:13" s="784" customFormat="1" ht="24.95" customHeight="1" x14ac:dyDescent="0.2">
      <c r="A11" s="767"/>
      <c r="B11" s="638" t="s">
        <v>3086</v>
      </c>
      <c r="C11" s="785"/>
      <c r="D11" s="786"/>
      <c r="E11" s="164"/>
      <c r="F11" s="164"/>
      <c r="G11" s="164"/>
      <c r="H11" s="164"/>
      <c r="I11" s="164"/>
      <c r="J11" s="164"/>
      <c r="K11" s="164"/>
      <c r="L11" s="164"/>
      <c r="M11" s="164"/>
    </row>
  </sheetData>
  <mergeCells count="9">
    <mergeCell ref="L2:M2"/>
    <mergeCell ref="D2:D3"/>
    <mergeCell ref="C2:C3"/>
    <mergeCell ref="F2:F3"/>
    <mergeCell ref="A2:A3"/>
    <mergeCell ref="B2:B3"/>
    <mergeCell ref="E2:E3"/>
    <mergeCell ref="G2:G3"/>
    <mergeCell ref="H2:K2"/>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2">
    <tabColor theme="9"/>
  </sheetPr>
  <dimension ref="A1:X49"/>
  <sheetViews>
    <sheetView workbookViewId="0">
      <pane xSplit="3" ySplit="3" topLeftCell="D43"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19" bestFit="1" customWidth="1"/>
    <col min="2" max="2" width="20.85546875" style="119" customWidth="1"/>
    <col min="3" max="3" width="27.7109375" style="119" customWidth="1"/>
    <col min="4" max="4" width="31.42578125" style="119" customWidth="1"/>
    <col min="5" max="5" width="31" style="119" customWidth="1"/>
    <col min="6" max="6" width="15.5703125" style="119" customWidth="1"/>
    <col min="7" max="7" width="24" style="119" customWidth="1"/>
    <col min="8" max="8" width="15.5703125" style="119" customWidth="1"/>
    <col min="9" max="9" width="59.5703125" style="10" customWidth="1"/>
    <col min="10" max="12" width="15.5703125" style="119" customWidth="1"/>
    <col min="13" max="13" width="31.140625" style="119" customWidth="1"/>
    <col min="14" max="14" width="16.85546875" style="119" customWidth="1"/>
    <col min="15" max="16" width="15.5703125" style="119" customWidth="1"/>
    <col min="17" max="17" width="48.5703125" style="10" customWidth="1"/>
    <col min="18" max="18" width="18.7109375" style="119" customWidth="1"/>
    <col min="19" max="19" width="23.42578125" style="119" customWidth="1"/>
    <col min="20" max="20" width="18.42578125" style="119" customWidth="1"/>
    <col min="21" max="21" width="24.7109375" style="10" customWidth="1"/>
    <col min="22" max="22" width="15.5703125" style="119" customWidth="1"/>
    <col min="23" max="23" width="24.5703125" style="119" customWidth="1"/>
    <col min="24" max="24" width="16.140625" style="119" customWidth="1"/>
    <col min="25" max="16384" width="9.140625" style="119"/>
  </cols>
  <sheetData>
    <row r="1" spans="1:24" ht="13.5" thickBot="1" x14ac:dyDescent="0.25">
      <c r="A1" s="128" t="s">
        <v>1277</v>
      </c>
    </row>
    <row r="2" spans="1:24" ht="27.75" customHeight="1" x14ac:dyDescent="0.2">
      <c r="A2" s="809" t="s">
        <v>18</v>
      </c>
      <c r="B2" s="811" t="s">
        <v>19</v>
      </c>
      <c r="C2" s="823" t="s">
        <v>238</v>
      </c>
      <c r="D2" s="811" t="s">
        <v>1278</v>
      </c>
      <c r="E2" s="811" t="s">
        <v>1279</v>
      </c>
      <c r="F2" s="811"/>
      <c r="G2" s="811"/>
      <c r="H2" s="811"/>
      <c r="I2" s="811"/>
      <c r="J2" s="811"/>
      <c r="K2" s="811"/>
      <c r="L2" s="811"/>
      <c r="M2" s="811"/>
      <c r="N2" s="811"/>
      <c r="O2" s="811"/>
      <c r="P2" s="811"/>
      <c r="Q2" s="811"/>
      <c r="R2" s="811"/>
      <c r="S2" s="811"/>
      <c r="T2" s="811"/>
      <c r="U2" s="811"/>
      <c r="V2" s="811"/>
      <c r="W2" s="811"/>
      <c r="X2" s="834"/>
    </row>
    <row r="3" spans="1:24" ht="132" customHeight="1" thickBot="1" x14ac:dyDescent="0.25">
      <c r="A3" s="810"/>
      <c r="B3" s="812"/>
      <c r="C3" s="833"/>
      <c r="D3" s="812"/>
      <c r="E3" s="157" t="s">
        <v>1280</v>
      </c>
      <c r="F3" s="158" t="s">
        <v>30</v>
      </c>
      <c r="G3" s="157" t="s">
        <v>1281</v>
      </c>
      <c r="H3" s="158" t="s">
        <v>30</v>
      </c>
      <c r="I3" s="480" t="s">
        <v>1282</v>
      </c>
      <c r="J3" s="177" t="s">
        <v>30</v>
      </c>
      <c r="K3" s="157" t="s">
        <v>1283</v>
      </c>
      <c r="L3" s="158" t="s">
        <v>30</v>
      </c>
      <c r="M3" s="157" t="s">
        <v>1284</v>
      </c>
      <c r="N3" s="158" t="s">
        <v>30</v>
      </c>
      <c r="O3" s="176" t="s">
        <v>1285</v>
      </c>
      <c r="P3" s="177" t="s">
        <v>30</v>
      </c>
      <c r="Q3" s="476" t="s">
        <v>1286</v>
      </c>
      <c r="R3" s="158" t="s">
        <v>30</v>
      </c>
      <c r="S3" s="157" t="s">
        <v>1287</v>
      </c>
      <c r="T3" s="158" t="s">
        <v>30</v>
      </c>
      <c r="U3" s="476" t="s">
        <v>5325</v>
      </c>
      <c r="V3" s="158" t="s">
        <v>30</v>
      </c>
      <c r="W3" s="157" t="s">
        <v>5326</v>
      </c>
      <c r="X3" s="257" t="s">
        <v>30</v>
      </c>
    </row>
    <row r="4" spans="1:24" ht="24.95" customHeight="1" x14ac:dyDescent="0.2">
      <c r="A4" s="160" t="s">
        <v>21</v>
      </c>
      <c r="B4" s="16" t="s">
        <v>22</v>
      </c>
      <c r="C4" s="16" t="s">
        <v>248</v>
      </c>
      <c r="D4" s="16" t="s">
        <v>1288</v>
      </c>
      <c r="E4" s="16" t="s">
        <v>1289</v>
      </c>
      <c r="F4" s="16" t="s">
        <v>78</v>
      </c>
      <c r="G4" s="16">
        <v>1992</v>
      </c>
      <c r="H4" s="16" t="s">
        <v>78</v>
      </c>
      <c r="I4" s="475" t="s">
        <v>101</v>
      </c>
      <c r="J4" s="16" t="s">
        <v>78</v>
      </c>
      <c r="K4" s="16" t="s">
        <v>88</v>
      </c>
      <c r="L4" s="16" t="s">
        <v>78</v>
      </c>
      <c r="M4" s="16" t="s">
        <v>1290</v>
      </c>
      <c r="N4" s="16" t="s">
        <v>78</v>
      </c>
      <c r="O4" s="16">
        <v>1992</v>
      </c>
      <c r="P4" s="16" t="s">
        <v>78</v>
      </c>
      <c r="Q4" s="475" t="s">
        <v>1291</v>
      </c>
      <c r="R4" s="16" t="s">
        <v>78</v>
      </c>
      <c r="S4" s="16" t="s">
        <v>1292</v>
      </c>
      <c r="T4" s="16" t="s">
        <v>78</v>
      </c>
      <c r="U4" s="475">
        <v>-87.144570000000002</v>
      </c>
      <c r="V4" s="16" t="s">
        <v>78</v>
      </c>
      <c r="W4" s="16">
        <v>41.626849999999997</v>
      </c>
      <c r="X4" s="16" t="s">
        <v>78</v>
      </c>
    </row>
    <row r="5" spans="1:24" ht="24.95" customHeight="1" x14ac:dyDescent="0.2">
      <c r="A5" s="160" t="s">
        <v>21</v>
      </c>
      <c r="B5" s="16" t="s">
        <v>22</v>
      </c>
      <c r="C5" s="16" t="s">
        <v>248</v>
      </c>
      <c r="D5" s="16" t="s">
        <v>1288</v>
      </c>
      <c r="E5" s="16" t="s">
        <v>1289</v>
      </c>
      <c r="F5" s="16" t="s">
        <v>78</v>
      </c>
      <c r="G5" s="16">
        <v>1992</v>
      </c>
      <c r="H5" s="16" t="s">
        <v>78</v>
      </c>
      <c r="I5" s="475" t="s">
        <v>101</v>
      </c>
      <c r="J5" s="16" t="s">
        <v>78</v>
      </c>
      <c r="K5" s="16" t="s">
        <v>88</v>
      </c>
      <c r="L5" s="16" t="s">
        <v>78</v>
      </c>
      <c r="M5" s="16" t="s">
        <v>1293</v>
      </c>
      <c r="N5" s="16" t="s">
        <v>78</v>
      </c>
      <c r="O5" s="16">
        <v>1992</v>
      </c>
      <c r="P5" s="16" t="s">
        <v>78</v>
      </c>
      <c r="Q5" s="475" t="s">
        <v>1294</v>
      </c>
      <c r="R5" s="16" t="s">
        <v>78</v>
      </c>
      <c r="S5" s="16" t="s">
        <v>1292</v>
      </c>
      <c r="T5" s="16" t="s">
        <v>78</v>
      </c>
      <c r="U5" s="475">
        <v>-87.144580000000005</v>
      </c>
      <c r="V5" s="16" t="s">
        <v>78</v>
      </c>
      <c r="W5" s="16">
        <v>41.625410000000002</v>
      </c>
      <c r="X5" s="16" t="s">
        <v>78</v>
      </c>
    </row>
    <row r="6" spans="1:24" s="218" customFormat="1" ht="24.95" customHeight="1" x14ac:dyDescent="0.2">
      <c r="A6" s="95" t="s">
        <v>24</v>
      </c>
      <c r="B6" s="16" t="s">
        <v>25</v>
      </c>
      <c r="C6" s="95" t="s">
        <v>119</v>
      </c>
      <c r="D6" s="95" t="s">
        <v>1295</v>
      </c>
      <c r="E6" s="95" t="s">
        <v>1289</v>
      </c>
      <c r="F6" s="16" t="s">
        <v>78</v>
      </c>
      <c r="G6" s="95">
        <v>2018</v>
      </c>
      <c r="H6" s="16" t="s">
        <v>78</v>
      </c>
      <c r="I6" s="475" t="s">
        <v>101</v>
      </c>
      <c r="J6" s="16" t="s">
        <v>78</v>
      </c>
      <c r="K6" s="95" t="s">
        <v>88</v>
      </c>
      <c r="L6" s="16" t="s">
        <v>78</v>
      </c>
      <c r="M6" s="95" t="s">
        <v>1296</v>
      </c>
      <c r="N6" s="16" t="s">
        <v>78</v>
      </c>
      <c r="O6" s="95">
        <v>2018</v>
      </c>
      <c r="P6" s="16" t="s">
        <v>78</v>
      </c>
      <c r="Q6" s="95" t="s">
        <v>88</v>
      </c>
      <c r="R6" s="16" t="s">
        <v>78</v>
      </c>
      <c r="S6" s="95" t="s">
        <v>1292</v>
      </c>
      <c r="T6" s="16" t="s">
        <v>78</v>
      </c>
      <c r="U6" s="95">
        <v>-79.886259999999993</v>
      </c>
      <c r="V6" s="16" t="s">
        <v>78</v>
      </c>
      <c r="W6" s="95">
        <v>40.163060000000002</v>
      </c>
      <c r="X6" s="16" t="s">
        <v>78</v>
      </c>
    </row>
    <row r="7" spans="1:24" ht="24.95" customHeight="1" x14ac:dyDescent="0.2">
      <c r="A7" s="95" t="s">
        <v>24</v>
      </c>
      <c r="B7" s="16" t="s">
        <v>25</v>
      </c>
      <c r="C7" s="201" t="s">
        <v>119</v>
      </c>
      <c r="D7" s="95" t="s">
        <v>1297</v>
      </c>
      <c r="E7" s="95" t="s">
        <v>1289</v>
      </c>
      <c r="F7" s="16" t="s">
        <v>78</v>
      </c>
      <c r="G7" s="95">
        <v>2018</v>
      </c>
      <c r="H7" s="16" t="s">
        <v>78</v>
      </c>
      <c r="I7" s="475" t="s">
        <v>101</v>
      </c>
      <c r="J7" s="16" t="s">
        <v>78</v>
      </c>
      <c r="K7" s="95" t="s">
        <v>88</v>
      </c>
      <c r="L7" s="16" t="s">
        <v>78</v>
      </c>
      <c r="M7" s="95" t="s">
        <v>1298</v>
      </c>
      <c r="N7" s="16" t="s">
        <v>78</v>
      </c>
      <c r="O7" s="95">
        <v>2018</v>
      </c>
      <c r="P7" s="16" t="s">
        <v>78</v>
      </c>
      <c r="Q7" s="95" t="s">
        <v>88</v>
      </c>
      <c r="R7" s="16" t="s">
        <v>78</v>
      </c>
      <c r="S7" s="95" t="s">
        <v>1292</v>
      </c>
      <c r="T7" s="16" t="s">
        <v>78</v>
      </c>
      <c r="U7" s="95">
        <v>-79.884739999999994</v>
      </c>
      <c r="V7" s="16" t="s">
        <v>78</v>
      </c>
      <c r="W7" s="95">
        <v>40.163319999999999</v>
      </c>
      <c r="X7" s="16" t="s">
        <v>78</v>
      </c>
    </row>
    <row r="8" spans="1:24" ht="24.95" customHeight="1" x14ac:dyDescent="0.2">
      <c r="A8" s="160" t="s">
        <v>26</v>
      </c>
      <c r="B8" s="16" t="s">
        <v>27</v>
      </c>
      <c r="C8" s="160" t="s">
        <v>135</v>
      </c>
      <c r="D8" s="16" t="s">
        <v>1299</v>
      </c>
      <c r="E8" s="95" t="s">
        <v>1289</v>
      </c>
      <c r="F8" s="95" t="s">
        <v>78</v>
      </c>
      <c r="G8" s="95">
        <v>2005</v>
      </c>
      <c r="H8" s="95" t="s">
        <v>78</v>
      </c>
      <c r="I8" s="475" t="s">
        <v>101</v>
      </c>
      <c r="J8" s="16" t="s">
        <v>78</v>
      </c>
      <c r="K8" s="95" t="s">
        <v>88</v>
      </c>
      <c r="L8" s="95" t="s">
        <v>78</v>
      </c>
      <c r="M8" s="95" t="s">
        <v>1300</v>
      </c>
      <c r="N8" s="95" t="s">
        <v>78</v>
      </c>
      <c r="O8" s="95">
        <v>2006</v>
      </c>
      <c r="P8" s="95">
        <v>2005</v>
      </c>
      <c r="Q8" s="475" t="s">
        <v>524</v>
      </c>
      <c r="R8" s="16" t="s">
        <v>78</v>
      </c>
      <c r="S8" s="95" t="s">
        <v>1301</v>
      </c>
      <c r="T8" s="95" t="s">
        <v>1292</v>
      </c>
      <c r="U8" s="475">
        <v>-80.816100000000006</v>
      </c>
      <c r="V8" s="16" t="s">
        <v>78</v>
      </c>
      <c r="W8" s="16">
        <v>41.205849999999998</v>
      </c>
      <c r="X8" s="16" t="s">
        <v>78</v>
      </c>
    </row>
    <row r="9" spans="1:24" ht="24.95" customHeight="1" x14ac:dyDescent="0.2">
      <c r="A9" s="161" t="s">
        <v>3087</v>
      </c>
      <c r="B9" s="107" t="s">
        <v>3087</v>
      </c>
      <c r="C9" s="147" t="s">
        <v>3113</v>
      </c>
      <c r="D9" s="107" t="s">
        <v>3317</v>
      </c>
      <c r="E9" s="107" t="s">
        <v>3318</v>
      </c>
      <c r="F9" s="107" t="s">
        <v>3108</v>
      </c>
      <c r="G9" s="107">
        <v>1990</v>
      </c>
      <c r="H9" s="107" t="s">
        <v>3108</v>
      </c>
      <c r="I9" s="475" t="s">
        <v>3319</v>
      </c>
      <c r="J9" s="107" t="s">
        <v>3108</v>
      </c>
      <c r="K9" s="107" t="s">
        <v>2927</v>
      </c>
      <c r="L9" s="107" t="s">
        <v>3108</v>
      </c>
      <c r="M9" s="107" t="s">
        <v>3320</v>
      </c>
      <c r="N9" s="107" t="s">
        <v>3108</v>
      </c>
      <c r="O9" s="107">
        <v>1990</v>
      </c>
      <c r="P9" s="107" t="s">
        <v>3108</v>
      </c>
      <c r="Q9" s="196" t="s">
        <v>3112</v>
      </c>
      <c r="R9" s="107" t="s">
        <v>3108</v>
      </c>
      <c r="S9" s="107" t="s">
        <v>3321</v>
      </c>
      <c r="T9" s="107" t="s">
        <v>3108</v>
      </c>
      <c r="U9" s="461">
        <v>-79.872</v>
      </c>
      <c r="V9" s="107" t="s">
        <v>3108</v>
      </c>
      <c r="W9" s="188">
        <v>40.301909999999999</v>
      </c>
      <c r="X9" s="107" t="s">
        <v>3108</v>
      </c>
    </row>
    <row r="10" spans="1:24" ht="24.95" customHeight="1" x14ac:dyDescent="0.2">
      <c r="A10" s="161" t="s">
        <v>3087</v>
      </c>
      <c r="B10" s="107" t="s">
        <v>3087</v>
      </c>
      <c r="C10" s="147" t="s">
        <v>3113</v>
      </c>
      <c r="D10" s="107" t="s">
        <v>3241</v>
      </c>
      <c r="E10" s="107" t="s">
        <v>3318</v>
      </c>
      <c r="F10" s="107" t="s">
        <v>3108</v>
      </c>
      <c r="G10" s="107">
        <v>1990</v>
      </c>
      <c r="H10" s="107" t="s">
        <v>3108</v>
      </c>
      <c r="I10" s="475" t="s">
        <v>3319</v>
      </c>
      <c r="J10" s="107" t="s">
        <v>3108</v>
      </c>
      <c r="K10" s="107" t="s">
        <v>2927</v>
      </c>
      <c r="L10" s="107" t="s">
        <v>3108</v>
      </c>
      <c r="M10" s="107" t="s">
        <v>3322</v>
      </c>
      <c r="N10" s="107" t="s">
        <v>3108</v>
      </c>
      <c r="O10" s="107">
        <v>1990</v>
      </c>
      <c r="P10" s="107" t="s">
        <v>3108</v>
      </c>
      <c r="Q10" s="196" t="s">
        <v>3112</v>
      </c>
      <c r="R10" s="107" t="s">
        <v>3108</v>
      </c>
      <c r="S10" s="107" t="s">
        <v>3321</v>
      </c>
      <c r="T10" s="107" t="s">
        <v>3108</v>
      </c>
      <c r="U10" s="461">
        <v>-79.878320000000002</v>
      </c>
      <c r="V10" s="107" t="s">
        <v>3108</v>
      </c>
      <c r="W10" s="188">
        <v>40.305019999999999</v>
      </c>
      <c r="X10" s="107" t="s">
        <v>3108</v>
      </c>
    </row>
    <row r="11" spans="1:24" ht="24.95" customHeight="1" x14ac:dyDescent="0.2">
      <c r="A11" s="161" t="s">
        <v>3087</v>
      </c>
      <c r="B11" s="107" t="s">
        <v>3087</v>
      </c>
      <c r="C11" s="147" t="s">
        <v>3113</v>
      </c>
      <c r="D11" s="107" t="s">
        <v>3323</v>
      </c>
      <c r="E11" s="107" t="s">
        <v>3318</v>
      </c>
      <c r="F11" s="107" t="s">
        <v>3108</v>
      </c>
      <c r="G11" s="107">
        <v>1992</v>
      </c>
      <c r="H11" s="107" t="s">
        <v>3108</v>
      </c>
      <c r="I11" s="475" t="s">
        <v>3319</v>
      </c>
      <c r="J11" s="107" t="s">
        <v>3108</v>
      </c>
      <c r="K11" s="107" t="s">
        <v>2927</v>
      </c>
      <c r="L11" s="107" t="s">
        <v>3108</v>
      </c>
      <c r="M11" s="107" t="s">
        <v>3324</v>
      </c>
      <c r="N11" s="107" t="s">
        <v>3108</v>
      </c>
      <c r="O11" s="107">
        <v>1992</v>
      </c>
      <c r="P11" s="107" t="s">
        <v>3108</v>
      </c>
      <c r="Q11" s="196" t="s">
        <v>3112</v>
      </c>
      <c r="R11" s="107" t="s">
        <v>3108</v>
      </c>
      <c r="S11" s="107" t="s">
        <v>3321</v>
      </c>
      <c r="T11" s="107" t="s">
        <v>3108</v>
      </c>
      <c r="U11" s="461">
        <v>-79.878370000000004</v>
      </c>
      <c r="V11" s="107" t="s">
        <v>3108</v>
      </c>
      <c r="W11" s="188">
        <v>40.30498</v>
      </c>
      <c r="X11" s="107" t="s">
        <v>3108</v>
      </c>
    </row>
    <row r="12" spans="1:24" ht="24.95" customHeight="1" x14ac:dyDescent="0.2">
      <c r="A12" s="161" t="s">
        <v>3087</v>
      </c>
      <c r="B12" s="107" t="s">
        <v>3087</v>
      </c>
      <c r="C12" s="147" t="s">
        <v>3113</v>
      </c>
      <c r="D12" s="107" t="s">
        <v>3325</v>
      </c>
      <c r="E12" s="107" t="s">
        <v>3326</v>
      </c>
      <c r="F12" s="107" t="s">
        <v>3108</v>
      </c>
      <c r="G12" s="107">
        <v>1982</v>
      </c>
      <c r="H12" s="107" t="s">
        <v>3108</v>
      </c>
      <c r="I12" s="475" t="s">
        <v>3319</v>
      </c>
      <c r="J12" s="107" t="s">
        <v>3108</v>
      </c>
      <c r="K12" s="107" t="s">
        <v>2927</v>
      </c>
      <c r="L12" s="107" t="s">
        <v>3108</v>
      </c>
      <c r="M12" s="107" t="s">
        <v>3210</v>
      </c>
      <c r="N12" s="107" t="s">
        <v>3108</v>
      </c>
      <c r="O12" s="107">
        <v>1982</v>
      </c>
      <c r="P12" s="107" t="s">
        <v>3108</v>
      </c>
      <c r="Q12" s="196" t="s">
        <v>3112</v>
      </c>
      <c r="R12" s="107" t="s">
        <v>3108</v>
      </c>
      <c r="S12" s="107" t="s">
        <v>3321</v>
      </c>
      <c r="T12" s="107" t="s">
        <v>3108</v>
      </c>
      <c r="U12" s="461">
        <v>-79.876980000000003</v>
      </c>
      <c r="V12" s="107" t="s">
        <v>3108</v>
      </c>
      <c r="W12" s="188">
        <v>40.30697</v>
      </c>
      <c r="X12" s="107" t="s">
        <v>3108</v>
      </c>
    </row>
    <row r="13" spans="1:24" ht="24.95" customHeight="1" x14ac:dyDescent="0.2">
      <c r="A13" s="161" t="s">
        <v>3087</v>
      </c>
      <c r="B13" s="107" t="s">
        <v>3087</v>
      </c>
      <c r="C13" s="147" t="s">
        <v>3113</v>
      </c>
      <c r="D13" s="107" t="s">
        <v>3327</v>
      </c>
      <c r="E13" s="107" t="s">
        <v>3318</v>
      </c>
      <c r="F13" s="107" t="s">
        <v>3108</v>
      </c>
      <c r="G13" s="107">
        <v>2013</v>
      </c>
      <c r="H13" s="107" t="s">
        <v>3108</v>
      </c>
      <c r="I13" s="475" t="s">
        <v>3319</v>
      </c>
      <c r="J13" s="107" t="s">
        <v>3108</v>
      </c>
      <c r="K13" s="107" t="s">
        <v>2927</v>
      </c>
      <c r="L13" s="107" t="s">
        <v>3108</v>
      </c>
      <c r="M13" s="107" t="s">
        <v>3217</v>
      </c>
      <c r="N13" s="107" t="s">
        <v>3108</v>
      </c>
      <c r="O13" s="107">
        <v>2013</v>
      </c>
      <c r="P13" s="107" t="s">
        <v>3108</v>
      </c>
      <c r="Q13" s="196" t="s">
        <v>3112</v>
      </c>
      <c r="R13" s="107" t="s">
        <v>3108</v>
      </c>
      <c r="S13" s="107" t="s">
        <v>3321</v>
      </c>
      <c r="T13" s="107" t="s">
        <v>3108</v>
      </c>
      <c r="U13" s="461">
        <v>-79.874139999999997</v>
      </c>
      <c r="V13" s="107" t="s">
        <v>3108</v>
      </c>
      <c r="W13" s="188">
        <v>40.303100000000001</v>
      </c>
      <c r="X13" s="107" t="s">
        <v>3108</v>
      </c>
    </row>
    <row r="14" spans="1:24" ht="24.95" customHeight="1" x14ac:dyDescent="0.2">
      <c r="A14" s="161" t="s">
        <v>3087</v>
      </c>
      <c r="B14" s="107" t="s">
        <v>3087</v>
      </c>
      <c r="C14" s="147" t="s">
        <v>3113</v>
      </c>
      <c r="D14" s="107" t="s">
        <v>85</v>
      </c>
      <c r="E14" s="107" t="s">
        <v>670</v>
      </c>
      <c r="F14" s="107" t="s">
        <v>3108</v>
      </c>
      <c r="G14" s="107" t="s">
        <v>3328</v>
      </c>
      <c r="H14" s="107" t="s">
        <v>3108</v>
      </c>
      <c r="I14" s="475" t="s">
        <v>3319</v>
      </c>
      <c r="J14" s="107" t="s">
        <v>3108</v>
      </c>
      <c r="K14" s="107" t="s">
        <v>2927</v>
      </c>
      <c r="L14" s="107" t="s">
        <v>3108</v>
      </c>
      <c r="M14" s="107" t="s">
        <v>3329</v>
      </c>
      <c r="N14" s="107" t="s">
        <v>3108</v>
      </c>
      <c r="O14" s="107" t="s">
        <v>3328</v>
      </c>
      <c r="P14" s="107" t="s">
        <v>3108</v>
      </c>
      <c r="Q14" s="196" t="s">
        <v>3112</v>
      </c>
      <c r="R14" s="107" t="s">
        <v>3108</v>
      </c>
      <c r="S14" s="107" t="s">
        <v>3321</v>
      </c>
      <c r="T14" s="107" t="s">
        <v>3108</v>
      </c>
      <c r="U14" s="475" t="s">
        <v>3330</v>
      </c>
      <c r="V14" s="107" t="s">
        <v>3108</v>
      </c>
      <c r="W14" s="107"/>
      <c r="X14" s="107" t="s">
        <v>3108</v>
      </c>
    </row>
    <row r="15" spans="1:24" ht="24.95" customHeight="1" x14ac:dyDescent="0.2">
      <c r="A15" s="161" t="s">
        <v>3087</v>
      </c>
      <c r="B15" s="107" t="s">
        <v>3087</v>
      </c>
      <c r="C15" s="147" t="s">
        <v>3113</v>
      </c>
      <c r="D15" s="107" t="s">
        <v>85</v>
      </c>
      <c r="E15" s="107" t="s">
        <v>3331</v>
      </c>
      <c r="F15" s="107" t="s">
        <v>3108</v>
      </c>
      <c r="G15" s="107">
        <v>2002</v>
      </c>
      <c r="H15" s="107" t="s">
        <v>3108</v>
      </c>
      <c r="I15" s="475" t="s">
        <v>101</v>
      </c>
      <c r="J15" s="107" t="s">
        <v>3108</v>
      </c>
      <c r="K15" s="107" t="s">
        <v>2927</v>
      </c>
      <c r="L15" s="107" t="s">
        <v>3108</v>
      </c>
      <c r="M15" s="107" t="s">
        <v>3332</v>
      </c>
      <c r="N15" s="107" t="s">
        <v>3108</v>
      </c>
      <c r="O15" s="107">
        <v>2002</v>
      </c>
      <c r="P15" s="107" t="s">
        <v>3108</v>
      </c>
      <c r="Q15" s="196" t="s">
        <v>3112</v>
      </c>
      <c r="R15" s="107" t="s">
        <v>3108</v>
      </c>
      <c r="S15" s="146" t="s">
        <v>3112</v>
      </c>
      <c r="T15" s="107" t="s">
        <v>3108</v>
      </c>
      <c r="U15" s="475" t="s">
        <v>3333</v>
      </c>
      <c r="V15" s="107" t="s">
        <v>3108</v>
      </c>
      <c r="W15" s="107"/>
      <c r="X15" s="107" t="s">
        <v>3108</v>
      </c>
    </row>
    <row r="16" spans="1:24" ht="24.95" customHeight="1" x14ac:dyDescent="0.2">
      <c r="A16" s="161" t="s">
        <v>3087</v>
      </c>
      <c r="B16" s="107" t="s">
        <v>3087</v>
      </c>
      <c r="C16" s="147" t="s">
        <v>3113</v>
      </c>
      <c r="D16" s="107" t="s">
        <v>85</v>
      </c>
      <c r="E16" s="107" t="s">
        <v>3331</v>
      </c>
      <c r="F16" s="107" t="s">
        <v>3108</v>
      </c>
      <c r="G16" s="107">
        <v>2012</v>
      </c>
      <c r="H16" s="107" t="s">
        <v>3108</v>
      </c>
      <c r="I16" s="475" t="s">
        <v>101</v>
      </c>
      <c r="J16" s="107" t="s">
        <v>3108</v>
      </c>
      <c r="K16" s="107" t="s">
        <v>2927</v>
      </c>
      <c r="L16" s="107" t="s">
        <v>3108</v>
      </c>
      <c r="M16" s="107" t="s">
        <v>3217</v>
      </c>
      <c r="N16" s="107" t="s">
        <v>3108</v>
      </c>
      <c r="O16" s="107">
        <v>2012</v>
      </c>
      <c r="P16" s="107" t="s">
        <v>3108</v>
      </c>
      <c r="Q16" s="196" t="s">
        <v>3112</v>
      </c>
      <c r="R16" s="107" t="s">
        <v>3108</v>
      </c>
      <c r="S16" s="146" t="s">
        <v>3112</v>
      </c>
      <c r="T16" s="107" t="s">
        <v>3108</v>
      </c>
      <c r="U16" s="475" t="s">
        <v>3333</v>
      </c>
      <c r="V16" s="107" t="s">
        <v>3108</v>
      </c>
      <c r="W16" s="107"/>
      <c r="X16" s="107" t="s">
        <v>3108</v>
      </c>
    </row>
    <row r="17" spans="1:24" ht="24.95" customHeight="1" x14ac:dyDescent="0.2">
      <c r="A17" s="161" t="s">
        <v>3087</v>
      </c>
      <c r="B17" s="107" t="s">
        <v>3087</v>
      </c>
      <c r="C17" s="147" t="s">
        <v>3113</v>
      </c>
      <c r="D17" s="107" t="s">
        <v>85</v>
      </c>
      <c r="E17" s="107" t="s">
        <v>3334</v>
      </c>
      <c r="F17" s="107" t="s">
        <v>3108</v>
      </c>
      <c r="G17" s="107">
        <v>1994</v>
      </c>
      <c r="H17" s="107" t="s">
        <v>3108</v>
      </c>
      <c r="I17" s="475" t="s">
        <v>101</v>
      </c>
      <c r="J17" s="107" t="s">
        <v>3108</v>
      </c>
      <c r="K17" s="107" t="s">
        <v>3335</v>
      </c>
      <c r="L17" s="107" t="s">
        <v>3108</v>
      </c>
      <c r="M17" s="107" t="s">
        <v>3336</v>
      </c>
      <c r="N17" s="107" t="s">
        <v>3108</v>
      </c>
      <c r="O17" s="107">
        <v>1994</v>
      </c>
      <c r="P17" s="107" t="s">
        <v>3108</v>
      </c>
      <c r="Q17" s="196" t="s">
        <v>3112</v>
      </c>
      <c r="R17" s="107" t="s">
        <v>3108</v>
      </c>
      <c r="S17" s="146" t="s">
        <v>3112</v>
      </c>
      <c r="T17" s="107" t="s">
        <v>3108</v>
      </c>
      <c r="U17" s="475" t="s">
        <v>3337</v>
      </c>
      <c r="V17" s="107" t="s">
        <v>3108</v>
      </c>
      <c r="W17" s="107"/>
      <c r="X17" s="107" t="s">
        <v>3108</v>
      </c>
    </row>
    <row r="18" spans="1:24" ht="24.95" customHeight="1" x14ac:dyDescent="0.2">
      <c r="A18" s="107" t="s">
        <v>3782</v>
      </c>
      <c r="B18" s="146" t="s">
        <v>3073</v>
      </c>
      <c r="C18" s="107" t="s">
        <v>3796</v>
      </c>
      <c r="D18" s="107" t="s">
        <v>3334</v>
      </c>
      <c r="E18" s="107" t="s">
        <v>3943</v>
      </c>
      <c r="F18" s="107"/>
      <c r="G18" s="238">
        <v>38443</v>
      </c>
      <c r="H18" s="238"/>
      <c r="I18" s="475" t="s">
        <v>1039</v>
      </c>
      <c r="J18" s="107"/>
      <c r="K18" s="107" t="s">
        <v>3944</v>
      </c>
      <c r="L18" s="107"/>
      <c r="M18" s="107" t="s">
        <v>3945</v>
      </c>
      <c r="N18" s="107"/>
      <c r="O18" s="316">
        <v>38443</v>
      </c>
      <c r="P18" s="316"/>
      <c r="Q18" s="475" t="s">
        <v>3946</v>
      </c>
      <c r="R18" s="16"/>
      <c r="S18" s="107" t="s">
        <v>3947</v>
      </c>
      <c r="T18" s="107"/>
      <c r="U18" s="475"/>
      <c r="V18" s="107"/>
      <c r="W18" s="107"/>
      <c r="X18" s="107"/>
    </row>
    <row r="19" spans="1:24" ht="24.95" customHeight="1" x14ac:dyDescent="0.2">
      <c r="A19" s="107" t="s">
        <v>3782</v>
      </c>
      <c r="B19" s="146" t="s">
        <v>3073</v>
      </c>
      <c r="C19" s="107" t="s">
        <v>3796</v>
      </c>
      <c r="D19" s="107" t="s">
        <v>3948</v>
      </c>
      <c r="E19" s="107" t="s">
        <v>3949</v>
      </c>
      <c r="F19" s="107"/>
      <c r="G19" s="107">
        <v>2005</v>
      </c>
      <c r="H19" s="107"/>
      <c r="I19" s="475" t="s">
        <v>1039</v>
      </c>
      <c r="J19" s="107"/>
      <c r="K19" s="107" t="s">
        <v>3949</v>
      </c>
      <c r="L19" s="107"/>
      <c r="M19" s="107" t="s">
        <v>3950</v>
      </c>
      <c r="N19" s="107"/>
      <c r="O19" s="107">
        <v>2005</v>
      </c>
      <c r="P19" s="107"/>
      <c r="Q19" s="475" t="s">
        <v>3951</v>
      </c>
      <c r="R19" s="107"/>
      <c r="S19" s="107" t="s">
        <v>3950</v>
      </c>
      <c r="T19" s="107"/>
      <c r="U19" s="475"/>
      <c r="V19" s="107"/>
      <c r="W19" s="107"/>
      <c r="X19" s="107"/>
    </row>
    <row r="20" spans="1:24" ht="24.95" customHeight="1" x14ac:dyDescent="0.2">
      <c r="A20" s="107" t="s">
        <v>3782</v>
      </c>
      <c r="B20" s="146" t="s">
        <v>3073</v>
      </c>
      <c r="C20" s="107" t="s">
        <v>3796</v>
      </c>
      <c r="D20" s="107" t="s">
        <v>3952</v>
      </c>
      <c r="E20" s="107" t="s">
        <v>3949</v>
      </c>
      <c r="F20" s="107"/>
      <c r="G20" s="107">
        <v>2005</v>
      </c>
      <c r="H20" s="107"/>
      <c r="I20" s="475" t="s">
        <v>1039</v>
      </c>
      <c r="J20" s="107"/>
      <c r="K20" s="107" t="s">
        <v>3949</v>
      </c>
      <c r="L20" s="107"/>
      <c r="M20" s="107" t="s">
        <v>3950</v>
      </c>
      <c r="N20" s="107"/>
      <c r="O20" s="107">
        <v>2005</v>
      </c>
      <c r="P20" s="107"/>
      <c r="Q20" s="475" t="s">
        <v>3951</v>
      </c>
      <c r="R20" s="107"/>
      <c r="S20" s="107" t="s">
        <v>3950</v>
      </c>
      <c r="T20" s="107"/>
      <c r="U20" s="475"/>
      <c r="V20" s="107"/>
      <c r="W20" s="107"/>
      <c r="X20" s="107"/>
    </row>
    <row r="21" spans="1:24" ht="24.95" customHeight="1" x14ac:dyDescent="0.2">
      <c r="A21" s="107" t="s">
        <v>3782</v>
      </c>
      <c r="B21" s="146" t="s">
        <v>3073</v>
      </c>
      <c r="C21" s="107" t="s">
        <v>3796</v>
      </c>
      <c r="D21" s="107" t="s">
        <v>3953</v>
      </c>
      <c r="E21" s="107" t="s">
        <v>3954</v>
      </c>
      <c r="F21" s="107"/>
      <c r="G21" s="107"/>
      <c r="H21" s="107"/>
      <c r="I21" s="475" t="s">
        <v>1039</v>
      </c>
      <c r="J21" s="107"/>
      <c r="K21" s="107" t="s">
        <v>3954</v>
      </c>
      <c r="L21" s="107"/>
      <c r="M21" s="107" t="s">
        <v>3955</v>
      </c>
      <c r="N21" s="107"/>
      <c r="O21" s="107"/>
      <c r="P21" s="107"/>
      <c r="Q21" s="475" t="s">
        <v>3951</v>
      </c>
      <c r="R21" s="107"/>
      <c r="S21" s="107" t="s">
        <v>3956</v>
      </c>
      <c r="T21" s="107"/>
      <c r="U21" s="475"/>
      <c r="V21" s="107"/>
      <c r="W21" s="107"/>
      <c r="X21" s="107"/>
    </row>
    <row r="22" spans="1:24" ht="24.95" customHeight="1" x14ac:dyDescent="0.2">
      <c r="A22" s="107" t="s">
        <v>3782</v>
      </c>
      <c r="B22" s="146" t="s">
        <v>3073</v>
      </c>
      <c r="C22" s="107" t="s">
        <v>3796</v>
      </c>
      <c r="D22" s="107" t="s">
        <v>3957</v>
      </c>
      <c r="E22" s="107" t="s">
        <v>3954</v>
      </c>
      <c r="F22" s="107"/>
      <c r="G22" s="107"/>
      <c r="H22" s="107"/>
      <c r="I22" s="475" t="s">
        <v>1039</v>
      </c>
      <c r="J22" s="107"/>
      <c r="K22" s="107" t="s">
        <v>3954</v>
      </c>
      <c r="L22" s="107"/>
      <c r="M22" s="107" t="s">
        <v>3955</v>
      </c>
      <c r="N22" s="107"/>
      <c r="O22" s="107"/>
      <c r="P22" s="107"/>
      <c r="Q22" s="475" t="s">
        <v>3951</v>
      </c>
      <c r="R22" s="107"/>
      <c r="S22" s="107" t="s">
        <v>3956</v>
      </c>
      <c r="T22" s="107"/>
      <c r="U22" s="475"/>
      <c r="V22" s="107"/>
      <c r="W22" s="107"/>
      <c r="X22" s="107"/>
    </row>
    <row r="23" spans="1:24" ht="24.95" customHeight="1" x14ac:dyDescent="0.2">
      <c r="A23" s="107" t="s">
        <v>3782</v>
      </c>
      <c r="B23" s="146" t="s">
        <v>3073</v>
      </c>
      <c r="C23" s="107" t="s">
        <v>3796</v>
      </c>
      <c r="D23" s="107" t="s">
        <v>3958</v>
      </c>
      <c r="E23" s="107" t="s">
        <v>3954</v>
      </c>
      <c r="F23" s="107"/>
      <c r="G23" s="107"/>
      <c r="H23" s="107"/>
      <c r="I23" s="475" t="s">
        <v>1039</v>
      </c>
      <c r="J23" s="107"/>
      <c r="K23" s="107" t="s">
        <v>3954</v>
      </c>
      <c r="L23" s="107"/>
      <c r="M23" s="107" t="s">
        <v>3955</v>
      </c>
      <c r="N23" s="107"/>
      <c r="O23" s="107"/>
      <c r="P23" s="107"/>
      <c r="Q23" s="475" t="s">
        <v>3951</v>
      </c>
      <c r="R23" s="107"/>
      <c r="S23" s="107" t="s">
        <v>3956</v>
      </c>
      <c r="T23" s="107"/>
      <c r="U23" s="475"/>
      <c r="V23" s="107"/>
      <c r="W23" s="107"/>
      <c r="X23" s="107"/>
    </row>
    <row r="24" spans="1:24" ht="24.95" customHeight="1" x14ac:dyDescent="0.2">
      <c r="A24" s="147" t="s">
        <v>3080</v>
      </c>
      <c r="B24" s="107" t="s">
        <v>3080</v>
      </c>
      <c r="C24" s="107" t="s">
        <v>4461</v>
      </c>
      <c r="D24" s="107" t="s">
        <v>4486</v>
      </c>
      <c r="E24" s="107" t="s">
        <v>4558</v>
      </c>
      <c r="F24" s="107"/>
      <c r="G24" s="107">
        <v>2009</v>
      </c>
      <c r="H24" s="107"/>
      <c r="I24" s="475" t="s">
        <v>101</v>
      </c>
      <c r="J24" s="107"/>
      <c r="K24" s="107" t="s">
        <v>4559</v>
      </c>
      <c r="L24" s="107"/>
      <c r="M24" s="107" t="s">
        <v>1300</v>
      </c>
      <c r="N24" s="107"/>
      <c r="O24" s="107">
        <v>2009</v>
      </c>
      <c r="P24" s="107"/>
      <c r="Q24" s="475" t="s">
        <v>4560</v>
      </c>
      <c r="R24" s="107"/>
      <c r="S24" s="107" t="s">
        <v>1301</v>
      </c>
      <c r="T24" s="107"/>
      <c r="U24" s="475">
        <v>83.109700000000004</v>
      </c>
      <c r="V24" s="107"/>
      <c r="W24" s="107">
        <v>42.280470000000001</v>
      </c>
      <c r="X24" s="107"/>
    </row>
    <row r="25" spans="1:24" ht="51" x14ac:dyDescent="0.2">
      <c r="A25" s="603" t="s">
        <v>3080</v>
      </c>
      <c r="B25" s="107" t="s">
        <v>3080</v>
      </c>
      <c r="C25" s="107" t="s">
        <v>4461</v>
      </c>
      <c r="D25" s="107" t="s">
        <v>4561</v>
      </c>
      <c r="E25" s="107" t="s">
        <v>4561</v>
      </c>
      <c r="F25" s="107"/>
      <c r="G25" s="107">
        <v>1992</v>
      </c>
      <c r="H25" s="107"/>
      <c r="I25" s="475" t="s">
        <v>101</v>
      </c>
      <c r="J25" s="107"/>
      <c r="K25" s="107" t="s">
        <v>4562</v>
      </c>
      <c r="L25" s="107"/>
      <c r="M25" s="107" t="s">
        <v>4494</v>
      </c>
      <c r="N25" s="107"/>
      <c r="O25" s="107">
        <v>1992</v>
      </c>
      <c r="P25" s="107"/>
      <c r="Q25" s="475"/>
      <c r="R25" s="107"/>
      <c r="S25" s="107" t="s">
        <v>4563</v>
      </c>
      <c r="T25" s="107"/>
      <c r="U25" s="197" t="s">
        <v>4564</v>
      </c>
      <c r="V25" s="190"/>
      <c r="W25" s="475" t="s">
        <v>4565</v>
      </c>
      <c r="X25" s="107"/>
    </row>
    <row r="26" spans="1:24" ht="24.95" customHeight="1" x14ac:dyDescent="0.2">
      <c r="A26" s="603" t="s">
        <v>3080</v>
      </c>
      <c r="B26" s="107" t="s">
        <v>3080</v>
      </c>
      <c r="C26" s="107" t="s">
        <v>4461</v>
      </c>
      <c r="D26" s="107" t="s">
        <v>4505</v>
      </c>
      <c r="E26" s="107" t="s">
        <v>579</v>
      </c>
      <c r="F26" s="107"/>
      <c r="G26" s="107">
        <v>1992</v>
      </c>
      <c r="H26" s="107"/>
      <c r="I26" s="475" t="s">
        <v>101</v>
      </c>
      <c r="J26" s="107"/>
      <c r="K26" s="107" t="s">
        <v>2927</v>
      </c>
      <c r="L26" s="107"/>
      <c r="M26" s="107" t="s">
        <v>4506</v>
      </c>
      <c r="N26" s="107"/>
      <c r="O26" s="107">
        <v>1992</v>
      </c>
      <c r="P26" s="107"/>
      <c r="Q26" s="475"/>
      <c r="R26" s="107"/>
      <c r="S26" s="107" t="s">
        <v>1301</v>
      </c>
      <c r="T26" s="107"/>
      <c r="U26" s="475">
        <v>-83.106830000000002</v>
      </c>
      <c r="V26" s="107"/>
      <c r="W26" s="107">
        <v>42.280160000000002</v>
      </c>
      <c r="X26" s="107"/>
    </row>
    <row r="27" spans="1:24" ht="24.95" customHeight="1" x14ac:dyDescent="0.2">
      <c r="A27" s="603" t="s">
        <v>3080</v>
      </c>
      <c r="B27" s="107" t="s">
        <v>3080</v>
      </c>
      <c r="C27" s="107" t="s">
        <v>4461</v>
      </c>
      <c r="D27" s="107" t="s">
        <v>1069</v>
      </c>
      <c r="E27" s="107" t="s">
        <v>670</v>
      </c>
      <c r="F27" s="107"/>
      <c r="G27" s="107">
        <v>1992</v>
      </c>
      <c r="H27" s="107"/>
      <c r="I27" s="475" t="s">
        <v>101</v>
      </c>
      <c r="J27" s="107"/>
      <c r="K27" s="107" t="s">
        <v>2927</v>
      </c>
      <c r="L27" s="107"/>
      <c r="M27" s="107" t="s">
        <v>1069</v>
      </c>
      <c r="N27" s="107"/>
      <c r="O27" s="107">
        <v>1992</v>
      </c>
      <c r="P27" s="107"/>
      <c r="Q27" s="475"/>
      <c r="R27" s="107"/>
      <c r="S27" s="107"/>
      <c r="T27" s="107"/>
      <c r="U27" s="475">
        <v>-83.106830000000002</v>
      </c>
      <c r="V27" s="107"/>
      <c r="W27" s="107">
        <v>42.280160000000002</v>
      </c>
      <c r="X27" s="107"/>
    </row>
    <row r="28" spans="1:24" ht="24.95" customHeight="1" x14ac:dyDescent="0.2">
      <c r="A28" s="603" t="s">
        <v>3080</v>
      </c>
      <c r="B28" s="107" t="s">
        <v>3080</v>
      </c>
      <c r="C28" s="107" t="s">
        <v>4461</v>
      </c>
      <c r="D28" s="107" t="s">
        <v>4515</v>
      </c>
      <c r="E28" s="107" t="s">
        <v>4563</v>
      </c>
      <c r="F28" s="107"/>
      <c r="G28" s="107">
        <v>1992</v>
      </c>
      <c r="H28" s="107"/>
      <c r="I28" s="475" t="s">
        <v>4566</v>
      </c>
      <c r="J28" s="107"/>
      <c r="K28" s="107" t="s">
        <v>4562</v>
      </c>
      <c r="L28" s="107"/>
      <c r="M28" s="107" t="s">
        <v>4518</v>
      </c>
      <c r="N28" s="107"/>
      <c r="O28" s="107">
        <v>1992</v>
      </c>
      <c r="P28" s="107"/>
      <c r="Q28" s="475"/>
      <c r="R28" s="107"/>
      <c r="S28" s="107" t="s">
        <v>4563</v>
      </c>
      <c r="T28" s="107"/>
      <c r="U28" s="475">
        <v>-83.111660000000001</v>
      </c>
      <c r="V28" s="107"/>
      <c r="W28" s="107">
        <v>42.283200000000001</v>
      </c>
      <c r="X28" s="107"/>
    </row>
    <row r="29" spans="1:24" ht="24.95" customHeight="1" x14ac:dyDescent="0.2">
      <c r="A29" s="107"/>
      <c r="B29" s="107" t="s">
        <v>3088</v>
      </c>
      <c r="C29" s="107" t="s">
        <v>5711</v>
      </c>
      <c r="D29" s="623" t="s">
        <v>5860</v>
      </c>
      <c r="E29" s="624" t="s">
        <v>5761</v>
      </c>
      <c r="F29" s="107"/>
      <c r="G29" s="624">
        <v>1998</v>
      </c>
      <c r="H29" s="107"/>
      <c r="I29" s="624" t="s">
        <v>107</v>
      </c>
      <c r="J29" s="107"/>
      <c r="K29" s="624" t="s">
        <v>5861</v>
      </c>
      <c r="L29" s="107"/>
      <c r="M29" s="624">
        <v>201</v>
      </c>
      <c r="N29" s="107"/>
      <c r="O29" s="624">
        <v>1998</v>
      </c>
      <c r="P29" s="107"/>
      <c r="Q29" s="624" t="s">
        <v>524</v>
      </c>
      <c r="R29" s="107"/>
      <c r="S29" s="624" t="s">
        <v>1301</v>
      </c>
      <c r="T29" s="107"/>
      <c r="U29" s="624">
        <v>-87.416979999999995</v>
      </c>
      <c r="V29" s="107"/>
      <c r="W29" s="624">
        <v>41.680039999999998</v>
      </c>
      <c r="X29" s="107"/>
    </row>
    <row r="30" spans="1:24" ht="24.95" customHeight="1" x14ac:dyDescent="0.2">
      <c r="A30" s="730" t="s">
        <v>3083</v>
      </c>
      <c r="B30" s="731" t="s">
        <v>3083</v>
      </c>
      <c r="C30" s="731" t="s">
        <v>5388</v>
      </c>
      <c r="D30" s="731" t="s">
        <v>7236</v>
      </c>
      <c r="E30" s="731" t="s">
        <v>7237</v>
      </c>
      <c r="F30" s="731" t="s">
        <v>5387</v>
      </c>
      <c r="G30" s="731">
        <v>2005</v>
      </c>
      <c r="H30" s="731" t="s">
        <v>5387</v>
      </c>
      <c r="I30" s="731" t="s">
        <v>101</v>
      </c>
      <c r="J30" s="731" t="s">
        <v>5387</v>
      </c>
      <c r="K30" s="731" t="s">
        <v>7238</v>
      </c>
      <c r="L30" s="731" t="s">
        <v>5387</v>
      </c>
      <c r="M30" s="731" t="s">
        <v>7239</v>
      </c>
      <c r="N30" s="731" t="s">
        <v>5387</v>
      </c>
      <c r="O30" s="731">
        <v>2005</v>
      </c>
      <c r="P30" s="731" t="s">
        <v>5387</v>
      </c>
      <c r="Q30" s="731" t="s">
        <v>7240</v>
      </c>
      <c r="R30" s="731" t="s">
        <v>7144</v>
      </c>
      <c r="S30" s="731" t="s">
        <v>7241</v>
      </c>
      <c r="T30" s="731" t="s">
        <v>5387</v>
      </c>
      <c r="U30" s="721">
        <v>-82.823430000000002</v>
      </c>
      <c r="V30" s="731" t="s">
        <v>5387</v>
      </c>
      <c r="W30" s="721">
        <v>38.598697000000001</v>
      </c>
      <c r="X30" s="731" t="s">
        <v>5387</v>
      </c>
    </row>
    <row r="31" spans="1:24" ht="24.95" customHeight="1" x14ac:dyDescent="0.2">
      <c r="A31" s="730" t="s">
        <v>3083</v>
      </c>
      <c r="B31" s="731" t="s">
        <v>3083</v>
      </c>
      <c r="C31" s="731" t="s">
        <v>5388</v>
      </c>
      <c r="D31" s="731" t="s">
        <v>7242</v>
      </c>
      <c r="E31" s="731" t="s">
        <v>7237</v>
      </c>
      <c r="F31" s="731" t="s">
        <v>5387</v>
      </c>
      <c r="G31" s="731">
        <v>2008</v>
      </c>
      <c r="H31" s="731" t="s">
        <v>5387</v>
      </c>
      <c r="I31" s="731" t="s">
        <v>101</v>
      </c>
      <c r="J31" s="731" t="s">
        <v>5387</v>
      </c>
      <c r="K31" s="731" t="s">
        <v>7238</v>
      </c>
      <c r="L31" s="731" t="s">
        <v>5387</v>
      </c>
      <c r="M31" s="731" t="s">
        <v>7243</v>
      </c>
      <c r="N31" s="731" t="s">
        <v>5387</v>
      </c>
      <c r="O31" s="731">
        <v>2008</v>
      </c>
      <c r="P31" s="731" t="s">
        <v>5387</v>
      </c>
      <c r="Q31" s="731" t="s">
        <v>7240</v>
      </c>
      <c r="R31" s="731" t="s">
        <v>7144</v>
      </c>
      <c r="S31" s="731" t="s">
        <v>7241</v>
      </c>
      <c r="T31" s="731" t="s">
        <v>5387</v>
      </c>
      <c r="U31" s="721">
        <v>-82.82987</v>
      </c>
      <c r="V31" s="731" t="s">
        <v>5387</v>
      </c>
      <c r="W31" s="721">
        <v>38.596409000000001</v>
      </c>
      <c r="X31" s="731" t="s">
        <v>5387</v>
      </c>
    </row>
    <row r="32" spans="1:24" ht="24.95" customHeight="1" x14ac:dyDescent="0.2">
      <c r="A32" s="730" t="s">
        <v>3083</v>
      </c>
      <c r="B32" s="731" t="s">
        <v>3083</v>
      </c>
      <c r="C32" s="731" t="s">
        <v>5388</v>
      </c>
      <c r="D32" s="731" t="s">
        <v>7244</v>
      </c>
      <c r="E32" s="731" t="s">
        <v>7237</v>
      </c>
      <c r="F32" s="731" t="s">
        <v>5387</v>
      </c>
      <c r="G32" s="731">
        <v>2015</v>
      </c>
      <c r="H32" s="731" t="s">
        <v>5387</v>
      </c>
      <c r="I32" s="731" t="s">
        <v>101</v>
      </c>
      <c r="J32" s="731" t="s">
        <v>5387</v>
      </c>
      <c r="K32" s="731" t="s">
        <v>7238</v>
      </c>
      <c r="L32" s="731" t="s">
        <v>5387</v>
      </c>
      <c r="M32" s="731" t="s">
        <v>7239</v>
      </c>
      <c r="N32" s="731" t="s">
        <v>5387</v>
      </c>
      <c r="O32" s="731">
        <v>2015</v>
      </c>
      <c r="P32" s="731" t="s">
        <v>5387</v>
      </c>
      <c r="Q32" s="731" t="s">
        <v>85</v>
      </c>
      <c r="R32" s="731" t="s">
        <v>5387</v>
      </c>
      <c r="S32" s="731" t="s">
        <v>7241</v>
      </c>
      <c r="T32" s="731" t="s">
        <v>5387</v>
      </c>
      <c r="U32" s="721">
        <v>-82.827083999999999</v>
      </c>
      <c r="V32" s="731" t="s">
        <v>5387</v>
      </c>
      <c r="W32" s="721">
        <v>38.598368000000001</v>
      </c>
      <c r="X32" s="731" t="s">
        <v>5387</v>
      </c>
    </row>
    <row r="33" spans="1:24" ht="24.95" customHeight="1" x14ac:dyDescent="0.2">
      <c r="A33" s="730" t="s">
        <v>3083</v>
      </c>
      <c r="B33" s="731" t="s">
        <v>3083</v>
      </c>
      <c r="C33" s="731" t="s">
        <v>5388</v>
      </c>
      <c r="D33" s="731" t="s">
        <v>7245</v>
      </c>
      <c r="E33" s="731" t="s">
        <v>7237</v>
      </c>
      <c r="F33" s="731" t="s">
        <v>5387</v>
      </c>
      <c r="G33" s="731">
        <v>2015</v>
      </c>
      <c r="H33" s="731" t="s">
        <v>7144</v>
      </c>
      <c r="I33" s="731" t="s">
        <v>101</v>
      </c>
      <c r="J33" s="731" t="s">
        <v>5387</v>
      </c>
      <c r="K33" s="731" t="s">
        <v>7238</v>
      </c>
      <c r="L33" s="731" t="s">
        <v>5387</v>
      </c>
      <c r="M33" s="731" t="s">
        <v>7243</v>
      </c>
      <c r="N33" s="731" t="s">
        <v>5387</v>
      </c>
      <c r="O33" s="731">
        <v>2015</v>
      </c>
      <c r="P33" s="731" t="s">
        <v>5387</v>
      </c>
      <c r="Q33" s="731" t="s">
        <v>85</v>
      </c>
      <c r="R33" s="731" t="s">
        <v>5387</v>
      </c>
      <c r="S33" s="731" t="s">
        <v>7241</v>
      </c>
      <c r="T33" s="731" t="s">
        <v>5387</v>
      </c>
      <c r="U33" s="721">
        <v>-82.829143999999999</v>
      </c>
      <c r="V33" s="731" t="s">
        <v>5387</v>
      </c>
      <c r="W33" s="721">
        <v>38.597633000000002</v>
      </c>
      <c r="X33" s="731" t="s">
        <v>5387</v>
      </c>
    </row>
    <row r="34" spans="1:24" ht="24.95" customHeight="1" x14ac:dyDescent="0.2">
      <c r="A34" s="730" t="s">
        <v>3083</v>
      </c>
      <c r="B34" s="731" t="s">
        <v>3083</v>
      </c>
      <c r="C34" s="731" t="s">
        <v>5388</v>
      </c>
      <c r="D34" s="731" t="s">
        <v>7246</v>
      </c>
      <c r="E34" s="731" t="s">
        <v>7247</v>
      </c>
      <c r="F34" s="731" t="s">
        <v>5387</v>
      </c>
      <c r="G34" s="731">
        <v>2005</v>
      </c>
      <c r="H34" s="731" t="s">
        <v>5387</v>
      </c>
      <c r="I34" s="731" t="s">
        <v>107</v>
      </c>
      <c r="J34" s="731" t="s">
        <v>5387</v>
      </c>
      <c r="K34" s="731" t="s">
        <v>7248</v>
      </c>
      <c r="L34" s="731" t="s">
        <v>5387</v>
      </c>
      <c r="M34" s="731" t="s">
        <v>7239</v>
      </c>
      <c r="N34" s="731" t="s">
        <v>5387</v>
      </c>
      <c r="O34" s="731">
        <v>2005</v>
      </c>
      <c r="P34" s="731" t="s">
        <v>5387</v>
      </c>
      <c r="Q34" s="731" t="s">
        <v>85</v>
      </c>
      <c r="R34" s="731" t="s">
        <v>5387</v>
      </c>
      <c r="S34" s="731" t="s">
        <v>7241</v>
      </c>
      <c r="T34" s="731" t="s">
        <v>5387</v>
      </c>
      <c r="U34" s="721">
        <v>-82.824200000000005</v>
      </c>
      <c r="V34" s="731" t="s">
        <v>5387</v>
      </c>
      <c r="W34" s="721">
        <v>38.598439999999997</v>
      </c>
      <c r="X34" s="731" t="s">
        <v>5387</v>
      </c>
    </row>
    <row r="35" spans="1:24" ht="24.95" customHeight="1" x14ac:dyDescent="0.2">
      <c r="A35" s="730" t="s">
        <v>3083</v>
      </c>
      <c r="B35" s="731" t="s">
        <v>3083</v>
      </c>
      <c r="C35" s="731" t="s">
        <v>5388</v>
      </c>
      <c r="D35" s="731" t="s">
        <v>7249</v>
      </c>
      <c r="E35" s="731" t="s">
        <v>579</v>
      </c>
      <c r="F35" s="731" t="s">
        <v>5387</v>
      </c>
      <c r="G35" s="731">
        <v>2005</v>
      </c>
      <c r="H35" s="731" t="s">
        <v>5387</v>
      </c>
      <c r="I35" s="721" t="s">
        <v>101</v>
      </c>
      <c r="J35" s="731" t="s">
        <v>5387</v>
      </c>
      <c r="K35" s="731" t="s">
        <v>7250</v>
      </c>
      <c r="L35" s="731" t="s">
        <v>5387</v>
      </c>
      <c r="M35" s="731" t="s">
        <v>7239</v>
      </c>
      <c r="N35" s="731" t="s">
        <v>5387</v>
      </c>
      <c r="O35" s="731">
        <v>2005</v>
      </c>
      <c r="P35" s="731" t="s">
        <v>5387</v>
      </c>
      <c r="Q35" s="731" t="s">
        <v>85</v>
      </c>
      <c r="R35" s="731" t="s">
        <v>5387</v>
      </c>
      <c r="S35" s="731" t="s">
        <v>7241</v>
      </c>
      <c r="T35" s="731" t="s">
        <v>5387</v>
      </c>
      <c r="U35" s="721">
        <v>-82.823939999999993</v>
      </c>
      <c r="V35" s="731" t="s">
        <v>5387</v>
      </c>
      <c r="W35" s="721">
        <v>38.59854</v>
      </c>
      <c r="X35" s="731" t="s">
        <v>5387</v>
      </c>
    </row>
    <row r="36" spans="1:24" ht="24.95" customHeight="1" x14ac:dyDescent="0.2">
      <c r="A36" s="730" t="s">
        <v>3083</v>
      </c>
      <c r="B36" s="731" t="s">
        <v>3083</v>
      </c>
      <c r="C36" s="731" t="s">
        <v>5388</v>
      </c>
      <c r="D36" s="731" t="s">
        <v>7251</v>
      </c>
      <c r="E36" s="731" t="s">
        <v>7247</v>
      </c>
      <c r="F36" s="731" t="s">
        <v>5387</v>
      </c>
      <c r="G36" s="731">
        <v>2008</v>
      </c>
      <c r="H36" s="731" t="s">
        <v>5387</v>
      </c>
      <c r="I36" s="731" t="s">
        <v>107</v>
      </c>
      <c r="J36" s="731" t="s">
        <v>5387</v>
      </c>
      <c r="K36" s="731" t="s">
        <v>7248</v>
      </c>
      <c r="L36" s="731" t="s">
        <v>5387</v>
      </c>
      <c r="M36" s="731" t="s">
        <v>7243</v>
      </c>
      <c r="N36" s="731" t="s">
        <v>5387</v>
      </c>
      <c r="O36" s="731">
        <v>2008</v>
      </c>
      <c r="P36" s="731" t="s">
        <v>5387</v>
      </c>
      <c r="Q36" s="731" t="s">
        <v>85</v>
      </c>
      <c r="R36" s="731" t="s">
        <v>5387</v>
      </c>
      <c r="S36" s="731" t="s">
        <v>7241</v>
      </c>
      <c r="T36" s="731" t="s">
        <v>5387</v>
      </c>
      <c r="U36" s="721">
        <v>-82.830699999999993</v>
      </c>
      <c r="V36" s="731" t="s">
        <v>5387</v>
      </c>
      <c r="W36" s="721">
        <v>38.596110000000003</v>
      </c>
      <c r="X36" s="731" t="s">
        <v>5387</v>
      </c>
    </row>
    <row r="37" spans="1:24" ht="24.95" customHeight="1" x14ac:dyDescent="0.2">
      <c r="A37" s="730" t="s">
        <v>3083</v>
      </c>
      <c r="B37" s="731" t="s">
        <v>3083</v>
      </c>
      <c r="C37" s="731" t="s">
        <v>5388</v>
      </c>
      <c r="D37" s="731" t="s">
        <v>7252</v>
      </c>
      <c r="E37" s="731" t="s">
        <v>579</v>
      </c>
      <c r="F37" s="731" t="s">
        <v>5387</v>
      </c>
      <c r="G37" s="731">
        <v>2008</v>
      </c>
      <c r="H37" s="731" t="s">
        <v>5387</v>
      </c>
      <c r="I37" s="721" t="s">
        <v>101</v>
      </c>
      <c r="J37" s="731" t="s">
        <v>5387</v>
      </c>
      <c r="K37" s="731" t="s">
        <v>7250</v>
      </c>
      <c r="L37" s="731" t="s">
        <v>5387</v>
      </c>
      <c r="M37" s="731" t="s">
        <v>7243</v>
      </c>
      <c r="N37" s="731" t="s">
        <v>5387</v>
      </c>
      <c r="O37" s="731">
        <v>2008</v>
      </c>
      <c r="P37" s="731" t="s">
        <v>5387</v>
      </c>
      <c r="Q37" s="731" t="s">
        <v>85</v>
      </c>
      <c r="R37" s="731" t="s">
        <v>5387</v>
      </c>
      <c r="S37" s="731" t="s">
        <v>7241</v>
      </c>
      <c r="T37" s="731" t="s">
        <v>5387</v>
      </c>
      <c r="U37" s="721">
        <v>-82.830349999999996</v>
      </c>
      <c r="V37" s="731" t="s">
        <v>5387</v>
      </c>
      <c r="W37" s="721">
        <v>38.596229999999998</v>
      </c>
      <c r="X37" s="731" t="s">
        <v>5387</v>
      </c>
    </row>
    <row r="38" spans="1:24" ht="24.95" customHeight="1" x14ac:dyDescent="0.2">
      <c r="A38" s="730" t="s">
        <v>3083</v>
      </c>
      <c r="B38" s="731" t="s">
        <v>3083</v>
      </c>
      <c r="C38" s="731" t="s">
        <v>5388</v>
      </c>
      <c r="D38" s="731" t="s">
        <v>7253</v>
      </c>
      <c r="E38" s="731" t="s">
        <v>7254</v>
      </c>
      <c r="F38" s="731" t="s">
        <v>5387</v>
      </c>
      <c r="G38" s="731">
        <v>2008</v>
      </c>
      <c r="H38" s="731" t="s">
        <v>5387</v>
      </c>
      <c r="I38" s="721" t="s">
        <v>107</v>
      </c>
      <c r="J38" s="731" t="s">
        <v>5387</v>
      </c>
      <c r="K38" s="731" t="s">
        <v>4984</v>
      </c>
      <c r="L38" s="731" t="s">
        <v>5387</v>
      </c>
      <c r="M38" s="731" t="s">
        <v>7243</v>
      </c>
      <c r="N38" s="731" t="s">
        <v>5387</v>
      </c>
      <c r="O38" s="731">
        <v>2008</v>
      </c>
      <c r="P38" s="731" t="s">
        <v>5387</v>
      </c>
      <c r="Q38" s="731" t="s">
        <v>85</v>
      </c>
      <c r="R38" s="731" t="s">
        <v>5387</v>
      </c>
      <c r="S38" s="731" t="s">
        <v>7241</v>
      </c>
      <c r="T38" s="731" t="s">
        <v>5387</v>
      </c>
      <c r="U38" s="721">
        <v>-82.83081</v>
      </c>
      <c r="V38" s="731" t="s">
        <v>5387</v>
      </c>
      <c r="W38" s="721">
        <v>38.596139999999998</v>
      </c>
      <c r="X38" s="731" t="s">
        <v>5387</v>
      </c>
    </row>
    <row r="39" spans="1:24" ht="24.95" customHeight="1" x14ac:dyDescent="0.2">
      <c r="A39" s="730" t="s">
        <v>3083</v>
      </c>
      <c r="B39" s="731" t="s">
        <v>3083</v>
      </c>
      <c r="C39" s="731" t="s">
        <v>5388</v>
      </c>
      <c r="D39" s="731" t="s">
        <v>7255</v>
      </c>
      <c r="E39" s="731" t="s">
        <v>6991</v>
      </c>
      <c r="F39" s="731" t="s">
        <v>5387</v>
      </c>
      <c r="G39" s="731">
        <v>2005</v>
      </c>
      <c r="H39" s="731" t="s">
        <v>5387</v>
      </c>
      <c r="I39" s="731" t="s">
        <v>101</v>
      </c>
      <c r="J39" s="731" t="s">
        <v>5387</v>
      </c>
      <c r="K39" s="731" t="s">
        <v>7250</v>
      </c>
      <c r="L39" s="731" t="s">
        <v>5387</v>
      </c>
      <c r="M39" s="731" t="s">
        <v>7256</v>
      </c>
      <c r="N39" s="731" t="s">
        <v>5387</v>
      </c>
      <c r="O39" s="731">
        <v>2005</v>
      </c>
      <c r="P39" s="731" t="s">
        <v>5387</v>
      </c>
      <c r="Q39" s="731" t="s">
        <v>85</v>
      </c>
      <c r="R39" s="731" t="s">
        <v>5387</v>
      </c>
      <c r="S39" s="731" t="s">
        <v>7241</v>
      </c>
      <c r="T39" s="731" t="s">
        <v>5387</v>
      </c>
      <c r="U39" s="721">
        <v>-82.824807000000007</v>
      </c>
      <c r="V39" s="731" t="s">
        <v>5387</v>
      </c>
      <c r="W39" s="721">
        <v>38.599012000000002</v>
      </c>
      <c r="X39" s="731" t="s">
        <v>5387</v>
      </c>
    </row>
    <row r="40" spans="1:24" ht="24.95" customHeight="1" x14ac:dyDescent="0.2">
      <c r="A40" s="730" t="s">
        <v>3083</v>
      </c>
      <c r="B40" s="731" t="s">
        <v>3083</v>
      </c>
      <c r="C40" s="731" t="s">
        <v>5388</v>
      </c>
      <c r="D40" s="731" t="s">
        <v>7257</v>
      </c>
      <c r="E40" s="731" t="s">
        <v>6991</v>
      </c>
      <c r="F40" s="731" t="s">
        <v>5387</v>
      </c>
      <c r="G40" s="731">
        <v>2008</v>
      </c>
      <c r="H40" s="731" t="s">
        <v>5387</v>
      </c>
      <c r="I40" s="731" t="s">
        <v>101</v>
      </c>
      <c r="J40" s="731" t="s">
        <v>5387</v>
      </c>
      <c r="K40" s="731" t="s">
        <v>7250</v>
      </c>
      <c r="L40" s="731" t="s">
        <v>5387</v>
      </c>
      <c r="M40" s="731" t="s">
        <v>7258</v>
      </c>
      <c r="N40" s="731" t="s">
        <v>5387</v>
      </c>
      <c r="O40" s="731">
        <v>2008</v>
      </c>
      <c r="P40" s="731" t="s">
        <v>5387</v>
      </c>
      <c r="Q40" s="731" t="s">
        <v>85</v>
      </c>
      <c r="R40" s="731" t="s">
        <v>5387</v>
      </c>
      <c r="S40" s="731" t="s">
        <v>7241</v>
      </c>
      <c r="T40" s="731" t="s">
        <v>5387</v>
      </c>
      <c r="U40" s="721">
        <v>-82.830618000000001</v>
      </c>
      <c r="V40" s="731" t="s">
        <v>5387</v>
      </c>
      <c r="W40" s="721">
        <v>38.596967999999997</v>
      </c>
      <c r="X40" s="731" t="s">
        <v>5387</v>
      </c>
    </row>
    <row r="41" spans="1:24" ht="24.95" customHeight="1" x14ac:dyDescent="0.2">
      <c r="A41" s="730" t="s">
        <v>3083</v>
      </c>
      <c r="B41" s="731" t="s">
        <v>3083</v>
      </c>
      <c r="C41" s="731" t="s">
        <v>5388</v>
      </c>
      <c r="D41" s="731" t="s">
        <v>7259</v>
      </c>
      <c r="E41" s="731" t="s">
        <v>6945</v>
      </c>
      <c r="F41" s="731" t="s">
        <v>5387</v>
      </c>
      <c r="G41" s="731">
        <v>2005</v>
      </c>
      <c r="H41" s="731" t="s">
        <v>5387</v>
      </c>
      <c r="I41" s="731" t="s">
        <v>101</v>
      </c>
      <c r="J41" s="731" t="s">
        <v>5387</v>
      </c>
      <c r="K41" s="731" t="s">
        <v>7250</v>
      </c>
      <c r="L41" s="731" t="s">
        <v>5387</v>
      </c>
      <c r="M41" s="731" t="s">
        <v>7260</v>
      </c>
      <c r="N41" s="731" t="s">
        <v>5387</v>
      </c>
      <c r="O41" s="731">
        <v>2005</v>
      </c>
      <c r="P41" s="731" t="s">
        <v>5387</v>
      </c>
      <c r="Q41" s="731" t="s">
        <v>85</v>
      </c>
      <c r="R41" s="731" t="s">
        <v>5387</v>
      </c>
      <c r="S41" s="731" t="s">
        <v>7241</v>
      </c>
      <c r="T41" s="731" t="s">
        <v>5387</v>
      </c>
      <c r="U41" s="721">
        <v>-82.825565999999995</v>
      </c>
      <c r="V41" s="731" t="s">
        <v>5387</v>
      </c>
      <c r="W41" s="721">
        <v>38.599106999999997</v>
      </c>
      <c r="X41" s="731" t="s">
        <v>5387</v>
      </c>
    </row>
    <row r="42" spans="1:24" ht="24.95" customHeight="1" x14ac:dyDescent="0.2">
      <c r="A42" s="730" t="s">
        <v>3083</v>
      </c>
      <c r="B42" s="731" t="s">
        <v>3083</v>
      </c>
      <c r="C42" s="731" t="s">
        <v>5388</v>
      </c>
      <c r="D42" s="731" t="s">
        <v>7261</v>
      </c>
      <c r="E42" s="731" t="s">
        <v>6945</v>
      </c>
      <c r="F42" s="731" t="s">
        <v>5387</v>
      </c>
      <c r="G42" s="731">
        <v>2008</v>
      </c>
      <c r="H42" s="731" t="s">
        <v>5387</v>
      </c>
      <c r="I42" s="731" t="s">
        <v>101</v>
      </c>
      <c r="J42" s="731" t="s">
        <v>5387</v>
      </c>
      <c r="K42" s="731" t="s">
        <v>7250</v>
      </c>
      <c r="L42" s="731" t="s">
        <v>5387</v>
      </c>
      <c r="M42" s="731" t="s">
        <v>7262</v>
      </c>
      <c r="N42" s="731" t="s">
        <v>5387</v>
      </c>
      <c r="O42" s="731">
        <v>2008</v>
      </c>
      <c r="P42" s="731" t="s">
        <v>5387</v>
      </c>
      <c r="Q42" s="731" t="s">
        <v>85</v>
      </c>
      <c r="R42" s="731" t="s">
        <v>5387</v>
      </c>
      <c r="S42" s="731" t="s">
        <v>7241</v>
      </c>
      <c r="T42" s="731" t="s">
        <v>5387</v>
      </c>
      <c r="U42" s="721">
        <v>-82.831817000000001</v>
      </c>
      <c r="V42" s="731" t="s">
        <v>5387</v>
      </c>
      <c r="W42" s="721">
        <v>38.596907999999999</v>
      </c>
      <c r="X42" s="731" t="s">
        <v>5387</v>
      </c>
    </row>
    <row r="43" spans="1:24" ht="24.95" customHeight="1" x14ac:dyDescent="0.2">
      <c r="A43" s="730" t="s">
        <v>3083</v>
      </c>
      <c r="B43" s="731" t="s">
        <v>3083</v>
      </c>
      <c r="C43" s="731" t="s">
        <v>5388</v>
      </c>
      <c r="D43" s="731" t="s">
        <v>7024</v>
      </c>
      <c r="E43" s="731" t="s">
        <v>579</v>
      </c>
      <c r="F43" s="731" t="s">
        <v>7263</v>
      </c>
      <c r="G43" s="731">
        <v>2005</v>
      </c>
      <c r="H43" s="731" t="s">
        <v>7263</v>
      </c>
      <c r="I43" s="731" t="s">
        <v>101</v>
      </c>
      <c r="J43" s="731" t="s">
        <v>7263</v>
      </c>
      <c r="K43" s="731" t="s">
        <v>7250</v>
      </c>
      <c r="L43" s="731" t="s">
        <v>7263</v>
      </c>
      <c r="M43" s="731" t="s">
        <v>7024</v>
      </c>
      <c r="N43" s="731" t="s">
        <v>7263</v>
      </c>
      <c r="O43" s="731">
        <v>2005</v>
      </c>
      <c r="P43" s="731" t="s">
        <v>7263</v>
      </c>
      <c r="Q43" s="731" t="s">
        <v>85</v>
      </c>
      <c r="R43" s="731" t="s">
        <v>7263</v>
      </c>
      <c r="S43" s="731" t="s">
        <v>7241</v>
      </c>
      <c r="T43" s="731" t="s">
        <v>7263</v>
      </c>
      <c r="U43" s="721">
        <v>-82.818640000000002</v>
      </c>
      <c r="V43" s="731" t="s">
        <v>7263</v>
      </c>
      <c r="W43" s="721">
        <v>38.600189999999998</v>
      </c>
      <c r="X43" s="731" t="s">
        <v>7263</v>
      </c>
    </row>
    <row r="44" spans="1:24" s="453" customFormat="1" x14ac:dyDescent="0.25">
      <c r="A44" s="787"/>
      <c r="B44" s="708" t="s">
        <v>3086</v>
      </c>
      <c r="C44" s="727" t="s">
        <v>5423</v>
      </c>
      <c r="D44" s="725" t="s">
        <v>7300</v>
      </c>
      <c r="E44" s="725" t="s">
        <v>579</v>
      </c>
      <c r="F44" s="725"/>
      <c r="G44" s="725">
        <v>1995</v>
      </c>
      <c r="H44" s="725"/>
      <c r="I44" s="772" t="s">
        <v>101</v>
      </c>
      <c r="J44" s="772"/>
      <c r="K44" s="725" t="s">
        <v>2927</v>
      </c>
      <c r="L44" s="725"/>
      <c r="M44" s="725" t="s">
        <v>7301</v>
      </c>
      <c r="N44" s="725"/>
      <c r="O44" s="725">
        <f>G44</f>
        <v>1995</v>
      </c>
      <c r="P44" s="725"/>
      <c r="Q44" s="788" t="s">
        <v>88</v>
      </c>
      <c r="R44" s="788"/>
      <c r="S44" s="725" t="s">
        <v>7302</v>
      </c>
      <c r="T44" s="725"/>
      <c r="U44" s="696">
        <v>-82.040555999999995</v>
      </c>
      <c r="V44" s="696"/>
      <c r="W44" s="696">
        <v>37.234082000000001</v>
      </c>
      <c r="X44" s="696"/>
    </row>
    <row r="45" spans="1:24" s="453" customFormat="1" x14ac:dyDescent="0.25">
      <c r="A45" s="787"/>
      <c r="B45" s="708" t="s">
        <v>3086</v>
      </c>
      <c r="C45" s="727" t="s">
        <v>5423</v>
      </c>
      <c r="D45" s="725" t="s">
        <v>7303</v>
      </c>
      <c r="E45" s="725" t="s">
        <v>579</v>
      </c>
      <c r="F45" s="725"/>
      <c r="G45" s="725">
        <v>1989</v>
      </c>
      <c r="H45" s="725"/>
      <c r="I45" s="772" t="s">
        <v>101</v>
      </c>
      <c r="J45" s="772"/>
      <c r="K45" s="725" t="s">
        <v>2927</v>
      </c>
      <c r="L45" s="725"/>
      <c r="M45" s="725" t="s">
        <v>7304</v>
      </c>
      <c r="N45" s="725"/>
      <c r="O45" s="725">
        <f t="shared" ref="O45:O47" si="0">G45</f>
        <v>1989</v>
      </c>
      <c r="P45" s="725"/>
      <c r="Q45" s="788" t="s">
        <v>88</v>
      </c>
      <c r="R45" s="788"/>
      <c r="S45" s="725" t="s">
        <v>7302</v>
      </c>
      <c r="T45" s="725"/>
      <c r="U45" s="696">
        <v>-82.039919999999995</v>
      </c>
      <c r="V45" s="696"/>
      <c r="W45" s="696">
        <v>37.233517999999997</v>
      </c>
      <c r="X45" s="696"/>
    </row>
    <row r="46" spans="1:24" s="453" customFormat="1" ht="89.25" x14ac:dyDescent="0.25">
      <c r="A46" s="787"/>
      <c r="B46" s="708" t="s">
        <v>3086</v>
      </c>
      <c r="C46" s="727" t="s">
        <v>5423</v>
      </c>
      <c r="D46" s="725" t="s">
        <v>7305</v>
      </c>
      <c r="E46" s="725" t="s">
        <v>579</v>
      </c>
      <c r="F46" s="725"/>
      <c r="G46" s="725">
        <v>2021</v>
      </c>
      <c r="H46" s="725"/>
      <c r="I46" s="772" t="s">
        <v>101</v>
      </c>
      <c r="J46" s="772"/>
      <c r="K46" s="725" t="s">
        <v>2927</v>
      </c>
      <c r="L46" s="725"/>
      <c r="M46" s="725" t="s">
        <v>7304</v>
      </c>
      <c r="N46" s="725"/>
      <c r="O46" s="725">
        <f t="shared" si="0"/>
        <v>2021</v>
      </c>
      <c r="P46" s="725"/>
      <c r="Q46" s="788" t="s">
        <v>7294</v>
      </c>
      <c r="R46" s="788"/>
      <c r="S46" s="725" t="s">
        <v>7302</v>
      </c>
      <c r="T46" s="725"/>
      <c r="U46" s="696">
        <v>-82.039919999999995</v>
      </c>
      <c r="V46" s="696"/>
      <c r="W46" s="696">
        <v>37.233517999999997</v>
      </c>
      <c r="X46" s="696"/>
    </row>
    <row r="47" spans="1:24" s="453" customFormat="1" x14ac:dyDescent="0.25">
      <c r="A47" s="787"/>
      <c r="B47" s="708" t="s">
        <v>3086</v>
      </c>
      <c r="C47" s="727" t="s">
        <v>5423</v>
      </c>
      <c r="D47" s="725" t="s">
        <v>7306</v>
      </c>
      <c r="E47" s="725" t="s">
        <v>579</v>
      </c>
      <c r="F47" s="725"/>
      <c r="G47" s="725">
        <v>1997</v>
      </c>
      <c r="H47" s="725"/>
      <c r="I47" s="772" t="s">
        <v>101</v>
      </c>
      <c r="J47" s="772"/>
      <c r="K47" s="725" t="s">
        <v>2927</v>
      </c>
      <c r="L47" s="725"/>
      <c r="M47" s="725" t="s">
        <v>7307</v>
      </c>
      <c r="N47" s="725"/>
      <c r="O47" s="725">
        <f t="shared" si="0"/>
        <v>1997</v>
      </c>
      <c r="P47" s="725"/>
      <c r="Q47" s="788" t="s">
        <v>88</v>
      </c>
      <c r="R47" s="788"/>
      <c r="S47" s="725" t="s">
        <v>7302</v>
      </c>
      <c r="T47" s="725"/>
      <c r="U47" s="696">
        <v>-82.036564999999996</v>
      </c>
      <c r="V47" s="696"/>
      <c r="W47" s="696">
        <v>37.234850999999999</v>
      </c>
      <c r="X47" s="696"/>
    </row>
    <row r="48" spans="1:24" s="453" customFormat="1" x14ac:dyDescent="0.25">
      <c r="A48" s="787"/>
      <c r="B48" s="708" t="s">
        <v>3086</v>
      </c>
      <c r="C48" s="727" t="s">
        <v>5423</v>
      </c>
      <c r="D48" s="725" t="s">
        <v>7308</v>
      </c>
      <c r="E48" s="725" t="s">
        <v>7309</v>
      </c>
      <c r="F48" s="725"/>
      <c r="G48" s="725">
        <v>1983</v>
      </c>
      <c r="H48" s="725"/>
      <c r="I48" s="772" t="s">
        <v>101</v>
      </c>
      <c r="J48" s="772"/>
      <c r="K48" s="725" t="s">
        <v>7310</v>
      </c>
      <c r="L48" s="725"/>
      <c r="M48" s="725" t="s">
        <v>7311</v>
      </c>
      <c r="N48" s="725"/>
      <c r="O48" s="725">
        <f>G48</f>
        <v>1983</v>
      </c>
      <c r="P48" s="725"/>
      <c r="Q48" s="788" t="s">
        <v>88</v>
      </c>
      <c r="R48" s="788"/>
      <c r="S48" s="725" t="s">
        <v>7302</v>
      </c>
      <c r="T48" s="725"/>
      <c r="U48" s="696">
        <v>-82.050059000000005</v>
      </c>
      <c r="V48" s="696"/>
      <c r="W48" s="696">
        <v>37.234769999999997</v>
      </c>
      <c r="X48" s="696"/>
    </row>
    <row r="49" spans="1:24" s="453" customFormat="1" x14ac:dyDescent="0.25">
      <c r="A49" s="787"/>
      <c r="B49" s="708" t="s">
        <v>3086</v>
      </c>
      <c r="C49" s="727" t="s">
        <v>5423</v>
      </c>
      <c r="D49" s="725" t="s">
        <v>7312</v>
      </c>
      <c r="E49" s="725" t="s">
        <v>579</v>
      </c>
      <c r="F49" s="725"/>
      <c r="G49" s="725">
        <v>2015</v>
      </c>
      <c r="H49" s="725"/>
      <c r="I49" s="772" t="s">
        <v>101</v>
      </c>
      <c r="J49" s="772"/>
      <c r="K49" s="725" t="s">
        <v>2927</v>
      </c>
      <c r="L49" s="725"/>
      <c r="M49" s="725" t="s">
        <v>7313</v>
      </c>
      <c r="N49" s="725"/>
      <c r="O49" s="725">
        <v>1990</v>
      </c>
      <c r="P49" s="725"/>
      <c r="Q49" s="788" t="s">
        <v>88</v>
      </c>
      <c r="R49" s="788"/>
      <c r="S49" s="725" t="s">
        <v>7302</v>
      </c>
      <c r="T49" s="725"/>
      <c r="U49" s="696">
        <v>-82.037965999999997</v>
      </c>
      <c r="V49" s="696"/>
      <c r="W49" s="696">
        <v>37.234707999999998</v>
      </c>
      <c r="X49" s="696"/>
    </row>
  </sheetData>
  <mergeCells count="5">
    <mergeCell ref="C2:C3"/>
    <mergeCell ref="D2:D3"/>
    <mergeCell ref="A2:A3"/>
    <mergeCell ref="B2:B3"/>
    <mergeCell ref="E2:X2"/>
  </mergeCells>
  <pageMargins left="0.7" right="0.7" top="0.75" bottom="0.75" header="0.3" footer="0.3"/>
  <pageSetup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3">
    <tabColor theme="9"/>
  </sheetPr>
  <dimension ref="A1:AL12"/>
  <sheetViews>
    <sheetView workbookViewId="0">
      <pane xSplit="3" ySplit="3" topLeftCell="D4" activePane="bottomRight" state="frozen"/>
      <selection pane="topRight" activeCell="A2" sqref="A2:AK3"/>
      <selection pane="bottomLeft" activeCell="A2" sqref="A2:AK3"/>
      <selection pane="bottomRight" activeCell="B12" sqref="B12"/>
    </sheetView>
  </sheetViews>
  <sheetFormatPr defaultColWidth="9.140625" defaultRowHeight="12.75" x14ac:dyDescent="0.2"/>
  <cols>
    <col min="1" max="1" width="20.85546875" style="119" bestFit="1" customWidth="1"/>
    <col min="2" max="2" width="20.85546875" style="119" customWidth="1"/>
    <col min="3" max="3" width="29.42578125" style="119" customWidth="1"/>
    <col min="4" max="6" width="31.42578125" style="119" customWidth="1"/>
    <col min="7" max="7" width="26.28515625" style="119" customWidth="1"/>
    <col min="8" max="8" width="24" style="119" customWidth="1"/>
    <col min="9" max="9" width="17" style="119" customWidth="1"/>
    <col min="10" max="10" width="22.42578125" style="119" customWidth="1"/>
    <col min="11" max="11" width="16.5703125" style="119" customWidth="1"/>
    <col min="12" max="12" width="98.28515625" style="119" customWidth="1"/>
    <col min="13" max="13" width="24.42578125" style="119" customWidth="1"/>
    <col min="14" max="37" width="24.5703125" style="119" customWidth="1"/>
    <col min="38" max="16384" width="9.140625" style="119"/>
  </cols>
  <sheetData>
    <row r="1" spans="1:38" ht="13.5" thickBot="1" x14ac:dyDescent="0.25">
      <c r="A1" s="128" t="s">
        <v>1302</v>
      </c>
    </row>
    <row r="2" spans="1:38" ht="12.75" customHeight="1" x14ac:dyDescent="0.2">
      <c r="A2" s="809" t="s">
        <v>18</v>
      </c>
      <c r="B2" s="811" t="s">
        <v>19</v>
      </c>
      <c r="C2" s="823" t="s">
        <v>238</v>
      </c>
      <c r="D2" s="811" t="s">
        <v>1303</v>
      </c>
      <c r="E2" s="811"/>
      <c r="F2" s="811"/>
      <c r="G2" s="811"/>
      <c r="H2" s="811"/>
      <c r="I2" s="811"/>
      <c r="J2" s="811"/>
      <c r="K2" s="811"/>
      <c r="L2" s="811"/>
      <c r="M2" s="811"/>
      <c r="N2" s="811"/>
      <c r="O2" s="811"/>
      <c r="P2" s="811"/>
      <c r="Q2" s="811"/>
      <c r="R2" s="811"/>
      <c r="S2" s="811"/>
      <c r="T2" s="811"/>
      <c r="U2" s="811"/>
      <c r="V2" s="811"/>
      <c r="W2" s="811"/>
      <c r="X2" s="811"/>
      <c r="Y2" s="811"/>
      <c r="Z2" s="811"/>
      <c r="AA2" s="811"/>
      <c r="AB2" s="811"/>
      <c r="AC2" s="811"/>
      <c r="AD2" s="811"/>
      <c r="AE2" s="811"/>
      <c r="AF2" s="811"/>
      <c r="AG2" s="811"/>
      <c r="AH2" s="811"/>
      <c r="AI2" s="811"/>
      <c r="AJ2" s="811"/>
      <c r="AK2" s="834"/>
    </row>
    <row r="3" spans="1:38" ht="63" customHeight="1" thickBot="1" x14ac:dyDescent="0.25">
      <c r="A3" s="810"/>
      <c r="B3" s="812"/>
      <c r="C3" s="833"/>
      <c r="D3" s="157" t="s">
        <v>5327</v>
      </c>
      <c r="E3" s="158" t="s">
        <v>30</v>
      </c>
      <c r="F3" s="157" t="s">
        <v>1304</v>
      </c>
      <c r="G3" s="158" t="s">
        <v>30</v>
      </c>
      <c r="H3" s="157" t="s">
        <v>1305</v>
      </c>
      <c r="I3" s="158" t="s">
        <v>30</v>
      </c>
      <c r="J3" s="157" t="s">
        <v>1306</v>
      </c>
      <c r="K3" s="158" t="s">
        <v>30</v>
      </c>
      <c r="L3" s="157" t="s">
        <v>1307</v>
      </c>
      <c r="M3" s="158" t="s">
        <v>30</v>
      </c>
      <c r="N3" s="157" t="s">
        <v>1308</v>
      </c>
      <c r="O3" s="158" t="s">
        <v>30</v>
      </c>
      <c r="P3" s="157" t="s">
        <v>1309</v>
      </c>
      <c r="Q3" s="158" t="s">
        <v>30</v>
      </c>
      <c r="R3" s="157" t="s">
        <v>1310</v>
      </c>
      <c r="S3" s="158" t="s">
        <v>30</v>
      </c>
      <c r="T3" s="157" t="s">
        <v>1311</v>
      </c>
      <c r="U3" s="158" t="s">
        <v>30</v>
      </c>
      <c r="V3" s="157" t="s">
        <v>1312</v>
      </c>
      <c r="W3" s="158" t="s">
        <v>30</v>
      </c>
      <c r="X3" s="157" t="s">
        <v>1313</v>
      </c>
      <c r="Y3" s="158" t="s">
        <v>30</v>
      </c>
      <c r="Z3" s="157" t="s">
        <v>1314</v>
      </c>
      <c r="AA3" s="158" t="s">
        <v>30</v>
      </c>
      <c r="AB3" s="157" t="s">
        <v>1315</v>
      </c>
      <c r="AC3" s="158" t="s">
        <v>30</v>
      </c>
      <c r="AD3" s="157" t="s">
        <v>1316</v>
      </c>
      <c r="AE3" s="158" t="s">
        <v>30</v>
      </c>
      <c r="AF3" s="157" t="s">
        <v>1317</v>
      </c>
      <c r="AG3" s="158" t="s">
        <v>30</v>
      </c>
      <c r="AH3" s="157" t="s">
        <v>1318</v>
      </c>
      <c r="AI3" s="158" t="s">
        <v>30</v>
      </c>
      <c r="AJ3" s="157" t="s">
        <v>1319</v>
      </c>
      <c r="AK3" s="257" t="s">
        <v>30</v>
      </c>
    </row>
    <row r="4" spans="1:38" ht="38.25" x14ac:dyDescent="0.2">
      <c r="A4" s="160" t="s">
        <v>21</v>
      </c>
      <c r="B4" s="16" t="s">
        <v>22</v>
      </c>
      <c r="C4" s="16" t="s">
        <v>248</v>
      </c>
      <c r="D4" s="16" t="s">
        <v>1320</v>
      </c>
      <c r="E4" s="201" t="s">
        <v>1321</v>
      </c>
      <c r="F4" s="16" t="s">
        <v>1322</v>
      </c>
      <c r="G4" s="16" t="s">
        <v>78</v>
      </c>
      <c r="H4" s="16" t="s">
        <v>1323</v>
      </c>
      <c r="I4" s="16" t="s">
        <v>633</v>
      </c>
      <c r="J4" s="16" t="s">
        <v>1324</v>
      </c>
      <c r="K4" s="16" t="s">
        <v>633</v>
      </c>
      <c r="L4" s="876" t="s">
        <v>1325</v>
      </c>
      <c r="M4" s="876"/>
      <c r="N4" s="876"/>
      <c r="O4" s="876"/>
      <c r="P4" s="876"/>
      <c r="Q4" s="876"/>
      <c r="R4" s="876"/>
      <c r="S4" s="876"/>
      <c r="T4" s="876"/>
      <c r="U4" s="876"/>
      <c r="V4" s="876"/>
      <c r="W4" s="876"/>
      <c r="X4" s="876"/>
      <c r="Y4" s="876"/>
      <c r="Z4" s="876"/>
      <c r="AA4" s="876"/>
      <c r="AB4" s="876"/>
      <c r="AC4" s="876"/>
      <c r="AD4" s="876"/>
      <c r="AE4" s="876"/>
      <c r="AF4" s="876"/>
      <c r="AG4" s="876"/>
      <c r="AH4" s="876"/>
      <c r="AI4" s="876"/>
      <c r="AJ4" s="876"/>
      <c r="AK4" s="165" t="s">
        <v>78</v>
      </c>
    </row>
    <row r="5" spans="1:38" ht="24.95" customHeight="1" x14ac:dyDescent="0.2">
      <c r="A5" s="160" t="s">
        <v>24</v>
      </c>
      <c r="B5" s="16" t="s">
        <v>25</v>
      </c>
      <c r="C5" s="201" t="s">
        <v>119</v>
      </c>
      <c r="D5" s="201" t="s">
        <v>1326</v>
      </c>
      <c r="E5" s="201" t="s">
        <v>1321</v>
      </c>
      <c r="F5" s="201" t="s">
        <v>1327</v>
      </c>
      <c r="G5" s="16" t="s">
        <v>1328</v>
      </c>
      <c r="H5" s="243">
        <v>431578</v>
      </c>
      <c r="I5" s="243">
        <v>438740</v>
      </c>
      <c r="J5" s="95" t="s">
        <v>1329</v>
      </c>
      <c r="K5" s="95" t="s">
        <v>1330</v>
      </c>
      <c r="L5" s="876" t="s">
        <v>1325</v>
      </c>
      <c r="M5" s="876"/>
      <c r="N5" s="876"/>
      <c r="O5" s="876"/>
      <c r="P5" s="876"/>
      <c r="Q5" s="876"/>
      <c r="R5" s="876"/>
      <c r="S5" s="876"/>
      <c r="T5" s="876"/>
      <c r="U5" s="876"/>
      <c r="V5" s="876"/>
      <c r="W5" s="876"/>
      <c r="X5" s="876"/>
      <c r="Y5" s="876"/>
      <c r="Z5" s="876"/>
      <c r="AA5" s="876"/>
      <c r="AB5" s="876"/>
      <c r="AC5" s="876"/>
      <c r="AD5" s="876"/>
      <c r="AE5" s="876"/>
      <c r="AF5" s="876"/>
      <c r="AG5" s="876"/>
      <c r="AH5" s="876"/>
      <c r="AI5" s="876"/>
      <c r="AJ5" s="876"/>
      <c r="AK5" s="165" t="s">
        <v>78</v>
      </c>
    </row>
    <row r="6" spans="1:38" ht="24.95" customHeight="1" x14ac:dyDescent="0.2">
      <c r="A6" s="160" t="s">
        <v>26</v>
      </c>
      <c r="B6" s="16" t="s">
        <v>27</v>
      </c>
      <c r="C6" s="160" t="s">
        <v>135</v>
      </c>
      <c r="D6" s="16" t="s">
        <v>1331</v>
      </c>
      <c r="E6" s="201" t="s">
        <v>1321</v>
      </c>
      <c r="F6" s="16" t="s">
        <v>1328</v>
      </c>
      <c r="G6" s="16" t="s">
        <v>78</v>
      </c>
      <c r="H6" s="246" t="s">
        <v>1332</v>
      </c>
      <c r="I6" s="246" t="s">
        <v>633</v>
      </c>
      <c r="J6" s="95" t="s">
        <v>1333</v>
      </c>
      <c r="K6" s="246" t="s">
        <v>633</v>
      </c>
      <c r="L6" s="876" t="s">
        <v>1325</v>
      </c>
      <c r="M6" s="876"/>
      <c r="N6" s="876"/>
      <c r="O6" s="876"/>
      <c r="P6" s="876"/>
      <c r="Q6" s="876"/>
      <c r="R6" s="876"/>
      <c r="S6" s="876"/>
      <c r="T6" s="876"/>
      <c r="U6" s="876"/>
      <c r="V6" s="876"/>
      <c r="W6" s="876"/>
      <c r="X6" s="876"/>
      <c r="Y6" s="876"/>
      <c r="Z6" s="876"/>
      <c r="AA6" s="876"/>
      <c r="AB6" s="876"/>
      <c r="AC6" s="876"/>
      <c r="AD6" s="876"/>
      <c r="AE6" s="876"/>
      <c r="AF6" s="876"/>
      <c r="AG6" s="876"/>
      <c r="AH6" s="876"/>
      <c r="AI6" s="876"/>
      <c r="AJ6" s="876"/>
      <c r="AK6" s="165" t="s">
        <v>78</v>
      </c>
    </row>
    <row r="7" spans="1:38" ht="24.95" customHeight="1" x14ac:dyDescent="0.2">
      <c r="A7" s="161" t="s">
        <v>3087</v>
      </c>
      <c r="B7" s="107" t="s">
        <v>3087</v>
      </c>
      <c r="C7" s="147" t="s">
        <v>3113</v>
      </c>
      <c r="D7" s="514" t="s">
        <v>235</v>
      </c>
      <c r="E7" s="121" t="s">
        <v>235</v>
      </c>
      <c r="F7" s="107"/>
      <c r="G7" s="514" t="s">
        <v>235</v>
      </c>
      <c r="H7" s="107"/>
      <c r="I7" s="121" t="s">
        <v>235</v>
      </c>
      <c r="J7" s="107"/>
      <c r="K7" s="514" t="s">
        <v>235</v>
      </c>
      <c r="L7" s="107"/>
      <c r="M7" s="519" t="s">
        <v>235</v>
      </c>
      <c r="N7" s="107"/>
      <c r="O7" s="519" t="s">
        <v>235</v>
      </c>
      <c r="P7" s="107"/>
      <c r="Q7" s="121" t="s">
        <v>235</v>
      </c>
      <c r="R7" s="107"/>
      <c r="S7" s="514" t="s">
        <v>235</v>
      </c>
      <c r="T7" s="107"/>
      <c r="U7" s="514" t="s">
        <v>235</v>
      </c>
      <c r="V7" s="107"/>
      <c r="W7" s="121" t="s">
        <v>235</v>
      </c>
      <c r="X7" s="107"/>
      <c r="Y7" s="514" t="s">
        <v>235</v>
      </c>
      <c r="Z7" s="107"/>
      <c r="AA7" s="519" t="s">
        <v>235</v>
      </c>
      <c r="AB7" s="107"/>
      <c r="AC7" s="514" t="s">
        <v>235</v>
      </c>
      <c r="AD7" s="107"/>
      <c r="AE7" s="514" t="s">
        <v>235</v>
      </c>
      <c r="AF7" s="107"/>
      <c r="AG7" s="514" t="s">
        <v>235</v>
      </c>
      <c r="AH7" s="107"/>
      <c r="AI7" s="514" t="s">
        <v>235</v>
      </c>
      <c r="AJ7" s="107"/>
      <c r="AK7" s="514" t="s">
        <v>235</v>
      </c>
    </row>
    <row r="8" spans="1:38" ht="24.95" customHeight="1" x14ac:dyDescent="0.2">
      <c r="A8" s="107" t="s">
        <v>3782</v>
      </c>
      <c r="B8" s="146" t="s">
        <v>3073</v>
      </c>
      <c r="C8" s="107" t="s">
        <v>3796</v>
      </c>
      <c r="D8" s="121" t="s">
        <v>3959</v>
      </c>
      <c r="E8" s="107"/>
      <c r="F8" s="154"/>
      <c r="G8" s="107"/>
      <c r="H8" s="165"/>
      <c r="I8" s="165"/>
      <c r="J8" s="165"/>
      <c r="K8" s="165"/>
      <c r="L8" s="132"/>
      <c r="M8" s="165"/>
      <c r="N8" s="165"/>
      <c r="O8" s="165"/>
      <c r="P8" s="165"/>
      <c r="Q8" s="165"/>
      <c r="R8" s="165"/>
      <c r="S8" s="165"/>
      <c r="T8" s="165"/>
      <c r="U8" s="107"/>
      <c r="V8" s="107"/>
      <c r="W8" s="107"/>
      <c r="X8" s="107"/>
      <c r="Y8" s="107"/>
      <c r="Z8" s="107"/>
      <c r="AA8" s="107"/>
      <c r="AB8" s="107"/>
      <c r="AC8" s="107"/>
      <c r="AD8" s="107"/>
      <c r="AE8" s="107"/>
      <c r="AF8" s="107"/>
      <c r="AG8" s="107"/>
      <c r="AH8" s="107"/>
      <c r="AI8" s="107"/>
      <c r="AJ8" s="107"/>
      <c r="AK8" s="107"/>
    </row>
    <row r="9" spans="1:38" ht="24.95" customHeight="1" x14ac:dyDescent="0.2">
      <c r="A9" s="107" t="s">
        <v>3782</v>
      </c>
      <c r="B9" s="146" t="s">
        <v>3073</v>
      </c>
      <c r="C9" s="107" t="s">
        <v>3796</v>
      </c>
      <c r="D9" s="121" t="s">
        <v>3959</v>
      </c>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row>
    <row r="10" spans="1:38" ht="24.95" customHeight="1" x14ac:dyDescent="0.2">
      <c r="A10" s="147" t="s">
        <v>3080</v>
      </c>
      <c r="B10" s="107" t="s">
        <v>3080</v>
      </c>
      <c r="C10" s="107" t="s">
        <v>4461</v>
      </c>
      <c r="D10" s="16"/>
      <c r="E10" s="16"/>
      <c r="F10" s="121" t="s">
        <v>4410</v>
      </c>
      <c r="G10" s="16"/>
      <c r="H10" s="121" t="s">
        <v>4410</v>
      </c>
      <c r="I10" s="16"/>
      <c r="J10" s="121" t="s">
        <v>4410</v>
      </c>
      <c r="K10" s="16"/>
      <c r="L10" s="121" t="s">
        <v>4410</v>
      </c>
      <c r="M10" s="16"/>
      <c r="N10" s="121" t="s">
        <v>4410</v>
      </c>
      <c r="O10" s="16"/>
      <c r="P10" s="121" t="s">
        <v>4410</v>
      </c>
      <c r="Q10" s="16"/>
      <c r="R10" s="121" t="s">
        <v>4410</v>
      </c>
      <c r="S10" s="16"/>
      <c r="T10" s="121" t="s">
        <v>4410</v>
      </c>
      <c r="U10" s="16"/>
      <c r="V10" s="121" t="s">
        <v>4410</v>
      </c>
      <c r="W10" s="16"/>
      <c r="X10" s="121" t="s">
        <v>4410</v>
      </c>
      <c r="Y10" s="16"/>
      <c r="Z10" s="121" t="s">
        <v>4410</v>
      </c>
      <c r="AA10" s="16"/>
      <c r="AB10" s="121" t="s">
        <v>4410</v>
      </c>
      <c r="AC10" s="16"/>
      <c r="AD10" s="121" t="s">
        <v>4410</v>
      </c>
      <c r="AE10" s="16"/>
      <c r="AF10" s="121" t="s">
        <v>4410</v>
      </c>
      <c r="AG10" s="16"/>
      <c r="AH10" s="121" t="s">
        <v>4410</v>
      </c>
      <c r="AI10" s="16"/>
      <c r="AJ10" s="121" t="s">
        <v>4410</v>
      </c>
      <c r="AK10" s="16"/>
    </row>
    <row r="11" spans="1:38" s="453" customFormat="1" ht="51" x14ac:dyDescent="0.25">
      <c r="A11" s="727" t="s">
        <v>3083</v>
      </c>
      <c r="B11" s="725" t="s">
        <v>3083</v>
      </c>
      <c r="C11" s="725" t="s">
        <v>5388</v>
      </c>
      <c r="D11" s="789" t="s">
        <v>7315</v>
      </c>
      <c r="E11" s="725" t="s">
        <v>5387</v>
      </c>
      <c r="F11" s="725" t="s">
        <v>1327</v>
      </c>
      <c r="G11" s="725" t="s">
        <v>5387</v>
      </c>
      <c r="H11" s="703" t="s">
        <v>6943</v>
      </c>
      <c r="I11" s="703" t="s">
        <v>7316</v>
      </c>
      <c r="J11" s="725" t="s">
        <v>2281</v>
      </c>
      <c r="K11" s="725" t="s">
        <v>5387</v>
      </c>
      <c r="L11" s="703" t="s">
        <v>6943</v>
      </c>
      <c r="M11" s="703" t="s">
        <v>7316</v>
      </c>
      <c r="N11" s="725" t="s">
        <v>7317</v>
      </c>
      <c r="O11" s="725" t="s">
        <v>6929</v>
      </c>
      <c r="P11" s="703" t="s">
        <v>6943</v>
      </c>
      <c r="Q11" s="703" t="s">
        <v>7316</v>
      </c>
      <c r="R11" s="725" t="s">
        <v>7318</v>
      </c>
      <c r="S11" s="725" t="s">
        <v>5387</v>
      </c>
      <c r="T11" s="703" t="s">
        <v>85</v>
      </c>
      <c r="U11" s="703" t="s">
        <v>5387</v>
      </c>
      <c r="V11" s="703" t="s">
        <v>6943</v>
      </c>
      <c r="W11" s="703" t="s">
        <v>7316</v>
      </c>
      <c r="X11" s="725" t="s">
        <v>7319</v>
      </c>
      <c r="Y11" s="725" t="s">
        <v>5387</v>
      </c>
      <c r="Z11" s="703" t="s">
        <v>6943</v>
      </c>
      <c r="AA11" s="703" t="s">
        <v>7316</v>
      </c>
      <c r="AB11" s="725" t="s">
        <v>7320</v>
      </c>
      <c r="AC11" s="725" t="s">
        <v>5387</v>
      </c>
      <c r="AD11" s="703" t="s">
        <v>6943</v>
      </c>
      <c r="AE11" s="703" t="s">
        <v>7316</v>
      </c>
      <c r="AF11" s="725" t="s">
        <v>85</v>
      </c>
      <c r="AG11" s="725" t="s">
        <v>7316</v>
      </c>
      <c r="AH11" s="725" t="s">
        <v>85</v>
      </c>
      <c r="AI11" s="725" t="s">
        <v>5387</v>
      </c>
      <c r="AJ11" s="703" t="s">
        <v>85</v>
      </c>
      <c r="AK11" s="703" t="s">
        <v>7316</v>
      </c>
    </row>
    <row r="12" spans="1:38" s="8" customFormat="1" ht="38.25" x14ac:dyDescent="0.2">
      <c r="A12" s="791"/>
      <c r="B12" s="792" t="s">
        <v>3086</v>
      </c>
      <c r="C12" s="727" t="s">
        <v>5423</v>
      </c>
      <c r="D12" s="789" t="s">
        <v>7321</v>
      </c>
      <c r="E12" s="725"/>
      <c r="F12" s="725" t="s">
        <v>1327</v>
      </c>
      <c r="G12" s="725"/>
      <c r="H12" s="703" t="s">
        <v>6943</v>
      </c>
      <c r="I12" s="703"/>
      <c r="J12" s="725" t="s">
        <v>2281</v>
      </c>
      <c r="K12" s="725"/>
      <c r="L12" s="793" t="s">
        <v>6943</v>
      </c>
      <c r="M12" s="703"/>
      <c r="N12" s="725" t="s">
        <v>7322</v>
      </c>
      <c r="O12" s="725"/>
      <c r="P12" s="703" t="s">
        <v>6943</v>
      </c>
      <c r="Q12" s="703"/>
      <c r="R12" s="725" t="s">
        <v>7318</v>
      </c>
      <c r="S12" s="725"/>
      <c r="T12" s="703" t="s">
        <v>85</v>
      </c>
      <c r="U12" s="703"/>
      <c r="V12" s="793" t="s">
        <v>6943</v>
      </c>
      <c r="W12" s="703"/>
      <c r="X12" s="725" t="s">
        <v>7319</v>
      </c>
      <c r="Y12" s="725"/>
      <c r="Z12" s="794" t="s">
        <v>6943</v>
      </c>
      <c r="AA12" s="703"/>
      <c r="AB12" s="725" t="s">
        <v>7320</v>
      </c>
      <c r="AC12" s="725"/>
      <c r="AD12" s="794" t="s">
        <v>6943</v>
      </c>
      <c r="AE12" s="703"/>
      <c r="AF12" s="725" t="s">
        <v>85</v>
      </c>
      <c r="AG12" s="725"/>
      <c r="AH12" s="725" t="s">
        <v>85</v>
      </c>
      <c r="AI12" s="725"/>
      <c r="AJ12" s="703" t="s">
        <v>85</v>
      </c>
      <c r="AK12" s="703"/>
      <c r="AL12" s="795"/>
    </row>
  </sheetData>
  <mergeCells count="7">
    <mergeCell ref="C2:C3"/>
    <mergeCell ref="A2:A3"/>
    <mergeCell ref="L4:AJ4"/>
    <mergeCell ref="L5:AJ5"/>
    <mergeCell ref="L6:AJ6"/>
    <mergeCell ref="B2:B3"/>
    <mergeCell ref="D2:AK2"/>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4">
    <tabColor theme="9"/>
  </sheetPr>
  <dimension ref="A1:D14"/>
  <sheetViews>
    <sheetView workbookViewId="0">
      <pane xSplit="1" ySplit="3" topLeftCell="B4" activePane="bottomRight" state="frozen"/>
      <selection pane="topRight" activeCell="A2" sqref="A2:AK3"/>
      <selection pane="bottomLeft" activeCell="A2" sqref="A2:AK3"/>
      <selection pane="bottomRight" activeCell="C13" sqref="C13"/>
    </sheetView>
  </sheetViews>
  <sheetFormatPr defaultColWidth="9.140625" defaultRowHeight="12.75" x14ac:dyDescent="0.2"/>
  <cols>
    <col min="1" max="1" width="38.140625" style="119" customWidth="1"/>
    <col min="2" max="2" width="36.85546875" style="119" customWidth="1"/>
    <col min="3" max="3" width="59.42578125" style="10" customWidth="1"/>
    <col min="4" max="4" width="47.42578125" style="10" customWidth="1"/>
    <col min="5" max="16384" width="9.140625" style="119"/>
  </cols>
  <sheetData>
    <row r="1" spans="1:4" ht="13.5" thickBot="1" x14ac:dyDescent="0.25">
      <c r="A1" s="128" t="s">
        <v>1334</v>
      </c>
      <c r="B1" s="128"/>
    </row>
    <row r="2" spans="1:4" ht="39.75" customHeight="1" x14ac:dyDescent="0.2">
      <c r="A2" s="877" t="s">
        <v>1335</v>
      </c>
      <c r="B2" s="811" t="s">
        <v>19</v>
      </c>
      <c r="C2" s="821" t="s">
        <v>1336</v>
      </c>
      <c r="D2" s="831" t="s">
        <v>30</v>
      </c>
    </row>
    <row r="3" spans="1:4" ht="38.25" customHeight="1" thickBot="1" x14ac:dyDescent="0.25">
      <c r="A3" s="878"/>
      <c r="B3" s="812"/>
      <c r="C3" s="822"/>
      <c r="D3" s="832"/>
    </row>
    <row r="4" spans="1:4" ht="24.95" customHeight="1" x14ac:dyDescent="0.2">
      <c r="A4" s="147" t="s">
        <v>21</v>
      </c>
      <c r="B4" s="107" t="s">
        <v>22</v>
      </c>
      <c r="C4" s="92" t="s">
        <v>1337</v>
      </c>
      <c r="D4" s="16" t="s">
        <v>78</v>
      </c>
    </row>
    <row r="5" spans="1:4" ht="24.95" customHeight="1" x14ac:dyDescent="0.2">
      <c r="A5" s="147" t="s">
        <v>24</v>
      </c>
      <c r="B5" s="107" t="s">
        <v>25</v>
      </c>
      <c r="C5" s="92" t="s">
        <v>1338</v>
      </c>
      <c r="D5" s="16" t="s">
        <v>78</v>
      </c>
    </row>
    <row r="6" spans="1:4" ht="24.95" customHeight="1" x14ac:dyDescent="0.2">
      <c r="A6" s="147" t="s">
        <v>24</v>
      </c>
      <c r="B6" s="107" t="s">
        <v>25</v>
      </c>
      <c r="C6" s="92" t="s">
        <v>1339</v>
      </c>
      <c r="D6" s="106" t="s">
        <v>1340</v>
      </c>
    </row>
    <row r="7" spans="1:4" ht="24.95" customHeight="1" x14ac:dyDescent="0.2">
      <c r="A7" s="147" t="s">
        <v>26</v>
      </c>
      <c r="B7" s="107" t="s">
        <v>27</v>
      </c>
      <c r="C7" s="92" t="s">
        <v>1341</v>
      </c>
      <c r="D7" s="92" t="s">
        <v>1342</v>
      </c>
    </row>
    <row r="8" spans="1:4" ht="51" x14ac:dyDescent="0.2">
      <c r="A8" s="161" t="s">
        <v>3087</v>
      </c>
      <c r="B8" s="107" t="s">
        <v>3087</v>
      </c>
      <c r="C8" s="92" t="s">
        <v>5692</v>
      </c>
      <c r="D8" s="16" t="s">
        <v>3338</v>
      </c>
    </row>
    <row r="9" spans="1:4" ht="24.95" customHeight="1" x14ac:dyDescent="0.2">
      <c r="A9" s="107"/>
      <c r="B9" s="146" t="s">
        <v>3073</v>
      </c>
      <c r="C9" s="92" t="s">
        <v>5693</v>
      </c>
      <c r="D9" s="16"/>
    </row>
    <row r="10" spans="1:4" ht="24.95" customHeight="1" x14ac:dyDescent="0.2">
      <c r="A10" s="147" t="s">
        <v>3080</v>
      </c>
      <c r="B10" s="107" t="s">
        <v>3080</v>
      </c>
      <c r="C10" s="92" t="s">
        <v>4567</v>
      </c>
      <c r="D10" s="16"/>
    </row>
    <row r="11" spans="1:4" ht="24.95" customHeight="1" x14ac:dyDescent="0.2">
      <c r="A11" s="653" t="s">
        <v>3080</v>
      </c>
      <c r="B11" s="107" t="s">
        <v>3080</v>
      </c>
      <c r="C11" s="660" t="s">
        <v>4568</v>
      </c>
      <c r="D11" s="658"/>
    </row>
    <row r="12" spans="1:4" ht="24.95" customHeight="1" x14ac:dyDescent="0.2">
      <c r="A12" s="107"/>
      <c r="B12" s="107" t="s">
        <v>3088</v>
      </c>
      <c r="C12" s="658" t="s">
        <v>5880</v>
      </c>
      <c r="D12" s="658"/>
    </row>
    <row r="13" spans="1:4" ht="24.95" customHeight="1" x14ac:dyDescent="0.2">
      <c r="A13" s="655" t="s">
        <v>3083</v>
      </c>
      <c r="B13" s="656" t="s">
        <v>3083</v>
      </c>
      <c r="C13" s="689" t="s">
        <v>6938</v>
      </c>
      <c r="D13" s="99" t="s">
        <v>5387</v>
      </c>
    </row>
    <row r="14" spans="1:4" ht="24.95" customHeight="1" x14ac:dyDescent="0.2">
      <c r="A14" s="657"/>
      <c r="B14" s="659" t="s">
        <v>3086</v>
      </c>
      <c r="C14" s="660" t="s">
        <v>6934</v>
      </c>
      <c r="D14" s="658"/>
    </row>
  </sheetData>
  <mergeCells count="4">
    <mergeCell ref="A2:A3"/>
    <mergeCell ref="C2:C3"/>
    <mergeCell ref="B2:B3"/>
    <mergeCell ref="D2:D3"/>
  </mergeCells>
  <pageMargins left="0.7" right="0.7" top="0.75" bottom="0.75" header="0.3" footer="0.3"/>
  <pageSetup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5">
    <tabColor theme="9"/>
  </sheetPr>
  <dimension ref="A1:O17"/>
  <sheetViews>
    <sheetView workbookViewId="0">
      <pane xSplit="3" ySplit="3" topLeftCell="D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19" bestFit="1" customWidth="1"/>
    <col min="2" max="2" width="20.85546875" style="119" customWidth="1"/>
    <col min="3" max="3" width="18.42578125" style="119" customWidth="1"/>
    <col min="4" max="4" width="81.5703125" style="119" customWidth="1"/>
    <col min="5" max="5" width="18.42578125" style="119" customWidth="1"/>
    <col min="6" max="6" width="27.42578125" style="119" customWidth="1"/>
    <col min="7" max="7" width="19.140625" style="119" customWidth="1"/>
    <col min="8" max="8" width="77.5703125" style="119" customWidth="1"/>
    <col min="9" max="9" width="17.5703125" style="119" customWidth="1"/>
    <col min="10" max="11" width="21.42578125" style="119" customWidth="1"/>
    <col min="12" max="12" width="39.85546875" style="119" customWidth="1"/>
    <col min="13" max="13" width="20.140625" style="119" customWidth="1"/>
    <col min="14" max="14" width="48.85546875" style="119" customWidth="1"/>
    <col min="15" max="15" width="18.5703125" style="119" customWidth="1"/>
    <col min="16" max="16384" width="9.140625" style="119"/>
  </cols>
  <sheetData>
    <row r="1" spans="1:15" ht="13.5" thickBot="1" x14ac:dyDescent="0.25">
      <c r="A1" s="128" t="s">
        <v>5329</v>
      </c>
    </row>
    <row r="2" spans="1:15" ht="41.1" customHeight="1" x14ac:dyDescent="0.2">
      <c r="A2" s="809" t="s">
        <v>18</v>
      </c>
      <c r="B2" s="811" t="s">
        <v>19</v>
      </c>
      <c r="C2" s="823" t="s">
        <v>238</v>
      </c>
      <c r="D2" s="811" t="s">
        <v>1343</v>
      </c>
      <c r="E2" s="852" t="s">
        <v>30</v>
      </c>
      <c r="F2" s="811" t="s">
        <v>1344</v>
      </c>
      <c r="G2" s="852" t="s">
        <v>30</v>
      </c>
      <c r="H2" s="811" t="s">
        <v>1345</v>
      </c>
      <c r="I2" s="852" t="s">
        <v>30</v>
      </c>
      <c r="J2" s="811" t="s">
        <v>1346</v>
      </c>
      <c r="K2" s="852" t="s">
        <v>30</v>
      </c>
      <c r="L2" s="811" t="s">
        <v>1347</v>
      </c>
      <c r="M2" s="852" t="s">
        <v>30</v>
      </c>
      <c r="N2" s="811" t="s">
        <v>1348</v>
      </c>
      <c r="O2" s="866" t="s">
        <v>30</v>
      </c>
    </row>
    <row r="3" spans="1:15" ht="38.450000000000003" customHeight="1" thickBot="1" x14ac:dyDescent="0.25">
      <c r="A3" s="810"/>
      <c r="B3" s="812"/>
      <c r="C3" s="833"/>
      <c r="D3" s="812"/>
      <c r="E3" s="853"/>
      <c r="F3" s="812"/>
      <c r="G3" s="853"/>
      <c r="H3" s="812"/>
      <c r="I3" s="853"/>
      <c r="J3" s="812"/>
      <c r="K3" s="853"/>
      <c r="L3" s="812"/>
      <c r="M3" s="853"/>
      <c r="N3" s="812"/>
      <c r="O3" s="867"/>
    </row>
    <row r="4" spans="1:15" ht="24.95" customHeight="1" x14ac:dyDescent="0.2">
      <c r="A4" s="160" t="s">
        <v>21</v>
      </c>
      <c r="B4" s="16" t="s">
        <v>22</v>
      </c>
      <c r="C4" s="16" t="s">
        <v>248</v>
      </c>
      <c r="D4" s="194" t="s">
        <v>1349</v>
      </c>
      <c r="E4" s="194"/>
      <c r="F4" s="194" t="s">
        <v>85</v>
      </c>
      <c r="G4" s="194"/>
      <c r="H4" s="194" t="s">
        <v>85</v>
      </c>
      <c r="I4" s="194"/>
      <c r="J4" s="194" t="s">
        <v>85</v>
      </c>
      <c r="K4" s="194"/>
      <c r="L4" s="194" t="s">
        <v>85</v>
      </c>
      <c r="M4" s="194"/>
      <c r="N4" s="251" t="s">
        <v>1350</v>
      </c>
      <c r="O4" s="251"/>
    </row>
    <row r="5" spans="1:15" ht="24.95" customHeight="1" x14ac:dyDescent="0.2">
      <c r="A5" s="160" t="s">
        <v>21</v>
      </c>
      <c r="B5" s="16" t="s">
        <v>22</v>
      </c>
      <c r="C5" s="16" t="s">
        <v>248</v>
      </c>
      <c r="D5" s="194" t="s">
        <v>1351</v>
      </c>
      <c r="E5" s="194"/>
      <c r="F5" s="194" t="s">
        <v>1352</v>
      </c>
      <c r="G5" s="194"/>
      <c r="H5" s="194" t="s">
        <v>1353</v>
      </c>
      <c r="I5" s="194"/>
      <c r="J5" s="194" t="s">
        <v>101</v>
      </c>
      <c r="K5" s="194"/>
      <c r="L5" s="194" t="s">
        <v>85</v>
      </c>
      <c r="M5" s="194"/>
      <c r="N5" s="251" t="s">
        <v>1350</v>
      </c>
      <c r="O5" s="251"/>
    </row>
    <row r="6" spans="1:15" ht="24.95" customHeight="1" x14ac:dyDescent="0.2">
      <c r="A6" s="160" t="s">
        <v>21</v>
      </c>
      <c r="B6" s="16" t="s">
        <v>22</v>
      </c>
      <c r="C6" s="16" t="s">
        <v>248</v>
      </c>
      <c r="D6" s="194" t="s">
        <v>1354</v>
      </c>
      <c r="E6" s="194"/>
      <c r="F6" s="194" t="s">
        <v>1352</v>
      </c>
      <c r="G6" s="194"/>
      <c r="H6" s="194" t="s">
        <v>1353</v>
      </c>
      <c r="I6" s="194"/>
      <c r="J6" s="194" t="s">
        <v>101</v>
      </c>
      <c r="K6" s="194"/>
      <c r="L6" s="194" t="s">
        <v>85</v>
      </c>
      <c r="M6" s="194"/>
      <c r="N6" s="251" t="s">
        <v>5328</v>
      </c>
      <c r="O6" s="251"/>
    </row>
    <row r="7" spans="1:15" ht="24.95" customHeight="1" x14ac:dyDescent="0.2">
      <c r="A7" s="160" t="s">
        <v>24</v>
      </c>
      <c r="B7" s="16" t="s">
        <v>25</v>
      </c>
      <c r="C7" s="201" t="s">
        <v>119</v>
      </c>
      <c r="D7" s="251" t="s">
        <v>1355</v>
      </c>
      <c r="E7" s="251"/>
      <c r="F7" s="194" t="s">
        <v>85</v>
      </c>
      <c r="G7" s="194"/>
      <c r="H7" s="251" t="s">
        <v>1356</v>
      </c>
      <c r="I7" s="251"/>
      <c r="J7" s="194" t="s">
        <v>85</v>
      </c>
      <c r="K7" s="194"/>
      <c r="L7" s="194" t="s">
        <v>85</v>
      </c>
      <c r="M7" s="194"/>
      <c r="N7" s="251" t="s">
        <v>621</v>
      </c>
      <c r="O7" s="251"/>
    </row>
    <row r="8" spans="1:15" ht="24.95" customHeight="1" x14ac:dyDescent="0.2">
      <c r="A8" s="160" t="s">
        <v>26</v>
      </c>
      <c r="B8" s="16" t="s">
        <v>27</v>
      </c>
      <c r="C8" s="160" t="s">
        <v>135</v>
      </c>
      <c r="D8" s="194" t="s">
        <v>85</v>
      </c>
      <c r="E8" s="194"/>
      <c r="F8" s="194" t="s">
        <v>85</v>
      </c>
      <c r="G8" s="194"/>
      <c r="H8" s="92" t="s">
        <v>1357</v>
      </c>
      <c r="I8" s="194"/>
      <c r="J8" s="194" t="s">
        <v>1358</v>
      </c>
      <c r="K8" s="194"/>
      <c r="L8" s="194" t="s">
        <v>85</v>
      </c>
      <c r="M8" s="194"/>
      <c r="N8" s="251" t="s">
        <v>621</v>
      </c>
      <c r="O8" s="251"/>
    </row>
    <row r="9" spans="1:15" ht="24.95" customHeight="1" x14ac:dyDescent="0.2">
      <c r="A9" s="160" t="s">
        <v>26</v>
      </c>
      <c r="B9" s="16" t="s">
        <v>27</v>
      </c>
      <c r="C9" s="160" t="s">
        <v>135</v>
      </c>
      <c r="D9" s="194" t="s">
        <v>1359</v>
      </c>
      <c r="E9" s="194"/>
      <c r="F9" s="194" t="s">
        <v>1360</v>
      </c>
      <c r="G9" s="194"/>
      <c r="H9" s="194" t="s">
        <v>1361</v>
      </c>
      <c r="I9" s="194"/>
      <c r="J9" s="194" t="s">
        <v>1358</v>
      </c>
      <c r="K9" s="194"/>
      <c r="L9" s="194" t="s">
        <v>85</v>
      </c>
      <c r="M9" s="194"/>
      <c r="N9" s="194" t="s">
        <v>621</v>
      </c>
      <c r="O9" s="194"/>
    </row>
    <row r="10" spans="1:15" ht="24.95" customHeight="1" x14ac:dyDescent="0.2">
      <c r="A10" s="160" t="s">
        <v>26</v>
      </c>
      <c r="B10" s="16" t="s">
        <v>27</v>
      </c>
      <c r="C10" s="160" t="s">
        <v>135</v>
      </c>
      <c r="D10" s="194" t="s">
        <v>1362</v>
      </c>
      <c r="E10" s="194"/>
      <c r="F10" s="194" t="s">
        <v>85</v>
      </c>
      <c r="G10" s="194"/>
      <c r="H10" s="194" t="s">
        <v>85</v>
      </c>
      <c r="I10" s="194"/>
      <c r="J10" s="194" t="s">
        <v>85</v>
      </c>
      <c r="K10" s="194"/>
      <c r="L10" s="194" t="s">
        <v>85</v>
      </c>
      <c r="M10" s="194"/>
      <c r="N10" s="194" t="s">
        <v>621</v>
      </c>
      <c r="O10" s="194"/>
    </row>
    <row r="11" spans="1:15" ht="24.95" customHeight="1" x14ac:dyDescent="0.2">
      <c r="A11" s="161" t="s">
        <v>3087</v>
      </c>
      <c r="B11" s="107" t="s">
        <v>3087</v>
      </c>
      <c r="C11" s="147" t="s">
        <v>3113</v>
      </c>
      <c r="D11" s="517" t="s">
        <v>235</v>
      </c>
      <c r="E11" s="164"/>
      <c r="F11" s="164"/>
      <c r="G11" s="164"/>
      <c r="H11" s="164"/>
      <c r="I11" s="164"/>
      <c r="J11" s="164"/>
      <c r="K11" s="164"/>
      <c r="L11" s="164"/>
      <c r="M11" s="164"/>
      <c r="N11" s="164"/>
      <c r="O11" s="164"/>
    </row>
    <row r="12" spans="1:15" ht="24.95" customHeight="1" x14ac:dyDescent="0.2">
      <c r="B12" s="146" t="s">
        <v>3073</v>
      </c>
      <c r="C12" s="107"/>
      <c r="D12" s="164"/>
      <c r="E12" s="164"/>
      <c r="F12" s="164"/>
      <c r="G12" s="164"/>
      <c r="H12" s="164"/>
      <c r="I12" s="164"/>
      <c r="J12" s="164"/>
      <c r="K12" s="164"/>
      <c r="L12" s="164"/>
      <c r="M12" s="164"/>
      <c r="N12" s="164"/>
      <c r="O12" s="164"/>
    </row>
    <row r="13" spans="1:15" ht="24.95" customHeight="1" x14ac:dyDescent="0.2">
      <c r="A13" s="147" t="s">
        <v>3080</v>
      </c>
      <c r="B13" s="107" t="s">
        <v>3080</v>
      </c>
      <c r="C13" s="107" t="s">
        <v>4461</v>
      </c>
      <c r="D13" s="517" t="s">
        <v>4410</v>
      </c>
      <c r="E13" s="517"/>
      <c r="F13" s="517" t="s">
        <v>4410</v>
      </c>
      <c r="G13" s="517"/>
      <c r="H13" s="517" t="s">
        <v>4410</v>
      </c>
      <c r="I13" s="517"/>
      <c r="J13" s="517" t="s">
        <v>4410</v>
      </c>
      <c r="K13" s="517"/>
      <c r="L13" s="517" t="s">
        <v>4410</v>
      </c>
      <c r="M13" s="517"/>
      <c r="N13" s="517" t="s">
        <v>4410</v>
      </c>
      <c r="O13" s="517"/>
    </row>
    <row r="14" spans="1:15" ht="24.95" customHeight="1" x14ac:dyDescent="0.2">
      <c r="A14" s="107"/>
      <c r="B14" s="107" t="s">
        <v>3088</v>
      </c>
      <c r="C14" s="15" t="s">
        <v>5711</v>
      </c>
      <c r="D14" s="475" t="s">
        <v>5862</v>
      </c>
      <c r="E14" s="475"/>
      <c r="F14" s="15">
        <v>0.5</v>
      </c>
      <c r="G14" s="15"/>
      <c r="H14" s="475" t="s">
        <v>5863</v>
      </c>
      <c r="I14" s="475"/>
      <c r="J14" s="15" t="s">
        <v>101</v>
      </c>
      <c r="K14" s="15"/>
      <c r="L14" s="15"/>
      <c r="M14" s="15"/>
      <c r="N14" s="15" t="s">
        <v>5864</v>
      </c>
      <c r="O14" s="107"/>
    </row>
    <row r="15" spans="1:15" ht="24.95" customHeight="1" x14ac:dyDescent="0.2">
      <c r="A15" s="107"/>
      <c r="B15" s="107" t="s">
        <v>3088</v>
      </c>
      <c r="C15" s="15" t="s">
        <v>5711</v>
      </c>
      <c r="D15" s="15" t="s">
        <v>5865</v>
      </c>
      <c r="E15" s="15"/>
      <c r="F15" s="15" t="s">
        <v>88</v>
      </c>
      <c r="G15" s="15"/>
      <c r="H15" s="15" t="s">
        <v>88</v>
      </c>
      <c r="I15" s="15"/>
      <c r="J15" s="15" t="s">
        <v>88</v>
      </c>
      <c r="K15" s="15"/>
      <c r="L15" s="15"/>
      <c r="M15" s="15"/>
      <c r="N15" s="15" t="s">
        <v>88</v>
      </c>
      <c r="O15" s="107"/>
    </row>
    <row r="16" spans="1:15" s="648" customFormat="1" ht="24.95" customHeight="1" x14ac:dyDescent="0.2">
      <c r="A16" s="686"/>
      <c r="B16" s="688" t="s">
        <v>3083</v>
      </c>
      <c r="C16" s="685"/>
      <c r="D16" s="687"/>
      <c r="E16" s="687"/>
      <c r="F16" s="687"/>
      <c r="G16" s="687"/>
      <c r="H16" s="687"/>
      <c r="I16" s="687"/>
      <c r="J16" s="687"/>
      <c r="K16" s="687"/>
      <c r="L16" s="687"/>
      <c r="M16" s="687"/>
      <c r="N16" s="687"/>
      <c r="O16" s="687"/>
    </row>
    <row r="17" spans="1:15" ht="24.95" customHeight="1" x14ac:dyDescent="0.2">
      <c r="A17" s="666"/>
      <c r="B17" s="668" t="s">
        <v>3086</v>
      </c>
      <c r="C17" s="665"/>
      <c r="D17" s="667"/>
      <c r="E17" s="667"/>
      <c r="F17" s="667"/>
      <c r="G17" s="667"/>
      <c r="H17" s="667"/>
      <c r="I17" s="667"/>
      <c r="J17" s="667"/>
      <c r="K17" s="667"/>
      <c r="L17" s="667"/>
      <c r="M17" s="667"/>
      <c r="N17" s="667"/>
      <c r="O17" s="667"/>
    </row>
  </sheetData>
  <mergeCells count="15">
    <mergeCell ref="O2:O3"/>
    <mergeCell ref="A2:A3"/>
    <mergeCell ref="L2:L3"/>
    <mergeCell ref="N2:N3"/>
    <mergeCell ref="C2:C3"/>
    <mergeCell ref="D2:D3"/>
    <mergeCell ref="F2:F3"/>
    <mergeCell ref="H2:H3"/>
    <mergeCell ref="J2:J3"/>
    <mergeCell ref="B2:B3"/>
    <mergeCell ref="E2:E3"/>
    <mergeCell ref="G2:G3"/>
    <mergeCell ref="I2:I3"/>
    <mergeCell ref="M2:M3"/>
    <mergeCell ref="K2:K3"/>
  </mergeCells>
  <pageMargins left="0.7" right="0.7" top="0.75" bottom="0.75" header="0.3" footer="0.3"/>
  <pageSetup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6">
    <tabColor theme="9"/>
  </sheetPr>
  <dimension ref="A1:W17"/>
  <sheetViews>
    <sheetView workbookViewId="0">
      <pane xSplit="3" ySplit="3" topLeftCell="D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19" bestFit="1" customWidth="1"/>
    <col min="2" max="2" width="20.85546875" style="119" customWidth="1"/>
    <col min="3" max="3" width="18.42578125" style="119" customWidth="1"/>
    <col min="4" max="4" width="31.7109375" style="119" customWidth="1"/>
    <col min="5" max="5" width="19.140625" style="119" customWidth="1"/>
    <col min="6" max="6" width="36.5703125" style="119" customWidth="1"/>
    <col min="7" max="7" width="18.42578125" style="119" customWidth="1"/>
    <col min="8" max="8" width="92.42578125" style="119" customWidth="1"/>
    <col min="9" max="9" width="17.28515625" style="119" customWidth="1"/>
    <col min="10" max="11" width="18.42578125" style="119" customWidth="1"/>
    <col min="12" max="13" width="22.140625" style="119" customWidth="1"/>
    <col min="14" max="15" width="18.42578125" style="119" customWidth="1"/>
    <col min="16" max="16" width="33.42578125" style="119" customWidth="1"/>
    <col min="17" max="17" width="17.5703125" style="119" customWidth="1"/>
    <col min="18" max="18" width="35.42578125" style="119" customWidth="1"/>
    <col min="19" max="19" width="17.5703125" style="119" customWidth="1"/>
    <col min="20" max="20" width="33.85546875" style="119" customWidth="1"/>
    <col min="21" max="21" width="15.5703125" style="119" customWidth="1"/>
    <col min="22" max="22" width="44" style="119" customWidth="1"/>
    <col min="23" max="23" width="17.42578125" style="119" customWidth="1"/>
    <col min="24" max="16384" width="9.140625" style="119"/>
  </cols>
  <sheetData>
    <row r="1" spans="1:23" ht="13.5" thickBot="1" x14ac:dyDescent="0.25">
      <c r="A1" s="128" t="s">
        <v>5330</v>
      </c>
    </row>
    <row r="2" spans="1:23" ht="12.75" customHeight="1" x14ac:dyDescent="0.2">
      <c r="A2" s="809" t="s">
        <v>18</v>
      </c>
      <c r="B2" s="811" t="s">
        <v>19</v>
      </c>
      <c r="C2" s="823" t="s">
        <v>238</v>
      </c>
      <c r="D2" s="811" t="s">
        <v>1363</v>
      </c>
      <c r="E2" s="811"/>
      <c r="F2" s="811"/>
      <c r="G2" s="811"/>
      <c r="H2" s="811"/>
      <c r="I2" s="811"/>
      <c r="J2" s="811"/>
      <c r="K2" s="811"/>
      <c r="L2" s="811"/>
      <c r="M2" s="811"/>
      <c r="N2" s="811"/>
      <c r="O2" s="811"/>
      <c r="P2" s="811"/>
      <c r="Q2" s="811"/>
      <c r="R2" s="811"/>
      <c r="S2" s="811"/>
      <c r="T2" s="811"/>
      <c r="U2" s="811"/>
      <c r="V2" s="811"/>
      <c r="W2" s="834"/>
    </row>
    <row r="3" spans="1:23" ht="77.099999999999994" customHeight="1" thickBot="1" x14ac:dyDescent="0.25">
      <c r="A3" s="810"/>
      <c r="B3" s="812"/>
      <c r="C3" s="833"/>
      <c r="D3" s="157" t="s">
        <v>1364</v>
      </c>
      <c r="E3" s="158" t="s">
        <v>30</v>
      </c>
      <c r="F3" s="157" t="s">
        <v>1365</v>
      </c>
      <c r="G3" s="158" t="s">
        <v>30</v>
      </c>
      <c r="H3" s="157" t="s">
        <v>1366</v>
      </c>
      <c r="I3" s="158" t="s">
        <v>30</v>
      </c>
      <c r="J3" s="157" t="s">
        <v>1367</v>
      </c>
      <c r="K3" s="158" t="s">
        <v>30</v>
      </c>
      <c r="L3" s="157" t="s">
        <v>1368</v>
      </c>
      <c r="M3" s="158" t="s">
        <v>30</v>
      </c>
      <c r="N3" s="157" t="s">
        <v>1369</v>
      </c>
      <c r="O3" s="158" t="s">
        <v>30</v>
      </c>
      <c r="P3" s="157" t="s">
        <v>1370</v>
      </c>
      <c r="Q3" s="158" t="s">
        <v>30</v>
      </c>
      <c r="R3" s="157" t="s">
        <v>5331</v>
      </c>
      <c r="S3" s="158" t="s">
        <v>30</v>
      </c>
      <c r="T3" s="157" t="s">
        <v>5332</v>
      </c>
      <c r="U3" s="158" t="s">
        <v>30</v>
      </c>
      <c r="V3" s="157" t="s">
        <v>1371</v>
      </c>
      <c r="W3" s="257" t="s">
        <v>30</v>
      </c>
    </row>
    <row r="4" spans="1:23" ht="24.95" customHeight="1" x14ac:dyDescent="0.2">
      <c r="A4" s="160" t="s">
        <v>21</v>
      </c>
      <c r="B4" s="16" t="s">
        <v>22</v>
      </c>
      <c r="C4" s="16" t="s">
        <v>248</v>
      </c>
      <c r="D4" s="318" t="s">
        <v>1372</v>
      </c>
      <c r="E4" s="318"/>
      <c r="F4" s="194" t="s">
        <v>85</v>
      </c>
      <c r="G4" s="194"/>
      <c r="H4" s="194" t="s">
        <v>85</v>
      </c>
      <c r="I4" s="194"/>
      <c r="J4" s="194" t="s">
        <v>85</v>
      </c>
      <c r="K4" s="194"/>
      <c r="L4" s="194" t="s">
        <v>85</v>
      </c>
      <c r="M4" s="194"/>
      <c r="N4" s="194" t="s">
        <v>85</v>
      </c>
      <c r="O4" s="194"/>
      <c r="P4" s="194" t="s">
        <v>85</v>
      </c>
      <c r="Q4" s="194"/>
      <c r="R4" s="318" t="s">
        <v>1373</v>
      </c>
      <c r="S4" s="318"/>
      <c r="T4" s="194" t="s">
        <v>85</v>
      </c>
      <c r="U4" s="194"/>
      <c r="V4" s="194" t="s">
        <v>85</v>
      </c>
      <c r="W4" s="194"/>
    </row>
    <row r="5" spans="1:23" ht="24.95" customHeight="1" x14ac:dyDescent="0.2">
      <c r="A5" s="160" t="s">
        <v>21</v>
      </c>
      <c r="B5" s="16" t="s">
        <v>22</v>
      </c>
      <c r="C5" s="16" t="s">
        <v>248</v>
      </c>
      <c r="D5" s="318" t="s">
        <v>1374</v>
      </c>
      <c r="E5" s="318"/>
      <c r="F5" s="318" t="s">
        <v>1375</v>
      </c>
      <c r="G5" s="318"/>
      <c r="H5" s="318" t="s">
        <v>1376</v>
      </c>
      <c r="I5" s="318"/>
      <c r="J5" s="194" t="s">
        <v>1377</v>
      </c>
      <c r="K5" s="194"/>
      <c r="L5" s="194" t="s">
        <v>1377</v>
      </c>
      <c r="M5" s="194"/>
      <c r="N5" s="194" t="s">
        <v>526</v>
      </c>
      <c r="O5" s="194"/>
      <c r="P5" s="194" t="s">
        <v>85</v>
      </c>
      <c r="Q5" s="194"/>
      <c r="R5" s="318" t="s">
        <v>1378</v>
      </c>
      <c r="S5" s="318"/>
      <c r="T5" s="318" t="s">
        <v>500</v>
      </c>
      <c r="U5" s="318"/>
      <c r="V5" s="318" t="s">
        <v>500</v>
      </c>
      <c r="W5" s="318"/>
    </row>
    <row r="6" spans="1:23" ht="24.95" customHeight="1" x14ac:dyDescent="0.2">
      <c r="A6" s="160" t="s">
        <v>21</v>
      </c>
      <c r="B6" s="16" t="s">
        <v>22</v>
      </c>
      <c r="C6" s="16" t="s">
        <v>248</v>
      </c>
      <c r="D6" s="318" t="s">
        <v>1379</v>
      </c>
      <c r="E6" s="318"/>
      <c r="F6" s="318" t="s">
        <v>1375</v>
      </c>
      <c r="G6" s="318"/>
      <c r="H6" s="318" t="s">
        <v>1380</v>
      </c>
      <c r="I6" s="318"/>
      <c r="J6" s="194" t="s">
        <v>1377</v>
      </c>
      <c r="K6" s="194"/>
      <c r="L6" s="194" t="s">
        <v>1377</v>
      </c>
      <c r="M6" s="194"/>
      <c r="N6" s="194" t="s">
        <v>526</v>
      </c>
      <c r="O6" s="194"/>
      <c r="P6" s="194" t="s">
        <v>85</v>
      </c>
      <c r="Q6" s="194"/>
      <c r="R6" s="318" t="s">
        <v>1381</v>
      </c>
      <c r="S6" s="318"/>
      <c r="T6" s="318" t="s">
        <v>500</v>
      </c>
      <c r="U6" s="318"/>
      <c r="V6" s="318" t="s">
        <v>500</v>
      </c>
      <c r="W6" s="318"/>
    </row>
    <row r="7" spans="1:23" ht="24.95" customHeight="1" x14ac:dyDescent="0.2">
      <c r="A7" s="160" t="s">
        <v>24</v>
      </c>
      <c r="B7" s="16" t="s">
        <v>25</v>
      </c>
      <c r="C7" s="201" t="s">
        <v>119</v>
      </c>
      <c r="D7" s="251" t="s">
        <v>1355</v>
      </c>
      <c r="E7" s="251"/>
      <c r="F7" s="194" t="s">
        <v>85</v>
      </c>
      <c r="G7" s="194"/>
      <c r="H7" s="194" t="s">
        <v>85</v>
      </c>
      <c r="I7" s="194"/>
      <c r="J7" s="194" t="s">
        <v>85</v>
      </c>
      <c r="K7" s="194"/>
      <c r="L7" s="194" t="s">
        <v>85</v>
      </c>
      <c r="M7" s="194"/>
      <c r="N7" s="194" t="s">
        <v>85</v>
      </c>
      <c r="O7" s="194"/>
      <c r="P7" s="194" t="s">
        <v>85</v>
      </c>
      <c r="Q7" s="194"/>
      <c r="R7" s="251" t="s">
        <v>624</v>
      </c>
      <c r="S7" s="251"/>
      <c r="T7" s="194" t="s">
        <v>85</v>
      </c>
      <c r="U7" s="194"/>
      <c r="V7" s="194" t="s">
        <v>85</v>
      </c>
      <c r="W7" s="194"/>
    </row>
    <row r="8" spans="1:23" ht="24.95" customHeight="1" x14ac:dyDescent="0.2">
      <c r="A8" s="160" t="s">
        <v>26</v>
      </c>
      <c r="B8" s="16" t="s">
        <v>27</v>
      </c>
      <c r="C8" s="160" t="s">
        <v>135</v>
      </c>
      <c r="D8" s="251">
        <v>2009</v>
      </c>
      <c r="E8" s="251"/>
      <c r="F8" s="251" t="s">
        <v>621</v>
      </c>
      <c r="G8" s="251"/>
      <c r="H8" s="251" t="s">
        <v>1382</v>
      </c>
      <c r="I8" s="251"/>
      <c r="J8" s="251" t="s">
        <v>621</v>
      </c>
      <c r="K8" s="251"/>
      <c r="L8" s="251" t="s">
        <v>621</v>
      </c>
      <c r="M8" s="251"/>
      <c r="N8" s="251" t="s">
        <v>621</v>
      </c>
      <c r="O8" s="251"/>
      <c r="P8" s="251" t="s">
        <v>621</v>
      </c>
      <c r="Q8" s="251"/>
      <c r="R8" s="251" t="s">
        <v>1383</v>
      </c>
      <c r="S8" s="251"/>
      <c r="T8" s="251" t="s">
        <v>621</v>
      </c>
      <c r="U8" s="251"/>
      <c r="V8" s="251" t="s">
        <v>621</v>
      </c>
      <c r="W8" s="251"/>
    </row>
    <row r="9" spans="1:23" ht="24.95" customHeight="1" x14ac:dyDescent="0.2">
      <c r="A9" s="160" t="s">
        <v>26</v>
      </c>
      <c r="B9" s="16" t="s">
        <v>27</v>
      </c>
      <c r="C9" s="160" t="s">
        <v>135</v>
      </c>
      <c r="D9" s="194" t="s">
        <v>1384</v>
      </c>
      <c r="E9" s="194"/>
      <c r="F9" s="194" t="s">
        <v>1360</v>
      </c>
      <c r="G9" s="194"/>
      <c r="H9" s="194" t="s">
        <v>1385</v>
      </c>
      <c r="I9" s="194"/>
      <c r="J9" s="194" t="s">
        <v>621</v>
      </c>
      <c r="K9" s="194"/>
      <c r="L9" s="194" t="s">
        <v>621</v>
      </c>
      <c r="M9" s="194"/>
      <c r="N9" s="194" t="s">
        <v>621</v>
      </c>
      <c r="O9" s="194"/>
      <c r="P9" s="194" t="s">
        <v>621</v>
      </c>
      <c r="Q9" s="194"/>
      <c r="R9" s="194" t="s">
        <v>1386</v>
      </c>
      <c r="S9" s="194"/>
      <c r="T9" s="194" t="s">
        <v>621</v>
      </c>
      <c r="U9" s="194"/>
      <c r="V9" s="194" t="s">
        <v>621</v>
      </c>
      <c r="W9" s="194"/>
    </row>
    <row r="10" spans="1:23" ht="24.95" customHeight="1" x14ac:dyDescent="0.2">
      <c r="A10" s="160" t="s">
        <v>26</v>
      </c>
      <c r="B10" s="16" t="s">
        <v>27</v>
      </c>
      <c r="C10" s="160" t="s">
        <v>135</v>
      </c>
      <c r="D10" s="194" t="s">
        <v>88</v>
      </c>
      <c r="E10" s="194"/>
      <c r="F10" s="194" t="s">
        <v>85</v>
      </c>
      <c r="G10" s="194"/>
      <c r="H10" s="194" t="s">
        <v>85</v>
      </c>
      <c r="I10" s="194"/>
      <c r="J10" s="194" t="s">
        <v>85</v>
      </c>
      <c r="K10" s="194"/>
      <c r="L10" s="194" t="s">
        <v>85</v>
      </c>
      <c r="M10" s="194"/>
      <c r="N10" s="194" t="s">
        <v>85</v>
      </c>
      <c r="O10" s="194"/>
      <c r="P10" s="194" t="s">
        <v>85</v>
      </c>
      <c r="Q10" s="194"/>
      <c r="R10" s="194" t="s">
        <v>1069</v>
      </c>
      <c r="S10" s="194"/>
      <c r="T10" s="194" t="s">
        <v>85</v>
      </c>
      <c r="U10" s="194"/>
      <c r="V10" s="194" t="s">
        <v>85</v>
      </c>
      <c r="W10" s="194"/>
    </row>
    <row r="11" spans="1:23" ht="24.95" customHeight="1" x14ac:dyDescent="0.2">
      <c r="A11" s="161" t="s">
        <v>3087</v>
      </c>
      <c r="B11" s="107" t="s">
        <v>3087</v>
      </c>
      <c r="C11" s="147" t="s">
        <v>3113</v>
      </c>
      <c r="D11" s="517" t="s">
        <v>235</v>
      </c>
      <c r="E11" s="164"/>
      <c r="F11" s="164"/>
      <c r="G11" s="164"/>
      <c r="H11" s="164"/>
      <c r="I11" s="164"/>
      <c r="J11" s="164"/>
      <c r="K11" s="164"/>
      <c r="L11" s="164"/>
      <c r="M11" s="164"/>
      <c r="N11" s="164"/>
      <c r="O11" s="164"/>
      <c r="P11" s="164"/>
      <c r="Q11" s="164"/>
      <c r="R11" s="164"/>
      <c r="S11" s="164"/>
      <c r="T11" s="164"/>
      <c r="U11" s="164"/>
      <c r="V11" s="164"/>
      <c r="W11" s="164"/>
    </row>
    <row r="12" spans="1:23" ht="24.95" customHeight="1" x14ac:dyDescent="0.2">
      <c r="A12" s="107"/>
      <c r="B12" s="146" t="s">
        <v>3073</v>
      </c>
      <c r="C12" s="107"/>
      <c r="D12" s="164"/>
      <c r="E12" s="164"/>
      <c r="F12" s="164"/>
      <c r="G12" s="164"/>
      <c r="H12" s="164"/>
      <c r="I12" s="164"/>
      <c r="J12" s="164"/>
      <c r="K12" s="164"/>
      <c r="L12" s="164"/>
      <c r="M12" s="164"/>
      <c r="N12" s="164"/>
      <c r="O12" s="164"/>
      <c r="P12" s="164"/>
      <c r="Q12" s="164"/>
      <c r="R12" s="164"/>
      <c r="S12" s="164"/>
      <c r="T12" s="164"/>
      <c r="U12" s="164"/>
      <c r="V12" s="164"/>
      <c r="W12" s="164"/>
    </row>
    <row r="13" spans="1:23" ht="24.95" customHeight="1" x14ac:dyDescent="0.2">
      <c r="A13" s="147" t="s">
        <v>3080</v>
      </c>
      <c r="B13" s="107" t="s">
        <v>3080</v>
      </c>
      <c r="C13" s="107" t="s">
        <v>4461</v>
      </c>
      <c r="D13" s="517" t="s">
        <v>4410</v>
      </c>
      <c r="E13" s="517"/>
      <c r="F13" s="517" t="s">
        <v>4410</v>
      </c>
      <c r="G13" s="517"/>
      <c r="H13" s="517" t="s">
        <v>4410</v>
      </c>
      <c r="I13" s="517"/>
      <c r="J13" s="517" t="s">
        <v>4410</v>
      </c>
      <c r="K13" s="517"/>
      <c r="L13" s="517" t="s">
        <v>4410</v>
      </c>
      <c r="M13" s="517"/>
      <c r="N13" s="517" t="s">
        <v>4410</v>
      </c>
      <c r="O13" s="517"/>
      <c r="P13" s="517" t="s">
        <v>4410</v>
      </c>
      <c r="Q13" s="517"/>
      <c r="R13" s="517" t="s">
        <v>4410</v>
      </c>
      <c r="S13" s="517"/>
      <c r="T13" s="517" t="s">
        <v>4410</v>
      </c>
      <c r="U13" s="517"/>
      <c r="V13" s="517" t="s">
        <v>4410</v>
      </c>
      <c r="W13" s="164"/>
    </row>
    <row r="14" spans="1:23" ht="24.95" customHeight="1" x14ac:dyDescent="0.2">
      <c r="A14" s="107"/>
      <c r="B14" s="107" t="s">
        <v>3088</v>
      </c>
      <c r="C14" s="107" t="s">
        <v>5711</v>
      </c>
      <c r="D14" s="135">
        <v>44812</v>
      </c>
      <c r="E14" s="135"/>
      <c r="F14" s="107">
        <v>0.5</v>
      </c>
      <c r="G14" s="107"/>
      <c r="H14" s="107" t="s">
        <v>5866</v>
      </c>
      <c r="I14" s="107"/>
      <c r="J14" s="107" t="s">
        <v>621</v>
      </c>
      <c r="K14" s="107"/>
      <c r="L14" s="107" t="s">
        <v>621</v>
      </c>
      <c r="M14" s="107"/>
      <c r="N14" s="107" t="s">
        <v>621</v>
      </c>
      <c r="O14" s="107"/>
      <c r="P14" s="107" t="s">
        <v>88</v>
      </c>
      <c r="Q14" s="107"/>
      <c r="R14" s="107" t="s">
        <v>88</v>
      </c>
      <c r="S14" s="107"/>
      <c r="T14" s="107" t="s">
        <v>88</v>
      </c>
      <c r="U14" s="107"/>
      <c r="V14" s="107" t="s">
        <v>88</v>
      </c>
      <c r="W14" s="107"/>
    </row>
    <row r="15" spans="1:23" ht="24.95" customHeight="1" x14ac:dyDescent="0.2">
      <c r="A15" s="107"/>
      <c r="B15" s="107" t="s">
        <v>3088</v>
      </c>
      <c r="C15" s="107" t="s">
        <v>5711</v>
      </c>
      <c r="D15" s="135">
        <v>42139</v>
      </c>
      <c r="E15" s="135"/>
      <c r="F15" s="107">
        <v>1</v>
      </c>
      <c r="G15" s="107"/>
      <c r="H15" s="107" t="s">
        <v>5867</v>
      </c>
      <c r="I15" s="107"/>
      <c r="J15" s="107" t="s">
        <v>621</v>
      </c>
      <c r="K15" s="107"/>
      <c r="L15" s="107" t="s">
        <v>621</v>
      </c>
      <c r="M15" s="107"/>
      <c r="N15" s="107" t="s">
        <v>621</v>
      </c>
      <c r="O15" s="107"/>
      <c r="P15" s="107" t="s">
        <v>88</v>
      </c>
      <c r="Q15" s="107"/>
      <c r="R15" s="107" t="s">
        <v>88</v>
      </c>
      <c r="S15" s="107"/>
      <c r="T15" s="107" t="s">
        <v>88</v>
      </c>
      <c r="U15" s="107"/>
      <c r="V15" s="107" t="s">
        <v>88</v>
      </c>
      <c r="W15" s="107"/>
    </row>
    <row r="16" spans="1:23" s="648" customFormat="1" ht="24.95" customHeight="1" x14ac:dyDescent="0.2">
      <c r="A16" s="686"/>
      <c r="B16" s="688" t="s">
        <v>3083</v>
      </c>
      <c r="C16" s="685"/>
      <c r="D16" s="687"/>
      <c r="E16" s="687"/>
      <c r="F16" s="687"/>
      <c r="G16" s="687"/>
      <c r="H16" s="687"/>
      <c r="I16" s="687"/>
      <c r="J16" s="687"/>
      <c r="K16" s="687"/>
      <c r="L16" s="687"/>
      <c r="M16" s="687"/>
      <c r="N16" s="687"/>
      <c r="O16" s="687"/>
      <c r="P16" s="687"/>
      <c r="Q16" s="687"/>
      <c r="R16" s="687"/>
      <c r="S16" s="687"/>
      <c r="T16" s="687"/>
      <c r="U16" s="687"/>
      <c r="V16" s="687"/>
      <c r="W16" s="687"/>
    </row>
    <row r="17" spans="1:23" ht="24.95" customHeight="1" x14ac:dyDescent="0.2">
      <c r="A17" s="670"/>
      <c r="B17" s="672" t="s">
        <v>3086</v>
      </c>
      <c r="C17" s="669"/>
      <c r="D17" s="671"/>
      <c r="E17" s="671"/>
      <c r="F17" s="671"/>
      <c r="G17" s="671"/>
      <c r="H17" s="671"/>
      <c r="I17" s="671"/>
      <c r="J17" s="671"/>
      <c r="K17" s="671"/>
      <c r="L17" s="671"/>
      <c r="M17" s="671"/>
      <c r="N17" s="671"/>
      <c r="O17" s="671"/>
      <c r="P17" s="671"/>
      <c r="Q17" s="671"/>
      <c r="R17" s="671"/>
      <c r="S17" s="671"/>
      <c r="T17" s="671"/>
      <c r="U17" s="671"/>
      <c r="V17" s="671"/>
      <c r="W17" s="671"/>
    </row>
  </sheetData>
  <mergeCells count="4">
    <mergeCell ref="C2:C3"/>
    <mergeCell ref="A2:A3"/>
    <mergeCell ref="B2:B3"/>
    <mergeCell ref="D2:W2"/>
  </mergeCells>
  <pageMargins left="0.7" right="0.7" top="0.75" bottom="0.75" header="0.3" footer="0.3"/>
  <pageSetup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7">
    <tabColor theme="9"/>
  </sheetPr>
  <dimension ref="A1:O15"/>
  <sheetViews>
    <sheetView workbookViewId="0">
      <pane xSplit="3" ySplit="3" topLeftCell="D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19" bestFit="1" customWidth="1"/>
    <col min="2" max="2" width="20.85546875" style="119" customWidth="1"/>
    <col min="3" max="3" width="18.42578125" style="119" customWidth="1"/>
    <col min="4" max="4" width="37.5703125" style="119" customWidth="1"/>
    <col min="5" max="5" width="17" style="119" customWidth="1"/>
    <col min="6" max="7" width="22.140625" style="119" customWidth="1"/>
    <col min="8" max="8" width="83.5703125" style="119" customWidth="1"/>
    <col min="9" max="9" width="17.5703125" style="119" customWidth="1"/>
    <col min="10" max="11" width="21.42578125" style="119" customWidth="1"/>
    <col min="12" max="12" width="31.5703125" style="119" customWidth="1"/>
    <col min="13" max="13" width="16.7109375" style="119" customWidth="1"/>
    <col min="14" max="14" width="34" style="119" customWidth="1"/>
    <col min="15" max="15" width="18.42578125" style="119" customWidth="1"/>
    <col min="16" max="16384" width="9.140625" style="119"/>
  </cols>
  <sheetData>
    <row r="1" spans="1:15" ht="13.5" thickBot="1" x14ac:dyDescent="0.25">
      <c r="A1" s="128" t="s">
        <v>5333</v>
      </c>
    </row>
    <row r="2" spans="1:15" ht="20.45" customHeight="1" x14ac:dyDescent="0.2">
      <c r="A2" s="809" t="s">
        <v>18</v>
      </c>
      <c r="B2" s="811" t="s">
        <v>19</v>
      </c>
      <c r="C2" s="823" t="s">
        <v>238</v>
      </c>
      <c r="D2" s="811" t="s">
        <v>1387</v>
      </c>
      <c r="E2" s="852" t="s">
        <v>30</v>
      </c>
      <c r="F2" s="811" t="s">
        <v>1388</v>
      </c>
      <c r="G2" s="852" t="s">
        <v>30</v>
      </c>
      <c r="H2" s="811" t="s">
        <v>1389</v>
      </c>
      <c r="I2" s="852" t="s">
        <v>30</v>
      </c>
      <c r="J2" s="811" t="s">
        <v>1390</v>
      </c>
      <c r="K2" s="852" t="s">
        <v>30</v>
      </c>
      <c r="L2" s="811" t="s">
        <v>1391</v>
      </c>
      <c r="M2" s="852" t="s">
        <v>30</v>
      </c>
      <c r="N2" s="811" t="s">
        <v>1392</v>
      </c>
      <c r="O2" s="866" t="s">
        <v>30</v>
      </c>
    </row>
    <row r="3" spans="1:15" ht="103.35" customHeight="1" thickBot="1" x14ac:dyDescent="0.25">
      <c r="A3" s="810"/>
      <c r="B3" s="812"/>
      <c r="C3" s="833"/>
      <c r="D3" s="812"/>
      <c r="E3" s="853"/>
      <c r="F3" s="812"/>
      <c r="G3" s="853"/>
      <c r="H3" s="812"/>
      <c r="I3" s="853"/>
      <c r="J3" s="812"/>
      <c r="K3" s="853"/>
      <c r="L3" s="812"/>
      <c r="M3" s="853"/>
      <c r="N3" s="812"/>
      <c r="O3" s="867"/>
    </row>
    <row r="4" spans="1:15" ht="24.95" customHeight="1" x14ac:dyDescent="0.2">
      <c r="A4" s="160" t="s">
        <v>21</v>
      </c>
      <c r="B4" s="16" t="s">
        <v>22</v>
      </c>
      <c r="C4" s="16" t="s">
        <v>1393</v>
      </c>
      <c r="D4" s="194" t="s">
        <v>1394</v>
      </c>
      <c r="E4" s="194"/>
      <c r="F4" s="194" t="s">
        <v>1395</v>
      </c>
      <c r="G4" s="194"/>
      <c r="H4" s="324" t="s">
        <v>1396</v>
      </c>
      <c r="I4" s="251"/>
      <c r="J4" s="194" t="s">
        <v>1358</v>
      </c>
      <c r="K4" s="194"/>
      <c r="L4" s="194" t="s">
        <v>85</v>
      </c>
      <c r="M4" s="194"/>
      <c r="N4" s="194" t="s">
        <v>1397</v>
      </c>
      <c r="O4" s="194"/>
    </row>
    <row r="5" spans="1:15" ht="24.95" customHeight="1" x14ac:dyDescent="0.2">
      <c r="A5" s="160" t="s">
        <v>21</v>
      </c>
      <c r="B5" s="16" t="s">
        <v>22</v>
      </c>
      <c r="C5" s="16" t="s">
        <v>1398</v>
      </c>
      <c r="D5" s="194" t="s">
        <v>1399</v>
      </c>
      <c r="E5" s="194"/>
      <c r="F5" s="194" t="s">
        <v>1400</v>
      </c>
      <c r="G5" s="194"/>
      <c r="H5" s="194" t="s">
        <v>1401</v>
      </c>
      <c r="I5" s="194"/>
      <c r="J5" s="194" t="s">
        <v>1358</v>
      </c>
      <c r="K5" s="194"/>
      <c r="L5" s="194" t="s">
        <v>85</v>
      </c>
      <c r="M5" s="194"/>
      <c r="N5" s="194" t="s">
        <v>1397</v>
      </c>
      <c r="O5" s="194"/>
    </row>
    <row r="6" spans="1:15" ht="24.95" customHeight="1" x14ac:dyDescent="0.2">
      <c r="A6" s="160" t="s">
        <v>21</v>
      </c>
      <c r="B6" s="16" t="s">
        <v>22</v>
      </c>
      <c r="C6" s="16" t="s">
        <v>1402</v>
      </c>
      <c r="D6" s="194" t="s">
        <v>1399</v>
      </c>
      <c r="E6" s="194"/>
      <c r="F6" s="194" t="s">
        <v>1400</v>
      </c>
      <c r="G6" s="194"/>
      <c r="H6" s="194" t="s">
        <v>1403</v>
      </c>
      <c r="I6" s="194"/>
      <c r="J6" s="194" t="s">
        <v>1358</v>
      </c>
      <c r="K6" s="194"/>
      <c r="L6" s="194" t="s">
        <v>85</v>
      </c>
      <c r="M6" s="194"/>
      <c r="N6" s="194" t="s">
        <v>1397</v>
      </c>
      <c r="O6" s="194"/>
    </row>
    <row r="7" spans="1:15" ht="24.95" customHeight="1" x14ac:dyDescent="0.2">
      <c r="A7" s="160" t="s">
        <v>24</v>
      </c>
      <c r="B7" s="16" t="s">
        <v>25</v>
      </c>
      <c r="C7" s="201" t="s">
        <v>119</v>
      </c>
      <c r="D7" s="251" t="s">
        <v>1404</v>
      </c>
      <c r="E7" s="251"/>
      <c r="F7" s="251" t="s">
        <v>106</v>
      </c>
      <c r="G7" s="251"/>
      <c r="H7" s="324" t="s">
        <v>1356</v>
      </c>
      <c r="I7" s="251"/>
      <c r="J7" s="251" t="s">
        <v>106</v>
      </c>
      <c r="K7" s="251"/>
      <c r="L7" s="194" t="s">
        <v>85</v>
      </c>
      <c r="M7" s="194"/>
      <c r="N7" s="251" t="s">
        <v>106</v>
      </c>
      <c r="O7" s="251"/>
    </row>
    <row r="8" spans="1:15" ht="24.95" customHeight="1" x14ac:dyDescent="0.2">
      <c r="A8" s="160" t="s">
        <v>26</v>
      </c>
      <c r="B8" s="16" t="s">
        <v>27</v>
      </c>
      <c r="C8" s="160" t="s">
        <v>135</v>
      </c>
      <c r="D8" s="251" t="s">
        <v>1405</v>
      </c>
      <c r="E8" s="251"/>
      <c r="F8" s="251" t="s">
        <v>88</v>
      </c>
      <c r="G8" s="251"/>
      <c r="H8" s="251" t="s">
        <v>88</v>
      </c>
      <c r="I8" s="251"/>
      <c r="J8" s="251" t="s">
        <v>101</v>
      </c>
      <c r="K8" s="251"/>
      <c r="L8" s="194" t="s">
        <v>85</v>
      </c>
      <c r="M8" s="194"/>
      <c r="N8" s="251" t="s">
        <v>621</v>
      </c>
      <c r="O8" s="251"/>
    </row>
    <row r="9" spans="1:15" ht="24.95" customHeight="1" x14ac:dyDescent="0.2">
      <c r="A9" s="161" t="s">
        <v>3087</v>
      </c>
      <c r="B9" s="107" t="s">
        <v>3087</v>
      </c>
      <c r="C9" s="147" t="s">
        <v>3113</v>
      </c>
      <c r="D9" s="517" t="s">
        <v>235</v>
      </c>
      <c r="E9" s="164"/>
      <c r="F9" s="164"/>
      <c r="G9" s="164"/>
      <c r="H9" s="164"/>
      <c r="I9" s="164"/>
      <c r="J9" s="164"/>
      <c r="K9" s="164"/>
      <c r="L9" s="164"/>
      <c r="M9" s="164"/>
      <c r="N9" s="164"/>
      <c r="O9" s="164"/>
    </row>
    <row r="10" spans="1:15" ht="24.95" customHeight="1" x14ac:dyDescent="0.2">
      <c r="A10" s="107"/>
      <c r="B10" s="146" t="s">
        <v>3073</v>
      </c>
      <c r="C10" s="107"/>
      <c r="D10" s="164"/>
      <c r="E10" s="164"/>
      <c r="F10" s="164"/>
      <c r="G10" s="164"/>
      <c r="H10" s="164"/>
      <c r="I10" s="164"/>
      <c r="J10" s="164"/>
      <c r="K10" s="164"/>
      <c r="L10" s="164"/>
      <c r="M10" s="164"/>
      <c r="N10" s="164"/>
      <c r="O10" s="164"/>
    </row>
    <row r="11" spans="1:15" ht="24.95" customHeight="1" x14ac:dyDescent="0.2">
      <c r="A11" s="147" t="s">
        <v>3080</v>
      </c>
      <c r="B11" s="107" t="s">
        <v>3080</v>
      </c>
      <c r="C11" s="107" t="s">
        <v>4461</v>
      </c>
      <c r="D11" s="517" t="s">
        <v>4410</v>
      </c>
      <c r="E11" s="517"/>
      <c r="F11" s="517" t="s">
        <v>4410</v>
      </c>
      <c r="G11" s="517"/>
      <c r="H11" s="517" t="s">
        <v>4410</v>
      </c>
      <c r="I11" s="517"/>
      <c r="J11" s="517" t="s">
        <v>4410</v>
      </c>
      <c r="K11" s="517"/>
      <c r="L11" s="517" t="s">
        <v>4410</v>
      </c>
      <c r="M11" s="517"/>
      <c r="N11" s="517" t="s">
        <v>4410</v>
      </c>
      <c r="O11" s="517"/>
    </row>
    <row r="12" spans="1:15" ht="24.95" customHeight="1" x14ac:dyDescent="0.2">
      <c r="A12" s="107"/>
      <c r="B12" s="107" t="s">
        <v>3088</v>
      </c>
      <c r="C12" s="107" t="s">
        <v>5711</v>
      </c>
      <c r="D12" s="107" t="s">
        <v>5868</v>
      </c>
      <c r="E12" s="107"/>
      <c r="F12" s="107">
        <v>0.5</v>
      </c>
      <c r="G12" s="107"/>
      <c r="H12" s="107" t="s">
        <v>5869</v>
      </c>
      <c r="I12" s="107"/>
      <c r="J12" s="107" t="s">
        <v>101</v>
      </c>
      <c r="K12" s="107"/>
      <c r="L12" s="107"/>
      <c r="M12" s="107"/>
      <c r="N12" s="107" t="s">
        <v>5864</v>
      </c>
      <c r="O12" s="107"/>
    </row>
    <row r="13" spans="1:15" ht="24.95" customHeight="1" x14ac:dyDescent="0.2">
      <c r="A13" s="107"/>
      <c r="B13" s="107" t="s">
        <v>3088</v>
      </c>
      <c r="C13" s="107" t="s">
        <v>5711</v>
      </c>
      <c r="D13" s="107" t="s">
        <v>5870</v>
      </c>
      <c r="E13" s="107"/>
      <c r="F13" s="107" t="s">
        <v>88</v>
      </c>
      <c r="G13" s="107"/>
      <c r="H13" s="107" t="s">
        <v>88</v>
      </c>
      <c r="I13" s="107"/>
      <c r="J13" s="107" t="s">
        <v>88</v>
      </c>
      <c r="K13" s="107"/>
      <c r="L13" s="107"/>
      <c r="M13" s="107"/>
      <c r="N13" s="107" t="s">
        <v>88</v>
      </c>
      <c r="O13" s="107"/>
    </row>
    <row r="14" spans="1:15" s="648" customFormat="1" ht="24.95" customHeight="1" x14ac:dyDescent="0.2">
      <c r="A14" s="686"/>
      <c r="B14" s="688" t="s">
        <v>3083</v>
      </c>
      <c r="C14" s="685"/>
      <c r="D14" s="687"/>
      <c r="E14" s="687"/>
      <c r="F14" s="687"/>
      <c r="G14" s="687"/>
      <c r="H14" s="687"/>
      <c r="I14" s="687"/>
      <c r="J14" s="687"/>
      <c r="K14" s="687"/>
      <c r="L14" s="687"/>
      <c r="M14" s="687"/>
      <c r="N14" s="687"/>
      <c r="O14" s="687"/>
    </row>
    <row r="15" spans="1:15" ht="24.95" customHeight="1" x14ac:dyDescent="0.2">
      <c r="A15" s="674"/>
      <c r="B15" s="676" t="s">
        <v>3086</v>
      </c>
      <c r="C15" s="673"/>
      <c r="D15" s="675"/>
      <c r="E15" s="675"/>
      <c r="F15" s="675"/>
      <c r="G15" s="675"/>
      <c r="H15" s="675"/>
      <c r="I15" s="675"/>
      <c r="J15" s="675"/>
      <c r="K15" s="675"/>
      <c r="L15" s="675"/>
      <c r="M15" s="675"/>
      <c r="N15" s="675"/>
      <c r="O15" s="675"/>
    </row>
  </sheetData>
  <mergeCells count="15">
    <mergeCell ref="O2:O3"/>
    <mergeCell ref="A2:A3"/>
    <mergeCell ref="L2:L3"/>
    <mergeCell ref="N2:N3"/>
    <mergeCell ref="C2:C3"/>
    <mergeCell ref="D2:D3"/>
    <mergeCell ref="F2:F3"/>
    <mergeCell ref="H2:H3"/>
    <mergeCell ref="J2:J3"/>
    <mergeCell ref="B2:B3"/>
    <mergeCell ref="E2:E3"/>
    <mergeCell ref="G2:G3"/>
    <mergeCell ref="I2:I3"/>
    <mergeCell ref="K2:K3"/>
    <mergeCell ref="M2:M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9"/>
  </sheetPr>
  <dimension ref="A1:CF12"/>
  <sheetViews>
    <sheetView zoomScaleNormal="100" workbookViewId="0">
      <pane xSplit="2" ySplit="3" topLeftCell="C4" activePane="bottomRight" state="frozen"/>
      <selection pane="topRight" activeCell="D1" sqref="D1"/>
      <selection pane="bottomLeft" activeCell="A4" sqref="A4"/>
      <selection pane="bottomRight"/>
    </sheetView>
  </sheetViews>
  <sheetFormatPr defaultColWidth="9.140625" defaultRowHeight="12.75" x14ac:dyDescent="0.2"/>
  <cols>
    <col min="1" max="1" width="20.85546875" style="119" bestFit="1" customWidth="1"/>
    <col min="2" max="2" width="20.85546875" style="119" customWidth="1"/>
    <col min="3" max="4" width="13.5703125" style="119" customWidth="1"/>
    <col min="5" max="5" width="45" style="119" bestFit="1" customWidth="1"/>
    <col min="6" max="6" width="26.85546875" style="119" customWidth="1"/>
    <col min="7" max="7" width="28.5703125" style="119" bestFit="1" customWidth="1"/>
    <col min="8" max="8" width="19.42578125" style="119" customWidth="1"/>
    <col min="9" max="9" width="14.85546875" style="119" bestFit="1" customWidth="1"/>
    <col min="10" max="10" width="14.85546875" style="119" customWidth="1"/>
    <col min="11" max="11" width="9.42578125" style="119" bestFit="1" customWidth="1"/>
    <col min="12" max="12" width="14.85546875" style="119" customWidth="1"/>
    <col min="13" max="13" width="10.42578125" style="119" customWidth="1"/>
    <col min="14" max="14" width="15" style="119" customWidth="1"/>
    <col min="15" max="15" width="28.42578125" style="119" bestFit="1" customWidth="1"/>
    <col min="16" max="16" width="18.42578125" style="119" customWidth="1"/>
    <col min="17" max="18" width="14.42578125" style="119" customWidth="1"/>
    <col min="19" max="19" width="9.42578125" style="119" customWidth="1"/>
    <col min="20" max="20" width="15.5703125" style="119" customWidth="1"/>
    <col min="21" max="21" width="7.42578125" style="119" bestFit="1" customWidth="1"/>
    <col min="22" max="22" width="15.42578125" style="119" customWidth="1"/>
    <col min="23" max="23" width="12.5703125" style="119" customWidth="1"/>
    <col min="24" max="24" width="15.140625" style="119" customWidth="1"/>
    <col min="25" max="26" width="12.140625" style="119" customWidth="1"/>
    <col min="27" max="27" width="45" style="119" bestFit="1" customWidth="1"/>
    <col min="28" max="28" width="27.85546875" style="119" customWidth="1"/>
    <col min="29" max="30" width="24.42578125" style="119" customWidth="1"/>
    <col min="31" max="31" width="10.85546875" style="119" bestFit="1" customWidth="1"/>
    <col min="32" max="32" width="19.42578125" style="119" customWidth="1"/>
    <col min="33" max="33" width="9.140625" style="119"/>
    <col min="34" max="34" width="14.85546875" style="119" customWidth="1"/>
    <col min="35" max="35" width="9.140625" style="119"/>
    <col min="36" max="36" width="15.85546875" style="119" customWidth="1"/>
    <col min="37" max="37" width="28.42578125" style="119" bestFit="1" customWidth="1"/>
    <col min="38" max="38" width="17.140625" style="119" customWidth="1"/>
    <col min="39" max="39" width="9.42578125" style="119" bestFit="1" customWidth="1"/>
    <col min="40" max="40" width="9.42578125" style="119" customWidth="1"/>
    <col min="41" max="44" width="9.140625" style="119"/>
    <col min="45" max="46" width="16.140625" style="119" customWidth="1"/>
    <col min="47" max="47" width="30" style="119" customWidth="1"/>
    <col min="48" max="48" width="32.28515625" style="119" customWidth="1"/>
    <col min="49" max="49" width="32.140625" style="119" customWidth="1"/>
    <col min="50" max="50" width="33" style="119" customWidth="1"/>
    <col min="51" max="52" width="16.140625" style="119" customWidth="1"/>
    <col min="53" max="53" width="24.7109375" style="119" customWidth="1"/>
    <col min="54" max="54" width="27.42578125" style="119" customWidth="1"/>
    <col min="55" max="56" width="16.140625" style="119" customWidth="1"/>
    <col min="57" max="57" width="24.140625" style="119" customWidth="1"/>
    <col min="58" max="58" width="15.42578125" style="119" customWidth="1"/>
    <col min="59" max="59" width="24.140625" style="119" customWidth="1"/>
    <col min="60" max="60" width="15.42578125" style="119" customWidth="1"/>
    <col min="61" max="62" width="13.85546875" style="119" customWidth="1"/>
    <col min="63" max="64" width="18" style="119" customWidth="1"/>
    <col min="65" max="65" width="25.5703125" style="119" customWidth="1"/>
    <col min="66" max="66" width="17.140625" style="119" customWidth="1"/>
    <col min="67" max="68" width="16" style="119" customWidth="1"/>
    <col min="69" max="69" width="31.42578125" style="119" customWidth="1"/>
    <col min="70" max="70" width="15.42578125" style="119" customWidth="1"/>
    <col min="71" max="72" width="22.85546875" style="119" customWidth="1"/>
    <col min="73" max="74" width="27.5703125" style="119" customWidth="1"/>
    <col min="75" max="76" width="27.140625" style="119" customWidth="1"/>
    <col min="77" max="77" width="48.140625" style="119" customWidth="1"/>
    <col min="78" max="78" width="25.140625" style="119" customWidth="1"/>
    <col min="79" max="84" width="21.42578125" style="119" customWidth="1"/>
    <col min="85" max="16384" width="9.140625" style="119"/>
  </cols>
  <sheetData>
    <row r="1" spans="1:84" ht="13.5" thickBot="1" x14ac:dyDescent="0.25">
      <c r="A1" s="128" t="s">
        <v>28</v>
      </c>
      <c r="D1" s="128"/>
      <c r="E1" s="128"/>
      <c r="F1" s="128"/>
    </row>
    <row r="2" spans="1:84" ht="27.75" customHeight="1" x14ac:dyDescent="0.2">
      <c r="A2" s="807" t="s">
        <v>18</v>
      </c>
      <c r="B2" s="807" t="s">
        <v>19</v>
      </c>
      <c r="C2" s="807" t="s">
        <v>29</v>
      </c>
      <c r="D2" s="813" t="s">
        <v>30</v>
      </c>
      <c r="E2" s="815" t="s">
        <v>31</v>
      </c>
      <c r="F2" s="816"/>
      <c r="G2" s="816"/>
      <c r="H2" s="816"/>
      <c r="I2" s="816"/>
      <c r="J2" s="816"/>
      <c r="K2" s="816"/>
      <c r="L2" s="816"/>
      <c r="M2" s="816"/>
      <c r="N2" s="816"/>
      <c r="O2" s="816"/>
      <c r="P2" s="816"/>
      <c r="Q2" s="816"/>
      <c r="R2" s="816"/>
      <c r="S2" s="816"/>
      <c r="T2" s="816"/>
      <c r="U2" s="816"/>
      <c r="V2" s="816"/>
      <c r="W2" s="816"/>
      <c r="X2" s="816"/>
      <c r="Y2" s="816"/>
      <c r="Z2" s="817"/>
      <c r="AA2" s="815" t="s">
        <v>32</v>
      </c>
      <c r="AB2" s="816"/>
      <c r="AC2" s="816"/>
      <c r="AD2" s="816"/>
      <c r="AE2" s="816"/>
      <c r="AF2" s="816"/>
      <c r="AG2" s="816"/>
      <c r="AH2" s="816"/>
      <c r="AI2" s="816"/>
      <c r="AJ2" s="816"/>
      <c r="AK2" s="816"/>
      <c r="AL2" s="816"/>
      <c r="AM2" s="816"/>
      <c r="AN2" s="816"/>
      <c r="AO2" s="816"/>
      <c r="AP2" s="816"/>
      <c r="AQ2" s="816"/>
      <c r="AR2" s="816"/>
      <c r="AS2" s="816"/>
      <c r="AT2" s="817"/>
      <c r="AU2" s="815" t="s">
        <v>33</v>
      </c>
      <c r="AV2" s="816"/>
      <c r="AW2" s="816"/>
      <c r="AX2" s="816"/>
      <c r="AY2" s="816"/>
      <c r="AZ2" s="816"/>
      <c r="BA2" s="816"/>
      <c r="BB2" s="816"/>
      <c r="BC2" s="816"/>
      <c r="BD2" s="817"/>
      <c r="BE2" s="818" t="s">
        <v>34</v>
      </c>
      <c r="BF2" s="819"/>
      <c r="BG2" s="819"/>
      <c r="BH2" s="820"/>
      <c r="BI2" s="809" t="s">
        <v>35</v>
      </c>
      <c r="BJ2" s="801" t="s">
        <v>30</v>
      </c>
      <c r="BK2" s="811" t="s">
        <v>36</v>
      </c>
      <c r="BL2" s="801" t="s">
        <v>30</v>
      </c>
      <c r="BM2" s="803" t="s">
        <v>37</v>
      </c>
      <c r="BN2" s="804"/>
      <c r="BO2" s="804"/>
      <c r="BP2" s="804"/>
      <c r="BQ2" s="804"/>
      <c r="BR2" s="805"/>
      <c r="BS2" s="803" t="s">
        <v>38</v>
      </c>
      <c r="BT2" s="804"/>
      <c r="BU2" s="804"/>
      <c r="BV2" s="804"/>
      <c r="BW2" s="804"/>
      <c r="BX2" s="804"/>
      <c r="BY2" s="804"/>
      <c r="BZ2" s="804"/>
      <c r="CA2" s="804"/>
      <c r="CB2" s="804"/>
      <c r="CC2" s="804"/>
      <c r="CD2" s="804"/>
      <c r="CE2" s="804"/>
      <c r="CF2" s="806"/>
    </row>
    <row r="3" spans="1:84" ht="97.5" customHeight="1" thickBot="1" x14ac:dyDescent="0.25">
      <c r="A3" s="808"/>
      <c r="B3" s="808"/>
      <c r="C3" s="808"/>
      <c r="D3" s="814"/>
      <c r="E3" s="317" t="s">
        <v>39</v>
      </c>
      <c r="F3" s="168" t="s">
        <v>30</v>
      </c>
      <c r="G3" s="157" t="s">
        <v>40</v>
      </c>
      <c r="H3" s="159" t="s">
        <v>30</v>
      </c>
      <c r="I3" s="169" t="s">
        <v>41</v>
      </c>
      <c r="J3" s="170" t="s">
        <v>30</v>
      </c>
      <c r="K3" s="169" t="s">
        <v>42</v>
      </c>
      <c r="L3" s="170" t="s">
        <v>30</v>
      </c>
      <c r="M3" s="169" t="s">
        <v>43</v>
      </c>
      <c r="N3" s="170" t="s">
        <v>30</v>
      </c>
      <c r="O3" s="171" t="s">
        <v>44</v>
      </c>
      <c r="P3" s="172" t="s">
        <v>30</v>
      </c>
      <c r="Q3" s="169" t="s">
        <v>45</v>
      </c>
      <c r="R3" s="170" t="s">
        <v>30</v>
      </c>
      <c r="S3" s="169" t="s">
        <v>46</v>
      </c>
      <c r="T3" s="170" t="s">
        <v>30</v>
      </c>
      <c r="U3" s="169" t="s">
        <v>47</v>
      </c>
      <c r="V3" s="170" t="s">
        <v>30</v>
      </c>
      <c r="W3" s="171" t="s">
        <v>48</v>
      </c>
      <c r="X3" s="173" t="s">
        <v>30</v>
      </c>
      <c r="Y3" s="326" t="s">
        <v>49</v>
      </c>
      <c r="Z3" s="175" t="s">
        <v>30</v>
      </c>
      <c r="AA3" s="317" t="s">
        <v>50</v>
      </c>
      <c r="AB3" s="168" t="s">
        <v>30</v>
      </c>
      <c r="AC3" s="171" t="s">
        <v>51</v>
      </c>
      <c r="AD3" s="172" t="s">
        <v>30</v>
      </c>
      <c r="AE3" s="169" t="s">
        <v>52</v>
      </c>
      <c r="AF3" s="170" t="s">
        <v>30</v>
      </c>
      <c r="AG3" s="169" t="s">
        <v>53</v>
      </c>
      <c r="AH3" s="170" t="s">
        <v>30</v>
      </c>
      <c r="AI3" s="169" t="s">
        <v>54</v>
      </c>
      <c r="AJ3" s="170" t="s">
        <v>30</v>
      </c>
      <c r="AK3" s="221" t="s">
        <v>55</v>
      </c>
      <c r="AL3" s="222" t="s">
        <v>30</v>
      </c>
      <c r="AM3" s="169" t="s">
        <v>56</v>
      </c>
      <c r="AN3" s="170" t="s">
        <v>30</v>
      </c>
      <c r="AO3" s="169" t="s">
        <v>57</v>
      </c>
      <c r="AP3" s="170" t="s">
        <v>30</v>
      </c>
      <c r="AQ3" s="169" t="s">
        <v>58</v>
      </c>
      <c r="AR3" s="178" t="s">
        <v>30</v>
      </c>
      <c r="AS3" s="179" t="s">
        <v>59</v>
      </c>
      <c r="AT3" s="180" t="s">
        <v>30</v>
      </c>
      <c r="AU3" s="317" t="s">
        <v>60</v>
      </c>
      <c r="AV3" s="168" t="s">
        <v>30</v>
      </c>
      <c r="AW3" s="171" t="s">
        <v>61</v>
      </c>
      <c r="AX3" s="172" t="s">
        <v>30</v>
      </c>
      <c r="AY3" s="171" t="s">
        <v>62</v>
      </c>
      <c r="AZ3" s="172" t="s">
        <v>30</v>
      </c>
      <c r="BA3" s="171" t="s">
        <v>63</v>
      </c>
      <c r="BB3" s="173" t="s">
        <v>30</v>
      </c>
      <c r="BC3" s="181" t="s">
        <v>64</v>
      </c>
      <c r="BD3" s="182" t="s">
        <v>30</v>
      </c>
      <c r="BE3" s="317" t="s">
        <v>65</v>
      </c>
      <c r="BF3" s="180" t="s">
        <v>30</v>
      </c>
      <c r="BG3" s="179" t="s">
        <v>66</v>
      </c>
      <c r="BH3" s="180" t="s">
        <v>30</v>
      </c>
      <c r="BI3" s="810"/>
      <c r="BJ3" s="802"/>
      <c r="BK3" s="812"/>
      <c r="BL3" s="802"/>
      <c r="BM3" s="171" t="s">
        <v>67</v>
      </c>
      <c r="BN3" s="172" t="s">
        <v>30</v>
      </c>
      <c r="BO3" s="171" t="s">
        <v>68</v>
      </c>
      <c r="BP3" s="172" t="s">
        <v>30</v>
      </c>
      <c r="BQ3" s="171" t="s">
        <v>69</v>
      </c>
      <c r="BR3" s="172" t="s">
        <v>30</v>
      </c>
      <c r="BS3" s="171" t="s">
        <v>70</v>
      </c>
      <c r="BT3" s="172" t="s">
        <v>30</v>
      </c>
      <c r="BU3" s="171" t="s">
        <v>71</v>
      </c>
      <c r="BV3" s="172" t="s">
        <v>30</v>
      </c>
      <c r="BW3" s="171" t="s">
        <v>72</v>
      </c>
      <c r="BX3" s="172" t="s">
        <v>30</v>
      </c>
      <c r="BY3" s="171" t="s">
        <v>73</v>
      </c>
      <c r="BZ3" s="172" t="s">
        <v>30</v>
      </c>
      <c r="CA3" s="171" t="s">
        <v>74</v>
      </c>
      <c r="CB3" s="172" t="s">
        <v>30</v>
      </c>
      <c r="CC3" s="171" t="s">
        <v>75</v>
      </c>
      <c r="CD3" s="173" t="s">
        <v>30</v>
      </c>
      <c r="CE3" s="183" t="s">
        <v>76</v>
      </c>
      <c r="CF3" s="184" t="s">
        <v>30</v>
      </c>
    </row>
    <row r="4" spans="1:84" ht="24.95" customHeight="1" x14ac:dyDescent="0.2">
      <c r="A4" s="275" t="s">
        <v>21</v>
      </c>
      <c r="B4" s="139" t="s">
        <v>22</v>
      </c>
      <c r="C4" s="275" t="s">
        <v>77</v>
      </c>
      <c r="D4" s="275" t="s">
        <v>78</v>
      </c>
      <c r="E4" s="160" t="s">
        <v>79</v>
      </c>
      <c r="F4" s="160" t="s">
        <v>80</v>
      </c>
      <c r="G4" s="160" t="s">
        <v>81</v>
      </c>
      <c r="H4" s="160" t="s">
        <v>78</v>
      </c>
      <c r="I4" s="16" t="s">
        <v>82</v>
      </c>
      <c r="J4" s="16" t="s">
        <v>78</v>
      </c>
      <c r="K4" s="16" t="s">
        <v>83</v>
      </c>
      <c r="L4" s="16" t="s">
        <v>78</v>
      </c>
      <c r="M4" s="16">
        <v>46304</v>
      </c>
      <c r="N4" s="16" t="s">
        <v>78</v>
      </c>
      <c r="O4" s="16" t="s">
        <v>84</v>
      </c>
      <c r="P4" s="16" t="s">
        <v>78</v>
      </c>
      <c r="Q4" s="16" t="s">
        <v>85</v>
      </c>
      <c r="R4" s="16" t="s">
        <v>78</v>
      </c>
      <c r="S4" s="16" t="s">
        <v>85</v>
      </c>
      <c r="T4" s="16" t="s">
        <v>78</v>
      </c>
      <c r="U4" s="16" t="s">
        <v>85</v>
      </c>
      <c r="V4" s="16" t="s">
        <v>78</v>
      </c>
      <c r="W4" s="16">
        <v>2007</v>
      </c>
      <c r="X4" s="199" t="s">
        <v>86</v>
      </c>
      <c r="Y4" s="200" t="s">
        <v>87</v>
      </c>
      <c r="Z4" s="200" t="s">
        <v>78</v>
      </c>
      <c r="AA4" s="160" t="s">
        <v>88</v>
      </c>
      <c r="AB4" s="160" t="s">
        <v>80</v>
      </c>
      <c r="AC4" s="16" t="s">
        <v>85</v>
      </c>
      <c r="AD4" s="160" t="s">
        <v>81</v>
      </c>
      <c r="AE4" s="16" t="s">
        <v>85</v>
      </c>
      <c r="AF4" s="16" t="s">
        <v>82</v>
      </c>
      <c r="AG4" s="16" t="s">
        <v>85</v>
      </c>
      <c r="AH4" s="16" t="s">
        <v>83</v>
      </c>
      <c r="AI4" s="16" t="s">
        <v>85</v>
      </c>
      <c r="AJ4" s="16">
        <v>46304</v>
      </c>
      <c r="AK4" s="16" t="s">
        <v>85</v>
      </c>
      <c r="AL4" s="16" t="s">
        <v>78</v>
      </c>
      <c r="AM4" s="16" t="s">
        <v>85</v>
      </c>
      <c r="AN4" s="16" t="s">
        <v>78</v>
      </c>
      <c r="AO4" s="16" t="s">
        <v>85</v>
      </c>
      <c r="AP4" s="16" t="s">
        <v>78</v>
      </c>
      <c r="AQ4" s="16" t="s">
        <v>85</v>
      </c>
      <c r="AR4" s="16" t="s">
        <v>78</v>
      </c>
      <c r="AS4" s="106" t="s">
        <v>85</v>
      </c>
      <c r="AT4" s="199" t="s">
        <v>86</v>
      </c>
      <c r="AU4" s="95" t="s">
        <v>89</v>
      </c>
      <c r="AV4" s="95" t="s">
        <v>90</v>
      </c>
      <c r="AW4" s="16" t="s">
        <v>91</v>
      </c>
      <c r="AX4" s="16" t="s">
        <v>92</v>
      </c>
      <c r="AY4" s="95" t="s">
        <v>93</v>
      </c>
      <c r="AZ4" s="201" t="s">
        <v>94</v>
      </c>
      <c r="BA4" s="202" t="s">
        <v>95</v>
      </c>
      <c r="BB4" s="203" t="s">
        <v>96</v>
      </c>
      <c r="BC4" s="95" t="s">
        <v>97</v>
      </c>
      <c r="BD4" s="95" t="s">
        <v>78</v>
      </c>
      <c r="BE4" s="16" t="s">
        <v>98</v>
      </c>
      <c r="BF4" s="16" t="s">
        <v>99</v>
      </c>
      <c r="BG4" s="204" t="s">
        <v>100</v>
      </c>
      <c r="BH4" s="16" t="s">
        <v>99</v>
      </c>
      <c r="BI4" s="160" t="s">
        <v>101</v>
      </c>
      <c r="BJ4" s="160" t="s">
        <v>78</v>
      </c>
      <c r="BK4" s="16" t="s">
        <v>85</v>
      </c>
      <c r="BL4" s="16" t="s">
        <v>78</v>
      </c>
      <c r="BM4" s="16" t="s">
        <v>85</v>
      </c>
      <c r="BN4" s="16" t="s">
        <v>78</v>
      </c>
      <c r="BO4" s="16" t="s">
        <v>85</v>
      </c>
      <c r="BP4" s="16" t="s">
        <v>78</v>
      </c>
      <c r="BQ4" s="16" t="s">
        <v>85</v>
      </c>
      <c r="BR4" s="16" t="s">
        <v>78</v>
      </c>
      <c r="BS4" s="16" t="s">
        <v>102</v>
      </c>
      <c r="BT4" s="160" t="s">
        <v>103</v>
      </c>
      <c r="BU4" s="200">
        <v>17251</v>
      </c>
      <c r="BV4" s="205" t="s">
        <v>104</v>
      </c>
      <c r="BW4" s="206">
        <v>-1143000000</v>
      </c>
      <c r="BX4" s="205" t="s">
        <v>105</v>
      </c>
      <c r="BY4" s="94">
        <v>2015</v>
      </c>
      <c r="BZ4" s="106" t="s">
        <v>106</v>
      </c>
      <c r="CA4" s="200" t="s">
        <v>101</v>
      </c>
      <c r="CB4" s="200" t="s">
        <v>78</v>
      </c>
      <c r="CC4" s="200" t="s">
        <v>107</v>
      </c>
      <c r="CD4" s="200" t="s">
        <v>78</v>
      </c>
      <c r="CE4" s="195" t="s">
        <v>101</v>
      </c>
      <c r="CF4" s="200" t="s">
        <v>78</v>
      </c>
    </row>
    <row r="5" spans="1:84" ht="24.95" customHeight="1" x14ac:dyDescent="0.2">
      <c r="A5" s="275" t="s">
        <v>24</v>
      </c>
      <c r="B5" s="139" t="s">
        <v>25</v>
      </c>
      <c r="C5" s="275" t="s">
        <v>108</v>
      </c>
      <c r="D5" s="207" t="s">
        <v>109</v>
      </c>
      <c r="E5" s="160" t="s">
        <v>110</v>
      </c>
      <c r="F5" s="160" t="s">
        <v>111</v>
      </c>
      <c r="G5" s="160" t="s">
        <v>112</v>
      </c>
      <c r="H5" s="160" t="s">
        <v>113</v>
      </c>
      <c r="I5" s="16" t="s">
        <v>114</v>
      </c>
      <c r="J5" s="16" t="s">
        <v>115</v>
      </c>
      <c r="K5" s="16" t="s">
        <v>116</v>
      </c>
      <c r="L5" s="16" t="s">
        <v>117</v>
      </c>
      <c r="M5" s="16">
        <v>19801</v>
      </c>
      <c r="N5" s="16">
        <v>15062</v>
      </c>
      <c r="O5" s="16" t="s">
        <v>118</v>
      </c>
      <c r="P5" s="16" t="s">
        <v>78</v>
      </c>
      <c r="Q5" s="16" t="s">
        <v>85</v>
      </c>
      <c r="R5" s="16" t="s">
        <v>78</v>
      </c>
      <c r="S5" s="16" t="s">
        <v>85</v>
      </c>
      <c r="T5" s="16" t="s">
        <v>78</v>
      </c>
      <c r="U5" s="16" t="s">
        <v>85</v>
      </c>
      <c r="V5" s="16" t="s">
        <v>78</v>
      </c>
      <c r="W5" s="16">
        <v>2008</v>
      </c>
      <c r="X5" s="199" t="s">
        <v>86</v>
      </c>
      <c r="Y5" s="200" t="s">
        <v>87</v>
      </c>
      <c r="Z5" s="200" t="s">
        <v>78</v>
      </c>
      <c r="AA5" s="160" t="s">
        <v>119</v>
      </c>
      <c r="AB5" s="160" t="s">
        <v>111</v>
      </c>
      <c r="AC5" s="16" t="s">
        <v>113</v>
      </c>
      <c r="AD5" s="16" t="s">
        <v>78</v>
      </c>
      <c r="AE5" s="16" t="s">
        <v>115</v>
      </c>
      <c r="AF5" s="16" t="s">
        <v>78</v>
      </c>
      <c r="AG5" s="16" t="s">
        <v>117</v>
      </c>
      <c r="AH5" s="16" t="s">
        <v>78</v>
      </c>
      <c r="AI5" s="200">
        <v>15062</v>
      </c>
      <c r="AJ5" s="16" t="s">
        <v>78</v>
      </c>
      <c r="AK5" s="16" t="s">
        <v>118</v>
      </c>
      <c r="AL5" s="16" t="s">
        <v>78</v>
      </c>
      <c r="AM5" s="16" t="s">
        <v>85</v>
      </c>
      <c r="AN5" s="16" t="s">
        <v>78</v>
      </c>
      <c r="AO5" s="16" t="s">
        <v>85</v>
      </c>
      <c r="AP5" s="16" t="s">
        <v>78</v>
      </c>
      <c r="AQ5" s="16" t="s">
        <v>85</v>
      </c>
      <c r="AR5" s="16" t="s">
        <v>78</v>
      </c>
      <c r="AS5" s="106">
        <v>2014</v>
      </c>
      <c r="AT5" s="199" t="s">
        <v>86</v>
      </c>
      <c r="AU5" s="201" t="s">
        <v>120</v>
      </c>
      <c r="AV5" s="201" t="s">
        <v>121</v>
      </c>
      <c r="AW5" s="106" t="s">
        <v>122</v>
      </c>
      <c r="AX5" s="106" t="s">
        <v>123</v>
      </c>
      <c r="AY5" s="201" t="s">
        <v>124</v>
      </c>
      <c r="AZ5" s="201" t="s">
        <v>125</v>
      </c>
      <c r="BA5" s="203" t="s">
        <v>126</v>
      </c>
      <c r="BB5" s="203" t="s">
        <v>127</v>
      </c>
      <c r="BC5" s="95" t="s">
        <v>128</v>
      </c>
      <c r="BD5" s="95" t="s">
        <v>78</v>
      </c>
      <c r="BE5" s="16" t="s">
        <v>129</v>
      </c>
      <c r="BF5" s="16" t="s">
        <v>99</v>
      </c>
      <c r="BG5" s="160" t="s">
        <v>130</v>
      </c>
      <c r="BH5" s="16" t="s">
        <v>99</v>
      </c>
      <c r="BI5" s="160" t="s">
        <v>101</v>
      </c>
      <c r="BJ5" s="160" t="s">
        <v>78</v>
      </c>
      <c r="BK5" s="16" t="s">
        <v>85</v>
      </c>
      <c r="BL5" s="160" t="s">
        <v>78</v>
      </c>
      <c r="BM5" s="16" t="s">
        <v>85</v>
      </c>
      <c r="BN5" s="160" t="s">
        <v>78</v>
      </c>
      <c r="BO5" s="16" t="s">
        <v>85</v>
      </c>
      <c r="BP5" s="160" t="s">
        <v>78</v>
      </c>
      <c r="BQ5" s="16" t="s">
        <v>85</v>
      </c>
      <c r="BR5" s="160" t="s">
        <v>78</v>
      </c>
      <c r="BS5" s="160" t="s">
        <v>110</v>
      </c>
      <c r="BT5" s="160" t="s">
        <v>103</v>
      </c>
      <c r="BU5" s="200" t="s">
        <v>131</v>
      </c>
      <c r="BV5" s="205" t="s">
        <v>104</v>
      </c>
      <c r="BW5" s="200" t="s">
        <v>132</v>
      </c>
      <c r="BX5" s="205" t="s">
        <v>105</v>
      </c>
      <c r="BY5" s="200" t="s">
        <v>132</v>
      </c>
      <c r="BZ5" s="106" t="s">
        <v>106</v>
      </c>
      <c r="CA5" s="200" t="s">
        <v>101</v>
      </c>
      <c r="CB5" s="200" t="s">
        <v>78</v>
      </c>
      <c r="CC5" s="200" t="s">
        <v>107</v>
      </c>
      <c r="CD5" s="200" t="s">
        <v>78</v>
      </c>
      <c r="CE5" s="195" t="s">
        <v>101</v>
      </c>
      <c r="CF5" s="200" t="s">
        <v>78</v>
      </c>
    </row>
    <row r="6" spans="1:84" ht="24.95" customHeight="1" x14ac:dyDescent="0.2">
      <c r="A6" s="138" t="s">
        <v>26</v>
      </c>
      <c r="B6" s="139" t="s">
        <v>27</v>
      </c>
      <c r="C6" s="138" t="s">
        <v>133</v>
      </c>
      <c r="D6" s="208" t="s">
        <v>134</v>
      </c>
      <c r="E6" s="98" t="s">
        <v>135</v>
      </c>
      <c r="F6" s="160" t="s">
        <v>136</v>
      </c>
      <c r="G6" s="94" t="s">
        <v>137</v>
      </c>
      <c r="H6" s="94" t="s">
        <v>78</v>
      </c>
      <c r="I6" s="94" t="s">
        <v>138</v>
      </c>
      <c r="J6" s="94" t="s">
        <v>78</v>
      </c>
      <c r="K6" s="94" t="s">
        <v>139</v>
      </c>
      <c r="L6" s="94" t="s">
        <v>78</v>
      </c>
      <c r="M6" s="94">
        <v>44481</v>
      </c>
      <c r="N6" s="94" t="s">
        <v>78</v>
      </c>
      <c r="O6" s="94" t="s">
        <v>84</v>
      </c>
      <c r="P6" s="94" t="s">
        <v>78</v>
      </c>
      <c r="Q6" s="94" t="s">
        <v>85</v>
      </c>
      <c r="R6" s="94" t="s">
        <v>78</v>
      </c>
      <c r="S6" s="94" t="s">
        <v>85</v>
      </c>
      <c r="T6" s="94" t="s">
        <v>78</v>
      </c>
      <c r="U6" s="94" t="s">
        <v>85</v>
      </c>
      <c r="V6" s="94" t="s">
        <v>78</v>
      </c>
      <c r="W6" s="94">
        <v>2007</v>
      </c>
      <c r="X6" s="199" t="s">
        <v>86</v>
      </c>
      <c r="Y6" s="209" t="s">
        <v>87</v>
      </c>
      <c r="Z6" s="200" t="s">
        <v>78</v>
      </c>
      <c r="AA6" s="98" t="s">
        <v>135</v>
      </c>
      <c r="AB6" s="160" t="s">
        <v>136</v>
      </c>
      <c r="AC6" s="94" t="s">
        <v>137</v>
      </c>
      <c r="AD6" s="16" t="s">
        <v>78</v>
      </c>
      <c r="AE6" s="94" t="s">
        <v>138</v>
      </c>
      <c r="AF6" s="16" t="s">
        <v>78</v>
      </c>
      <c r="AG6" s="94" t="s">
        <v>139</v>
      </c>
      <c r="AH6" s="16" t="s">
        <v>78</v>
      </c>
      <c r="AI6" s="209">
        <v>44481</v>
      </c>
      <c r="AJ6" s="16" t="s">
        <v>78</v>
      </c>
      <c r="AK6" s="209" t="s">
        <v>84</v>
      </c>
      <c r="AL6" s="16" t="s">
        <v>78</v>
      </c>
      <c r="AM6" s="94" t="s">
        <v>85</v>
      </c>
      <c r="AN6" s="94" t="s">
        <v>78</v>
      </c>
      <c r="AO6" s="94" t="s">
        <v>85</v>
      </c>
      <c r="AP6" s="94" t="s">
        <v>78</v>
      </c>
      <c r="AQ6" s="94" t="s">
        <v>85</v>
      </c>
      <c r="AR6" s="94" t="s">
        <v>78</v>
      </c>
      <c r="AS6" s="102" t="s">
        <v>85</v>
      </c>
      <c r="AT6" s="199" t="s">
        <v>86</v>
      </c>
      <c r="AU6" s="122" t="s">
        <v>140</v>
      </c>
      <c r="AV6" s="201" t="s">
        <v>141</v>
      </c>
      <c r="AW6" s="102" t="s">
        <v>122</v>
      </c>
      <c r="AX6" s="106" t="s">
        <v>142</v>
      </c>
      <c r="AY6" s="122" t="s">
        <v>143</v>
      </c>
      <c r="AZ6" s="122" t="s">
        <v>144</v>
      </c>
      <c r="BA6" s="210" t="s">
        <v>145</v>
      </c>
      <c r="BB6" s="203" t="s">
        <v>146</v>
      </c>
      <c r="BC6" s="93" t="s">
        <v>147</v>
      </c>
      <c r="BD6" s="95" t="s">
        <v>78</v>
      </c>
      <c r="BE6" s="16" t="s">
        <v>129</v>
      </c>
      <c r="BF6" s="16" t="s">
        <v>99</v>
      </c>
      <c r="BG6" s="94"/>
      <c r="BH6" s="16" t="s">
        <v>99</v>
      </c>
      <c r="BI6" s="98" t="s">
        <v>101</v>
      </c>
      <c r="BJ6" s="160" t="s">
        <v>78</v>
      </c>
      <c r="BK6" s="94" t="s">
        <v>85</v>
      </c>
      <c r="BL6" s="160" t="s">
        <v>78</v>
      </c>
      <c r="BM6" s="16" t="s">
        <v>85</v>
      </c>
      <c r="BN6" s="160" t="s">
        <v>78</v>
      </c>
      <c r="BO6" s="16" t="s">
        <v>85</v>
      </c>
      <c r="BP6" s="160" t="s">
        <v>78</v>
      </c>
      <c r="BQ6" s="16" t="s">
        <v>85</v>
      </c>
      <c r="BR6" s="160" t="s">
        <v>78</v>
      </c>
      <c r="BS6" s="94" t="s">
        <v>102</v>
      </c>
      <c r="BT6" s="160" t="s">
        <v>103</v>
      </c>
      <c r="BU6" s="209">
        <v>17251</v>
      </c>
      <c r="BV6" s="205" t="s">
        <v>104</v>
      </c>
      <c r="BW6" s="211">
        <v>-1143000000</v>
      </c>
      <c r="BX6" s="205" t="s">
        <v>105</v>
      </c>
      <c r="BY6" s="94">
        <v>2015</v>
      </c>
      <c r="BZ6" s="106" t="s">
        <v>106</v>
      </c>
      <c r="CA6" s="209" t="s">
        <v>101</v>
      </c>
      <c r="CB6" s="200" t="s">
        <v>78</v>
      </c>
      <c r="CC6" s="209" t="s">
        <v>107</v>
      </c>
      <c r="CD6" s="200" t="s">
        <v>78</v>
      </c>
      <c r="CE6" s="212" t="s">
        <v>101</v>
      </c>
      <c r="CF6" s="200" t="s">
        <v>78</v>
      </c>
    </row>
    <row r="7" spans="1:84" ht="24.95" customHeight="1" x14ac:dyDescent="0.2">
      <c r="A7" s="137" t="s">
        <v>3087</v>
      </c>
      <c r="B7" s="139" t="s">
        <v>3087</v>
      </c>
      <c r="C7" s="137" t="s">
        <v>3107</v>
      </c>
      <c r="D7" s="137" t="s">
        <v>3108</v>
      </c>
      <c r="E7" s="138" t="s">
        <v>3109</v>
      </c>
      <c r="F7" s="138" t="s">
        <v>3108</v>
      </c>
      <c r="G7" s="138" t="s">
        <v>3110</v>
      </c>
      <c r="H7" s="138" t="s">
        <v>3108</v>
      </c>
      <c r="I7" s="103" t="s">
        <v>3111</v>
      </c>
      <c r="J7" s="103" t="s">
        <v>3108</v>
      </c>
      <c r="K7" s="103" t="s">
        <v>117</v>
      </c>
      <c r="L7" s="103" t="s">
        <v>3108</v>
      </c>
      <c r="M7" s="103">
        <v>15216</v>
      </c>
      <c r="N7" s="103" t="s">
        <v>3108</v>
      </c>
      <c r="O7" s="139" t="s">
        <v>3112</v>
      </c>
      <c r="P7" s="139" t="s">
        <v>3108</v>
      </c>
      <c r="Q7" s="139" t="s">
        <v>3112</v>
      </c>
      <c r="R7" s="139" t="s">
        <v>3108</v>
      </c>
      <c r="S7" s="139" t="s">
        <v>3112</v>
      </c>
      <c r="T7" s="139" t="s">
        <v>3108</v>
      </c>
      <c r="U7" s="139" t="s">
        <v>3112</v>
      </c>
      <c r="V7" s="139" t="s">
        <v>3108</v>
      </c>
      <c r="W7" s="103">
        <v>1904</v>
      </c>
      <c r="X7" s="103" t="s">
        <v>3108</v>
      </c>
      <c r="Y7" s="140" t="s">
        <v>87</v>
      </c>
      <c r="Z7" s="140" t="s">
        <v>3108</v>
      </c>
      <c r="AA7" s="138" t="s">
        <v>3113</v>
      </c>
      <c r="AB7" s="138" t="s">
        <v>3108</v>
      </c>
      <c r="AC7" s="103" t="s">
        <v>3114</v>
      </c>
      <c r="AD7" s="103" t="s">
        <v>3108</v>
      </c>
      <c r="AE7" s="103" t="s">
        <v>3115</v>
      </c>
      <c r="AF7" s="103" t="s">
        <v>3108</v>
      </c>
      <c r="AG7" s="103" t="s">
        <v>117</v>
      </c>
      <c r="AH7" s="103" t="s">
        <v>3108</v>
      </c>
      <c r="AI7" s="140">
        <v>15025</v>
      </c>
      <c r="AJ7" s="140" t="s">
        <v>3108</v>
      </c>
      <c r="AK7" s="141" t="s">
        <v>3112</v>
      </c>
      <c r="AL7" s="141" t="s">
        <v>3108</v>
      </c>
      <c r="AM7" s="139" t="s">
        <v>3112</v>
      </c>
      <c r="AN7" s="139" t="s">
        <v>3108</v>
      </c>
      <c r="AO7" s="139" t="s">
        <v>3112</v>
      </c>
      <c r="AP7" s="139" t="s">
        <v>3108</v>
      </c>
      <c r="AQ7" s="141" t="s">
        <v>3112</v>
      </c>
      <c r="AR7" s="141" t="s">
        <v>3108</v>
      </c>
      <c r="AS7" s="103">
        <v>1904</v>
      </c>
      <c r="AT7" s="103" t="s">
        <v>3108</v>
      </c>
      <c r="AU7" s="103" t="s">
        <v>3116</v>
      </c>
      <c r="AV7" s="103" t="s">
        <v>3108</v>
      </c>
      <c r="AW7" s="103" t="s">
        <v>3117</v>
      </c>
      <c r="AX7" s="103" t="s">
        <v>3108</v>
      </c>
      <c r="AY7" s="103" t="s">
        <v>3118</v>
      </c>
      <c r="AZ7" s="103" t="s">
        <v>3108</v>
      </c>
      <c r="BA7" s="142" t="s">
        <v>3119</v>
      </c>
      <c r="BB7" s="142" t="s">
        <v>3108</v>
      </c>
      <c r="BC7" s="103" t="s">
        <v>3120</v>
      </c>
      <c r="BD7" s="103" t="s">
        <v>3108</v>
      </c>
      <c r="BE7" s="143" t="s">
        <v>3121</v>
      </c>
      <c r="BF7" s="143" t="s">
        <v>3122</v>
      </c>
      <c r="BG7" s="144" t="s">
        <v>3123</v>
      </c>
      <c r="BH7" s="144" t="s">
        <v>3124</v>
      </c>
      <c r="BI7" s="138" t="s">
        <v>107</v>
      </c>
      <c r="BJ7" s="138" t="s">
        <v>3108</v>
      </c>
      <c r="BK7" s="138" t="s">
        <v>101</v>
      </c>
      <c r="BL7" s="138" t="s">
        <v>3108</v>
      </c>
      <c r="BM7" s="145" t="s">
        <v>3112</v>
      </c>
      <c r="BN7" s="145" t="s">
        <v>3108</v>
      </c>
      <c r="BO7" s="139" t="s">
        <v>3112</v>
      </c>
      <c r="BP7" s="139" t="s">
        <v>3108</v>
      </c>
      <c r="BQ7" s="139" t="s">
        <v>3112</v>
      </c>
      <c r="BR7" s="139" t="s">
        <v>3108</v>
      </c>
      <c r="BS7" s="145" t="s">
        <v>3112</v>
      </c>
      <c r="BT7" s="145" t="s">
        <v>3108</v>
      </c>
      <c r="BU7" s="141" t="s">
        <v>3112</v>
      </c>
      <c r="BV7" s="141" t="s">
        <v>3108</v>
      </c>
      <c r="BW7" s="141" t="s">
        <v>3112</v>
      </c>
      <c r="BX7" s="141" t="s">
        <v>3108</v>
      </c>
      <c r="BY7" s="139" t="s">
        <v>3112</v>
      </c>
      <c r="BZ7" s="139" t="s">
        <v>3108</v>
      </c>
      <c r="CA7" s="141" t="s">
        <v>3112</v>
      </c>
      <c r="CB7" s="474" t="s">
        <v>3108</v>
      </c>
      <c r="CC7" s="474" t="s">
        <v>3112</v>
      </c>
      <c r="CD7" s="474" t="s">
        <v>3108</v>
      </c>
      <c r="CE7" s="146" t="s">
        <v>3112</v>
      </c>
      <c r="CF7" s="146" t="s">
        <v>3108</v>
      </c>
    </row>
    <row r="8" spans="1:84" ht="24.95" customHeight="1" x14ac:dyDescent="0.25">
      <c r="A8" s="139" t="s">
        <v>3782</v>
      </c>
      <c r="B8" s="139" t="s">
        <v>3073</v>
      </c>
      <c r="C8" s="139">
        <v>67103432</v>
      </c>
      <c r="D8" s="139"/>
      <c r="E8" s="138" t="s">
        <v>3783</v>
      </c>
      <c r="F8" s="138"/>
      <c r="G8" s="138" t="s">
        <v>3784</v>
      </c>
      <c r="H8" s="138"/>
      <c r="I8" s="103" t="s">
        <v>3785</v>
      </c>
      <c r="J8" s="103"/>
      <c r="K8" s="103" t="s">
        <v>3786</v>
      </c>
      <c r="L8" s="103"/>
      <c r="M8" s="103">
        <v>35217</v>
      </c>
      <c r="N8" s="103"/>
      <c r="O8" s="103" t="s">
        <v>3787</v>
      </c>
      <c r="P8" s="103"/>
      <c r="Q8" s="103" t="s">
        <v>3788</v>
      </c>
      <c r="R8" s="103"/>
      <c r="S8" s="103" t="s">
        <v>3786</v>
      </c>
      <c r="T8" s="103"/>
      <c r="U8" s="103">
        <v>35202</v>
      </c>
      <c r="V8" s="103"/>
      <c r="W8" s="213"/>
      <c r="X8" s="213"/>
      <c r="Y8" s="140" t="s">
        <v>87</v>
      </c>
      <c r="Z8" s="140"/>
      <c r="AA8" s="138"/>
      <c r="AB8" s="138"/>
      <c r="AC8" s="103"/>
      <c r="AD8" s="103"/>
      <c r="AE8" s="103"/>
      <c r="AF8" s="103"/>
      <c r="AG8" s="103"/>
      <c r="AH8" s="103"/>
      <c r="AI8" s="103"/>
      <c r="AJ8" s="103"/>
      <c r="AK8" s="103"/>
      <c r="AL8" s="103"/>
      <c r="AM8" s="103"/>
      <c r="AN8" s="103"/>
      <c r="AO8" s="103"/>
      <c r="AP8" s="103"/>
      <c r="AQ8" s="103"/>
      <c r="AR8" s="103"/>
      <c r="AS8" s="103"/>
      <c r="AT8" s="103"/>
      <c r="AU8" s="103" t="s">
        <v>3789</v>
      </c>
      <c r="AV8" s="103"/>
      <c r="AW8" s="103" t="s">
        <v>3790</v>
      </c>
      <c r="AX8" s="103"/>
      <c r="AY8" s="103" t="s">
        <v>3791</v>
      </c>
      <c r="AZ8" s="103"/>
      <c r="BA8" s="214" t="s">
        <v>3792</v>
      </c>
      <c r="BB8" s="214"/>
      <c r="BC8" s="103" t="s">
        <v>3793</v>
      </c>
      <c r="BD8" s="103"/>
      <c r="BE8" s="103" t="s">
        <v>129</v>
      </c>
      <c r="BF8" s="103"/>
      <c r="BG8" s="103"/>
      <c r="BH8" s="103"/>
      <c r="BI8" s="138" t="s">
        <v>107</v>
      </c>
      <c r="BJ8" s="138"/>
      <c r="BK8" s="111" t="s">
        <v>107</v>
      </c>
      <c r="BL8" s="111"/>
      <c r="BM8" s="103" t="s">
        <v>3794</v>
      </c>
      <c r="BN8" s="103"/>
      <c r="BO8" s="186">
        <v>1</v>
      </c>
      <c r="BP8" s="186"/>
      <c r="BQ8" s="103" t="s">
        <v>3795</v>
      </c>
      <c r="BR8" s="103"/>
      <c r="BS8" s="111"/>
      <c r="BT8" s="111"/>
      <c r="BU8" s="215"/>
      <c r="BV8" s="215"/>
      <c r="BW8" s="215"/>
      <c r="BX8" s="215"/>
      <c r="BY8" s="216"/>
      <c r="BZ8" s="216"/>
      <c r="CA8" s="140"/>
      <c r="CB8" s="148"/>
      <c r="CC8" s="148"/>
      <c r="CD8" s="148"/>
      <c r="CE8" s="107"/>
      <c r="CF8" s="107"/>
    </row>
    <row r="9" spans="1:84" ht="24.95" customHeight="1" x14ac:dyDescent="0.25">
      <c r="A9" s="275" t="s">
        <v>3080</v>
      </c>
      <c r="B9" s="139" t="s">
        <v>3080</v>
      </c>
      <c r="C9" s="275" t="s">
        <v>4388</v>
      </c>
      <c r="D9" s="275"/>
      <c r="E9" s="275" t="s">
        <v>4389</v>
      </c>
      <c r="F9" s="275"/>
      <c r="G9" s="275" t="s">
        <v>4390</v>
      </c>
      <c r="H9" s="275"/>
      <c r="I9" s="107" t="s">
        <v>4391</v>
      </c>
      <c r="J9" s="107"/>
      <c r="K9" s="107" t="s">
        <v>4392</v>
      </c>
      <c r="L9" s="107"/>
      <c r="M9" s="107">
        <v>48218</v>
      </c>
      <c r="N9" s="107"/>
      <c r="O9" s="107" t="s">
        <v>4393</v>
      </c>
      <c r="P9" s="107" t="s">
        <v>4394</v>
      </c>
      <c r="Q9" s="107" t="s">
        <v>4395</v>
      </c>
      <c r="R9" s="107" t="s">
        <v>4396</v>
      </c>
      <c r="S9" s="107" t="s">
        <v>4392</v>
      </c>
      <c r="T9" s="107"/>
      <c r="U9" s="107">
        <v>48104</v>
      </c>
      <c r="V9" s="107">
        <v>48226</v>
      </c>
      <c r="W9" s="135">
        <v>35587</v>
      </c>
      <c r="X9" s="135"/>
      <c r="Y9" s="148" t="s">
        <v>4397</v>
      </c>
      <c r="Z9" s="148"/>
      <c r="AA9" s="275" t="s">
        <v>4389</v>
      </c>
      <c r="AB9" s="275"/>
      <c r="AC9" s="107" t="s">
        <v>4390</v>
      </c>
      <c r="AD9" s="107"/>
      <c r="AE9" s="107" t="s">
        <v>4391</v>
      </c>
      <c r="AF9" s="107"/>
      <c r="AG9" s="107" t="s">
        <v>4392</v>
      </c>
      <c r="AH9" s="107"/>
      <c r="AI9" s="148">
        <v>48218</v>
      </c>
      <c r="AJ9" s="148"/>
      <c r="AK9" s="148" t="s">
        <v>4393</v>
      </c>
      <c r="AL9" s="107" t="s">
        <v>4394</v>
      </c>
      <c r="AM9" s="107" t="s">
        <v>4395</v>
      </c>
      <c r="AN9" s="107" t="s">
        <v>4396</v>
      </c>
      <c r="AO9" s="107" t="s">
        <v>4392</v>
      </c>
      <c r="AP9" s="107"/>
      <c r="AQ9" s="148">
        <v>48104</v>
      </c>
      <c r="AR9" s="148">
        <v>48226</v>
      </c>
      <c r="AS9" s="135">
        <v>38261</v>
      </c>
      <c r="AT9" s="135"/>
      <c r="AU9" s="107" t="s">
        <v>4398</v>
      </c>
      <c r="AV9" s="107"/>
      <c r="AW9" s="107" t="s">
        <v>4399</v>
      </c>
      <c r="AX9" s="107"/>
      <c r="AY9" s="107" t="s">
        <v>4400</v>
      </c>
      <c r="AZ9" s="107" t="s">
        <v>4401</v>
      </c>
      <c r="BA9" s="149" t="s">
        <v>4402</v>
      </c>
      <c r="BB9" s="150"/>
      <c r="BC9" s="107" t="s">
        <v>4403</v>
      </c>
      <c r="BD9" s="107"/>
      <c r="BE9" s="107" t="s">
        <v>4404</v>
      </c>
      <c r="BF9" s="107" t="s">
        <v>4405</v>
      </c>
      <c r="BG9" s="151" t="s">
        <v>4406</v>
      </c>
      <c r="BH9" s="152" t="s">
        <v>4407</v>
      </c>
      <c r="BI9" s="275" t="s">
        <v>107</v>
      </c>
      <c r="BJ9" s="275"/>
      <c r="BK9" s="275" t="s">
        <v>101</v>
      </c>
      <c r="BL9" s="275"/>
      <c r="BM9" s="107" t="s">
        <v>85</v>
      </c>
      <c r="BN9" s="107"/>
      <c r="BO9" s="107" t="s">
        <v>85</v>
      </c>
      <c r="BP9" s="107"/>
      <c r="BQ9" s="107" t="s">
        <v>85</v>
      </c>
      <c r="BR9" s="107"/>
      <c r="BS9" s="107" t="s">
        <v>4408</v>
      </c>
      <c r="BT9" s="107"/>
      <c r="BU9" s="148">
        <v>559</v>
      </c>
      <c r="BV9" s="148"/>
      <c r="BW9" s="148" t="s">
        <v>4409</v>
      </c>
      <c r="BX9" s="570" t="s">
        <v>4410</v>
      </c>
      <c r="BY9" s="107">
        <v>2015</v>
      </c>
      <c r="BZ9" s="107">
        <v>2021</v>
      </c>
      <c r="CA9" s="148" t="s">
        <v>107</v>
      </c>
      <c r="CB9" s="148"/>
      <c r="CC9" s="148" t="s">
        <v>101</v>
      </c>
      <c r="CD9" s="148"/>
      <c r="CE9" s="107" t="s">
        <v>101</v>
      </c>
      <c r="CF9" s="107"/>
    </row>
    <row r="10" spans="1:84" s="10" customFormat="1" ht="25.5" x14ac:dyDescent="0.2">
      <c r="A10" s="98" t="s">
        <v>3083</v>
      </c>
      <c r="B10" s="459" t="s">
        <v>3083</v>
      </c>
      <c r="C10" s="98" t="s">
        <v>5386</v>
      </c>
      <c r="D10" s="98" t="s">
        <v>5387</v>
      </c>
      <c r="E10" s="98" t="s">
        <v>5388</v>
      </c>
      <c r="F10" s="98" t="s">
        <v>5387</v>
      </c>
      <c r="G10" s="98" t="s">
        <v>5389</v>
      </c>
      <c r="H10" s="98" t="s">
        <v>5387</v>
      </c>
      <c r="I10" s="94" t="s">
        <v>5390</v>
      </c>
      <c r="J10" s="94" t="s">
        <v>5387</v>
      </c>
      <c r="K10" s="94" t="s">
        <v>139</v>
      </c>
      <c r="L10" s="94" t="s">
        <v>5387</v>
      </c>
      <c r="M10" s="94">
        <v>45629</v>
      </c>
      <c r="N10" s="94" t="s">
        <v>5387</v>
      </c>
      <c r="O10" s="94" t="s">
        <v>5391</v>
      </c>
      <c r="P10" s="94" t="s">
        <v>5387</v>
      </c>
      <c r="Q10" s="94" t="s">
        <v>85</v>
      </c>
      <c r="R10" s="94" t="s">
        <v>5387</v>
      </c>
      <c r="S10" s="94" t="s">
        <v>85</v>
      </c>
      <c r="T10" s="94" t="s">
        <v>5387</v>
      </c>
      <c r="U10" s="94" t="s">
        <v>85</v>
      </c>
      <c r="V10" s="94" t="s">
        <v>5387</v>
      </c>
      <c r="W10" s="380">
        <v>37959</v>
      </c>
      <c r="X10" s="380" t="s">
        <v>5387</v>
      </c>
      <c r="Y10" s="209" t="s">
        <v>87</v>
      </c>
      <c r="Z10" s="209" t="s">
        <v>5387</v>
      </c>
      <c r="AA10" s="98" t="s">
        <v>5392</v>
      </c>
      <c r="AB10" s="98" t="s">
        <v>5387</v>
      </c>
      <c r="AC10" s="94" t="s">
        <v>85</v>
      </c>
      <c r="AD10" s="94" t="s">
        <v>5387</v>
      </c>
      <c r="AE10" s="94" t="s">
        <v>85</v>
      </c>
      <c r="AF10" s="94" t="s">
        <v>5387</v>
      </c>
      <c r="AG10" s="94" t="s">
        <v>85</v>
      </c>
      <c r="AH10" s="94" t="s">
        <v>5387</v>
      </c>
      <c r="AI10" s="94" t="s">
        <v>85</v>
      </c>
      <c r="AJ10" s="94" t="s">
        <v>5387</v>
      </c>
      <c r="AK10" s="94" t="s">
        <v>85</v>
      </c>
      <c r="AL10" s="94" t="s">
        <v>5387</v>
      </c>
      <c r="AM10" s="94" t="s">
        <v>85</v>
      </c>
      <c r="AN10" s="94" t="s">
        <v>5387</v>
      </c>
      <c r="AO10" s="94" t="s">
        <v>85</v>
      </c>
      <c r="AP10" s="94" t="s">
        <v>5387</v>
      </c>
      <c r="AQ10" s="94" t="s">
        <v>85</v>
      </c>
      <c r="AR10" s="94" t="s">
        <v>5387</v>
      </c>
      <c r="AS10" s="380">
        <v>38414</v>
      </c>
      <c r="AT10" s="380" t="s">
        <v>5387</v>
      </c>
      <c r="AU10" s="113" t="s">
        <v>5393</v>
      </c>
      <c r="AV10" s="113" t="s">
        <v>5394</v>
      </c>
      <c r="AW10" s="113" t="s">
        <v>5395</v>
      </c>
      <c r="AX10" s="113" t="s">
        <v>5394</v>
      </c>
      <c r="AY10" s="113" t="s">
        <v>5396</v>
      </c>
      <c r="AZ10" s="113" t="s">
        <v>5394</v>
      </c>
      <c r="BA10" s="560" t="s">
        <v>5397</v>
      </c>
      <c r="BB10" s="560" t="s">
        <v>5394</v>
      </c>
      <c r="BC10" s="113" t="s">
        <v>5398</v>
      </c>
      <c r="BD10" s="113" t="s">
        <v>5394</v>
      </c>
      <c r="BE10" s="112" t="s">
        <v>5399</v>
      </c>
      <c r="BF10" s="112" t="s">
        <v>5387</v>
      </c>
      <c r="BG10" s="561" t="s">
        <v>5400</v>
      </c>
      <c r="BH10" s="562" t="s">
        <v>5387</v>
      </c>
      <c r="BI10" s="563" t="s">
        <v>107</v>
      </c>
      <c r="BJ10" s="563" t="s">
        <v>5387</v>
      </c>
      <c r="BK10" s="563" t="s">
        <v>101</v>
      </c>
      <c r="BL10" s="563" t="s">
        <v>5387</v>
      </c>
      <c r="BM10" s="563" t="s">
        <v>85</v>
      </c>
      <c r="BN10" s="563" t="s">
        <v>5387</v>
      </c>
      <c r="BO10" s="113" t="s">
        <v>85</v>
      </c>
      <c r="BP10" s="113" t="s">
        <v>5387</v>
      </c>
      <c r="BQ10" s="113" t="s">
        <v>85</v>
      </c>
      <c r="BR10" s="113" t="s">
        <v>5387</v>
      </c>
      <c r="BS10" s="564" t="s">
        <v>5401</v>
      </c>
      <c r="BT10" s="564" t="s">
        <v>5387</v>
      </c>
      <c r="BU10" s="565">
        <v>1179</v>
      </c>
      <c r="BV10" s="565" t="s">
        <v>5402</v>
      </c>
      <c r="BW10" s="566">
        <v>1456000000</v>
      </c>
      <c r="BX10" s="566" t="s">
        <v>5402</v>
      </c>
      <c r="BY10" s="567">
        <v>2021</v>
      </c>
      <c r="BZ10" s="567" t="s">
        <v>5402</v>
      </c>
      <c r="CA10" s="568" t="s">
        <v>107</v>
      </c>
      <c r="CB10" s="569" t="s">
        <v>5387</v>
      </c>
      <c r="CC10" s="569" t="s">
        <v>101</v>
      </c>
      <c r="CD10" s="569" t="s">
        <v>5387</v>
      </c>
      <c r="CE10" s="112" t="s">
        <v>101</v>
      </c>
      <c r="CF10" s="112" t="s">
        <v>5387</v>
      </c>
    </row>
    <row r="11" spans="1:84" ht="24.95" customHeight="1" x14ac:dyDescent="0.2">
      <c r="A11" s="466" t="s">
        <v>85</v>
      </c>
      <c r="B11" s="459" t="s">
        <v>3086</v>
      </c>
      <c r="C11" s="466" t="s">
        <v>5417</v>
      </c>
      <c r="D11" s="466"/>
      <c r="E11" s="98" t="s">
        <v>5418</v>
      </c>
      <c r="F11" s="98"/>
      <c r="G11" s="98" t="s">
        <v>5419</v>
      </c>
      <c r="H11" s="98"/>
      <c r="I11" s="94" t="s">
        <v>5420</v>
      </c>
      <c r="J11" s="94"/>
      <c r="K11" s="94" t="s">
        <v>5421</v>
      </c>
      <c r="L11" s="94"/>
      <c r="M11" s="94">
        <v>24631</v>
      </c>
      <c r="N11" s="94"/>
      <c r="O11" s="459" t="s">
        <v>5422</v>
      </c>
      <c r="P11" s="459"/>
      <c r="Q11" s="459" t="s">
        <v>5420</v>
      </c>
      <c r="R11" s="459"/>
      <c r="S11" s="459" t="s">
        <v>5421</v>
      </c>
      <c r="T11" s="459"/>
      <c r="U11" s="459">
        <v>24631</v>
      </c>
      <c r="V11" s="459"/>
      <c r="W11" s="380">
        <v>40010</v>
      </c>
      <c r="X11" s="94"/>
      <c r="Y11" s="209" t="s">
        <v>87</v>
      </c>
      <c r="Z11" s="209"/>
      <c r="AA11" s="98" t="s">
        <v>5392</v>
      </c>
      <c r="AB11" s="98"/>
      <c r="AC11" s="94" t="s">
        <v>85</v>
      </c>
      <c r="AD11" s="94"/>
      <c r="AE11" s="94" t="s">
        <v>85</v>
      </c>
      <c r="AF11" s="94"/>
      <c r="AG11" s="94" t="s">
        <v>85</v>
      </c>
      <c r="AH11" s="94"/>
      <c r="AI11" s="209" t="s">
        <v>85</v>
      </c>
      <c r="AJ11" s="209"/>
      <c r="AK11" s="467" t="s">
        <v>85</v>
      </c>
      <c r="AL11" s="467"/>
      <c r="AM11" s="459" t="s">
        <v>85</v>
      </c>
      <c r="AN11" s="459"/>
      <c r="AO11" s="459" t="s">
        <v>85</v>
      </c>
      <c r="AP11" s="459"/>
      <c r="AQ11" s="467" t="s">
        <v>85</v>
      </c>
      <c r="AR11" s="467"/>
      <c r="AS11" s="380">
        <v>40010</v>
      </c>
      <c r="AT11" s="94"/>
      <c r="AU11" s="94" t="s">
        <v>5393</v>
      </c>
      <c r="AV11" s="94"/>
      <c r="AW11" s="94" t="s">
        <v>5395</v>
      </c>
      <c r="AX11" s="94"/>
      <c r="AY11" s="94" t="s">
        <v>5396</v>
      </c>
      <c r="AZ11" s="94"/>
      <c r="BA11" s="468" t="s">
        <v>5397</v>
      </c>
      <c r="BB11" s="468"/>
      <c r="BC11" s="94" t="s">
        <v>5398</v>
      </c>
      <c r="BD11" s="94"/>
      <c r="BE11" s="93" t="s">
        <v>5399</v>
      </c>
      <c r="BF11" s="93"/>
      <c r="BG11" s="465" t="s">
        <v>5400</v>
      </c>
      <c r="BH11" s="465"/>
      <c r="BI11" s="98" t="s">
        <v>107</v>
      </c>
      <c r="BJ11" s="98"/>
      <c r="BK11" s="98" t="s">
        <v>101</v>
      </c>
      <c r="BL11" s="98"/>
      <c r="BM11" s="464" t="s">
        <v>85</v>
      </c>
      <c r="BN11" s="464"/>
      <c r="BO11" s="459" t="s">
        <v>85</v>
      </c>
      <c r="BP11" s="459"/>
      <c r="BQ11" s="459" t="s">
        <v>85</v>
      </c>
      <c r="BR11" s="459"/>
      <c r="BS11" s="464" t="s">
        <v>5401</v>
      </c>
      <c r="BT11" s="464"/>
      <c r="BU11" s="469">
        <v>1179</v>
      </c>
      <c r="BV11" s="467"/>
      <c r="BW11" s="470">
        <v>1456000000</v>
      </c>
      <c r="BX11" s="467"/>
      <c r="BY11" s="459">
        <v>2021</v>
      </c>
      <c r="BZ11" s="459"/>
      <c r="CA11" s="467" t="s">
        <v>107</v>
      </c>
      <c r="CB11" s="471"/>
      <c r="CC11" s="471" t="s">
        <v>101</v>
      </c>
      <c r="CD11" s="471"/>
      <c r="CE11" s="196" t="s">
        <v>101</v>
      </c>
      <c r="CF11" s="196"/>
    </row>
    <row r="12" spans="1:84" s="8" customFormat="1" ht="24.95" customHeight="1" x14ac:dyDescent="0.25">
      <c r="A12" s="15"/>
      <c r="B12" s="107" t="s">
        <v>3088</v>
      </c>
      <c r="C12" s="610" t="s">
        <v>5697</v>
      </c>
      <c r="D12" s="610"/>
      <c r="E12" s="608" t="s">
        <v>5698</v>
      </c>
      <c r="F12" s="608"/>
      <c r="G12" s="608" t="s">
        <v>5699</v>
      </c>
      <c r="H12" s="608"/>
      <c r="I12" s="607" t="s">
        <v>5700</v>
      </c>
      <c r="J12" s="607"/>
      <c r="K12" s="607" t="s">
        <v>5701</v>
      </c>
      <c r="L12" s="607"/>
      <c r="M12" s="94">
        <v>60523</v>
      </c>
      <c r="N12" s="607"/>
      <c r="O12" s="611"/>
      <c r="P12" s="611"/>
      <c r="Q12" s="611"/>
      <c r="R12" s="611"/>
      <c r="S12" s="611"/>
      <c r="T12" s="611"/>
      <c r="U12" s="611"/>
      <c r="V12" s="611"/>
      <c r="W12" s="612">
        <v>38596</v>
      </c>
      <c r="X12" s="612"/>
      <c r="Y12" s="613" t="s">
        <v>4397</v>
      </c>
      <c r="Z12" s="613"/>
      <c r="AA12" s="608" t="s">
        <v>5702</v>
      </c>
      <c r="AB12" s="608"/>
      <c r="AC12" s="607" t="s">
        <v>5703</v>
      </c>
      <c r="AD12" s="607"/>
      <c r="AE12" s="607" t="s">
        <v>5704</v>
      </c>
      <c r="AF12" s="607"/>
      <c r="AG12" s="607" t="s">
        <v>83</v>
      </c>
      <c r="AH12" s="607"/>
      <c r="AI12" s="613">
        <v>46312</v>
      </c>
      <c r="AJ12" s="613"/>
      <c r="AK12" s="614"/>
      <c r="AL12" s="614"/>
      <c r="AM12" s="611"/>
      <c r="AN12" s="611"/>
      <c r="AO12" s="611"/>
      <c r="AP12" s="611"/>
      <c r="AQ12" s="614"/>
      <c r="AR12" s="614"/>
      <c r="AS12" s="612">
        <v>38596</v>
      </c>
      <c r="AT12" s="612"/>
      <c r="AU12" s="607" t="s">
        <v>5705</v>
      </c>
      <c r="AV12" s="607"/>
      <c r="AW12" s="607" t="s">
        <v>5706</v>
      </c>
      <c r="AX12" s="607"/>
      <c r="AY12" s="607" t="s">
        <v>5707</v>
      </c>
      <c r="AZ12" s="607"/>
      <c r="BA12" s="615" t="s">
        <v>5708</v>
      </c>
      <c r="BB12" s="615"/>
      <c r="BC12" s="607" t="s">
        <v>5709</v>
      </c>
      <c r="BD12" s="607"/>
      <c r="BE12" s="12" t="s">
        <v>129</v>
      </c>
      <c r="BF12" s="12"/>
      <c r="BG12" s="616"/>
      <c r="BH12" s="616"/>
      <c r="BI12" s="608" t="s">
        <v>107</v>
      </c>
      <c r="BJ12" s="608"/>
      <c r="BK12" s="608" t="s">
        <v>101</v>
      </c>
      <c r="BL12" s="608"/>
      <c r="BM12" s="617" t="s">
        <v>88</v>
      </c>
      <c r="BN12" s="617"/>
      <c r="BO12" s="611" t="s">
        <v>88</v>
      </c>
      <c r="BP12" s="611"/>
      <c r="BQ12" s="611" t="s">
        <v>88</v>
      </c>
      <c r="BR12" s="611"/>
      <c r="BS12" s="617" t="s">
        <v>5698</v>
      </c>
      <c r="BT12" s="617"/>
      <c r="BU12" s="614">
        <v>24</v>
      </c>
      <c r="BV12" s="614"/>
      <c r="BW12" s="618" t="s">
        <v>5710</v>
      </c>
      <c r="BX12" s="618"/>
      <c r="BY12" s="611">
        <v>2021</v>
      </c>
      <c r="BZ12" s="611"/>
      <c r="CA12" s="614" t="s">
        <v>101</v>
      </c>
      <c r="CB12" s="614"/>
      <c r="CC12" s="614" t="s">
        <v>107</v>
      </c>
      <c r="CD12" s="614"/>
      <c r="CE12" s="611" t="s">
        <v>101</v>
      </c>
      <c r="CF12" s="611"/>
    </row>
  </sheetData>
  <mergeCells count="14">
    <mergeCell ref="BJ2:BJ3"/>
    <mergeCell ref="BL2:BL3"/>
    <mergeCell ref="BM2:BR2"/>
    <mergeCell ref="BS2:CF2"/>
    <mergeCell ref="A2:A3"/>
    <mergeCell ref="C2:C3"/>
    <mergeCell ref="BI2:BI3"/>
    <mergeCell ref="BK2:BK3"/>
    <mergeCell ref="B2:B3"/>
    <mergeCell ref="D2:D3"/>
    <mergeCell ref="E2:Z2"/>
    <mergeCell ref="AA2:AT2"/>
    <mergeCell ref="AU2:BD2"/>
    <mergeCell ref="BE2:BH2"/>
  </mergeCells>
  <hyperlinks>
    <hyperlink ref="BA4" r:id="rId1" display="fredric.kiechle@arcelormittal.com" xr:uid="{1DC81B69-237C-4F4E-A75A-587778783AEA}"/>
    <hyperlink ref="BA5" r:id="rId2" display="traci.self@arcelormittal.com" xr:uid="{839BCEDD-25D9-413B-A598-A81CBAD266C2}"/>
    <hyperlink ref="BA6" r:id="rId3" display="Marian.Gammon@Arcelormittal.com" xr:uid="{C4936F29-F0C7-43B6-8B45-3A55C54F11A9}"/>
    <hyperlink ref="BB4" r:id="rId4" display="rhiannon.ulatowski@clevelandcliffs.com; " xr:uid="{DDE30734-F725-4A56-B1E6-A57C1271CA0A}"/>
    <hyperlink ref="BG4" r:id="rId5" display="mailto:Rich.Zavoda@arcelormittal.com" xr:uid="{194C0C3C-69E2-45FB-8123-9E9D5C86E82F}"/>
    <hyperlink ref="BA7" r:id="rId6" xr:uid="{29252C25-7F5A-4658-AFBE-DBB42D80EF2E}"/>
    <hyperlink ref="BG7" r:id="rId7" display="skmichalik@uss.com" xr:uid="{A626FAB1-7383-4596-A225-1CAD34189088}"/>
    <hyperlink ref="BA8" r:id="rId8" xr:uid="{4DCCB9F7-EED0-46C8-8D38-B3278B102AA2}"/>
    <hyperlink ref="BA9" r:id="rId9" xr:uid="{F5E61168-C76E-4A94-B7F6-9ABCD10FE271}"/>
    <hyperlink ref="BG9" r:id="rId10" xr:uid="{0020D737-818C-4049-B3FC-BA0E780B231B}"/>
    <hyperlink ref="BH9" r:id="rId11" xr:uid="{0487F1AD-B8B9-4814-ADEF-4277A99456E7}"/>
    <hyperlink ref="BG10" r:id="rId12" xr:uid="{FACADB4A-127D-4EEC-95A4-ADF8C0C2D64B}"/>
    <hyperlink ref="BA10" r:id="rId13" display="kesingleton@suncoke.com" xr:uid="{90FD4AE4-EA48-4B98-9ECE-0DA263BFEAAC}"/>
    <hyperlink ref="BA12" r:id="rId14" xr:uid="{93DFFF36-36AF-402A-B26E-946EA6B65B94}"/>
  </hyperlinks>
  <pageMargins left="0.7" right="0.7" top="0.75" bottom="0.75" header="0.3" footer="0.3"/>
  <pageSetup orientation="portrait" r:id="rId1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8">
    <tabColor theme="9"/>
  </sheetPr>
  <dimension ref="A1:W15"/>
  <sheetViews>
    <sheetView workbookViewId="0">
      <pane xSplit="3" ySplit="3" topLeftCell="D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19" bestFit="1" customWidth="1"/>
    <col min="2" max="2" width="20.85546875" style="119" customWidth="1"/>
    <col min="3" max="3" width="23.28515625" style="119" customWidth="1"/>
    <col min="4" max="4" width="28.42578125" style="119" customWidth="1"/>
    <col min="5" max="5" width="17.42578125" style="119" customWidth="1"/>
    <col min="6" max="6" width="47.5703125" style="119" customWidth="1"/>
    <col min="7" max="7" width="17.7109375" style="119" customWidth="1"/>
    <col min="8" max="8" width="50.42578125" style="119" customWidth="1"/>
    <col min="9" max="9" width="18.28515625" style="119" customWidth="1"/>
    <col min="10" max="11" width="18.42578125" style="119" customWidth="1"/>
    <col min="12" max="15" width="17.42578125" style="119" customWidth="1"/>
    <col min="16" max="16" width="33.42578125" style="119" customWidth="1"/>
    <col min="17" max="17" width="18.28515625" style="119" customWidth="1"/>
    <col min="18" max="18" width="35.42578125" style="119" customWidth="1"/>
    <col min="19" max="19" width="17.5703125" style="119" customWidth="1"/>
    <col min="20" max="20" width="33.85546875" style="119" customWidth="1"/>
    <col min="21" max="21" width="16.5703125" style="119" customWidth="1"/>
    <col min="22" max="22" width="39.42578125" style="119" customWidth="1"/>
    <col min="23" max="23" width="18" style="119" customWidth="1"/>
    <col min="24" max="16384" width="9.140625" style="119"/>
  </cols>
  <sheetData>
    <row r="1" spans="1:23" ht="13.5" thickBot="1" x14ac:dyDescent="0.25">
      <c r="A1" s="128" t="s">
        <v>5334</v>
      </c>
    </row>
    <row r="2" spans="1:23" ht="20.45" customHeight="1" x14ac:dyDescent="0.2">
      <c r="A2" s="809" t="s">
        <v>18</v>
      </c>
      <c r="B2" s="811" t="s">
        <v>19</v>
      </c>
      <c r="C2" s="823" t="s">
        <v>238</v>
      </c>
      <c r="D2" s="811" t="s">
        <v>1406</v>
      </c>
      <c r="E2" s="811"/>
      <c r="F2" s="811"/>
      <c r="G2" s="811"/>
      <c r="H2" s="811"/>
      <c r="I2" s="811"/>
      <c r="J2" s="811"/>
      <c r="K2" s="811"/>
      <c r="L2" s="811"/>
      <c r="M2" s="811"/>
      <c r="N2" s="811"/>
      <c r="O2" s="811"/>
      <c r="P2" s="811"/>
      <c r="Q2" s="811"/>
      <c r="R2" s="811"/>
      <c r="S2" s="811"/>
      <c r="T2" s="811"/>
      <c r="U2" s="811"/>
      <c r="V2" s="811"/>
      <c r="W2" s="834"/>
    </row>
    <row r="3" spans="1:23" ht="77.099999999999994" customHeight="1" thickBot="1" x14ac:dyDescent="0.25">
      <c r="A3" s="810"/>
      <c r="B3" s="812"/>
      <c r="C3" s="833"/>
      <c r="D3" s="157" t="s">
        <v>1407</v>
      </c>
      <c r="E3" s="158" t="s">
        <v>30</v>
      </c>
      <c r="F3" s="157" t="s">
        <v>1408</v>
      </c>
      <c r="G3" s="158" t="s">
        <v>30</v>
      </c>
      <c r="H3" s="157" t="s">
        <v>1409</v>
      </c>
      <c r="I3" s="158" t="s">
        <v>30</v>
      </c>
      <c r="J3" s="157" t="s">
        <v>1410</v>
      </c>
      <c r="K3" s="158" t="s">
        <v>30</v>
      </c>
      <c r="L3" s="157" t="s">
        <v>1411</v>
      </c>
      <c r="M3" s="158" t="s">
        <v>30</v>
      </c>
      <c r="N3" s="157" t="s">
        <v>1412</v>
      </c>
      <c r="O3" s="158" t="s">
        <v>30</v>
      </c>
      <c r="P3" s="157" t="s">
        <v>1413</v>
      </c>
      <c r="Q3" s="158" t="s">
        <v>30</v>
      </c>
      <c r="R3" s="157" t="s">
        <v>5335</v>
      </c>
      <c r="S3" s="158" t="s">
        <v>30</v>
      </c>
      <c r="T3" s="157" t="s">
        <v>5336</v>
      </c>
      <c r="U3" s="158" t="s">
        <v>30</v>
      </c>
      <c r="V3" s="157" t="s">
        <v>1414</v>
      </c>
      <c r="W3" s="257" t="s">
        <v>30</v>
      </c>
    </row>
    <row r="4" spans="1:23" ht="24.95" customHeight="1" x14ac:dyDescent="0.2">
      <c r="A4" s="160" t="s">
        <v>21</v>
      </c>
      <c r="B4" s="16" t="s">
        <v>22</v>
      </c>
      <c r="C4" s="16" t="s">
        <v>248</v>
      </c>
      <c r="D4" s="251" t="s">
        <v>1415</v>
      </c>
      <c r="E4" s="251"/>
      <c r="F4" s="194" t="s">
        <v>621</v>
      </c>
      <c r="G4" s="194"/>
      <c r="H4" s="194" t="s">
        <v>85</v>
      </c>
      <c r="I4" s="194"/>
      <c r="J4" s="194" t="s">
        <v>85</v>
      </c>
      <c r="K4" s="194"/>
      <c r="L4" s="194" t="s">
        <v>85</v>
      </c>
      <c r="M4" s="194"/>
      <c r="N4" s="194" t="s">
        <v>85</v>
      </c>
      <c r="O4" s="194"/>
      <c r="P4" s="194" t="s">
        <v>85</v>
      </c>
      <c r="Q4" s="194"/>
      <c r="R4" s="194" t="s">
        <v>1373</v>
      </c>
      <c r="S4" s="194"/>
      <c r="T4" s="194" t="s">
        <v>85</v>
      </c>
      <c r="U4" s="194"/>
      <c r="V4" s="194" t="s">
        <v>85</v>
      </c>
      <c r="W4" s="194"/>
    </row>
    <row r="5" spans="1:23" ht="24.95" customHeight="1" x14ac:dyDescent="0.2">
      <c r="A5" s="160" t="s">
        <v>21</v>
      </c>
      <c r="B5" s="16" t="s">
        <v>22</v>
      </c>
      <c r="C5" s="16" t="s">
        <v>248</v>
      </c>
      <c r="D5" s="194" t="s">
        <v>1416</v>
      </c>
      <c r="E5" s="194"/>
      <c r="F5" s="194" t="s">
        <v>1417</v>
      </c>
      <c r="G5" s="194"/>
      <c r="H5" s="194" t="s">
        <v>1418</v>
      </c>
      <c r="I5" s="194"/>
      <c r="J5" s="194" t="s">
        <v>500</v>
      </c>
      <c r="K5" s="194"/>
      <c r="L5" s="194" t="s">
        <v>85</v>
      </c>
      <c r="M5" s="194"/>
      <c r="N5" s="194" t="s">
        <v>85</v>
      </c>
      <c r="O5" s="194"/>
      <c r="P5" s="194" t="s">
        <v>85</v>
      </c>
      <c r="Q5" s="194"/>
      <c r="R5" s="194" t="s">
        <v>1419</v>
      </c>
      <c r="S5" s="194"/>
      <c r="T5" s="194" t="s">
        <v>85</v>
      </c>
      <c r="U5" s="194"/>
      <c r="V5" s="194" t="s">
        <v>500</v>
      </c>
      <c r="W5" s="194"/>
    </row>
    <row r="6" spans="1:23" ht="24.95" customHeight="1" x14ac:dyDescent="0.2">
      <c r="A6" s="160" t="s">
        <v>21</v>
      </c>
      <c r="B6" s="16" t="s">
        <v>22</v>
      </c>
      <c r="C6" s="16" t="s">
        <v>248</v>
      </c>
      <c r="D6" s="194" t="s">
        <v>1420</v>
      </c>
      <c r="E6" s="194"/>
      <c r="F6" s="194" t="s">
        <v>1421</v>
      </c>
      <c r="G6" s="194"/>
      <c r="H6" s="194" t="s">
        <v>1418</v>
      </c>
      <c r="I6" s="194"/>
      <c r="J6" s="194" t="s">
        <v>500</v>
      </c>
      <c r="K6" s="194"/>
      <c r="L6" s="194" t="s">
        <v>85</v>
      </c>
      <c r="M6" s="194"/>
      <c r="N6" s="194" t="s">
        <v>85</v>
      </c>
      <c r="O6" s="194"/>
      <c r="P6" s="194" t="s">
        <v>85</v>
      </c>
      <c r="Q6" s="194"/>
      <c r="R6" s="194" t="s">
        <v>1069</v>
      </c>
      <c r="S6" s="194"/>
      <c r="T6" s="194" t="s">
        <v>85</v>
      </c>
      <c r="U6" s="194"/>
      <c r="V6" s="194" t="s">
        <v>500</v>
      </c>
      <c r="W6" s="194"/>
    </row>
    <row r="7" spans="1:23" ht="24.95" customHeight="1" x14ac:dyDescent="0.2">
      <c r="A7" s="160" t="s">
        <v>24</v>
      </c>
      <c r="B7" s="16" t="s">
        <v>25</v>
      </c>
      <c r="C7" s="201" t="s">
        <v>119</v>
      </c>
      <c r="D7" s="251" t="s">
        <v>1404</v>
      </c>
      <c r="E7" s="251"/>
      <c r="F7" s="194" t="s">
        <v>85</v>
      </c>
      <c r="G7" s="194"/>
      <c r="H7" s="194" t="s">
        <v>85</v>
      </c>
      <c r="I7" s="194"/>
      <c r="J7" s="194" t="s">
        <v>85</v>
      </c>
      <c r="K7" s="194"/>
      <c r="L7" s="194" t="s">
        <v>85</v>
      </c>
      <c r="M7" s="194"/>
      <c r="N7" s="194" t="s">
        <v>85</v>
      </c>
      <c r="O7" s="194"/>
      <c r="P7" s="194" t="s">
        <v>85</v>
      </c>
      <c r="Q7" s="194"/>
      <c r="R7" s="194" t="s">
        <v>85</v>
      </c>
      <c r="S7" s="194"/>
      <c r="T7" s="194" t="s">
        <v>85</v>
      </c>
      <c r="U7" s="194"/>
      <c r="V7" s="194" t="s">
        <v>85</v>
      </c>
      <c r="W7" s="194"/>
    </row>
    <row r="8" spans="1:23" ht="24.95" customHeight="1" x14ac:dyDescent="0.2">
      <c r="A8" s="160" t="s">
        <v>26</v>
      </c>
      <c r="B8" s="16" t="s">
        <v>27</v>
      </c>
      <c r="C8" s="160" t="s">
        <v>135</v>
      </c>
      <c r="D8" s="194" t="s">
        <v>85</v>
      </c>
      <c r="E8" s="194"/>
      <c r="F8" s="194" t="s">
        <v>85</v>
      </c>
      <c r="G8" s="194"/>
      <c r="H8" s="194" t="s">
        <v>85</v>
      </c>
      <c r="I8" s="194"/>
      <c r="J8" s="194" t="s">
        <v>85</v>
      </c>
      <c r="K8" s="194"/>
      <c r="L8" s="194" t="s">
        <v>85</v>
      </c>
      <c r="M8" s="194"/>
      <c r="N8" s="194" t="s">
        <v>85</v>
      </c>
      <c r="O8" s="194"/>
      <c r="P8" s="194" t="s">
        <v>85</v>
      </c>
      <c r="Q8" s="194"/>
      <c r="R8" s="194" t="s">
        <v>85</v>
      </c>
      <c r="S8" s="194"/>
      <c r="T8" s="194" t="s">
        <v>85</v>
      </c>
      <c r="U8" s="194"/>
      <c r="V8" s="194" t="s">
        <v>85</v>
      </c>
      <c r="W8" s="194"/>
    </row>
    <row r="9" spans="1:23" ht="24.95" customHeight="1" x14ac:dyDescent="0.2">
      <c r="A9" s="161" t="s">
        <v>3087</v>
      </c>
      <c r="B9" s="107" t="s">
        <v>3087</v>
      </c>
      <c r="C9" s="147" t="s">
        <v>3113</v>
      </c>
      <c r="D9" s="517" t="s">
        <v>235</v>
      </c>
      <c r="E9" s="164"/>
      <c r="F9" s="164"/>
      <c r="G9" s="164"/>
      <c r="H9" s="164"/>
      <c r="I9" s="164"/>
      <c r="J9" s="164"/>
      <c r="K9" s="164"/>
      <c r="L9" s="164"/>
      <c r="M9" s="164"/>
      <c r="N9" s="164"/>
      <c r="O9" s="164"/>
      <c r="P9" s="164"/>
      <c r="Q9" s="164"/>
      <c r="R9" s="164"/>
      <c r="S9" s="164"/>
      <c r="T9" s="164"/>
      <c r="U9" s="164"/>
      <c r="V9" s="164"/>
      <c r="W9" s="164"/>
    </row>
    <row r="10" spans="1:23" ht="24.95" customHeight="1" x14ac:dyDescent="0.2">
      <c r="A10" s="107"/>
      <c r="B10" s="146" t="s">
        <v>3073</v>
      </c>
      <c r="C10" s="107"/>
      <c r="D10" s="164"/>
      <c r="E10" s="164"/>
      <c r="F10" s="164"/>
      <c r="G10" s="164"/>
      <c r="H10" s="164"/>
      <c r="I10" s="164"/>
      <c r="J10" s="164"/>
      <c r="K10" s="164"/>
      <c r="L10" s="164"/>
      <c r="M10" s="164"/>
      <c r="N10" s="164"/>
      <c r="O10" s="164"/>
      <c r="P10" s="164"/>
      <c r="Q10" s="164"/>
      <c r="R10" s="164"/>
      <c r="S10" s="164"/>
      <c r="T10" s="164"/>
      <c r="U10" s="164"/>
      <c r="V10" s="164"/>
      <c r="W10" s="164"/>
    </row>
    <row r="11" spans="1:23" ht="24.95" customHeight="1" x14ac:dyDescent="0.2">
      <c r="A11" s="147" t="s">
        <v>3080</v>
      </c>
      <c r="B11" s="107" t="s">
        <v>3080</v>
      </c>
      <c r="C11" s="107" t="s">
        <v>4461</v>
      </c>
      <c r="D11" s="517" t="s">
        <v>4410</v>
      </c>
      <c r="E11" s="517"/>
      <c r="F11" s="517" t="s">
        <v>4410</v>
      </c>
      <c r="G11" s="517"/>
      <c r="H11" s="517" t="s">
        <v>4410</v>
      </c>
      <c r="I11" s="517"/>
      <c r="J11" s="517" t="s">
        <v>4410</v>
      </c>
      <c r="K11" s="517"/>
      <c r="L11" s="517" t="s">
        <v>4410</v>
      </c>
      <c r="M11" s="517"/>
      <c r="N11" s="517" t="s">
        <v>4410</v>
      </c>
      <c r="O11" s="517"/>
      <c r="P11" s="517" t="s">
        <v>4410</v>
      </c>
      <c r="Q11" s="517"/>
      <c r="R11" s="517" t="s">
        <v>4410</v>
      </c>
      <c r="S11" s="517"/>
      <c r="T11" s="517" t="s">
        <v>4410</v>
      </c>
      <c r="U11" s="517"/>
      <c r="V11" s="517" t="s">
        <v>4410</v>
      </c>
      <c r="W11" s="517"/>
    </row>
    <row r="12" spans="1:23" ht="24.95" customHeight="1" x14ac:dyDescent="0.2">
      <c r="A12" s="107"/>
      <c r="B12" s="107" t="s">
        <v>3088</v>
      </c>
      <c r="C12" s="15" t="s">
        <v>5711</v>
      </c>
      <c r="D12" s="625">
        <v>44676</v>
      </c>
      <c r="E12" s="625"/>
      <c r="F12" s="15" t="s">
        <v>5871</v>
      </c>
      <c r="G12" s="15"/>
      <c r="H12" s="475" t="s">
        <v>5872</v>
      </c>
      <c r="I12" s="475"/>
      <c r="J12" s="15" t="s">
        <v>621</v>
      </c>
      <c r="K12" s="15"/>
      <c r="L12" s="15" t="s">
        <v>621</v>
      </c>
      <c r="M12" s="15"/>
      <c r="N12" s="15" t="s">
        <v>621</v>
      </c>
      <c r="O12" s="15"/>
      <c r="P12" s="15" t="s">
        <v>621</v>
      </c>
      <c r="Q12" s="15"/>
      <c r="R12" s="15" t="s">
        <v>621</v>
      </c>
      <c r="S12" s="15"/>
      <c r="T12" s="15" t="s">
        <v>621</v>
      </c>
      <c r="U12" s="15"/>
      <c r="V12" s="15" t="s">
        <v>621</v>
      </c>
      <c r="W12" s="107"/>
    </row>
    <row r="13" spans="1:23" ht="24.95" customHeight="1" x14ac:dyDescent="0.2">
      <c r="A13" s="107"/>
      <c r="B13" s="107" t="s">
        <v>3088</v>
      </c>
      <c r="C13" s="15" t="s">
        <v>5711</v>
      </c>
      <c r="D13" s="625">
        <v>43615</v>
      </c>
      <c r="E13" s="625"/>
      <c r="F13" s="15" t="s">
        <v>5873</v>
      </c>
      <c r="G13" s="15"/>
      <c r="H13" s="15" t="s">
        <v>5874</v>
      </c>
      <c r="I13" s="15"/>
      <c r="J13" s="15" t="s">
        <v>621</v>
      </c>
      <c r="K13" s="15"/>
      <c r="L13" s="15" t="s">
        <v>621</v>
      </c>
      <c r="M13" s="15"/>
      <c r="N13" s="15" t="s">
        <v>621</v>
      </c>
      <c r="O13" s="15"/>
      <c r="P13" s="15" t="s">
        <v>621</v>
      </c>
      <c r="Q13" s="15"/>
      <c r="R13" s="15" t="s">
        <v>621</v>
      </c>
      <c r="S13" s="15"/>
      <c r="T13" s="15" t="s">
        <v>621</v>
      </c>
      <c r="U13" s="15"/>
      <c r="V13" s="15" t="s">
        <v>621</v>
      </c>
      <c r="W13" s="107"/>
    </row>
    <row r="14" spans="1:23" s="648" customFormat="1" ht="24.95" customHeight="1" x14ac:dyDescent="0.2">
      <c r="A14" s="686"/>
      <c r="B14" s="688" t="s">
        <v>3083</v>
      </c>
      <c r="C14" s="685"/>
      <c r="D14" s="687"/>
      <c r="E14" s="687"/>
      <c r="F14" s="687"/>
      <c r="G14" s="687"/>
      <c r="H14" s="687"/>
      <c r="I14" s="687"/>
      <c r="J14" s="687"/>
      <c r="K14" s="687"/>
      <c r="L14" s="687"/>
      <c r="M14" s="687"/>
      <c r="N14" s="687"/>
      <c r="O14" s="687"/>
      <c r="P14" s="687"/>
      <c r="Q14" s="687"/>
      <c r="R14" s="687"/>
      <c r="S14" s="687"/>
      <c r="T14" s="687"/>
      <c r="U14" s="687"/>
      <c r="V14" s="687"/>
      <c r="W14" s="687"/>
    </row>
    <row r="15" spans="1:23" ht="24.95" customHeight="1" x14ac:dyDescent="0.2">
      <c r="A15" s="678"/>
      <c r="B15" s="680" t="s">
        <v>3086</v>
      </c>
      <c r="C15" s="677"/>
      <c r="D15" s="679"/>
      <c r="E15" s="679"/>
      <c r="F15" s="679"/>
      <c r="G15" s="679"/>
      <c r="H15" s="679"/>
      <c r="I15" s="679"/>
      <c r="J15" s="679"/>
      <c r="K15" s="679"/>
      <c r="L15" s="679"/>
      <c r="M15" s="679"/>
      <c r="N15" s="679"/>
      <c r="O15" s="679"/>
      <c r="P15" s="679"/>
      <c r="Q15" s="679"/>
      <c r="R15" s="679"/>
      <c r="S15" s="679"/>
      <c r="T15" s="679"/>
      <c r="U15" s="679"/>
      <c r="V15" s="679"/>
      <c r="W15" s="679"/>
    </row>
  </sheetData>
  <mergeCells count="4">
    <mergeCell ref="C2:C3"/>
    <mergeCell ref="A2:A3"/>
    <mergeCell ref="B2:B3"/>
    <mergeCell ref="D2:W2"/>
  </mergeCells>
  <pageMargins left="0.7" right="0.7" top="0.75" bottom="0.75" header="0.3" footer="0.3"/>
  <pageSetup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9">
    <tabColor theme="9"/>
  </sheetPr>
  <dimension ref="A1:O16"/>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19" bestFit="1" customWidth="1"/>
    <col min="2" max="2" width="20.85546875" style="119" customWidth="1"/>
    <col min="3" max="3" width="18.42578125" style="119" customWidth="1"/>
    <col min="4" max="4" width="30.85546875" style="119" customWidth="1"/>
    <col min="5" max="5" width="17" style="119" customWidth="1"/>
    <col min="6" max="6" width="57.42578125" style="119" customWidth="1"/>
    <col min="7" max="7" width="17.85546875" style="119" customWidth="1"/>
    <col min="8" max="8" width="35" style="119" customWidth="1"/>
    <col min="9" max="9" width="17.140625" style="119" customWidth="1"/>
    <col min="10" max="11" width="20.42578125" style="119" customWidth="1"/>
    <col min="12" max="12" width="40.5703125" style="119" customWidth="1"/>
    <col min="13" max="13" width="19.140625" style="119" customWidth="1"/>
    <col min="14" max="14" width="43.140625" style="119" customWidth="1"/>
    <col min="15" max="15" width="18" style="119" customWidth="1"/>
    <col min="16" max="16384" width="9.140625" style="119"/>
  </cols>
  <sheetData>
    <row r="1" spans="1:15" ht="13.5" thickBot="1" x14ac:dyDescent="0.25">
      <c r="A1" s="128" t="s">
        <v>5337</v>
      </c>
    </row>
    <row r="2" spans="1:15" ht="20.45" customHeight="1" x14ac:dyDescent="0.2">
      <c r="A2" s="809" t="s">
        <v>18</v>
      </c>
      <c r="B2" s="811" t="s">
        <v>19</v>
      </c>
      <c r="C2" s="823" t="s">
        <v>238</v>
      </c>
      <c r="D2" s="811" t="s">
        <v>1422</v>
      </c>
      <c r="E2" s="852" t="s">
        <v>30</v>
      </c>
      <c r="F2" s="811" t="s">
        <v>1423</v>
      </c>
      <c r="G2" s="852" t="s">
        <v>30</v>
      </c>
      <c r="H2" s="811" t="s">
        <v>1424</v>
      </c>
      <c r="I2" s="852" t="s">
        <v>30</v>
      </c>
      <c r="J2" s="811" t="s">
        <v>1425</v>
      </c>
      <c r="K2" s="852" t="s">
        <v>30</v>
      </c>
      <c r="L2" s="811" t="s">
        <v>1426</v>
      </c>
      <c r="M2" s="852" t="s">
        <v>30</v>
      </c>
      <c r="N2" s="811" t="s">
        <v>1427</v>
      </c>
      <c r="O2" s="866" t="s">
        <v>30</v>
      </c>
    </row>
    <row r="3" spans="1:15" ht="54.75" customHeight="1" thickBot="1" x14ac:dyDescent="0.25">
      <c r="A3" s="810"/>
      <c r="B3" s="812"/>
      <c r="C3" s="833"/>
      <c r="D3" s="812"/>
      <c r="E3" s="853"/>
      <c r="F3" s="812"/>
      <c r="G3" s="853"/>
      <c r="H3" s="812"/>
      <c r="I3" s="853"/>
      <c r="J3" s="812"/>
      <c r="K3" s="853"/>
      <c r="L3" s="812"/>
      <c r="M3" s="853"/>
      <c r="N3" s="812"/>
      <c r="O3" s="867"/>
    </row>
    <row r="4" spans="1:15" ht="24.95" customHeight="1" x14ac:dyDescent="0.2">
      <c r="A4" s="160" t="s">
        <v>21</v>
      </c>
      <c r="B4" s="16" t="s">
        <v>22</v>
      </c>
      <c r="C4" s="16" t="s">
        <v>248</v>
      </c>
      <c r="D4" s="251" t="s">
        <v>1428</v>
      </c>
      <c r="E4" s="251"/>
      <c r="F4" s="324" t="s">
        <v>1429</v>
      </c>
      <c r="G4" s="251"/>
      <c r="H4" s="319"/>
      <c r="I4" s="319"/>
      <c r="J4" s="194" t="s">
        <v>101</v>
      </c>
      <c r="K4" s="194"/>
      <c r="L4" s="194" t="s">
        <v>521</v>
      </c>
      <c r="M4" s="194"/>
      <c r="N4" s="194" t="s">
        <v>621</v>
      </c>
      <c r="O4" s="194"/>
    </row>
    <row r="5" spans="1:15" ht="24.95" customHeight="1" x14ac:dyDescent="0.2">
      <c r="A5" s="160" t="s">
        <v>21</v>
      </c>
      <c r="B5" s="16" t="s">
        <v>22</v>
      </c>
      <c r="C5" s="16" t="s">
        <v>248</v>
      </c>
      <c r="D5" s="194" t="s">
        <v>1430</v>
      </c>
      <c r="E5" s="194"/>
      <c r="F5" s="194" t="s">
        <v>521</v>
      </c>
      <c r="G5" s="194"/>
      <c r="H5" s="194" t="s">
        <v>521</v>
      </c>
      <c r="I5" s="194"/>
      <c r="J5" s="194" t="s">
        <v>101</v>
      </c>
      <c r="K5" s="194"/>
      <c r="L5" s="194" t="s">
        <v>521</v>
      </c>
      <c r="M5" s="194"/>
      <c r="N5" s="194" t="s">
        <v>521</v>
      </c>
      <c r="O5" s="194"/>
    </row>
    <row r="6" spans="1:15" ht="24.95" customHeight="1" x14ac:dyDescent="0.2">
      <c r="A6" s="160" t="s">
        <v>21</v>
      </c>
      <c r="B6" s="16" t="s">
        <v>22</v>
      </c>
      <c r="C6" s="16" t="s">
        <v>248</v>
      </c>
      <c r="D6" s="194" t="s">
        <v>1431</v>
      </c>
      <c r="E6" s="194"/>
      <c r="F6" s="194" t="s">
        <v>521</v>
      </c>
      <c r="G6" s="194"/>
      <c r="H6" s="194" t="s">
        <v>521</v>
      </c>
      <c r="I6" s="194"/>
      <c r="J6" s="194" t="s">
        <v>101</v>
      </c>
      <c r="K6" s="194"/>
      <c r="L6" s="194" t="s">
        <v>521</v>
      </c>
      <c r="M6" s="194"/>
      <c r="N6" s="194" t="s">
        <v>521</v>
      </c>
      <c r="O6" s="194"/>
    </row>
    <row r="7" spans="1:15" ht="24.95" customHeight="1" x14ac:dyDescent="0.2">
      <c r="A7" s="160" t="s">
        <v>24</v>
      </c>
      <c r="B7" s="16" t="s">
        <v>25</v>
      </c>
      <c r="C7" s="201" t="s">
        <v>119</v>
      </c>
      <c r="D7" s="251" t="s">
        <v>1432</v>
      </c>
      <c r="E7" s="251"/>
      <c r="F7" s="251" t="s">
        <v>624</v>
      </c>
      <c r="G7" s="251"/>
      <c r="H7" s="251" t="s">
        <v>624</v>
      </c>
      <c r="I7" s="251"/>
      <c r="J7" s="251" t="s">
        <v>624</v>
      </c>
      <c r="K7" s="251"/>
      <c r="L7" s="251" t="s">
        <v>624</v>
      </c>
      <c r="M7" s="251"/>
      <c r="N7" s="251" t="s">
        <v>621</v>
      </c>
      <c r="O7" s="251"/>
    </row>
    <row r="8" spans="1:15" ht="24.95" customHeight="1" x14ac:dyDescent="0.2">
      <c r="A8" s="160" t="s">
        <v>26</v>
      </c>
      <c r="B8" s="16" t="s">
        <v>27</v>
      </c>
      <c r="C8" s="160" t="s">
        <v>135</v>
      </c>
      <c r="D8" s="251" t="s">
        <v>1433</v>
      </c>
      <c r="E8" s="251"/>
      <c r="F8" s="251" t="s">
        <v>88</v>
      </c>
      <c r="G8" s="251"/>
      <c r="H8" s="251" t="s">
        <v>88</v>
      </c>
      <c r="I8" s="251"/>
      <c r="J8" s="251" t="s">
        <v>88</v>
      </c>
      <c r="K8" s="251"/>
      <c r="L8" s="251" t="s">
        <v>88</v>
      </c>
      <c r="M8" s="251"/>
      <c r="N8" s="251" t="s">
        <v>621</v>
      </c>
      <c r="O8" s="251"/>
    </row>
    <row r="9" spans="1:15" ht="24.95" customHeight="1" x14ac:dyDescent="0.2">
      <c r="A9" s="160" t="s">
        <v>26</v>
      </c>
      <c r="B9" s="16" t="s">
        <v>27</v>
      </c>
      <c r="C9" s="160" t="s">
        <v>135</v>
      </c>
      <c r="D9" s="251" t="s">
        <v>1434</v>
      </c>
      <c r="E9" s="251"/>
      <c r="F9" s="251" t="s">
        <v>1435</v>
      </c>
      <c r="G9" s="251"/>
      <c r="H9" s="251" t="s">
        <v>101</v>
      </c>
      <c r="I9" s="251"/>
      <c r="J9" s="251" t="s">
        <v>101</v>
      </c>
      <c r="K9" s="251"/>
      <c r="L9" s="251" t="s">
        <v>101</v>
      </c>
      <c r="M9" s="251"/>
      <c r="N9" s="251" t="s">
        <v>621</v>
      </c>
      <c r="O9" s="251"/>
    </row>
    <row r="10" spans="1:15" ht="24.95" customHeight="1" x14ac:dyDescent="0.2">
      <c r="A10" s="160" t="s">
        <v>26</v>
      </c>
      <c r="B10" s="16" t="s">
        <v>27</v>
      </c>
      <c r="C10" s="160" t="s">
        <v>135</v>
      </c>
      <c r="D10" s="194" t="s">
        <v>1436</v>
      </c>
      <c r="E10" s="194"/>
      <c r="F10" s="194" t="s">
        <v>88</v>
      </c>
      <c r="G10" s="194"/>
      <c r="H10" s="194" t="s">
        <v>88</v>
      </c>
      <c r="I10" s="194"/>
      <c r="J10" s="194" t="s">
        <v>88</v>
      </c>
      <c r="K10" s="194"/>
      <c r="L10" s="194" t="s">
        <v>88</v>
      </c>
      <c r="M10" s="194"/>
      <c r="N10" s="194" t="s">
        <v>621</v>
      </c>
      <c r="O10" s="194"/>
    </row>
    <row r="11" spans="1:15" ht="24.95" customHeight="1" x14ac:dyDescent="0.2">
      <c r="A11" s="161" t="s">
        <v>3087</v>
      </c>
      <c r="B11" s="107" t="s">
        <v>3087</v>
      </c>
      <c r="C11" s="147" t="s">
        <v>3113</v>
      </c>
      <c r="D11" s="517" t="s">
        <v>235</v>
      </c>
      <c r="E11" s="164"/>
      <c r="F11" s="164"/>
      <c r="G11" s="164"/>
      <c r="H11" s="164"/>
      <c r="I11" s="164"/>
      <c r="J11" s="164"/>
      <c r="K11" s="164"/>
      <c r="L11" s="164"/>
      <c r="M11" s="164"/>
      <c r="N11" s="164"/>
      <c r="O11" s="164"/>
    </row>
    <row r="12" spans="1:15" ht="24.95" customHeight="1" x14ac:dyDescent="0.2">
      <c r="A12" s="107"/>
      <c r="B12" s="146" t="s">
        <v>3073</v>
      </c>
      <c r="C12" s="107"/>
      <c r="D12" s="164"/>
      <c r="E12" s="164"/>
      <c r="F12" s="164"/>
      <c r="G12" s="164"/>
      <c r="H12" s="164"/>
      <c r="I12" s="164"/>
      <c r="J12" s="164"/>
      <c r="K12" s="164"/>
      <c r="L12" s="164"/>
      <c r="M12" s="164"/>
      <c r="N12" s="164"/>
      <c r="O12" s="164"/>
    </row>
    <row r="13" spans="1:15" ht="24.95" customHeight="1" x14ac:dyDescent="0.2">
      <c r="A13" s="147" t="s">
        <v>3080</v>
      </c>
      <c r="B13" s="107" t="s">
        <v>3080</v>
      </c>
      <c r="C13" s="107" t="s">
        <v>4461</v>
      </c>
      <c r="D13" s="517" t="s">
        <v>4410</v>
      </c>
      <c r="E13" s="517"/>
      <c r="F13" s="517" t="s">
        <v>4410</v>
      </c>
      <c r="G13" s="517"/>
      <c r="H13" s="517" t="s">
        <v>4410</v>
      </c>
      <c r="I13" s="517"/>
      <c r="J13" s="517" t="s">
        <v>4410</v>
      </c>
      <c r="K13" s="517"/>
      <c r="L13" s="517" t="s">
        <v>4410</v>
      </c>
      <c r="M13" s="517"/>
      <c r="N13" s="517" t="s">
        <v>4410</v>
      </c>
      <c r="O13" s="517"/>
    </row>
    <row r="14" spans="1:15" ht="24.95" customHeight="1" x14ac:dyDescent="0.2">
      <c r="A14" s="107"/>
      <c r="B14" s="107" t="s">
        <v>3088</v>
      </c>
      <c r="C14" s="608" t="s">
        <v>5711</v>
      </c>
      <c r="D14" s="607" t="s">
        <v>107</v>
      </c>
      <c r="E14" s="607"/>
      <c r="F14" s="454" t="s">
        <v>5875</v>
      </c>
      <c r="G14" s="454"/>
      <c r="H14" s="607" t="s">
        <v>101</v>
      </c>
      <c r="I14" s="607"/>
      <c r="J14" s="607" t="s">
        <v>101</v>
      </c>
      <c r="K14" s="607"/>
      <c r="L14" s="607"/>
      <c r="M14" s="607"/>
      <c r="N14" s="475" t="s">
        <v>5876</v>
      </c>
      <c r="O14" s="107"/>
    </row>
    <row r="15" spans="1:15" s="648" customFormat="1" ht="24.95" customHeight="1" x14ac:dyDescent="0.2">
      <c r="A15" s="686"/>
      <c r="B15" s="688" t="s">
        <v>3083</v>
      </c>
      <c r="C15" s="685"/>
      <c r="D15" s="687"/>
      <c r="E15" s="687"/>
      <c r="F15" s="687"/>
      <c r="G15" s="687"/>
      <c r="H15" s="687"/>
      <c r="I15" s="687"/>
      <c r="J15" s="687"/>
      <c r="K15" s="687"/>
      <c r="L15" s="687"/>
      <c r="M15" s="687"/>
      <c r="N15" s="687"/>
      <c r="O15" s="687"/>
    </row>
    <row r="16" spans="1:15" ht="24.95" customHeight="1" x14ac:dyDescent="0.2">
      <c r="A16" s="682"/>
      <c r="B16" s="684" t="s">
        <v>3086</v>
      </c>
      <c r="C16" s="681"/>
      <c r="D16" s="683"/>
      <c r="E16" s="683"/>
      <c r="F16" s="683"/>
      <c r="G16" s="683"/>
      <c r="H16" s="683"/>
      <c r="I16" s="683"/>
      <c r="J16" s="683"/>
      <c r="K16" s="683"/>
      <c r="L16" s="683"/>
      <c r="M16" s="683"/>
      <c r="N16" s="683"/>
      <c r="O16" s="683"/>
    </row>
  </sheetData>
  <mergeCells count="15">
    <mergeCell ref="O2:O3"/>
    <mergeCell ref="A2:A3"/>
    <mergeCell ref="L2:L3"/>
    <mergeCell ref="N2:N3"/>
    <mergeCell ref="C2:C3"/>
    <mergeCell ref="D2:D3"/>
    <mergeCell ref="F2:F3"/>
    <mergeCell ref="H2:H3"/>
    <mergeCell ref="J2:J3"/>
    <mergeCell ref="B2:B3"/>
    <mergeCell ref="E2:E3"/>
    <mergeCell ref="G2:G3"/>
    <mergeCell ref="I2:I3"/>
    <mergeCell ref="K2:K3"/>
    <mergeCell ref="M2:M3"/>
  </mergeCells>
  <pageMargins left="0.7" right="0.7" top="0.75" bottom="0.75" header="0.3" footer="0.3"/>
  <pageSetup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0">
    <tabColor theme="9"/>
  </sheetPr>
  <dimension ref="A1:W16"/>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19" bestFit="1" customWidth="1"/>
    <col min="2" max="2" width="20.85546875" style="119" customWidth="1"/>
    <col min="3" max="3" width="18.42578125" style="119" customWidth="1"/>
    <col min="4" max="4" width="58.42578125" style="119" customWidth="1"/>
    <col min="5" max="5" width="18.85546875" style="119" customWidth="1"/>
    <col min="6" max="6" width="44.42578125" style="119" customWidth="1"/>
    <col min="7" max="7" width="17.42578125" style="119" customWidth="1"/>
    <col min="8" max="8" width="43.42578125" style="119" customWidth="1"/>
    <col min="9" max="9" width="17.140625" style="119" customWidth="1"/>
    <col min="10" max="11" width="18.42578125" style="119" customWidth="1"/>
    <col min="12" max="13" width="17.140625" style="119" customWidth="1"/>
    <col min="14" max="15" width="17.42578125" style="119" customWidth="1"/>
    <col min="16" max="16" width="33.42578125" style="119" customWidth="1"/>
    <col min="17" max="17" width="16.5703125" style="119" customWidth="1"/>
    <col min="18" max="18" width="35.42578125" style="119" customWidth="1"/>
    <col min="19" max="19" width="16.140625" style="119" customWidth="1"/>
    <col min="20" max="20" width="33.85546875" style="119" customWidth="1"/>
    <col min="21" max="21" width="16.42578125" style="119" customWidth="1"/>
    <col min="22" max="22" width="39.42578125" style="119" customWidth="1"/>
    <col min="23" max="23" width="17.140625" style="119" customWidth="1"/>
    <col min="24" max="16384" width="9.140625" style="119"/>
  </cols>
  <sheetData>
    <row r="1" spans="1:23" ht="13.5" thickBot="1" x14ac:dyDescent="0.25">
      <c r="A1" s="128" t="s">
        <v>5340</v>
      </c>
    </row>
    <row r="2" spans="1:23" ht="20.45" customHeight="1" x14ac:dyDescent="0.2">
      <c r="A2" s="809" t="s">
        <v>18</v>
      </c>
      <c r="B2" s="811" t="s">
        <v>19</v>
      </c>
      <c r="C2" s="823" t="s">
        <v>238</v>
      </c>
      <c r="D2" s="811" t="s">
        <v>1437</v>
      </c>
      <c r="E2" s="811"/>
      <c r="F2" s="811"/>
      <c r="G2" s="811"/>
      <c r="H2" s="811"/>
      <c r="I2" s="811"/>
      <c r="J2" s="811"/>
      <c r="K2" s="811"/>
      <c r="L2" s="811"/>
      <c r="M2" s="811"/>
      <c r="N2" s="811"/>
      <c r="O2" s="811"/>
      <c r="P2" s="811"/>
      <c r="Q2" s="811"/>
      <c r="R2" s="811"/>
      <c r="S2" s="811"/>
      <c r="T2" s="811"/>
      <c r="U2" s="811"/>
      <c r="V2" s="811"/>
      <c r="W2" s="834"/>
    </row>
    <row r="3" spans="1:23" ht="77.099999999999994" customHeight="1" thickBot="1" x14ac:dyDescent="0.25">
      <c r="A3" s="810"/>
      <c r="B3" s="812"/>
      <c r="C3" s="833"/>
      <c r="D3" s="157" t="s">
        <v>1438</v>
      </c>
      <c r="E3" s="158" t="s">
        <v>30</v>
      </c>
      <c r="F3" s="157" t="s">
        <v>1439</v>
      </c>
      <c r="G3" s="158" t="s">
        <v>30</v>
      </c>
      <c r="H3" s="157" t="s">
        <v>1440</v>
      </c>
      <c r="I3" s="158" t="s">
        <v>30</v>
      </c>
      <c r="J3" s="157" t="s">
        <v>1441</v>
      </c>
      <c r="K3" s="158" t="s">
        <v>30</v>
      </c>
      <c r="L3" s="157" t="s">
        <v>1442</v>
      </c>
      <c r="M3" s="158" t="s">
        <v>30</v>
      </c>
      <c r="N3" s="157" t="s">
        <v>1443</v>
      </c>
      <c r="O3" s="158" t="s">
        <v>30</v>
      </c>
      <c r="P3" s="157" t="s">
        <v>1444</v>
      </c>
      <c r="Q3" s="158" t="s">
        <v>30</v>
      </c>
      <c r="R3" s="157" t="s">
        <v>5338</v>
      </c>
      <c r="S3" s="158" t="s">
        <v>30</v>
      </c>
      <c r="T3" s="157" t="s">
        <v>5339</v>
      </c>
      <c r="U3" s="158" t="s">
        <v>30</v>
      </c>
      <c r="V3" s="157" t="s">
        <v>1445</v>
      </c>
      <c r="W3" s="257" t="s">
        <v>30</v>
      </c>
    </row>
    <row r="4" spans="1:23" ht="24.95" customHeight="1" x14ac:dyDescent="0.2">
      <c r="A4" s="160" t="s">
        <v>21</v>
      </c>
      <c r="B4" s="16" t="s">
        <v>22</v>
      </c>
      <c r="C4" s="16" t="s">
        <v>248</v>
      </c>
      <c r="D4" s="194" t="s">
        <v>1446</v>
      </c>
      <c r="E4" s="194"/>
      <c r="F4" s="194" t="s">
        <v>85</v>
      </c>
      <c r="G4" s="194"/>
      <c r="H4" s="194" t="s">
        <v>85</v>
      </c>
      <c r="I4" s="194"/>
      <c r="J4" s="194" t="s">
        <v>85</v>
      </c>
      <c r="K4" s="194"/>
      <c r="L4" s="194" t="s">
        <v>85</v>
      </c>
      <c r="M4" s="194"/>
      <c r="N4" s="194" t="s">
        <v>85</v>
      </c>
      <c r="O4" s="194"/>
      <c r="P4" s="194" t="s">
        <v>85</v>
      </c>
      <c r="Q4" s="194"/>
      <c r="R4" s="194" t="s">
        <v>1373</v>
      </c>
      <c r="S4" s="194"/>
      <c r="T4" s="194" t="s">
        <v>1447</v>
      </c>
      <c r="U4" s="194"/>
      <c r="V4" s="194" t="s">
        <v>85</v>
      </c>
      <c r="W4" s="194"/>
    </row>
    <row r="5" spans="1:23" ht="24.95" customHeight="1" x14ac:dyDescent="0.2">
      <c r="A5" s="160" t="s">
        <v>21</v>
      </c>
      <c r="B5" s="16" t="s">
        <v>22</v>
      </c>
      <c r="C5" s="16" t="s">
        <v>248</v>
      </c>
      <c r="D5" s="194" t="s">
        <v>1448</v>
      </c>
      <c r="E5" s="194"/>
      <c r="F5" s="194" t="s">
        <v>1449</v>
      </c>
      <c r="G5" s="194"/>
      <c r="H5" s="194" t="s">
        <v>1450</v>
      </c>
      <c r="I5" s="194"/>
      <c r="J5" s="194" t="s">
        <v>85</v>
      </c>
      <c r="K5" s="194"/>
      <c r="L5" s="194" t="s">
        <v>85</v>
      </c>
      <c r="M5" s="194"/>
      <c r="N5" s="194" t="s">
        <v>85</v>
      </c>
      <c r="O5" s="194"/>
      <c r="P5" s="194" t="s">
        <v>85</v>
      </c>
      <c r="Q5" s="194"/>
      <c r="R5" s="194" t="s">
        <v>1386</v>
      </c>
      <c r="S5" s="194"/>
      <c r="T5" s="194" t="s">
        <v>1451</v>
      </c>
      <c r="U5" s="194"/>
      <c r="V5" s="194" t="s">
        <v>500</v>
      </c>
      <c r="W5" s="194"/>
    </row>
    <row r="6" spans="1:23" ht="24.95" customHeight="1" x14ac:dyDescent="0.2">
      <c r="A6" s="160" t="s">
        <v>21</v>
      </c>
      <c r="B6" s="16" t="s">
        <v>22</v>
      </c>
      <c r="C6" s="16" t="s">
        <v>248</v>
      </c>
      <c r="D6" s="194" t="s">
        <v>1379</v>
      </c>
      <c r="E6" s="194"/>
      <c r="F6" s="194" t="s">
        <v>1449</v>
      </c>
      <c r="G6" s="194"/>
      <c r="H6" s="194" t="s">
        <v>1450</v>
      </c>
      <c r="I6" s="194"/>
      <c r="J6" s="194" t="s">
        <v>85</v>
      </c>
      <c r="K6" s="194"/>
      <c r="L6" s="194" t="s">
        <v>85</v>
      </c>
      <c r="M6" s="194"/>
      <c r="N6" s="194" t="s">
        <v>85</v>
      </c>
      <c r="O6" s="194"/>
      <c r="P6" s="194" t="s">
        <v>85</v>
      </c>
      <c r="Q6" s="194"/>
      <c r="R6" s="194" t="s">
        <v>1452</v>
      </c>
      <c r="S6" s="194"/>
      <c r="T6" s="194" t="s">
        <v>1453</v>
      </c>
      <c r="U6" s="194"/>
      <c r="V6" s="194" t="s">
        <v>500</v>
      </c>
      <c r="W6" s="194"/>
    </row>
    <row r="7" spans="1:23" ht="24.95" customHeight="1" x14ac:dyDescent="0.2">
      <c r="A7" s="160" t="s">
        <v>24</v>
      </c>
      <c r="B7" s="16" t="s">
        <v>25</v>
      </c>
      <c r="C7" s="201" t="s">
        <v>119</v>
      </c>
      <c r="D7" s="251" t="s">
        <v>1432</v>
      </c>
      <c r="E7" s="251"/>
      <c r="F7" s="194" t="s">
        <v>85</v>
      </c>
      <c r="G7" s="194"/>
      <c r="H7" s="194" t="s">
        <v>85</v>
      </c>
      <c r="I7" s="194"/>
      <c r="J7" s="194" t="s">
        <v>85</v>
      </c>
      <c r="K7" s="194"/>
      <c r="L7" s="194" t="s">
        <v>85</v>
      </c>
      <c r="M7" s="194"/>
      <c r="N7" s="194" t="s">
        <v>85</v>
      </c>
      <c r="O7" s="194"/>
      <c r="P7" s="194" t="s">
        <v>85</v>
      </c>
      <c r="Q7" s="194"/>
      <c r="R7" s="194" t="s">
        <v>85</v>
      </c>
      <c r="S7" s="194"/>
      <c r="T7" s="194" t="s">
        <v>85</v>
      </c>
      <c r="U7" s="194"/>
      <c r="V7" s="194" t="s">
        <v>85</v>
      </c>
      <c r="W7" s="194"/>
    </row>
    <row r="8" spans="1:23" ht="24.95" customHeight="1" x14ac:dyDescent="0.2">
      <c r="A8" s="160" t="s">
        <v>26</v>
      </c>
      <c r="B8" s="16" t="s">
        <v>27</v>
      </c>
      <c r="C8" s="160" t="s">
        <v>135</v>
      </c>
      <c r="D8" s="251" t="s">
        <v>1433</v>
      </c>
      <c r="E8" s="251"/>
      <c r="F8" s="194" t="s">
        <v>85</v>
      </c>
      <c r="G8" s="194"/>
      <c r="H8" s="194" t="s">
        <v>85</v>
      </c>
      <c r="I8" s="194"/>
      <c r="J8" s="194" t="s">
        <v>85</v>
      </c>
      <c r="K8" s="194"/>
      <c r="L8" s="194" t="s">
        <v>85</v>
      </c>
      <c r="M8" s="194"/>
      <c r="N8" s="194" t="s">
        <v>85</v>
      </c>
      <c r="O8" s="194"/>
      <c r="P8" s="194" t="s">
        <v>85</v>
      </c>
      <c r="Q8" s="194"/>
      <c r="R8" s="194" t="s">
        <v>85</v>
      </c>
      <c r="S8" s="194"/>
      <c r="T8" s="194" t="s">
        <v>85</v>
      </c>
      <c r="U8" s="194"/>
      <c r="V8" s="194" t="s">
        <v>85</v>
      </c>
      <c r="W8" s="194"/>
    </row>
    <row r="9" spans="1:23" ht="24.95" customHeight="1" x14ac:dyDescent="0.2">
      <c r="A9" s="160" t="s">
        <v>26</v>
      </c>
      <c r="B9" s="16" t="s">
        <v>27</v>
      </c>
      <c r="C9" s="160" t="s">
        <v>135</v>
      </c>
      <c r="D9" s="315">
        <v>42513</v>
      </c>
      <c r="E9" s="315"/>
      <c r="F9" s="194" t="s">
        <v>1454</v>
      </c>
      <c r="G9" s="194"/>
      <c r="H9" s="194" t="s">
        <v>1455</v>
      </c>
      <c r="I9" s="194"/>
      <c r="J9" s="194" t="s">
        <v>85</v>
      </c>
      <c r="K9" s="194"/>
      <c r="L9" s="194" t="s">
        <v>85</v>
      </c>
      <c r="M9" s="194"/>
      <c r="N9" s="194" t="s">
        <v>85</v>
      </c>
      <c r="O9" s="194"/>
      <c r="P9" s="194" t="s">
        <v>85</v>
      </c>
      <c r="Q9" s="194"/>
      <c r="R9" s="194" t="s">
        <v>1456</v>
      </c>
      <c r="S9" s="194"/>
      <c r="T9" s="194" t="s">
        <v>85</v>
      </c>
      <c r="U9" s="194"/>
      <c r="V9" s="194" t="s">
        <v>85</v>
      </c>
      <c r="W9" s="194"/>
    </row>
    <row r="10" spans="1:23" ht="24.95" customHeight="1" x14ac:dyDescent="0.2">
      <c r="A10" s="160" t="s">
        <v>26</v>
      </c>
      <c r="B10" s="16" t="s">
        <v>27</v>
      </c>
      <c r="C10" s="160" t="s">
        <v>135</v>
      </c>
      <c r="D10" s="194" t="s">
        <v>85</v>
      </c>
      <c r="E10" s="194"/>
      <c r="F10" s="194" t="s">
        <v>85</v>
      </c>
      <c r="G10" s="194"/>
      <c r="H10" s="194" t="s">
        <v>85</v>
      </c>
      <c r="I10" s="194"/>
      <c r="J10" s="194" t="s">
        <v>85</v>
      </c>
      <c r="K10" s="194"/>
      <c r="L10" s="194" t="s">
        <v>85</v>
      </c>
      <c r="M10" s="194"/>
      <c r="N10" s="194" t="s">
        <v>85</v>
      </c>
      <c r="O10" s="194"/>
      <c r="P10" s="194" t="s">
        <v>85</v>
      </c>
      <c r="Q10" s="194"/>
      <c r="R10" s="194" t="s">
        <v>1069</v>
      </c>
      <c r="S10" s="194"/>
      <c r="T10" s="194" t="s">
        <v>85</v>
      </c>
      <c r="U10" s="194"/>
      <c r="V10" s="194" t="s">
        <v>85</v>
      </c>
      <c r="W10" s="194"/>
    </row>
    <row r="11" spans="1:23" ht="24.95" customHeight="1" x14ac:dyDescent="0.2">
      <c r="A11" s="161" t="s">
        <v>3087</v>
      </c>
      <c r="B11" s="107" t="s">
        <v>3087</v>
      </c>
      <c r="C11" s="147" t="s">
        <v>3113</v>
      </c>
      <c r="D11" s="517" t="s">
        <v>235</v>
      </c>
      <c r="E11" s="164"/>
      <c r="F11" s="164"/>
      <c r="G11" s="164"/>
      <c r="H11" s="164"/>
      <c r="I11" s="164"/>
      <c r="J11" s="164"/>
      <c r="K11" s="164"/>
      <c r="L11" s="164"/>
      <c r="M11" s="164"/>
      <c r="N11" s="164"/>
      <c r="O11" s="164"/>
      <c r="P11" s="164"/>
      <c r="Q11" s="164"/>
      <c r="R11" s="164"/>
      <c r="S11" s="164"/>
      <c r="T11" s="164"/>
      <c r="U11" s="164"/>
      <c r="V11" s="164"/>
      <c r="W11" s="164"/>
    </row>
    <row r="12" spans="1:23" ht="24.95" customHeight="1" x14ac:dyDescent="0.2">
      <c r="A12" s="107"/>
      <c r="B12" s="146" t="s">
        <v>3073</v>
      </c>
      <c r="C12" s="107"/>
      <c r="D12" s="164"/>
      <c r="E12" s="164"/>
      <c r="F12" s="164"/>
      <c r="G12" s="164"/>
      <c r="H12" s="164"/>
      <c r="I12" s="164"/>
      <c r="J12" s="164"/>
      <c r="K12" s="164"/>
      <c r="L12" s="164"/>
      <c r="M12" s="164"/>
      <c r="N12" s="164"/>
      <c r="O12" s="164"/>
      <c r="P12" s="164"/>
      <c r="Q12" s="164"/>
      <c r="R12" s="164"/>
      <c r="S12" s="164"/>
      <c r="T12" s="164"/>
      <c r="U12" s="164"/>
      <c r="V12" s="164"/>
      <c r="W12" s="164"/>
    </row>
    <row r="13" spans="1:23" ht="24.95" customHeight="1" x14ac:dyDescent="0.2">
      <c r="A13" s="147" t="s">
        <v>3080</v>
      </c>
      <c r="B13" s="107" t="s">
        <v>3080</v>
      </c>
      <c r="C13" s="107" t="s">
        <v>4461</v>
      </c>
      <c r="D13" s="517" t="s">
        <v>4410</v>
      </c>
      <c r="E13" s="517"/>
      <c r="F13" s="517" t="s">
        <v>4410</v>
      </c>
      <c r="G13" s="517"/>
      <c r="H13" s="517" t="s">
        <v>4410</v>
      </c>
      <c r="I13" s="517"/>
      <c r="J13" s="517" t="s">
        <v>4410</v>
      </c>
      <c r="K13" s="517"/>
      <c r="L13" s="517" t="s">
        <v>4410</v>
      </c>
      <c r="M13" s="517"/>
      <c r="N13" s="517" t="s">
        <v>4410</v>
      </c>
      <c r="O13" s="517"/>
      <c r="P13" s="517" t="s">
        <v>4410</v>
      </c>
      <c r="Q13" s="517"/>
      <c r="R13" s="517" t="s">
        <v>4410</v>
      </c>
      <c r="S13" s="517"/>
      <c r="T13" s="517" t="s">
        <v>4410</v>
      </c>
      <c r="U13" s="517"/>
      <c r="V13" s="517" t="s">
        <v>4410</v>
      </c>
      <c r="W13" s="517"/>
    </row>
    <row r="14" spans="1:23" ht="24.95" customHeight="1" x14ac:dyDescent="0.2">
      <c r="A14" s="107"/>
      <c r="B14" s="107" t="s">
        <v>3088</v>
      </c>
      <c r="C14" s="15" t="s">
        <v>5711</v>
      </c>
      <c r="D14" s="625">
        <v>44818</v>
      </c>
      <c r="E14" s="625"/>
      <c r="F14" s="15">
        <v>4</v>
      </c>
      <c r="G14" s="15"/>
      <c r="H14" s="475" t="s">
        <v>5877</v>
      </c>
      <c r="I14" s="475"/>
      <c r="J14" s="15" t="s">
        <v>621</v>
      </c>
      <c r="K14" s="15"/>
      <c r="L14" s="15" t="s">
        <v>621</v>
      </c>
      <c r="M14" s="15"/>
      <c r="N14" s="15" t="s">
        <v>621</v>
      </c>
      <c r="O14" s="15"/>
      <c r="P14" s="15" t="s">
        <v>88</v>
      </c>
      <c r="Q14" s="15"/>
      <c r="R14" s="15" t="s">
        <v>88</v>
      </c>
      <c r="S14" s="15"/>
      <c r="T14" s="15" t="s">
        <v>88</v>
      </c>
      <c r="U14" s="15"/>
      <c r="V14" s="15" t="s">
        <v>88</v>
      </c>
      <c r="W14" s="107"/>
    </row>
    <row r="15" spans="1:23" s="648" customFormat="1" ht="24.95" customHeight="1" x14ac:dyDescent="0.2">
      <c r="A15" s="686"/>
      <c r="B15" s="688" t="s">
        <v>3083</v>
      </c>
      <c r="C15" s="685"/>
      <c r="D15" s="687"/>
      <c r="E15" s="687"/>
      <c r="F15" s="687"/>
      <c r="G15" s="687"/>
      <c r="H15" s="687"/>
      <c r="I15" s="687"/>
      <c r="J15" s="687"/>
      <c r="K15" s="687"/>
      <c r="L15" s="687"/>
      <c r="M15" s="687"/>
      <c r="N15" s="687"/>
      <c r="O15" s="687"/>
      <c r="P15" s="687"/>
      <c r="Q15" s="687"/>
      <c r="R15" s="687"/>
      <c r="S15" s="687"/>
      <c r="T15" s="687"/>
      <c r="U15" s="687"/>
      <c r="V15" s="687"/>
      <c r="W15" s="687"/>
    </row>
    <row r="16" spans="1:23" ht="24.95" customHeight="1" x14ac:dyDescent="0.2">
      <c r="A16" s="686"/>
      <c r="B16" s="688" t="s">
        <v>3086</v>
      </c>
      <c r="C16" s="685"/>
      <c r="D16" s="687"/>
      <c r="E16" s="687"/>
      <c r="F16" s="687"/>
      <c r="G16" s="687"/>
      <c r="H16" s="687"/>
      <c r="I16" s="687"/>
      <c r="J16" s="687"/>
      <c r="K16" s="687"/>
      <c r="L16" s="687"/>
      <c r="M16" s="687"/>
      <c r="N16" s="687"/>
      <c r="O16" s="687"/>
      <c r="P16" s="687"/>
      <c r="Q16" s="687"/>
      <c r="R16" s="687"/>
      <c r="S16" s="687"/>
      <c r="T16" s="687"/>
      <c r="U16" s="687"/>
      <c r="V16" s="687"/>
      <c r="W16" s="687"/>
    </row>
  </sheetData>
  <mergeCells count="4">
    <mergeCell ref="C2:C3"/>
    <mergeCell ref="A2:A3"/>
    <mergeCell ref="B2:B3"/>
    <mergeCell ref="D2:W2"/>
  </mergeCells>
  <pageMargins left="0.7" right="0.7" top="0.75" bottom="0.75" header="0.3" footer="0.3"/>
  <pageSetup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1">
    <tabColor theme="9"/>
  </sheetPr>
  <dimension ref="A1:Q21"/>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19" bestFit="1" customWidth="1"/>
    <col min="2" max="2" width="20.85546875" style="119" customWidth="1"/>
    <col min="3" max="3" width="18.42578125" style="119" customWidth="1"/>
    <col min="4" max="4" width="26.28515625" style="119" customWidth="1"/>
    <col min="5" max="7" width="23.42578125" style="119" customWidth="1"/>
    <col min="8" max="9" width="20.85546875" style="119" customWidth="1"/>
    <col min="10" max="10" width="33.42578125" style="119" customWidth="1"/>
    <col min="11" max="11" width="19.42578125" style="119" customWidth="1"/>
    <col min="12" max="13" width="23.42578125" style="119" customWidth="1"/>
    <col min="14" max="14" width="35.42578125" style="119" customWidth="1"/>
    <col min="15" max="15" width="31.85546875" style="119" customWidth="1"/>
    <col min="16" max="16" width="35.42578125" style="119" customWidth="1"/>
    <col min="17" max="17" width="16" style="119" customWidth="1"/>
    <col min="18" max="16384" width="9.140625" style="119"/>
  </cols>
  <sheetData>
    <row r="1" spans="1:17" ht="13.5" thickBot="1" x14ac:dyDescent="0.25">
      <c r="A1" s="128" t="s">
        <v>1457</v>
      </c>
    </row>
    <row r="2" spans="1:17" ht="20.45" customHeight="1" x14ac:dyDescent="0.2">
      <c r="A2" s="809" t="s">
        <v>18</v>
      </c>
      <c r="B2" s="811" t="s">
        <v>19</v>
      </c>
      <c r="C2" s="823" t="s">
        <v>238</v>
      </c>
      <c r="D2" s="811" t="s">
        <v>1458</v>
      </c>
      <c r="E2" s="811"/>
      <c r="F2" s="811"/>
      <c r="G2" s="811"/>
      <c r="H2" s="811" t="s">
        <v>1459</v>
      </c>
      <c r="I2" s="811"/>
      <c r="J2" s="811"/>
      <c r="K2" s="811"/>
      <c r="L2" s="811"/>
      <c r="M2" s="811"/>
      <c r="N2" s="811"/>
      <c r="O2" s="811"/>
      <c r="P2" s="811"/>
      <c r="Q2" s="834"/>
    </row>
    <row r="3" spans="1:17" ht="116.25" customHeight="1" thickBot="1" x14ac:dyDescent="0.25">
      <c r="A3" s="810"/>
      <c r="B3" s="812"/>
      <c r="C3" s="833"/>
      <c r="D3" s="157" t="s">
        <v>1460</v>
      </c>
      <c r="E3" s="158" t="s">
        <v>30</v>
      </c>
      <c r="F3" s="157" t="s">
        <v>1461</v>
      </c>
      <c r="G3" s="158" t="s">
        <v>30</v>
      </c>
      <c r="H3" s="176" t="s">
        <v>1462</v>
      </c>
      <c r="I3" s="177" t="s">
        <v>30</v>
      </c>
      <c r="J3" s="157" t="s">
        <v>1463</v>
      </c>
      <c r="K3" s="158" t="s">
        <v>30</v>
      </c>
      <c r="L3" s="157" t="s">
        <v>1464</v>
      </c>
      <c r="M3" s="158" t="s">
        <v>30</v>
      </c>
      <c r="N3" s="157" t="s">
        <v>1465</v>
      </c>
      <c r="O3" s="158" t="s">
        <v>30</v>
      </c>
      <c r="P3" s="176" t="s">
        <v>1466</v>
      </c>
      <c r="Q3" s="185" t="s">
        <v>30</v>
      </c>
    </row>
    <row r="4" spans="1:17" ht="24.95" customHeight="1" x14ac:dyDescent="0.2">
      <c r="A4" s="160" t="s">
        <v>21</v>
      </c>
      <c r="B4" s="16" t="s">
        <v>22</v>
      </c>
      <c r="C4" s="16" t="s">
        <v>248</v>
      </c>
      <c r="D4" s="16" t="s">
        <v>1467</v>
      </c>
      <c r="E4" s="16" t="s">
        <v>633</v>
      </c>
      <c r="F4" s="16" t="s">
        <v>1468</v>
      </c>
      <c r="G4" s="16" t="s">
        <v>78</v>
      </c>
      <c r="H4" s="16" t="s">
        <v>107</v>
      </c>
      <c r="I4" s="16" t="s">
        <v>1468</v>
      </c>
      <c r="J4" s="16" t="s">
        <v>85</v>
      </c>
      <c r="K4" s="16" t="s">
        <v>78</v>
      </c>
      <c r="L4" s="16" t="s">
        <v>101</v>
      </c>
      <c r="M4" s="16" t="s">
        <v>1469</v>
      </c>
      <c r="N4" s="16" t="s">
        <v>85</v>
      </c>
      <c r="O4" s="16" t="s">
        <v>1470</v>
      </c>
      <c r="P4" s="16" t="s">
        <v>1471</v>
      </c>
      <c r="Q4" s="16" t="s">
        <v>621</v>
      </c>
    </row>
    <row r="5" spans="1:17" ht="24.95" customHeight="1" x14ac:dyDescent="0.2">
      <c r="A5" s="160" t="s">
        <v>21</v>
      </c>
      <c r="B5" s="16" t="s">
        <v>22</v>
      </c>
      <c r="C5" s="16" t="s">
        <v>248</v>
      </c>
      <c r="D5" s="16" t="s">
        <v>1472</v>
      </c>
      <c r="E5" s="16" t="s">
        <v>1473</v>
      </c>
      <c r="F5" s="16" t="s">
        <v>1468</v>
      </c>
      <c r="G5" s="16" t="s">
        <v>78</v>
      </c>
      <c r="H5" s="16" t="s">
        <v>107</v>
      </c>
      <c r="I5" s="16" t="s">
        <v>1468</v>
      </c>
      <c r="J5" s="16" t="s">
        <v>85</v>
      </c>
      <c r="K5" s="201" t="s">
        <v>78</v>
      </c>
      <c r="L5" s="16" t="s">
        <v>101</v>
      </c>
      <c r="M5" s="16" t="s">
        <v>1469</v>
      </c>
      <c r="N5" s="16" t="s">
        <v>85</v>
      </c>
      <c r="O5" s="16" t="s">
        <v>1470</v>
      </c>
      <c r="P5" s="16" t="s">
        <v>1471</v>
      </c>
      <c r="Q5" s="16" t="s">
        <v>621</v>
      </c>
    </row>
    <row r="6" spans="1:17" ht="24.95" customHeight="1" x14ac:dyDescent="0.2">
      <c r="A6" s="160" t="s">
        <v>24</v>
      </c>
      <c r="B6" s="16" t="s">
        <v>25</v>
      </c>
      <c r="C6" s="201" t="s">
        <v>119</v>
      </c>
      <c r="D6" s="201" t="s">
        <v>1474</v>
      </c>
      <c r="E6" s="201" t="s">
        <v>1475</v>
      </c>
      <c r="F6" s="201" t="s">
        <v>1476</v>
      </c>
      <c r="G6" s="106" t="s">
        <v>1477</v>
      </c>
      <c r="H6" s="201" t="s">
        <v>1476</v>
      </c>
      <c r="I6" s="16" t="s">
        <v>1468</v>
      </c>
      <c r="J6" s="16" t="s">
        <v>85</v>
      </c>
      <c r="K6" s="201" t="s">
        <v>78</v>
      </c>
      <c r="L6" s="201" t="s">
        <v>1469</v>
      </c>
      <c r="M6" s="106" t="s">
        <v>78</v>
      </c>
      <c r="N6" s="201" t="s">
        <v>1470</v>
      </c>
      <c r="O6" s="106" t="s">
        <v>78</v>
      </c>
      <c r="P6" s="201" t="s">
        <v>621</v>
      </c>
      <c r="Q6" s="16" t="s">
        <v>78</v>
      </c>
    </row>
    <row r="7" spans="1:17" ht="24.95" customHeight="1" x14ac:dyDescent="0.2">
      <c r="A7" s="160" t="s">
        <v>24</v>
      </c>
      <c r="B7" s="16" t="s">
        <v>25</v>
      </c>
      <c r="C7" s="201" t="s">
        <v>119</v>
      </c>
      <c r="D7" s="201"/>
      <c r="E7" s="201" t="s">
        <v>671</v>
      </c>
      <c r="F7" s="201"/>
      <c r="G7" s="106" t="s">
        <v>1477</v>
      </c>
      <c r="H7" s="201"/>
      <c r="I7" s="16" t="s">
        <v>1468</v>
      </c>
      <c r="J7" s="16"/>
      <c r="K7" s="201" t="s">
        <v>85</v>
      </c>
      <c r="L7" s="201"/>
      <c r="M7" s="16" t="s">
        <v>1469</v>
      </c>
      <c r="N7" s="201"/>
      <c r="O7" s="16" t="s">
        <v>1470</v>
      </c>
      <c r="P7" s="201"/>
      <c r="Q7" s="16" t="s">
        <v>621</v>
      </c>
    </row>
    <row r="8" spans="1:17" ht="24.95" customHeight="1" x14ac:dyDescent="0.2">
      <c r="A8" s="160" t="s">
        <v>26</v>
      </c>
      <c r="B8" s="16" t="s">
        <v>27</v>
      </c>
      <c r="C8" s="160" t="s">
        <v>135</v>
      </c>
      <c r="D8" s="16" t="s">
        <v>1478</v>
      </c>
      <c r="E8" s="16" t="s">
        <v>633</v>
      </c>
      <c r="F8" s="16" t="s">
        <v>107</v>
      </c>
      <c r="G8" s="106" t="s">
        <v>1477</v>
      </c>
      <c r="H8" s="16" t="s">
        <v>107</v>
      </c>
      <c r="I8" s="16" t="s">
        <v>1468</v>
      </c>
      <c r="J8" s="16" t="s">
        <v>85</v>
      </c>
      <c r="K8" s="16" t="s">
        <v>78</v>
      </c>
      <c r="L8" s="16" t="s">
        <v>101</v>
      </c>
      <c r="M8" s="16" t="s">
        <v>1469</v>
      </c>
      <c r="N8" s="16" t="s">
        <v>85</v>
      </c>
      <c r="O8" s="16" t="s">
        <v>1470</v>
      </c>
      <c r="P8" s="16" t="s">
        <v>1471</v>
      </c>
      <c r="Q8" s="16" t="s">
        <v>621</v>
      </c>
    </row>
    <row r="9" spans="1:17" ht="24.95" customHeight="1" x14ac:dyDescent="0.2">
      <c r="A9" s="160" t="s">
        <v>26</v>
      </c>
      <c r="B9" s="16" t="s">
        <v>27</v>
      </c>
      <c r="C9" s="160" t="s">
        <v>135</v>
      </c>
      <c r="D9" s="95" t="s">
        <v>1069</v>
      </c>
      <c r="E9" s="95" t="s">
        <v>671</v>
      </c>
      <c r="F9" s="95" t="s">
        <v>107</v>
      </c>
      <c r="G9" s="106" t="s">
        <v>1477</v>
      </c>
      <c r="H9" s="95" t="s">
        <v>107</v>
      </c>
      <c r="I9" s="16" t="s">
        <v>1468</v>
      </c>
      <c r="J9" s="16" t="s">
        <v>85</v>
      </c>
      <c r="K9" s="16" t="s">
        <v>78</v>
      </c>
      <c r="L9" s="95" t="s">
        <v>101</v>
      </c>
      <c r="M9" s="16" t="s">
        <v>1469</v>
      </c>
      <c r="N9" s="16" t="s">
        <v>85</v>
      </c>
      <c r="O9" s="16" t="s">
        <v>1470</v>
      </c>
      <c r="P9" s="95" t="s">
        <v>1471</v>
      </c>
      <c r="Q9" s="16" t="s">
        <v>621</v>
      </c>
    </row>
    <row r="10" spans="1:17" ht="24.95" customHeight="1" x14ac:dyDescent="0.2">
      <c r="A10" s="161" t="s">
        <v>3087</v>
      </c>
      <c r="B10" s="107" t="s">
        <v>3087</v>
      </c>
      <c r="C10" s="147" t="s">
        <v>3113</v>
      </c>
      <c r="D10" s="514" t="s">
        <v>235</v>
      </c>
      <c r="E10" s="107" t="s">
        <v>3339</v>
      </c>
      <c r="F10" s="107"/>
      <c r="G10" s="107" t="s">
        <v>3339</v>
      </c>
      <c r="H10" s="107"/>
      <c r="I10" s="107" t="s">
        <v>3339</v>
      </c>
      <c r="J10" s="107"/>
      <c r="K10" s="107" t="s">
        <v>3339</v>
      </c>
      <c r="L10" s="107"/>
      <c r="M10" s="107" t="s">
        <v>3339</v>
      </c>
      <c r="N10" s="107"/>
      <c r="O10" s="107" t="s">
        <v>3339</v>
      </c>
      <c r="P10" s="107"/>
      <c r="Q10" s="107" t="s">
        <v>3339</v>
      </c>
    </row>
    <row r="11" spans="1:17" ht="24.95" customHeight="1" x14ac:dyDescent="0.2">
      <c r="A11" s="107" t="s">
        <v>3782</v>
      </c>
      <c r="B11" s="146" t="s">
        <v>3073</v>
      </c>
      <c r="C11" s="107" t="s">
        <v>3796</v>
      </c>
      <c r="D11" s="107" t="s">
        <v>3960</v>
      </c>
      <c r="E11" s="107"/>
      <c r="F11" s="16" t="s">
        <v>3961</v>
      </c>
      <c r="G11" s="16"/>
      <c r="H11" s="16" t="s">
        <v>3962</v>
      </c>
      <c r="I11" s="16"/>
      <c r="J11" s="16" t="s">
        <v>3963</v>
      </c>
      <c r="K11" s="16"/>
      <c r="L11" s="16" t="s">
        <v>3964</v>
      </c>
      <c r="M11" s="16"/>
      <c r="N11" s="16" t="s">
        <v>3964</v>
      </c>
      <c r="O11" s="16"/>
      <c r="P11" s="107"/>
      <c r="Q11" s="107"/>
    </row>
    <row r="12" spans="1:17" ht="24.95" customHeight="1" x14ac:dyDescent="0.2">
      <c r="A12" s="107" t="s">
        <v>3782</v>
      </c>
      <c r="B12" s="146" t="s">
        <v>3073</v>
      </c>
      <c r="C12" s="107" t="s">
        <v>3796</v>
      </c>
      <c r="D12" s="107" t="s">
        <v>3965</v>
      </c>
      <c r="E12" s="107"/>
      <c r="F12" s="107" t="s">
        <v>216</v>
      </c>
      <c r="G12" s="107"/>
      <c r="H12" s="107" t="s">
        <v>216</v>
      </c>
      <c r="I12" s="107"/>
      <c r="J12" s="107"/>
      <c r="K12" s="107"/>
      <c r="L12" s="107" t="s">
        <v>1039</v>
      </c>
      <c r="M12" s="107"/>
      <c r="N12" s="107"/>
      <c r="O12" s="107"/>
      <c r="P12" s="16" t="s">
        <v>3966</v>
      </c>
      <c r="Q12" s="107"/>
    </row>
    <row r="13" spans="1:17" ht="24.95" customHeight="1" x14ac:dyDescent="0.2">
      <c r="A13" s="107" t="s">
        <v>3782</v>
      </c>
      <c r="B13" s="146" t="s">
        <v>3073</v>
      </c>
      <c r="C13" s="107" t="s">
        <v>3796</v>
      </c>
      <c r="D13" s="107" t="s">
        <v>1038</v>
      </c>
      <c r="E13" s="107"/>
      <c r="F13" s="107" t="s">
        <v>216</v>
      </c>
      <c r="G13" s="107"/>
      <c r="H13" s="107" t="s">
        <v>216</v>
      </c>
      <c r="I13" s="107"/>
      <c r="J13" s="107" t="s">
        <v>3806</v>
      </c>
      <c r="K13" s="107"/>
      <c r="L13" s="107" t="s">
        <v>1039</v>
      </c>
      <c r="M13" s="107"/>
      <c r="N13" s="107"/>
      <c r="O13" s="107"/>
      <c r="P13" s="16" t="s">
        <v>3967</v>
      </c>
      <c r="Q13" s="107"/>
    </row>
    <row r="14" spans="1:17" ht="24.95" customHeight="1" x14ac:dyDescent="0.2">
      <c r="A14" s="107" t="s">
        <v>3782</v>
      </c>
      <c r="B14" s="107" t="s">
        <v>3073</v>
      </c>
      <c r="C14" s="107" t="s">
        <v>3796</v>
      </c>
      <c r="D14" s="107" t="s">
        <v>3968</v>
      </c>
      <c r="E14" s="107"/>
      <c r="F14" s="107" t="s">
        <v>216</v>
      </c>
      <c r="G14" s="107"/>
      <c r="H14" s="107" t="s">
        <v>216</v>
      </c>
      <c r="I14" s="107"/>
      <c r="J14" s="107" t="s">
        <v>3806</v>
      </c>
      <c r="K14" s="107"/>
      <c r="L14" s="107" t="s">
        <v>1039</v>
      </c>
      <c r="M14" s="107"/>
      <c r="N14" s="107"/>
      <c r="O14" s="107"/>
      <c r="P14" s="107"/>
      <c r="Q14" s="107"/>
    </row>
    <row r="15" spans="1:17" ht="24.95" customHeight="1" x14ac:dyDescent="0.2">
      <c r="A15" s="107" t="s">
        <v>3782</v>
      </c>
      <c r="B15" s="107" t="s">
        <v>3073</v>
      </c>
      <c r="C15" s="107" t="s">
        <v>3796</v>
      </c>
      <c r="D15" s="107" t="s">
        <v>3969</v>
      </c>
      <c r="E15" s="107"/>
      <c r="F15" s="107" t="s">
        <v>216</v>
      </c>
      <c r="G15" s="107"/>
      <c r="H15" s="107" t="s">
        <v>216</v>
      </c>
      <c r="I15" s="107"/>
      <c r="J15" s="107" t="s">
        <v>3806</v>
      </c>
      <c r="K15" s="107"/>
      <c r="L15" s="107" t="s">
        <v>1039</v>
      </c>
      <c r="M15" s="107"/>
      <c r="N15" s="107"/>
      <c r="O15" s="107"/>
      <c r="P15" s="107"/>
      <c r="Q15" s="107"/>
    </row>
    <row r="16" spans="1:17" ht="24.95" customHeight="1" x14ac:dyDescent="0.2">
      <c r="A16" s="653" t="s">
        <v>3080</v>
      </c>
      <c r="B16" s="107" t="s">
        <v>3080</v>
      </c>
      <c r="C16" s="107" t="s">
        <v>4461</v>
      </c>
      <c r="D16" s="107" t="s">
        <v>4493</v>
      </c>
      <c r="E16" s="107"/>
      <c r="F16" s="107" t="s">
        <v>4569</v>
      </c>
      <c r="G16" s="107"/>
      <c r="H16" s="107" t="s">
        <v>107</v>
      </c>
      <c r="I16" s="107"/>
      <c r="J16" s="107"/>
      <c r="K16" s="107"/>
      <c r="L16" s="107" t="s">
        <v>101</v>
      </c>
      <c r="M16" s="107"/>
      <c r="N16" s="107"/>
      <c r="O16" s="107"/>
      <c r="P16" s="661" t="s">
        <v>4570</v>
      </c>
      <c r="Q16" s="107"/>
    </row>
    <row r="17" spans="1:17" ht="24.95" customHeight="1" x14ac:dyDescent="0.2">
      <c r="A17" s="653" t="s">
        <v>3080</v>
      </c>
      <c r="B17" s="107" t="s">
        <v>3080</v>
      </c>
      <c r="C17" s="107" t="s">
        <v>4461</v>
      </c>
      <c r="D17" s="107" t="s">
        <v>4571</v>
      </c>
      <c r="E17" s="107"/>
      <c r="F17" s="107" t="s">
        <v>4572</v>
      </c>
      <c r="G17" s="107"/>
      <c r="H17" s="107" t="s">
        <v>101</v>
      </c>
      <c r="I17" s="107"/>
      <c r="J17" s="661" t="s">
        <v>4573</v>
      </c>
      <c r="K17" s="107"/>
      <c r="L17" s="107" t="s">
        <v>101</v>
      </c>
      <c r="M17" s="107"/>
      <c r="N17" s="107"/>
      <c r="O17" s="107"/>
      <c r="P17" s="661" t="s">
        <v>4574</v>
      </c>
      <c r="Q17" s="107"/>
    </row>
    <row r="18" spans="1:17" ht="24.95" customHeight="1" x14ac:dyDescent="0.2">
      <c r="A18" s="653" t="s">
        <v>3080</v>
      </c>
      <c r="B18" s="107" t="s">
        <v>3080</v>
      </c>
      <c r="C18" s="107" t="s">
        <v>4461</v>
      </c>
      <c r="D18" s="107" t="s">
        <v>1069</v>
      </c>
      <c r="E18" s="107"/>
      <c r="F18" s="107" t="s">
        <v>4572</v>
      </c>
      <c r="G18" s="107"/>
      <c r="H18" s="107" t="s">
        <v>101</v>
      </c>
      <c r="I18" s="107"/>
      <c r="J18" s="661" t="s">
        <v>4575</v>
      </c>
      <c r="K18" s="107"/>
      <c r="L18" s="107" t="s">
        <v>101</v>
      </c>
      <c r="M18" s="107"/>
      <c r="N18" s="107"/>
      <c r="O18" s="107"/>
      <c r="P18" s="661" t="s">
        <v>4574</v>
      </c>
      <c r="Q18" s="107"/>
    </row>
    <row r="19" spans="1:17" ht="24.95" customHeight="1" x14ac:dyDescent="0.2">
      <c r="A19" s="107"/>
      <c r="B19" s="107" t="s">
        <v>3088</v>
      </c>
      <c r="C19" s="107" t="s">
        <v>5711</v>
      </c>
      <c r="D19" s="661" t="s">
        <v>5878</v>
      </c>
      <c r="E19" s="661"/>
      <c r="F19" s="107" t="s">
        <v>3153</v>
      </c>
      <c r="G19" s="107"/>
      <c r="H19" s="107" t="s">
        <v>107</v>
      </c>
      <c r="I19" s="107"/>
      <c r="J19" s="107"/>
      <c r="K19" s="107"/>
      <c r="L19" s="107" t="s">
        <v>101</v>
      </c>
      <c r="M19" s="107"/>
      <c r="N19" s="107"/>
      <c r="O19" s="107"/>
      <c r="P19" s="661" t="s">
        <v>5879</v>
      </c>
      <c r="Q19" s="107"/>
    </row>
    <row r="20" spans="1:17" ht="24.95" customHeight="1" x14ac:dyDescent="0.2">
      <c r="A20" s="661" t="s">
        <v>3083</v>
      </c>
      <c r="B20" s="661" t="s">
        <v>3083</v>
      </c>
      <c r="C20" s="661" t="s">
        <v>5403</v>
      </c>
      <c r="D20" s="662" t="s">
        <v>6928</v>
      </c>
      <c r="E20" s="662" t="s">
        <v>6929</v>
      </c>
      <c r="F20" s="662" t="s">
        <v>6930</v>
      </c>
      <c r="G20" s="662" t="s">
        <v>6929</v>
      </c>
      <c r="H20" s="662" t="s">
        <v>101</v>
      </c>
      <c r="I20" s="662" t="s">
        <v>6929</v>
      </c>
      <c r="J20" s="662" t="s">
        <v>6931</v>
      </c>
      <c r="K20" s="662" t="s">
        <v>6929</v>
      </c>
      <c r="L20" s="662" t="s">
        <v>107</v>
      </c>
      <c r="M20" s="662" t="s">
        <v>6929</v>
      </c>
      <c r="N20" s="662" t="s">
        <v>6932</v>
      </c>
      <c r="O20" s="662" t="s">
        <v>6929</v>
      </c>
      <c r="P20" s="662" t="s">
        <v>6933</v>
      </c>
      <c r="Q20" s="662" t="s">
        <v>6929</v>
      </c>
    </row>
    <row r="21" spans="1:17" ht="24.95" customHeight="1" x14ac:dyDescent="0.2">
      <c r="A21" s="663"/>
      <c r="B21" s="473" t="s">
        <v>3086</v>
      </c>
      <c r="C21" s="664" t="s">
        <v>5423</v>
      </c>
      <c r="D21" s="661" t="s">
        <v>88</v>
      </c>
      <c r="E21" s="661"/>
      <c r="F21" s="661" t="s">
        <v>6935</v>
      </c>
      <c r="G21" s="661"/>
      <c r="H21" s="661" t="s">
        <v>88</v>
      </c>
      <c r="I21" s="661"/>
      <c r="J21" s="661" t="s">
        <v>88</v>
      </c>
      <c r="K21" s="661"/>
      <c r="L21" s="661" t="s">
        <v>88</v>
      </c>
      <c r="M21" s="661"/>
      <c r="N21" s="661" t="s">
        <v>88</v>
      </c>
      <c r="O21" s="661"/>
      <c r="P21" s="661" t="s">
        <v>88</v>
      </c>
      <c r="Q21" s="107"/>
    </row>
  </sheetData>
  <mergeCells count="5">
    <mergeCell ref="C2:C3"/>
    <mergeCell ref="A2:A3"/>
    <mergeCell ref="B2:B3"/>
    <mergeCell ref="D2:G2"/>
    <mergeCell ref="H2:Q2"/>
  </mergeCells>
  <pageMargins left="0.7" right="0.7" top="0.75" bottom="0.75" header="0.3" footer="0.3"/>
  <pageSetup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2">
    <tabColor theme="9"/>
  </sheetPr>
  <dimension ref="A1:W27"/>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19" bestFit="1" customWidth="1"/>
    <col min="2" max="2" width="20.85546875" style="119" customWidth="1"/>
    <col min="3" max="3" width="18.42578125" style="119" customWidth="1"/>
    <col min="4" max="4" width="24.42578125" style="119" customWidth="1"/>
    <col min="5" max="7" width="16.5703125" style="119" customWidth="1"/>
    <col min="8" max="8" width="59" style="119" customWidth="1"/>
    <col min="9" max="9" width="17.140625" style="119" customWidth="1"/>
    <col min="10" max="10" width="35.42578125" style="119" customWidth="1"/>
    <col min="11" max="11" width="17.140625" style="119" customWidth="1"/>
    <col min="12" max="12" width="33.85546875" style="119" customWidth="1"/>
    <col min="13" max="13" width="16.28515625" style="119" customWidth="1"/>
    <col min="14" max="14" width="39.42578125" style="119" customWidth="1"/>
    <col min="15" max="15" width="17.140625" style="119" customWidth="1"/>
    <col min="16" max="17" width="23.42578125" style="119" customWidth="1"/>
    <col min="18" max="18" width="25" style="119" customWidth="1"/>
    <col min="19" max="19" width="19.42578125" style="119" customWidth="1"/>
    <col min="20" max="20" width="33.42578125" style="119" customWidth="1"/>
    <col min="21" max="21" width="19.140625" style="119" customWidth="1"/>
    <col min="22" max="22" width="35.42578125" style="119" customWidth="1"/>
    <col min="23" max="23" width="18.28515625" style="119" customWidth="1"/>
    <col min="24" max="16384" width="9.140625" style="119"/>
  </cols>
  <sheetData>
    <row r="1" spans="1:23" ht="13.5" thickBot="1" x14ac:dyDescent="0.25">
      <c r="A1" s="128" t="s">
        <v>1479</v>
      </c>
    </row>
    <row r="2" spans="1:23" ht="29.45" customHeight="1" x14ac:dyDescent="0.2">
      <c r="A2" s="809" t="s">
        <v>18</v>
      </c>
      <c r="B2" s="811" t="s">
        <v>19</v>
      </c>
      <c r="C2" s="823" t="s">
        <v>238</v>
      </c>
      <c r="D2" s="811" t="s">
        <v>1480</v>
      </c>
      <c r="E2" s="811"/>
      <c r="F2" s="811"/>
      <c r="G2" s="811"/>
      <c r="H2" s="811"/>
      <c r="I2" s="811"/>
      <c r="J2" s="811"/>
      <c r="K2" s="811"/>
      <c r="L2" s="811"/>
      <c r="M2" s="811"/>
      <c r="N2" s="811"/>
      <c r="O2" s="811"/>
      <c r="P2" s="811"/>
      <c r="Q2" s="811"/>
      <c r="R2" s="811"/>
      <c r="S2" s="811"/>
      <c r="T2" s="811"/>
      <c r="U2" s="811"/>
      <c r="V2" s="811"/>
      <c r="W2" s="834"/>
    </row>
    <row r="3" spans="1:23" ht="80.099999999999994" customHeight="1" thickBot="1" x14ac:dyDescent="0.25">
      <c r="A3" s="810"/>
      <c r="B3" s="812"/>
      <c r="C3" s="833"/>
      <c r="D3" s="157" t="s">
        <v>1481</v>
      </c>
      <c r="E3" s="158" t="s">
        <v>30</v>
      </c>
      <c r="F3" s="157" t="s">
        <v>1482</v>
      </c>
      <c r="G3" s="158" t="s">
        <v>30</v>
      </c>
      <c r="H3" s="157" t="s">
        <v>1483</v>
      </c>
      <c r="I3" s="158" t="s">
        <v>30</v>
      </c>
      <c r="J3" s="157" t="s">
        <v>5341</v>
      </c>
      <c r="K3" s="158" t="s">
        <v>30</v>
      </c>
      <c r="L3" s="157" t="s">
        <v>5342</v>
      </c>
      <c r="M3" s="158" t="s">
        <v>30</v>
      </c>
      <c r="N3" s="157" t="s">
        <v>1484</v>
      </c>
      <c r="O3" s="158" t="s">
        <v>30</v>
      </c>
      <c r="P3" s="157" t="s">
        <v>1485</v>
      </c>
      <c r="Q3" s="158" t="s">
        <v>30</v>
      </c>
      <c r="R3" s="157" t="s">
        <v>1486</v>
      </c>
      <c r="S3" s="158" t="s">
        <v>30</v>
      </c>
      <c r="T3" s="157" t="s">
        <v>1487</v>
      </c>
      <c r="U3" s="158" t="s">
        <v>30</v>
      </c>
      <c r="V3" s="157" t="s">
        <v>1488</v>
      </c>
      <c r="W3" s="257" t="s">
        <v>30</v>
      </c>
    </row>
    <row r="4" spans="1:23" ht="24.95" customHeight="1" x14ac:dyDescent="0.2">
      <c r="A4" s="160" t="s">
        <v>21</v>
      </c>
      <c r="B4" s="16" t="s">
        <v>22</v>
      </c>
      <c r="C4" s="16" t="s">
        <v>248</v>
      </c>
      <c r="D4" s="194" t="s">
        <v>1489</v>
      </c>
      <c r="E4" s="194"/>
      <c r="F4" s="320">
        <v>36</v>
      </c>
      <c r="G4" s="320"/>
      <c r="H4" s="320" t="s">
        <v>1490</v>
      </c>
      <c r="I4" s="320"/>
      <c r="J4" s="194" t="s">
        <v>1373</v>
      </c>
      <c r="K4" s="194"/>
      <c r="L4" s="194" t="s">
        <v>1491</v>
      </c>
      <c r="M4" s="194"/>
      <c r="N4" s="194" t="s">
        <v>1492</v>
      </c>
      <c r="O4" s="194"/>
      <c r="P4" s="194" t="s">
        <v>1377</v>
      </c>
      <c r="Q4" s="194"/>
      <c r="R4" s="194" t="s">
        <v>1377</v>
      </c>
      <c r="S4" s="194"/>
      <c r="T4" s="194" t="s">
        <v>526</v>
      </c>
      <c r="U4" s="194"/>
      <c r="V4" s="194" t="s">
        <v>521</v>
      </c>
      <c r="W4" s="194"/>
    </row>
    <row r="5" spans="1:23" ht="24.95" customHeight="1" x14ac:dyDescent="0.2">
      <c r="A5" s="160" t="s">
        <v>21</v>
      </c>
      <c r="B5" s="16" t="s">
        <v>22</v>
      </c>
      <c r="C5" s="16" t="s">
        <v>248</v>
      </c>
      <c r="D5" s="194" t="s">
        <v>1493</v>
      </c>
      <c r="E5" s="194"/>
      <c r="F5" s="194" t="s">
        <v>1494</v>
      </c>
      <c r="G5" s="194"/>
      <c r="H5" s="194" t="s">
        <v>1495</v>
      </c>
      <c r="I5" s="194"/>
      <c r="J5" s="194" t="s">
        <v>1419</v>
      </c>
      <c r="K5" s="194"/>
      <c r="L5" s="194" t="s">
        <v>524</v>
      </c>
      <c r="M5" s="194"/>
      <c r="N5" s="194" t="s">
        <v>524</v>
      </c>
      <c r="O5" s="194"/>
      <c r="P5" s="194" t="s">
        <v>1377</v>
      </c>
      <c r="Q5" s="194"/>
      <c r="R5" s="194" t="s">
        <v>1377</v>
      </c>
      <c r="S5" s="194"/>
      <c r="T5" s="194" t="s">
        <v>526</v>
      </c>
      <c r="U5" s="194"/>
      <c r="V5" s="194" t="s">
        <v>521</v>
      </c>
      <c r="W5" s="194"/>
    </row>
    <row r="6" spans="1:23" ht="24.95" customHeight="1" x14ac:dyDescent="0.2">
      <c r="A6" s="160" t="s">
        <v>21</v>
      </c>
      <c r="B6" s="16" t="s">
        <v>22</v>
      </c>
      <c r="C6" s="16" t="s">
        <v>248</v>
      </c>
      <c r="D6" s="194" t="s">
        <v>1496</v>
      </c>
      <c r="E6" s="194"/>
      <c r="F6" s="194">
        <v>0.05</v>
      </c>
      <c r="G6" s="194"/>
      <c r="H6" s="320" t="s">
        <v>1497</v>
      </c>
      <c r="I6" s="320"/>
      <c r="J6" s="194" t="s">
        <v>1419</v>
      </c>
      <c r="K6" s="194"/>
      <c r="L6" s="194" t="s">
        <v>524</v>
      </c>
      <c r="M6" s="194"/>
      <c r="N6" s="194" t="s">
        <v>524</v>
      </c>
      <c r="O6" s="194"/>
      <c r="P6" s="194" t="s">
        <v>1377</v>
      </c>
      <c r="Q6" s="194"/>
      <c r="R6" s="194" t="s">
        <v>1377</v>
      </c>
      <c r="S6" s="194"/>
      <c r="T6" s="194" t="s">
        <v>526</v>
      </c>
      <c r="U6" s="194"/>
      <c r="V6" s="194" t="s">
        <v>521</v>
      </c>
      <c r="W6" s="194"/>
    </row>
    <row r="7" spans="1:23" ht="24.95" customHeight="1" x14ac:dyDescent="0.2">
      <c r="A7" s="160" t="s">
        <v>21</v>
      </c>
      <c r="B7" s="16" t="s">
        <v>22</v>
      </c>
      <c r="C7" s="16" t="s">
        <v>248</v>
      </c>
      <c r="D7" s="194" t="s">
        <v>1498</v>
      </c>
      <c r="E7" s="194"/>
      <c r="F7" s="194">
        <v>0.05</v>
      </c>
      <c r="G7" s="194"/>
      <c r="H7" s="320" t="s">
        <v>1499</v>
      </c>
      <c r="I7" s="320"/>
      <c r="J7" s="194" t="s">
        <v>1419</v>
      </c>
      <c r="K7" s="194"/>
      <c r="L7" s="194" t="s">
        <v>524</v>
      </c>
      <c r="M7" s="194"/>
      <c r="N7" s="194" t="s">
        <v>524</v>
      </c>
      <c r="O7" s="194"/>
      <c r="P7" s="194" t="s">
        <v>1377</v>
      </c>
      <c r="Q7" s="194"/>
      <c r="R7" s="194" t="s">
        <v>1377</v>
      </c>
      <c r="S7" s="194"/>
      <c r="T7" s="194" t="s">
        <v>526</v>
      </c>
      <c r="U7" s="194"/>
      <c r="V7" s="194" t="s">
        <v>521</v>
      </c>
      <c r="W7" s="194"/>
    </row>
    <row r="8" spans="1:23" ht="24.95" customHeight="1" x14ac:dyDescent="0.2">
      <c r="A8" s="160" t="s">
        <v>21</v>
      </c>
      <c r="B8" s="16" t="s">
        <v>22</v>
      </c>
      <c r="C8" s="16" t="s">
        <v>248</v>
      </c>
      <c r="D8" s="194" t="s">
        <v>1500</v>
      </c>
      <c r="E8" s="194"/>
      <c r="F8" s="194">
        <v>0.05</v>
      </c>
      <c r="G8" s="194"/>
      <c r="H8" s="320" t="s">
        <v>1499</v>
      </c>
      <c r="I8" s="320"/>
      <c r="J8" s="194" t="s">
        <v>1419</v>
      </c>
      <c r="K8" s="194"/>
      <c r="L8" s="194" t="s">
        <v>524</v>
      </c>
      <c r="M8" s="194"/>
      <c r="N8" s="194" t="s">
        <v>524</v>
      </c>
      <c r="O8" s="194"/>
      <c r="P8" s="194" t="s">
        <v>1377</v>
      </c>
      <c r="Q8" s="194"/>
      <c r="R8" s="194" t="s">
        <v>1377</v>
      </c>
      <c r="S8" s="194"/>
      <c r="T8" s="194" t="s">
        <v>526</v>
      </c>
      <c r="U8" s="194"/>
      <c r="V8" s="194" t="s">
        <v>521</v>
      </c>
      <c r="W8" s="194"/>
    </row>
    <row r="9" spans="1:23" ht="24.95" customHeight="1" x14ac:dyDescent="0.2">
      <c r="A9" s="160" t="s">
        <v>21</v>
      </c>
      <c r="B9" s="16" t="s">
        <v>22</v>
      </c>
      <c r="C9" s="16" t="s">
        <v>248</v>
      </c>
      <c r="D9" s="194" t="s">
        <v>1501</v>
      </c>
      <c r="E9" s="194"/>
      <c r="F9" s="194" t="s">
        <v>1502</v>
      </c>
      <c r="G9" s="194"/>
      <c r="H9" s="194" t="s">
        <v>1503</v>
      </c>
      <c r="I9" s="194"/>
      <c r="J9" s="194" t="s">
        <v>568</v>
      </c>
      <c r="K9" s="194"/>
      <c r="L9" s="194" t="s">
        <v>524</v>
      </c>
      <c r="M9" s="194"/>
      <c r="N9" s="194" t="s">
        <v>524</v>
      </c>
      <c r="O9" s="194"/>
      <c r="P9" s="194" t="s">
        <v>1377</v>
      </c>
      <c r="Q9" s="194"/>
      <c r="R9" s="194" t="s">
        <v>1377</v>
      </c>
      <c r="S9" s="194"/>
      <c r="T9" s="194" t="s">
        <v>526</v>
      </c>
      <c r="U9" s="194"/>
      <c r="V9" s="194" t="s">
        <v>521</v>
      </c>
      <c r="W9" s="194"/>
    </row>
    <row r="10" spans="1:23" ht="24.95" customHeight="1" x14ac:dyDescent="0.2">
      <c r="A10" s="160" t="s">
        <v>21</v>
      </c>
      <c r="B10" s="16" t="s">
        <v>22</v>
      </c>
      <c r="C10" s="16" t="s">
        <v>248</v>
      </c>
      <c r="D10" s="194" t="s">
        <v>1504</v>
      </c>
      <c r="E10" s="194"/>
      <c r="F10" s="194" t="s">
        <v>1505</v>
      </c>
      <c r="G10" s="194"/>
      <c r="H10" s="320" t="s">
        <v>1506</v>
      </c>
      <c r="I10" s="320"/>
      <c r="J10" s="194" t="s">
        <v>1373</v>
      </c>
      <c r="K10" s="194"/>
      <c r="L10" s="194" t="s">
        <v>524</v>
      </c>
      <c r="M10" s="194"/>
      <c r="N10" s="194" t="s">
        <v>524</v>
      </c>
      <c r="O10" s="194"/>
      <c r="P10" s="194" t="s">
        <v>1377</v>
      </c>
      <c r="Q10" s="194"/>
      <c r="R10" s="194" t="s">
        <v>1377</v>
      </c>
      <c r="S10" s="194"/>
      <c r="T10" s="194" t="s">
        <v>526</v>
      </c>
      <c r="U10" s="194"/>
      <c r="V10" s="194" t="s">
        <v>521</v>
      </c>
      <c r="W10" s="194"/>
    </row>
    <row r="11" spans="1:23" ht="24.95" customHeight="1" x14ac:dyDescent="0.2">
      <c r="A11" s="160" t="s">
        <v>21</v>
      </c>
      <c r="B11" s="16" t="s">
        <v>22</v>
      </c>
      <c r="C11" s="16" t="s">
        <v>248</v>
      </c>
      <c r="D11" s="194" t="s">
        <v>1507</v>
      </c>
      <c r="E11" s="194"/>
      <c r="F11" s="320">
        <v>100</v>
      </c>
      <c r="G11" s="320"/>
      <c r="H11" s="320" t="s">
        <v>1508</v>
      </c>
      <c r="I11" s="320"/>
      <c r="J11" s="194" t="s">
        <v>1373</v>
      </c>
      <c r="K11" s="194"/>
      <c r="L11" s="194" t="s">
        <v>1491</v>
      </c>
      <c r="M11" s="194"/>
      <c r="N11" s="194" t="s">
        <v>1492</v>
      </c>
      <c r="O11" s="194"/>
      <c r="P11" s="194" t="s">
        <v>1377</v>
      </c>
      <c r="Q11" s="194"/>
      <c r="R11" s="194" t="s">
        <v>1377</v>
      </c>
      <c r="S11" s="194"/>
      <c r="T11" s="194" t="s">
        <v>526</v>
      </c>
      <c r="U11" s="194"/>
      <c r="V11" s="194" t="s">
        <v>521</v>
      </c>
      <c r="W11" s="194"/>
    </row>
    <row r="12" spans="1:23" ht="24.95" customHeight="1" x14ac:dyDescent="0.2">
      <c r="A12" s="160" t="s">
        <v>24</v>
      </c>
      <c r="B12" s="16" t="s">
        <v>25</v>
      </c>
      <c r="C12" s="201" t="s">
        <v>119</v>
      </c>
      <c r="D12" s="324" t="s">
        <v>1509</v>
      </c>
      <c r="E12" s="251"/>
      <c r="F12" s="251" t="s">
        <v>1510</v>
      </c>
      <c r="G12" s="251"/>
      <c r="H12" s="251" t="s">
        <v>1510</v>
      </c>
      <c r="I12" s="251"/>
      <c r="J12" s="251" t="s">
        <v>1510</v>
      </c>
      <c r="K12" s="251"/>
      <c r="L12" s="251" t="s">
        <v>1510</v>
      </c>
      <c r="M12" s="251"/>
      <c r="N12" s="251" t="s">
        <v>1510</v>
      </c>
      <c r="O12" s="251"/>
      <c r="P12" s="251" t="s">
        <v>1510</v>
      </c>
      <c r="Q12" s="251"/>
      <c r="R12" s="251" t="s">
        <v>1510</v>
      </c>
      <c r="S12" s="251"/>
      <c r="T12" s="251" t="s">
        <v>1510</v>
      </c>
      <c r="U12" s="251"/>
      <c r="V12" s="251" t="s">
        <v>1510</v>
      </c>
      <c r="W12" s="251"/>
    </row>
    <row r="13" spans="1:23" ht="24.95" customHeight="1" x14ac:dyDescent="0.2">
      <c r="A13" s="160" t="s">
        <v>26</v>
      </c>
      <c r="B13" s="16" t="s">
        <v>27</v>
      </c>
      <c r="C13" s="160" t="s">
        <v>135</v>
      </c>
      <c r="D13" s="194" t="s">
        <v>1511</v>
      </c>
      <c r="E13" s="194"/>
      <c r="F13" s="194" t="s">
        <v>1511</v>
      </c>
      <c r="G13" s="194"/>
      <c r="H13" s="194" t="s">
        <v>1511</v>
      </c>
      <c r="I13" s="194"/>
      <c r="J13" s="194" t="s">
        <v>1512</v>
      </c>
      <c r="K13" s="194"/>
      <c r="L13" s="194" t="s">
        <v>88</v>
      </c>
      <c r="M13" s="194"/>
      <c r="N13" s="194" t="s">
        <v>88</v>
      </c>
      <c r="O13" s="194"/>
      <c r="P13" s="251" t="s">
        <v>621</v>
      </c>
      <c r="Q13" s="251"/>
      <c r="R13" s="251" t="s">
        <v>621</v>
      </c>
      <c r="S13" s="251"/>
      <c r="T13" s="251" t="s">
        <v>621</v>
      </c>
      <c r="U13" s="251"/>
      <c r="V13" s="251" t="s">
        <v>621</v>
      </c>
      <c r="W13" s="251"/>
    </row>
    <row r="14" spans="1:23" ht="24.95" customHeight="1" x14ac:dyDescent="0.2">
      <c r="A14" s="161" t="s">
        <v>3087</v>
      </c>
      <c r="B14" s="107" t="s">
        <v>3087</v>
      </c>
      <c r="C14" s="147" t="s">
        <v>3113</v>
      </c>
      <c r="D14" s="517" t="s">
        <v>235</v>
      </c>
      <c r="E14" s="164"/>
      <c r="F14" s="164"/>
      <c r="G14" s="164"/>
      <c r="H14" s="164"/>
      <c r="I14" s="164"/>
      <c r="J14" s="164"/>
      <c r="K14" s="164"/>
      <c r="L14" s="164"/>
      <c r="M14" s="164"/>
      <c r="N14" s="164"/>
      <c r="O14" s="164"/>
      <c r="P14" s="164"/>
      <c r="Q14" s="164"/>
      <c r="R14" s="164"/>
      <c r="S14" s="164"/>
      <c r="T14" s="164"/>
      <c r="U14" s="164"/>
      <c r="V14" s="164"/>
      <c r="W14" s="164"/>
    </row>
    <row r="15" spans="1:23" ht="24.95" customHeight="1" x14ac:dyDescent="0.2">
      <c r="A15" s="107"/>
      <c r="B15" s="146" t="s">
        <v>3073</v>
      </c>
      <c r="C15" s="107"/>
      <c r="D15" s="164"/>
      <c r="E15" s="164"/>
      <c r="F15" s="164"/>
      <c r="G15" s="164"/>
      <c r="H15" s="164"/>
      <c r="I15" s="164"/>
      <c r="J15" s="164"/>
      <c r="K15" s="164"/>
      <c r="L15" s="164"/>
      <c r="M15" s="164"/>
      <c r="N15" s="164"/>
      <c r="O15" s="164"/>
      <c r="P15" s="164"/>
      <c r="Q15" s="164"/>
      <c r="R15" s="164"/>
      <c r="S15" s="164"/>
      <c r="T15" s="164"/>
      <c r="U15" s="164"/>
      <c r="V15" s="164"/>
      <c r="W15" s="164"/>
    </row>
    <row r="16" spans="1:23" ht="24.95" customHeight="1" x14ac:dyDescent="0.2">
      <c r="A16" s="147" t="s">
        <v>3080</v>
      </c>
      <c r="B16" s="107" t="s">
        <v>3080</v>
      </c>
      <c r="C16" s="107" t="s">
        <v>4461</v>
      </c>
      <c r="D16" s="321">
        <v>41797</v>
      </c>
      <c r="E16" s="321"/>
      <c r="F16" s="164">
        <v>0.04</v>
      </c>
      <c r="G16" s="164"/>
      <c r="H16" s="164" t="s">
        <v>4576</v>
      </c>
      <c r="I16" s="164"/>
      <c r="J16" s="164" t="s">
        <v>4493</v>
      </c>
      <c r="K16" s="164"/>
      <c r="L16" s="164" t="s">
        <v>4577</v>
      </c>
      <c r="M16" s="164"/>
      <c r="N16" s="164" t="s">
        <v>85</v>
      </c>
      <c r="O16" s="164"/>
      <c r="P16" s="164" t="s">
        <v>4578</v>
      </c>
      <c r="Q16" s="164"/>
      <c r="R16" s="164" t="s">
        <v>4579</v>
      </c>
      <c r="S16" s="164"/>
      <c r="T16" s="164" t="s">
        <v>4580</v>
      </c>
      <c r="U16" s="164"/>
      <c r="V16" s="164" t="s">
        <v>4581</v>
      </c>
      <c r="W16" s="164"/>
    </row>
    <row r="17" spans="1:23" ht="24.95" customHeight="1" x14ac:dyDescent="0.2">
      <c r="A17" s="147" t="s">
        <v>3080</v>
      </c>
      <c r="B17" s="107" t="s">
        <v>3080</v>
      </c>
      <c r="C17" s="107" t="s">
        <v>4461</v>
      </c>
      <c r="D17" s="321">
        <v>42052</v>
      </c>
      <c r="E17" s="321"/>
      <c r="F17" s="164">
        <v>0.14000000000000001</v>
      </c>
      <c r="G17" s="164"/>
      <c r="H17" s="164" t="s">
        <v>4582</v>
      </c>
      <c r="I17" s="164"/>
      <c r="J17" s="164" t="s">
        <v>4493</v>
      </c>
      <c r="K17" s="164"/>
      <c r="L17" s="164" t="s">
        <v>4577</v>
      </c>
      <c r="M17" s="164"/>
      <c r="N17" s="164" t="s">
        <v>85</v>
      </c>
      <c r="O17" s="164"/>
      <c r="P17" s="164" t="s">
        <v>4578</v>
      </c>
      <c r="Q17" s="164"/>
      <c r="R17" s="164" t="s">
        <v>4579</v>
      </c>
      <c r="S17" s="164"/>
      <c r="T17" s="164" t="s">
        <v>4583</v>
      </c>
      <c r="U17" s="164"/>
      <c r="V17" s="164" t="s">
        <v>4581</v>
      </c>
      <c r="W17" s="164"/>
    </row>
    <row r="18" spans="1:23" ht="24.95" customHeight="1" x14ac:dyDescent="0.2">
      <c r="A18" s="147" t="s">
        <v>3080</v>
      </c>
      <c r="B18" s="107" t="s">
        <v>3080</v>
      </c>
      <c r="C18" s="107" t="s">
        <v>4461</v>
      </c>
      <c r="D18" s="321">
        <v>42072</v>
      </c>
      <c r="E18" s="321"/>
      <c r="F18" s="164">
        <v>0.18</v>
      </c>
      <c r="G18" s="164"/>
      <c r="H18" s="164" t="s">
        <v>4584</v>
      </c>
      <c r="I18" s="164"/>
      <c r="J18" s="164" t="s">
        <v>4493</v>
      </c>
      <c r="K18" s="164"/>
      <c r="L18" s="164" t="s">
        <v>4577</v>
      </c>
      <c r="M18" s="164"/>
      <c r="N18" s="164" t="s">
        <v>85</v>
      </c>
      <c r="O18" s="164"/>
      <c r="P18" s="164" t="s">
        <v>4578</v>
      </c>
      <c r="Q18" s="164"/>
      <c r="R18" s="164" t="s">
        <v>4579</v>
      </c>
      <c r="S18" s="164"/>
      <c r="T18" s="164" t="s">
        <v>4585</v>
      </c>
      <c r="U18" s="164"/>
      <c r="V18" s="164" t="s">
        <v>4581</v>
      </c>
      <c r="W18" s="164"/>
    </row>
    <row r="19" spans="1:23" ht="24.95" customHeight="1" x14ac:dyDescent="0.2">
      <c r="A19" s="147" t="s">
        <v>3080</v>
      </c>
      <c r="B19" s="107" t="s">
        <v>3080</v>
      </c>
      <c r="C19" s="107" t="s">
        <v>4461</v>
      </c>
      <c r="D19" s="321">
        <v>42103</v>
      </c>
      <c r="E19" s="321"/>
      <c r="F19" s="164">
        <v>1</v>
      </c>
      <c r="G19" s="164"/>
      <c r="H19" s="164" t="s">
        <v>4582</v>
      </c>
      <c r="I19" s="164"/>
      <c r="J19" s="164" t="s">
        <v>4493</v>
      </c>
      <c r="K19" s="164"/>
      <c r="L19" s="164" t="s">
        <v>4577</v>
      </c>
      <c r="M19" s="164"/>
      <c r="N19" s="164" t="s">
        <v>85</v>
      </c>
      <c r="O19" s="164"/>
      <c r="P19" s="164" t="s">
        <v>4578</v>
      </c>
      <c r="Q19" s="164"/>
      <c r="R19" s="164" t="s">
        <v>4579</v>
      </c>
      <c r="S19" s="164"/>
      <c r="T19" s="164" t="s">
        <v>4586</v>
      </c>
      <c r="U19" s="164"/>
      <c r="V19" s="164" t="s">
        <v>4581</v>
      </c>
      <c r="W19" s="164"/>
    </row>
    <row r="20" spans="1:23" ht="24.95" customHeight="1" x14ac:dyDescent="0.2">
      <c r="A20" s="147" t="s">
        <v>3080</v>
      </c>
      <c r="B20" s="107" t="s">
        <v>3080</v>
      </c>
      <c r="C20" s="107" t="s">
        <v>4461</v>
      </c>
      <c r="D20" s="321">
        <v>42119</v>
      </c>
      <c r="E20" s="321"/>
      <c r="F20" s="164">
        <v>0.11</v>
      </c>
      <c r="G20" s="164"/>
      <c r="H20" s="164" t="s">
        <v>4587</v>
      </c>
      <c r="I20" s="164"/>
      <c r="J20" s="164" t="s">
        <v>4493</v>
      </c>
      <c r="K20" s="164"/>
      <c r="L20" s="164" t="s">
        <v>4577</v>
      </c>
      <c r="M20" s="164"/>
      <c r="N20" s="164" t="s">
        <v>85</v>
      </c>
      <c r="O20" s="164"/>
      <c r="P20" s="164" t="s">
        <v>4578</v>
      </c>
      <c r="Q20" s="164"/>
      <c r="R20" s="164" t="s">
        <v>4579</v>
      </c>
      <c r="S20" s="164"/>
      <c r="T20" s="164" t="s">
        <v>4588</v>
      </c>
      <c r="U20" s="164"/>
      <c r="V20" s="164" t="s">
        <v>4581</v>
      </c>
      <c r="W20" s="164"/>
    </row>
    <row r="21" spans="1:23" ht="24.95" customHeight="1" x14ac:dyDescent="0.2">
      <c r="A21" s="147" t="s">
        <v>3080</v>
      </c>
      <c r="B21" s="107" t="s">
        <v>3080</v>
      </c>
      <c r="C21" s="107" t="s">
        <v>4461</v>
      </c>
      <c r="D21" s="321">
        <v>42136</v>
      </c>
      <c r="E21" s="321"/>
      <c r="F21" s="164">
        <v>0.23</v>
      </c>
      <c r="G21" s="164"/>
      <c r="H21" s="164" t="s">
        <v>4582</v>
      </c>
      <c r="I21" s="164"/>
      <c r="J21" s="164" t="s">
        <v>4493</v>
      </c>
      <c r="K21" s="164"/>
      <c r="L21" s="164" t="s">
        <v>4577</v>
      </c>
      <c r="M21" s="164"/>
      <c r="N21" s="164" t="s">
        <v>85</v>
      </c>
      <c r="O21" s="164"/>
      <c r="P21" s="164" t="s">
        <v>4578</v>
      </c>
      <c r="Q21" s="164"/>
      <c r="R21" s="164" t="s">
        <v>4579</v>
      </c>
      <c r="S21" s="164"/>
      <c r="T21" s="164" t="s">
        <v>4580</v>
      </c>
      <c r="U21" s="164"/>
      <c r="V21" s="164" t="s">
        <v>4581</v>
      </c>
      <c r="W21" s="164"/>
    </row>
    <row r="22" spans="1:23" ht="24.95" customHeight="1" x14ac:dyDescent="0.2">
      <c r="A22" s="147" t="s">
        <v>3080</v>
      </c>
      <c r="B22" s="107" t="s">
        <v>3080</v>
      </c>
      <c r="C22" s="107" t="s">
        <v>4461</v>
      </c>
      <c r="D22" s="321">
        <v>42180</v>
      </c>
      <c r="E22" s="321"/>
      <c r="F22" s="164">
        <v>0.15</v>
      </c>
      <c r="G22" s="164"/>
      <c r="H22" s="164" t="s">
        <v>4589</v>
      </c>
      <c r="I22" s="164"/>
      <c r="J22" s="164" t="s">
        <v>4493</v>
      </c>
      <c r="K22" s="164"/>
      <c r="L22" s="164" t="s">
        <v>4577</v>
      </c>
      <c r="M22" s="164"/>
      <c r="N22" s="164" t="s">
        <v>85</v>
      </c>
      <c r="O22" s="164"/>
      <c r="P22" s="164" t="s">
        <v>4578</v>
      </c>
      <c r="Q22" s="164"/>
      <c r="R22" s="164" t="s">
        <v>4579</v>
      </c>
      <c r="S22" s="164"/>
      <c r="T22" s="164" t="s">
        <v>4590</v>
      </c>
      <c r="U22" s="164"/>
      <c r="V22" s="164" t="s">
        <v>4581</v>
      </c>
      <c r="W22" s="164"/>
    </row>
    <row r="23" spans="1:23" ht="24.95" customHeight="1" x14ac:dyDescent="0.2">
      <c r="A23" s="147" t="s">
        <v>3080</v>
      </c>
      <c r="B23" s="107" t="s">
        <v>3080</v>
      </c>
      <c r="C23" s="107" t="s">
        <v>4461</v>
      </c>
      <c r="D23" s="321">
        <v>42224</v>
      </c>
      <c r="E23" s="321"/>
      <c r="F23" s="164">
        <v>0.05</v>
      </c>
      <c r="G23" s="164"/>
      <c r="H23" s="164" t="s">
        <v>4591</v>
      </c>
      <c r="I23" s="164"/>
      <c r="J23" s="164" t="s">
        <v>4493</v>
      </c>
      <c r="K23" s="164"/>
      <c r="L23" s="164" t="s">
        <v>4577</v>
      </c>
      <c r="M23" s="164"/>
      <c r="N23" s="164" t="s">
        <v>85</v>
      </c>
      <c r="O23" s="164"/>
      <c r="P23" s="164" t="s">
        <v>4578</v>
      </c>
      <c r="Q23" s="164"/>
      <c r="R23" s="164" t="s">
        <v>4579</v>
      </c>
      <c r="S23" s="164"/>
      <c r="T23" s="164" t="s">
        <v>4592</v>
      </c>
      <c r="U23" s="164"/>
      <c r="V23" s="164" t="s">
        <v>4581</v>
      </c>
      <c r="W23" s="164"/>
    </row>
    <row r="24" spans="1:23" ht="24.95" customHeight="1" x14ac:dyDescent="0.2">
      <c r="A24" s="147" t="s">
        <v>3080</v>
      </c>
      <c r="B24" s="107" t="s">
        <v>3080</v>
      </c>
      <c r="C24" s="107" t="s">
        <v>4461</v>
      </c>
      <c r="D24" s="321">
        <v>42296</v>
      </c>
      <c r="E24" s="321"/>
      <c r="F24" s="164">
        <v>0.76</v>
      </c>
      <c r="G24" s="164"/>
      <c r="H24" s="164" t="s">
        <v>4589</v>
      </c>
      <c r="I24" s="164"/>
      <c r="J24" s="164" t="s">
        <v>4493</v>
      </c>
      <c r="K24" s="164"/>
      <c r="L24" s="164" t="s">
        <v>4577</v>
      </c>
      <c r="M24" s="164"/>
      <c r="N24" s="164" t="s">
        <v>85</v>
      </c>
      <c r="O24" s="164"/>
      <c r="P24" s="164" t="s">
        <v>4578</v>
      </c>
      <c r="Q24" s="164"/>
      <c r="R24" s="164" t="s">
        <v>4579</v>
      </c>
      <c r="S24" s="164"/>
      <c r="T24" s="164" t="s">
        <v>4580</v>
      </c>
      <c r="U24" s="164"/>
      <c r="V24" s="164" t="s">
        <v>4581</v>
      </c>
      <c r="W24" s="164"/>
    </row>
    <row r="25" spans="1:23" ht="24.95" customHeight="1" x14ac:dyDescent="0.2">
      <c r="A25" s="107"/>
      <c r="B25" s="107" t="s">
        <v>3088</v>
      </c>
      <c r="C25" s="15" t="s">
        <v>5711</v>
      </c>
      <c r="D25" s="15" t="s">
        <v>524</v>
      </c>
      <c r="E25" s="15"/>
      <c r="F25" s="15" t="s">
        <v>524</v>
      </c>
      <c r="G25" s="15"/>
      <c r="H25" s="15" t="s">
        <v>524</v>
      </c>
      <c r="I25" s="15"/>
      <c r="J25" s="15" t="s">
        <v>524</v>
      </c>
      <c r="K25" s="15"/>
      <c r="L25" s="15" t="s">
        <v>524</v>
      </c>
      <c r="M25" s="15"/>
      <c r="N25" s="15" t="s">
        <v>524</v>
      </c>
      <c r="O25" s="15"/>
      <c r="P25" s="15" t="s">
        <v>524</v>
      </c>
      <c r="Q25" s="15"/>
      <c r="R25" s="15" t="s">
        <v>88</v>
      </c>
      <c r="S25" s="15"/>
      <c r="T25" s="15" t="s">
        <v>524</v>
      </c>
      <c r="U25" s="15"/>
      <c r="V25" s="15" t="s">
        <v>88</v>
      </c>
      <c r="W25" s="107"/>
    </row>
    <row r="26" spans="1:23" s="8" customFormat="1" ht="25.5" x14ac:dyDescent="0.2">
      <c r="A26" s="647"/>
      <c r="B26" s="661" t="s">
        <v>3083</v>
      </c>
      <c r="C26" s="649"/>
      <c r="D26" s="687"/>
      <c r="E26" s="687"/>
      <c r="F26" s="687"/>
      <c r="G26" s="687"/>
      <c r="H26" s="687"/>
      <c r="I26" s="687"/>
      <c r="J26" s="687"/>
      <c r="K26" s="687"/>
      <c r="L26" s="687"/>
      <c r="M26" s="687"/>
      <c r="N26" s="687"/>
      <c r="O26" s="687"/>
      <c r="P26" s="687"/>
      <c r="Q26" s="687"/>
      <c r="R26" s="687"/>
      <c r="S26" s="687"/>
      <c r="T26" s="687"/>
      <c r="U26" s="687"/>
      <c r="V26" s="687"/>
      <c r="W26" s="687"/>
    </row>
    <row r="27" spans="1:23" s="8" customFormat="1" x14ac:dyDescent="0.2">
      <c r="A27" s="647"/>
      <c r="B27" s="473" t="s">
        <v>3086</v>
      </c>
      <c r="C27" s="649"/>
      <c r="D27" s="687"/>
      <c r="E27" s="687"/>
      <c r="F27" s="687"/>
      <c r="G27" s="687"/>
      <c r="H27" s="687"/>
      <c r="I27" s="687"/>
      <c r="J27" s="687"/>
      <c r="K27" s="687"/>
      <c r="L27" s="687"/>
      <c r="M27" s="687"/>
      <c r="N27" s="687"/>
      <c r="O27" s="687"/>
      <c r="P27" s="687"/>
      <c r="Q27" s="687"/>
      <c r="R27" s="687"/>
      <c r="S27" s="687"/>
      <c r="T27" s="687"/>
      <c r="U27" s="687"/>
      <c r="V27" s="687"/>
      <c r="W27" s="687"/>
    </row>
  </sheetData>
  <mergeCells count="4">
    <mergeCell ref="C2:C3"/>
    <mergeCell ref="A2:A3"/>
    <mergeCell ref="B2:B3"/>
    <mergeCell ref="D2:W2"/>
  </mergeCells>
  <pageMargins left="0.7" right="0.7" top="0.75" bottom="0.75" header="0.3" footer="0.3"/>
  <pageSetup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3">
    <tabColor theme="9"/>
  </sheetPr>
  <dimension ref="A1:AA9"/>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19" bestFit="1" customWidth="1"/>
    <col min="2" max="2" width="20.85546875" style="119" customWidth="1"/>
    <col min="3" max="3" width="18.42578125" style="119" customWidth="1"/>
    <col min="4" max="4" width="35.42578125" style="119" customWidth="1"/>
    <col min="5" max="5" width="16.42578125" style="119" customWidth="1"/>
    <col min="6" max="6" width="23.42578125" style="119" customWidth="1"/>
    <col min="7" max="7" width="17.42578125" style="119" customWidth="1"/>
    <col min="8" max="8" width="25" style="119" customWidth="1"/>
    <col min="9" max="9" width="17.5703125" style="119" customWidth="1"/>
    <col min="10" max="10" width="24.5703125" style="119" customWidth="1"/>
    <col min="11" max="11" width="15.5703125" style="119" customWidth="1"/>
    <col min="12" max="12" width="42" style="119" customWidth="1"/>
    <col min="13" max="13" width="18.28515625" style="119" customWidth="1"/>
    <col min="14" max="14" width="21.140625" style="119" customWidth="1"/>
    <col min="15" max="15" width="17.5703125" style="119" customWidth="1"/>
    <col min="16" max="16" width="21.140625" style="119" customWidth="1"/>
    <col min="17" max="17" width="16.5703125" style="119" customWidth="1"/>
    <col min="18" max="18" width="21.140625" style="119" customWidth="1"/>
    <col min="19" max="19" width="17.5703125" style="119" customWidth="1"/>
    <col min="20" max="20" width="32.140625" style="119" customWidth="1"/>
    <col min="21" max="21" width="17.42578125" style="119" customWidth="1"/>
    <col min="22" max="22" width="30.42578125" style="119" customWidth="1"/>
    <col min="23" max="23" width="15.5703125" style="119" customWidth="1"/>
    <col min="24" max="24" width="32.85546875" style="119" customWidth="1"/>
    <col min="25" max="25" width="17.85546875" style="119" customWidth="1"/>
    <col min="26" max="26" width="66.5703125" style="119" customWidth="1"/>
    <col min="27" max="27" width="16.5703125" style="119" customWidth="1"/>
    <col min="28" max="16384" width="9.140625" style="119"/>
  </cols>
  <sheetData>
    <row r="1" spans="1:27" ht="13.5" thickBot="1" x14ac:dyDescent="0.25">
      <c r="A1" s="128" t="s">
        <v>1513</v>
      </c>
    </row>
    <row r="2" spans="1:27" ht="41.25" customHeight="1" x14ac:dyDescent="0.2">
      <c r="A2" s="809" t="s">
        <v>18</v>
      </c>
      <c r="B2" s="811" t="s">
        <v>19</v>
      </c>
      <c r="C2" s="823" t="s">
        <v>238</v>
      </c>
      <c r="D2" s="824" t="s">
        <v>1514</v>
      </c>
      <c r="E2" s="846" t="s">
        <v>30</v>
      </c>
      <c r="F2" s="811" t="s">
        <v>1515</v>
      </c>
      <c r="G2" s="811"/>
      <c r="H2" s="811"/>
      <c r="I2" s="811"/>
      <c r="J2" s="811"/>
      <c r="K2" s="811"/>
      <c r="L2" s="811"/>
      <c r="M2" s="811"/>
      <c r="N2" s="811" t="s">
        <v>1516</v>
      </c>
      <c r="O2" s="811"/>
      <c r="P2" s="811"/>
      <c r="Q2" s="811"/>
      <c r="R2" s="811"/>
      <c r="S2" s="811"/>
      <c r="T2" s="811" t="s">
        <v>1517</v>
      </c>
      <c r="U2" s="811"/>
      <c r="V2" s="811"/>
      <c r="W2" s="811"/>
      <c r="X2" s="811"/>
      <c r="Y2" s="811"/>
      <c r="Z2" s="811" t="s">
        <v>1518</v>
      </c>
      <c r="AA2" s="866" t="s">
        <v>30</v>
      </c>
    </row>
    <row r="3" spans="1:27" ht="62.45" customHeight="1" thickBot="1" x14ac:dyDescent="0.25">
      <c r="A3" s="810"/>
      <c r="B3" s="812"/>
      <c r="C3" s="833"/>
      <c r="D3" s="848"/>
      <c r="E3" s="847"/>
      <c r="F3" s="157" t="s">
        <v>1519</v>
      </c>
      <c r="G3" s="158" t="s">
        <v>30</v>
      </c>
      <c r="H3" s="157" t="s">
        <v>1520</v>
      </c>
      <c r="I3" s="158" t="s">
        <v>30</v>
      </c>
      <c r="J3" s="157" t="s">
        <v>1521</v>
      </c>
      <c r="K3" s="158" t="s">
        <v>30</v>
      </c>
      <c r="L3" s="157" t="s">
        <v>1522</v>
      </c>
      <c r="M3" s="158" t="s">
        <v>30</v>
      </c>
      <c r="N3" s="157" t="s">
        <v>1523</v>
      </c>
      <c r="O3" s="158" t="s">
        <v>30</v>
      </c>
      <c r="P3" s="157" t="s">
        <v>1524</v>
      </c>
      <c r="Q3" s="158" t="s">
        <v>30</v>
      </c>
      <c r="R3" s="157" t="s">
        <v>1525</v>
      </c>
      <c r="S3" s="158" t="s">
        <v>30</v>
      </c>
      <c r="T3" s="157" t="s">
        <v>1526</v>
      </c>
      <c r="U3" s="158" t="s">
        <v>30</v>
      </c>
      <c r="V3" s="157" t="s">
        <v>1527</v>
      </c>
      <c r="W3" s="158" t="s">
        <v>30</v>
      </c>
      <c r="X3" s="157" t="s">
        <v>1528</v>
      </c>
      <c r="Y3" s="158" t="s">
        <v>30</v>
      </c>
      <c r="Z3" s="812"/>
      <c r="AA3" s="867"/>
    </row>
    <row r="4" spans="1:27" ht="24.95" customHeight="1" x14ac:dyDescent="0.2">
      <c r="A4" s="160" t="s">
        <v>21</v>
      </c>
      <c r="B4" s="16" t="s">
        <v>22</v>
      </c>
      <c r="C4" s="16" t="s">
        <v>248</v>
      </c>
      <c r="D4" s="194" t="s">
        <v>101</v>
      </c>
      <c r="E4" s="194"/>
      <c r="F4" s="194" t="s">
        <v>85</v>
      </c>
      <c r="G4" s="194"/>
      <c r="H4" s="194" t="s">
        <v>85</v>
      </c>
      <c r="I4" s="194"/>
      <c r="J4" s="194" t="s">
        <v>85</v>
      </c>
      <c r="K4" s="194"/>
      <c r="L4" s="194" t="s">
        <v>85</v>
      </c>
      <c r="M4" s="194"/>
      <c r="N4" s="194" t="s">
        <v>1529</v>
      </c>
      <c r="O4" s="194"/>
      <c r="P4" s="194" t="s">
        <v>1530</v>
      </c>
      <c r="Q4" s="194"/>
      <c r="R4" s="194" t="s">
        <v>1531</v>
      </c>
      <c r="S4" s="194"/>
      <c r="T4" s="194" t="s">
        <v>1532</v>
      </c>
      <c r="U4" s="194"/>
      <c r="V4" s="194" t="s">
        <v>1532</v>
      </c>
      <c r="W4" s="194"/>
      <c r="X4" s="194" t="s">
        <v>1532</v>
      </c>
      <c r="Y4" s="194"/>
      <c r="Z4" s="194" t="s">
        <v>1533</v>
      </c>
      <c r="AA4" s="194"/>
    </row>
    <row r="5" spans="1:27" ht="24.95" customHeight="1" x14ac:dyDescent="0.2">
      <c r="A5" s="160" t="s">
        <v>24</v>
      </c>
      <c r="B5" s="16" t="s">
        <v>25</v>
      </c>
      <c r="C5" s="201" t="s">
        <v>119</v>
      </c>
      <c r="D5" s="251" t="s">
        <v>101</v>
      </c>
      <c r="E5" s="251"/>
      <c r="F5" s="194" t="s">
        <v>85</v>
      </c>
      <c r="G5" s="194"/>
      <c r="H5" s="194" t="s">
        <v>85</v>
      </c>
      <c r="I5" s="194"/>
      <c r="J5" s="194" t="s">
        <v>85</v>
      </c>
      <c r="K5" s="194"/>
      <c r="L5" s="194" t="s">
        <v>85</v>
      </c>
      <c r="M5" s="194"/>
      <c r="N5" s="251" t="s">
        <v>1534</v>
      </c>
      <c r="O5" s="251"/>
      <c r="P5" s="251" t="s">
        <v>1535</v>
      </c>
      <c r="Q5" s="251"/>
      <c r="R5" s="251" t="s">
        <v>1536</v>
      </c>
      <c r="S5" s="251"/>
      <c r="T5" s="251" t="s">
        <v>1532</v>
      </c>
      <c r="U5" s="251"/>
      <c r="V5" s="251" t="s">
        <v>1532</v>
      </c>
      <c r="W5" s="251"/>
      <c r="X5" s="251" t="s">
        <v>1532</v>
      </c>
      <c r="Y5" s="251"/>
      <c r="Z5" s="251" t="s">
        <v>1537</v>
      </c>
      <c r="AA5" s="251"/>
    </row>
    <row r="6" spans="1:27" ht="24.95" customHeight="1" x14ac:dyDescent="0.2">
      <c r="A6" s="160" t="s">
        <v>26</v>
      </c>
      <c r="B6" s="16" t="s">
        <v>27</v>
      </c>
      <c r="C6" s="160" t="s">
        <v>135</v>
      </c>
      <c r="D6" s="194" t="s">
        <v>101</v>
      </c>
      <c r="E6" s="194"/>
      <c r="F6" s="194" t="s">
        <v>85</v>
      </c>
      <c r="G6" s="194"/>
      <c r="H6" s="194" t="s">
        <v>85</v>
      </c>
      <c r="I6" s="194"/>
      <c r="J6" s="194" t="s">
        <v>85</v>
      </c>
      <c r="K6" s="194"/>
      <c r="L6" s="194" t="s">
        <v>85</v>
      </c>
      <c r="M6" s="194"/>
      <c r="N6" s="251" t="s">
        <v>1532</v>
      </c>
      <c r="O6" s="251"/>
      <c r="P6" s="251" t="s">
        <v>1532</v>
      </c>
      <c r="Q6" s="251"/>
      <c r="R6" s="251" t="s">
        <v>1532</v>
      </c>
      <c r="S6" s="251"/>
      <c r="T6" s="251" t="s">
        <v>1532</v>
      </c>
      <c r="U6" s="251"/>
      <c r="V6" s="251" t="s">
        <v>1532</v>
      </c>
      <c r="W6" s="251"/>
      <c r="X6" s="251" t="s">
        <v>1532</v>
      </c>
      <c r="Y6" s="251"/>
      <c r="Z6" s="194" t="s">
        <v>1538</v>
      </c>
      <c r="AA6" s="194"/>
    </row>
    <row r="7" spans="1:27" ht="24.95" customHeight="1" x14ac:dyDescent="0.2">
      <c r="A7" s="161" t="s">
        <v>3087</v>
      </c>
      <c r="B7" s="107" t="s">
        <v>3087</v>
      </c>
      <c r="C7" s="147" t="s">
        <v>3113</v>
      </c>
      <c r="D7" s="517" t="s">
        <v>235</v>
      </c>
      <c r="E7" s="164"/>
      <c r="F7" s="164"/>
      <c r="G7" s="164"/>
      <c r="H7" s="164"/>
      <c r="I7" s="164"/>
      <c r="J7" s="164"/>
      <c r="K7" s="164"/>
      <c r="L7" s="164"/>
      <c r="M7" s="164"/>
      <c r="N7" s="164"/>
      <c r="O7" s="164"/>
      <c r="P7" s="164"/>
      <c r="Q7" s="164"/>
      <c r="R7" s="164"/>
      <c r="S7" s="164"/>
      <c r="T7" s="164"/>
      <c r="U7" s="164"/>
      <c r="V7" s="164"/>
      <c r="W7" s="164"/>
      <c r="X7" s="164"/>
      <c r="Y7" s="164"/>
      <c r="Z7" s="164"/>
      <c r="AA7" s="164"/>
    </row>
    <row r="8" spans="1:27" ht="24.95" customHeight="1" x14ac:dyDescent="0.2">
      <c r="A8" s="107"/>
      <c r="B8" s="146" t="s">
        <v>3073</v>
      </c>
      <c r="C8" s="107"/>
      <c r="D8" s="164"/>
      <c r="E8" s="164"/>
      <c r="F8" s="164"/>
      <c r="G8" s="164"/>
      <c r="H8" s="164"/>
      <c r="I8" s="164"/>
      <c r="J8" s="164"/>
      <c r="K8" s="164"/>
      <c r="L8" s="164"/>
      <c r="M8" s="164"/>
      <c r="N8" s="164"/>
      <c r="O8" s="164"/>
      <c r="P8" s="164"/>
      <c r="Q8" s="164"/>
      <c r="R8" s="164"/>
      <c r="S8" s="164"/>
      <c r="T8" s="164"/>
      <c r="U8" s="164"/>
      <c r="V8" s="164"/>
      <c r="W8" s="164"/>
      <c r="X8" s="164"/>
      <c r="Y8" s="164"/>
      <c r="Z8" s="164"/>
      <c r="AA8" s="164"/>
    </row>
    <row r="9" spans="1:27" ht="38.25" x14ac:dyDescent="0.2">
      <c r="A9" s="147" t="s">
        <v>3080</v>
      </c>
      <c r="B9" s="107" t="s">
        <v>3080</v>
      </c>
      <c r="C9" s="107" t="s">
        <v>4461</v>
      </c>
      <c r="D9" s="164" t="s">
        <v>107</v>
      </c>
      <c r="E9" s="164"/>
      <c r="F9" s="164" t="s">
        <v>4538</v>
      </c>
      <c r="G9" s="164"/>
      <c r="H9" s="194" t="s">
        <v>4593</v>
      </c>
      <c r="I9" s="164"/>
      <c r="J9" s="164" t="s">
        <v>4594</v>
      </c>
      <c r="K9" s="164"/>
      <c r="L9" s="164" t="s">
        <v>4595</v>
      </c>
      <c r="M9" s="164"/>
      <c r="N9" s="164" t="s">
        <v>4538</v>
      </c>
      <c r="O9" s="164"/>
      <c r="P9" s="194" t="s">
        <v>4596</v>
      </c>
      <c r="Q9" s="194"/>
      <c r="R9" s="194" t="s">
        <v>4597</v>
      </c>
      <c r="S9" s="194"/>
      <c r="T9" s="194">
        <v>40</v>
      </c>
      <c r="U9" s="194"/>
      <c r="V9" s="194" t="s">
        <v>4598</v>
      </c>
      <c r="W9" s="194"/>
      <c r="X9" s="194" t="s">
        <v>4598</v>
      </c>
      <c r="Y9" s="194"/>
      <c r="Z9" s="194" t="s">
        <v>4599</v>
      </c>
      <c r="AA9" s="194"/>
    </row>
  </sheetData>
  <mergeCells count="10">
    <mergeCell ref="AA2:AA3"/>
    <mergeCell ref="Z2:Z3"/>
    <mergeCell ref="A2:A3"/>
    <mergeCell ref="C2:C3"/>
    <mergeCell ref="D2:D3"/>
    <mergeCell ref="B2:B3"/>
    <mergeCell ref="E2:E3"/>
    <mergeCell ref="F2:M2"/>
    <mergeCell ref="N2:S2"/>
    <mergeCell ref="T2:Y2"/>
  </mergeCells>
  <pageMargins left="0.7" right="0.7" top="0.75" bottom="0.75" header="0.3" footer="0.3"/>
  <pageSetup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4">
    <tabColor theme="9"/>
  </sheetPr>
  <dimension ref="A1:K9"/>
  <sheetViews>
    <sheetView workbookViewId="0">
      <pane xSplit="3" ySplit="3" topLeftCell="D4" activePane="bottomRight" state="frozen"/>
      <selection pane="topRight" activeCell="A2" sqref="A2:A3"/>
      <selection pane="bottomLeft" activeCell="A2" sqref="A2:A3"/>
      <selection pane="bottomRight" activeCell="C18" sqref="C18"/>
    </sheetView>
  </sheetViews>
  <sheetFormatPr defaultColWidth="9.140625" defaultRowHeight="12.75" x14ac:dyDescent="0.2"/>
  <cols>
    <col min="1" max="1" width="20.85546875" style="119" bestFit="1" customWidth="1"/>
    <col min="2" max="2" width="20.85546875" style="119" customWidth="1"/>
    <col min="3" max="5" width="18.42578125" style="119" customWidth="1"/>
    <col min="6" max="6" width="23.42578125" style="119" customWidth="1"/>
    <col min="7" max="7" width="17.85546875" style="119" customWidth="1"/>
    <col min="8" max="8" width="25" style="119" customWidth="1"/>
    <col min="9" max="9" width="18.5703125" style="119" customWidth="1"/>
    <col min="10" max="10" width="88.42578125" style="119" customWidth="1"/>
    <col min="11" max="11" width="43" style="119" customWidth="1"/>
    <col min="12" max="16384" width="9.140625" style="119"/>
  </cols>
  <sheetData>
    <row r="1" spans="1:11" ht="13.5" thickBot="1" x14ac:dyDescent="0.25">
      <c r="A1" s="128" t="s">
        <v>1539</v>
      </c>
      <c r="D1" s="128"/>
      <c r="E1" s="128"/>
    </row>
    <row r="2" spans="1:11" ht="42.6" customHeight="1" x14ac:dyDescent="0.2">
      <c r="A2" s="807" t="s">
        <v>18</v>
      </c>
      <c r="B2" s="807" t="s">
        <v>19</v>
      </c>
      <c r="C2" s="881" t="s">
        <v>238</v>
      </c>
      <c r="D2" s="860" t="s">
        <v>1540</v>
      </c>
      <c r="E2" s="883" t="s">
        <v>30</v>
      </c>
      <c r="F2" s="879" t="s">
        <v>1541</v>
      </c>
      <c r="G2" s="813" t="s">
        <v>30</v>
      </c>
      <c r="H2" s="879" t="s">
        <v>1542</v>
      </c>
      <c r="I2" s="813" t="s">
        <v>30</v>
      </c>
      <c r="J2" s="879" t="s">
        <v>1543</v>
      </c>
      <c r="K2" s="813" t="s">
        <v>30</v>
      </c>
    </row>
    <row r="3" spans="1:11" ht="56.1" customHeight="1" thickBot="1" x14ac:dyDescent="0.25">
      <c r="A3" s="808"/>
      <c r="B3" s="808"/>
      <c r="C3" s="882"/>
      <c r="D3" s="861"/>
      <c r="E3" s="884"/>
      <c r="F3" s="880"/>
      <c r="G3" s="814"/>
      <c r="H3" s="880"/>
      <c r="I3" s="814"/>
      <c r="J3" s="880"/>
      <c r="K3" s="814"/>
    </row>
    <row r="4" spans="1:11" ht="24.95" customHeight="1" x14ac:dyDescent="0.2">
      <c r="A4" s="98" t="s">
        <v>21</v>
      </c>
      <c r="B4" s="94" t="s">
        <v>22</v>
      </c>
      <c r="C4" s="94" t="s">
        <v>248</v>
      </c>
      <c r="D4" s="322" t="s">
        <v>216</v>
      </c>
      <c r="E4" s="322"/>
      <c r="F4" s="322" t="s">
        <v>1544</v>
      </c>
      <c r="G4" s="322"/>
      <c r="H4" s="322" t="s">
        <v>1545</v>
      </c>
      <c r="I4" s="322"/>
      <c r="J4" s="322" t="s">
        <v>85</v>
      </c>
      <c r="K4" s="322"/>
    </row>
    <row r="5" spans="1:11" ht="24.95" customHeight="1" x14ac:dyDescent="0.2">
      <c r="A5" s="160" t="s">
        <v>24</v>
      </c>
      <c r="B5" s="16" t="s">
        <v>25</v>
      </c>
      <c r="C5" s="201" t="s">
        <v>119</v>
      </c>
      <c r="D5" s="251" t="s">
        <v>107</v>
      </c>
      <c r="E5" s="251"/>
      <c r="F5" s="251" t="s">
        <v>107</v>
      </c>
      <c r="G5" s="251"/>
      <c r="H5" s="251" t="s">
        <v>1545</v>
      </c>
      <c r="I5" s="251"/>
      <c r="J5" s="194" t="s">
        <v>85</v>
      </c>
      <c r="K5" s="194"/>
    </row>
    <row r="6" spans="1:11" ht="24.95" customHeight="1" x14ac:dyDescent="0.2">
      <c r="A6" s="160" t="s">
        <v>26</v>
      </c>
      <c r="B6" s="16" t="s">
        <v>27</v>
      </c>
      <c r="C6" s="160" t="s">
        <v>135</v>
      </c>
      <c r="D6" s="194" t="s">
        <v>107</v>
      </c>
      <c r="E6" s="194"/>
      <c r="F6" s="194" t="s">
        <v>107</v>
      </c>
      <c r="G6" s="194"/>
      <c r="H6" s="251" t="s">
        <v>1546</v>
      </c>
      <c r="I6" s="251"/>
      <c r="J6" s="194" t="s">
        <v>85</v>
      </c>
      <c r="K6" s="194"/>
    </row>
    <row r="7" spans="1:11" ht="24.95" customHeight="1" x14ac:dyDescent="0.2">
      <c r="A7" s="161" t="s">
        <v>3087</v>
      </c>
      <c r="B7" s="107" t="s">
        <v>3087</v>
      </c>
      <c r="C7" s="147" t="s">
        <v>3113</v>
      </c>
      <c r="D7" s="517" t="s">
        <v>235</v>
      </c>
      <c r="E7" s="164"/>
      <c r="F7" s="164"/>
      <c r="G7" s="164"/>
      <c r="H7" s="164"/>
      <c r="I7" s="164"/>
      <c r="J7" s="164"/>
      <c r="K7" s="164"/>
    </row>
    <row r="8" spans="1:11" ht="24.95" customHeight="1" x14ac:dyDescent="0.2">
      <c r="A8" s="107" t="s">
        <v>3782</v>
      </c>
      <c r="B8" s="146" t="s">
        <v>3073</v>
      </c>
      <c r="C8" s="107"/>
      <c r="D8" s="164"/>
      <c r="E8" s="164"/>
      <c r="F8" s="164"/>
      <c r="G8" s="164"/>
      <c r="H8" s="164"/>
      <c r="I8" s="164"/>
      <c r="J8" s="164"/>
      <c r="K8" s="164"/>
    </row>
    <row r="9" spans="1:11" ht="51" x14ac:dyDescent="0.2">
      <c r="A9" s="147" t="s">
        <v>3080</v>
      </c>
      <c r="B9" s="107" t="s">
        <v>3080</v>
      </c>
      <c r="C9" s="107" t="s">
        <v>4461</v>
      </c>
      <c r="D9" s="164" t="s">
        <v>107</v>
      </c>
      <c r="E9" s="164"/>
      <c r="F9" s="164" t="s">
        <v>107</v>
      </c>
      <c r="G9" s="164"/>
      <c r="H9" s="164" t="s">
        <v>107</v>
      </c>
      <c r="I9" s="164"/>
      <c r="J9" s="194" t="s">
        <v>4600</v>
      </c>
      <c r="K9" s="164"/>
    </row>
  </sheetData>
  <mergeCells count="11">
    <mergeCell ref="K2:K3"/>
    <mergeCell ref="A2:A3"/>
    <mergeCell ref="F2:F3"/>
    <mergeCell ref="H2:H3"/>
    <mergeCell ref="J2:J3"/>
    <mergeCell ref="C2:C3"/>
    <mergeCell ref="D2:D3"/>
    <mergeCell ref="B2:B3"/>
    <mergeCell ref="E2:E3"/>
    <mergeCell ref="G2:G3"/>
    <mergeCell ref="I2:I3"/>
  </mergeCells>
  <pageMargins left="0.7" right="0.7" top="0.75" bottom="0.75" header="0.3" footer="0.3"/>
  <pageSetup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AEBBF-D0B8-4959-B840-1D16D601EFC2}">
  <sheetPr codeName="Sheet50">
    <tabColor theme="8"/>
  </sheetPr>
  <dimension ref="A1:H9"/>
  <sheetViews>
    <sheetView zoomScaleNormal="100" workbookViewId="0"/>
  </sheetViews>
  <sheetFormatPr defaultColWidth="9.140625" defaultRowHeight="12.75" x14ac:dyDescent="0.2"/>
  <cols>
    <col min="1" max="1" width="22.7109375" style="119" customWidth="1"/>
    <col min="2" max="2" width="99.28515625" style="119" customWidth="1"/>
    <col min="3" max="6" width="28.42578125" style="119" customWidth="1"/>
    <col min="7" max="7" width="75.7109375" style="119" customWidth="1"/>
    <col min="8" max="8" width="47.7109375" style="119" customWidth="1"/>
    <col min="9" max="16384" width="9.140625" style="119"/>
  </cols>
  <sheetData>
    <row r="1" spans="1:8" ht="13.5" thickBot="1" x14ac:dyDescent="0.25">
      <c r="A1" s="128" t="s">
        <v>1547</v>
      </c>
      <c r="C1" s="128"/>
      <c r="D1" s="128"/>
    </row>
    <row r="2" spans="1:8" ht="132" customHeight="1" x14ac:dyDescent="0.2">
      <c r="A2" s="885" t="s">
        <v>19</v>
      </c>
      <c r="B2" s="811" t="s">
        <v>5343</v>
      </c>
      <c r="C2" s="811" t="s">
        <v>1548</v>
      </c>
      <c r="D2" s="811"/>
      <c r="E2" s="811"/>
      <c r="F2" s="811"/>
      <c r="G2" s="811" t="s">
        <v>1549</v>
      </c>
      <c r="H2" s="834" t="s">
        <v>1550</v>
      </c>
    </row>
    <row r="3" spans="1:8" ht="123" customHeight="1" thickBot="1" x14ac:dyDescent="0.25">
      <c r="A3" s="886"/>
      <c r="B3" s="812"/>
      <c r="C3" s="325" t="s">
        <v>1551</v>
      </c>
      <c r="D3" s="325" t="s">
        <v>1552</v>
      </c>
      <c r="E3" s="325" t="s">
        <v>1553</v>
      </c>
      <c r="F3" s="325" t="s">
        <v>1554</v>
      </c>
      <c r="G3" s="812"/>
      <c r="H3" s="887"/>
    </row>
    <row r="4" spans="1:8" ht="24.95" customHeight="1" x14ac:dyDescent="0.2">
      <c r="A4" s="16" t="s">
        <v>22</v>
      </c>
      <c r="B4" s="103" t="s">
        <v>1555</v>
      </c>
      <c r="C4" s="103" t="s">
        <v>85</v>
      </c>
      <c r="D4" s="103" t="s">
        <v>85</v>
      </c>
      <c r="E4" s="103" t="s">
        <v>85</v>
      </c>
      <c r="F4" s="103" t="s">
        <v>85</v>
      </c>
      <c r="G4" s="67" t="s">
        <v>1556</v>
      </c>
      <c r="H4" s="323" t="s">
        <v>1557</v>
      </c>
    </row>
    <row r="5" spans="1:8" ht="24.95" customHeight="1" x14ac:dyDescent="0.2">
      <c r="A5" s="107" t="s">
        <v>25</v>
      </c>
      <c r="B5" s="107" t="s">
        <v>1555</v>
      </c>
      <c r="C5" s="107" t="s">
        <v>85</v>
      </c>
      <c r="D5" s="107" t="s">
        <v>85</v>
      </c>
      <c r="E5" s="107" t="s">
        <v>85</v>
      </c>
      <c r="F5" s="107" t="s">
        <v>85</v>
      </c>
      <c r="G5" s="166" t="s">
        <v>1558</v>
      </c>
      <c r="H5" s="92" t="s">
        <v>725</v>
      </c>
    </row>
    <row r="6" spans="1:8" ht="24.95" customHeight="1" x14ac:dyDescent="0.2">
      <c r="A6" s="107" t="s">
        <v>27</v>
      </c>
      <c r="B6" s="107" t="s">
        <v>1555</v>
      </c>
      <c r="C6" s="107" t="s">
        <v>85</v>
      </c>
      <c r="D6" s="107" t="s">
        <v>85</v>
      </c>
      <c r="E6" s="107" t="s">
        <v>85</v>
      </c>
      <c r="F6" s="107" t="s">
        <v>85</v>
      </c>
      <c r="G6" s="166" t="s">
        <v>1559</v>
      </c>
      <c r="H6" s="324" t="s">
        <v>726</v>
      </c>
    </row>
    <row r="7" spans="1:8" ht="24.95" customHeight="1" x14ac:dyDescent="0.2">
      <c r="A7" s="107" t="s">
        <v>3087</v>
      </c>
      <c r="B7" s="107" t="s">
        <v>1555</v>
      </c>
      <c r="C7" s="107" t="s">
        <v>85</v>
      </c>
      <c r="D7" s="107" t="s">
        <v>85</v>
      </c>
      <c r="E7" s="107" t="s">
        <v>85</v>
      </c>
      <c r="F7" s="107" t="s">
        <v>85</v>
      </c>
      <c r="G7" s="92" t="s">
        <v>5504</v>
      </c>
      <c r="H7" s="92" t="s">
        <v>5504</v>
      </c>
    </row>
    <row r="8" spans="1:8" ht="24.95" customHeight="1" x14ac:dyDescent="0.2">
      <c r="A8" s="107" t="s">
        <v>3073</v>
      </c>
      <c r="B8" s="107" t="s">
        <v>3970</v>
      </c>
      <c r="C8" s="187">
        <v>1</v>
      </c>
      <c r="D8" s="187">
        <v>1</v>
      </c>
      <c r="E8" s="187">
        <v>1</v>
      </c>
      <c r="F8" s="187">
        <v>1</v>
      </c>
      <c r="G8" s="134" t="s">
        <v>3855</v>
      </c>
      <c r="H8" s="134" t="s">
        <v>3855</v>
      </c>
    </row>
    <row r="9" spans="1:8" ht="24.95" customHeight="1" x14ac:dyDescent="0.2">
      <c r="A9" s="107" t="s">
        <v>3080</v>
      </c>
      <c r="B9" s="107" t="s">
        <v>1555</v>
      </c>
      <c r="C9" s="107">
        <v>0</v>
      </c>
      <c r="D9" s="107">
        <v>0</v>
      </c>
      <c r="E9" s="107">
        <v>0</v>
      </c>
      <c r="F9" s="107">
        <v>0</v>
      </c>
      <c r="G9" s="134" t="s">
        <v>4601</v>
      </c>
      <c r="H9" s="134" t="s">
        <v>4602</v>
      </c>
    </row>
  </sheetData>
  <mergeCells count="5">
    <mergeCell ref="A2:A3"/>
    <mergeCell ref="B2:B3"/>
    <mergeCell ref="C2:F2"/>
    <mergeCell ref="G2:G3"/>
    <mergeCell ref="H2:H3"/>
  </mergeCells>
  <pageMargins left="0.7" right="0.7" top="0.75" bottom="0.75" header="0.3" footer="0.3"/>
  <pageSetup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AF3AB-4351-41B1-AD98-8B9348C59256}">
  <sheetPr>
    <tabColor theme="8"/>
  </sheetPr>
  <dimension ref="A1:B38"/>
  <sheetViews>
    <sheetView zoomScaleNormal="100" workbookViewId="0"/>
  </sheetViews>
  <sheetFormatPr defaultColWidth="9.140625" defaultRowHeight="12.75" x14ac:dyDescent="0.2"/>
  <cols>
    <col min="1" max="1" width="24.85546875" style="119" customWidth="1"/>
    <col min="2" max="2" width="142.140625" style="119" customWidth="1"/>
    <col min="3" max="16384" width="9.140625" style="119"/>
  </cols>
  <sheetData>
    <row r="1" spans="1:2" ht="13.5" thickBot="1" x14ac:dyDescent="0.25">
      <c r="A1" s="128" t="s">
        <v>1560</v>
      </c>
    </row>
    <row r="2" spans="1:2" ht="55.5" customHeight="1" x14ac:dyDescent="0.2">
      <c r="A2" s="885" t="s">
        <v>19</v>
      </c>
      <c r="B2" s="834" t="s">
        <v>1561</v>
      </c>
    </row>
    <row r="3" spans="1:2" ht="123" customHeight="1" thickBot="1" x14ac:dyDescent="0.25">
      <c r="A3" s="886"/>
      <c r="B3" s="887"/>
    </row>
    <row r="4" spans="1:2" ht="24.95" customHeight="1" x14ac:dyDescent="0.2">
      <c r="A4" s="16" t="s">
        <v>22</v>
      </c>
      <c r="B4" s="323" t="s">
        <v>1562</v>
      </c>
    </row>
    <row r="5" spans="1:2" ht="24.95" customHeight="1" x14ac:dyDescent="0.2">
      <c r="A5" s="107" t="s">
        <v>25</v>
      </c>
      <c r="B5" s="323" t="s">
        <v>1563</v>
      </c>
    </row>
    <row r="6" spans="1:2" ht="24.95" customHeight="1" x14ac:dyDescent="0.2">
      <c r="A6" s="107" t="s">
        <v>27</v>
      </c>
      <c r="B6" s="323" t="s">
        <v>1564</v>
      </c>
    </row>
    <row r="7" spans="1:2" ht="24.95" customHeight="1" x14ac:dyDescent="0.2">
      <c r="A7" s="107" t="s">
        <v>3087</v>
      </c>
      <c r="B7" s="595" t="s">
        <v>3340</v>
      </c>
    </row>
    <row r="8" spans="1:2" ht="24.95" customHeight="1" x14ac:dyDescent="0.2">
      <c r="A8" s="103" t="s">
        <v>3080</v>
      </c>
      <c r="B8" s="94" t="s">
        <v>4603</v>
      </c>
    </row>
    <row r="9" spans="1:2" x14ac:dyDescent="0.2">
      <c r="A9" s="146" t="s">
        <v>3073</v>
      </c>
      <c r="B9" s="475" t="s">
        <v>5442</v>
      </c>
    </row>
    <row r="10" spans="1:2" x14ac:dyDescent="0.2">
      <c r="A10" s="146" t="s">
        <v>3073</v>
      </c>
      <c r="B10" s="107" t="s">
        <v>5443</v>
      </c>
    </row>
    <row r="11" spans="1:2" x14ac:dyDescent="0.2">
      <c r="A11" s="146" t="s">
        <v>3073</v>
      </c>
      <c r="B11" s="107" t="s">
        <v>5444</v>
      </c>
    </row>
    <row r="12" spans="1:2" x14ac:dyDescent="0.2">
      <c r="A12" s="146" t="s">
        <v>3073</v>
      </c>
      <c r="B12" s="107" t="s">
        <v>5445</v>
      </c>
    </row>
    <row r="13" spans="1:2" x14ac:dyDescent="0.2">
      <c r="A13" s="146" t="s">
        <v>3073</v>
      </c>
      <c r="B13" s="107" t="s">
        <v>5446</v>
      </c>
    </row>
    <row r="14" spans="1:2" x14ac:dyDescent="0.2">
      <c r="A14" s="146" t="s">
        <v>3073</v>
      </c>
      <c r="B14" s="107" t="s">
        <v>5447</v>
      </c>
    </row>
    <row r="15" spans="1:2" x14ac:dyDescent="0.2">
      <c r="A15" s="146" t="s">
        <v>3073</v>
      </c>
      <c r="B15" s="107" t="s">
        <v>5448</v>
      </c>
    </row>
    <row r="16" spans="1:2" x14ac:dyDescent="0.2">
      <c r="A16" s="146" t="s">
        <v>3073</v>
      </c>
      <c r="B16" s="107" t="s">
        <v>5449</v>
      </c>
    </row>
    <row r="17" spans="1:2" x14ac:dyDescent="0.2">
      <c r="A17" s="146" t="s">
        <v>3073</v>
      </c>
      <c r="B17" s="107" t="s">
        <v>5450</v>
      </c>
    </row>
    <row r="18" spans="1:2" x14ac:dyDescent="0.2">
      <c r="A18" s="146" t="s">
        <v>3073</v>
      </c>
      <c r="B18" s="107" t="s">
        <v>5451</v>
      </c>
    </row>
    <row r="19" spans="1:2" x14ac:dyDescent="0.2">
      <c r="A19" s="146" t="s">
        <v>3073</v>
      </c>
      <c r="B19" s="107" t="s">
        <v>5452</v>
      </c>
    </row>
    <row r="20" spans="1:2" x14ac:dyDescent="0.2">
      <c r="A20" s="146" t="s">
        <v>3073</v>
      </c>
      <c r="B20" s="107" t="s">
        <v>5453</v>
      </c>
    </row>
    <row r="21" spans="1:2" x14ac:dyDescent="0.2">
      <c r="A21" s="146" t="s">
        <v>3073</v>
      </c>
      <c r="B21" s="107" t="s">
        <v>5454</v>
      </c>
    </row>
    <row r="22" spans="1:2" x14ac:dyDescent="0.2">
      <c r="A22" s="146" t="s">
        <v>3073</v>
      </c>
      <c r="B22" s="107" t="s">
        <v>5455</v>
      </c>
    </row>
    <row r="23" spans="1:2" x14ac:dyDescent="0.2">
      <c r="A23" s="146" t="s">
        <v>3073</v>
      </c>
      <c r="B23" s="107" t="s">
        <v>5456</v>
      </c>
    </row>
    <row r="24" spans="1:2" x14ac:dyDescent="0.2">
      <c r="A24" s="146" t="s">
        <v>3073</v>
      </c>
      <c r="B24" s="107" t="s">
        <v>5457</v>
      </c>
    </row>
    <row r="25" spans="1:2" x14ac:dyDescent="0.2">
      <c r="A25" s="146" t="s">
        <v>3073</v>
      </c>
      <c r="B25" s="107" t="s">
        <v>5458</v>
      </c>
    </row>
    <row r="26" spans="1:2" x14ac:dyDescent="0.2">
      <c r="A26" s="146" t="s">
        <v>3073</v>
      </c>
      <c r="B26" s="107" t="s">
        <v>5459</v>
      </c>
    </row>
    <row r="27" spans="1:2" x14ac:dyDescent="0.2">
      <c r="A27" s="146" t="s">
        <v>3073</v>
      </c>
      <c r="B27" s="107" t="s">
        <v>5460</v>
      </c>
    </row>
    <row r="28" spans="1:2" x14ac:dyDescent="0.2">
      <c r="A28" s="146" t="s">
        <v>3073</v>
      </c>
      <c r="B28" s="107" t="s">
        <v>5461</v>
      </c>
    </row>
    <row r="29" spans="1:2" x14ac:dyDescent="0.2">
      <c r="A29" s="146" t="s">
        <v>3073</v>
      </c>
      <c r="B29" s="107" t="s">
        <v>5462</v>
      </c>
    </row>
    <row r="30" spans="1:2" x14ac:dyDescent="0.2">
      <c r="A30" s="146" t="s">
        <v>3073</v>
      </c>
      <c r="B30" s="107" t="s">
        <v>5463</v>
      </c>
    </row>
    <row r="31" spans="1:2" x14ac:dyDescent="0.2">
      <c r="A31" s="146" t="s">
        <v>3073</v>
      </c>
      <c r="B31" s="107" t="s">
        <v>5464</v>
      </c>
    </row>
    <row r="32" spans="1:2" x14ac:dyDescent="0.2">
      <c r="A32" s="146" t="s">
        <v>3073</v>
      </c>
      <c r="B32" s="107" t="s">
        <v>5465</v>
      </c>
    </row>
    <row r="33" spans="1:2" x14ac:dyDescent="0.2">
      <c r="A33" s="146" t="s">
        <v>3073</v>
      </c>
      <c r="B33" s="107" t="s">
        <v>5466</v>
      </c>
    </row>
    <row r="34" spans="1:2" x14ac:dyDescent="0.2">
      <c r="A34" s="146" t="s">
        <v>3073</v>
      </c>
      <c r="B34" s="107" t="s">
        <v>5467</v>
      </c>
    </row>
    <row r="35" spans="1:2" x14ac:dyDescent="0.2">
      <c r="A35" s="146" t="s">
        <v>3073</v>
      </c>
      <c r="B35" s="107" t="s">
        <v>5468</v>
      </c>
    </row>
    <row r="36" spans="1:2" x14ac:dyDescent="0.2">
      <c r="A36" s="146" t="s">
        <v>3073</v>
      </c>
      <c r="B36" s="107" t="s">
        <v>5469</v>
      </c>
    </row>
    <row r="37" spans="1:2" x14ac:dyDescent="0.2">
      <c r="A37" s="146" t="s">
        <v>3073</v>
      </c>
      <c r="B37" s="107" t="s">
        <v>5470</v>
      </c>
    </row>
    <row r="38" spans="1:2" x14ac:dyDescent="0.2">
      <c r="A38" s="146" t="s">
        <v>3073</v>
      </c>
      <c r="B38" s="107" t="s">
        <v>5471</v>
      </c>
    </row>
  </sheetData>
  <mergeCells count="2">
    <mergeCell ref="B2:B3"/>
    <mergeCell ref="A2:A3"/>
  </mergeCells>
  <pageMargins left="0.7" right="0.7" top="0.75" bottom="0.75" header="0.3" footer="0.3"/>
  <pageSetup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498C1-9F95-4866-8DE6-69EF0D39CDDC}">
  <sheetPr codeName="Sheet51">
    <tabColor theme="8"/>
  </sheetPr>
  <dimension ref="A1:K243"/>
  <sheetViews>
    <sheetView zoomScaleNormal="100" workbookViewId="0">
      <pane xSplit="1" ySplit="3" topLeftCell="B4" activePane="bottomRight" state="frozen"/>
      <selection pane="topRight" activeCell="B1" sqref="B1"/>
      <selection pane="bottomLeft" activeCell="A4" sqref="A4"/>
      <selection pane="bottomRight" activeCell="A2" sqref="A2:A3"/>
    </sheetView>
  </sheetViews>
  <sheetFormatPr defaultColWidth="9.140625" defaultRowHeight="12.75" x14ac:dyDescent="0.2"/>
  <cols>
    <col min="1" max="1" width="25.5703125" style="119" customWidth="1"/>
    <col min="2" max="2" width="32.42578125" style="119" customWidth="1"/>
    <col min="3" max="3" width="33.42578125" style="119" customWidth="1"/>
    <col min="4" max="4" width="30" style="119" customWidth="1"/>
    <col min="5" max="5" width="51" style="119" customWidth="1"/>
    <col min="6" max="7" width="22" style="119" customWidth="1"/>
    <col min="8" max="8" width="30.28515625" style="119" customWidth="1"/>
    <col min="9" max="9" width="23.5703125" style="119" customWidth="1"/>
    <col min="10" max="10" width="37" style="119" customWidth="1"/>
    <col min="11" max="11" width="37.42578125" style="119" customWidth="1"/>
    <col min="12" max="16384" width="9.140625" style="119"/>
  </cols>
  <sheetData>
    <row r="1" spans="1:11" ht="15.75" customHeight="1" thickBot="1" x14ac:dyDescent="0.25">
      <c r="A1" s="128" t="s">
        <v>1565</v>
      </c>
      <c r="C1" s="128"/>
    </row>
    <row r="2" spans="1:11" ht="157.5" customHeight="1" x14ac:dyDescent="0.2">
      <c r="A2" s="885" t="s">
        <v>19</v>
      </c>
      <c r="B2" s="811" t="s">
        <v>1566</v>
      </c>
      <c r="C2" s="811"/>
      <c r="D2" s="811"/>
      <c r="E2" s="811"/>
      <c r="F2" s="811"/>
      <c r="G2" s="811"/>
      <c r="H2" s="811"/>
      <c r="I2" s="811"/>
      <c r="J2" s="811"/>
      <c r="K2" s="834"/>
    </row>
    <row r="3" spans="1:11" ht="72.75" customHeight="1" thickBot="1" x14ac:dyDescent="0.25">
      <c r="A3" s="886"/>
      <c r="B3" s="61" t="s">
        <v>1567</v>
      </c>
      <c r="C3" s="61" t="s">
        <v>1568</v>
      </c>
      <c r="D3" s="61" t="s">
        <v>1569</v>
      </c>
      <c r="E3" s="61" t="s">
        <v>1570</v>
      </c>
      <c r="F3" s="61" t="s">
        <v>1571</v>
      </c>
      <c r="G3" s="61" t="s">
        <v>1572</v>
      </c>
      <c r="H3" s="61" t="s">
        <v>1573</v>
      </c>
      <c r="I3" s="61" t="s">
        <v>729</v>
      </c>
      <c r="J3" s="61" t="s">
        <v>1574</v>
      </c>
      <c r="K3" s="62" t="s">
        <v>1575</v>
      </c>
    </row>
    <row r="4" spans="1:11" ht="24.95" customHeight="1" x14ac:dyDescent="0.2">
      <c r="A4" s="16" t="s">
        <v>22</v>
      </c>
      <c r="B4" s="94" t="s">
        <v>1576</v>
      </c>
      <c r="C4" s="94" t="s">
        <v>1577</v>
      </c>
      <c r="D4" s="94" t="s">
        <v>1578</v>
      </c>
      <c r="E4" s="133" t="s">
        <v>1579</v>
      </c>
      <c r="F4" s="93" t="s">
        <v>1580</v>
      </c>
      <c r="G4" s="93" t="s">
        <v>624</v>
      </c>
      <c r="H4" s="93" t="s">
        <v>1581</v>
      </c>
      <c r="I4" s="124">
        <v>30300321</v>
      </c>
      <c r="J4" s="133" t="s">
        <v>1579</v>
      </c>
      <c r="K4" s="133" t="s">
        <v>1579</v>
      </c>
    </row>
    <row r="5" spans="1:11" ht="24.95" customHeight="1" x14ac:dyDescent="0.2">
      <c r="A5" s="16" t="s">
        <v>22</v>
      </c>
      <c r="B5" s="16" t="s">
        <v>1576</v>
      </c>
      <c r="C5" s="16" t="s">
        <v>1577</v>
      </c>
      <c r="D5" s="16" t="s">
        <v>1582</v>
      </c>
      <c r="E5" s="121" t="s">
        <v>1579</v>
      </c>
      <c r="F5" s="95" t="s">
        <v>1583</v>
      </c>
      <c r="G5" s="95" t="s">
        <v>1584</v>
      </c>
      <c r="H5" s="95" t="s">
        <v>1585</v>
      </c>
      <c r="I5" s="124"/>
      <c r="J5" s="121" t="s">
        <v>1579</v>
      </c>
      <c r="K5" s="121" t="s">
        <v>1579</v>
      </c>
    </row>
    <row r="6" spans="1:11" ht="24.95" customHeight="1" x14ac:dyDescent="0.2">
      <c r="A6" s="16" t="s">
        <v>22</v>
      </c>
      <c r="B6" s="16" t="s">
        <v>1576</v>
      </c>
      <c r="C6" s="16" t="s">
        <v>1577</v>
      </c>
      <c r="D6" s="16" t="s">
        <v>1586</v>
      </c>
      <c r="E6" s="121" t="s">
        <v>1579</v>
      </c>
      <c r="F6" s="95" t="s">
        <v>107</v>
      </c>
      <c r="G6" s="95" t="s">
        <v>1584</v>
      </c>
      <c r="H6" s="201" t="s">
        <v>1585</v>
      </c>
      <c r="I6" s="124">
        <v>30300332</v>
      </c>
      <c r="J6" s="121" t="s">
        <v>1579</v>
      </c>
      <c r="K6" s="121" t="s">
        <v>1579</v>
      </c>
    </row>
    <row r="7" spans="1:11" ht="24.95" customHeight="1" x14ac:dyDescent="0.2">
      <c r="A7" s="16" t="s">
        <v>22</v>
      </c>
      <c r="B7" s="16" t="s">
        <v>1576</v>
      </c>
      <c r="C7" s="16" t="s">
        <v>1577</v>
      </c>
      <c r="D7" s="16" t="s">
        <v>1587</v>
      </c>
      <c r="E7" s="121" t="s">
        <v>1579</v>
      </c>
      <c r="F7" s="95" t="s">
        <v>1580</v>
      </c>
      <c r="G7" s="95" t="s">
        <v>624</v>
      </c>
      <c r="H7" s="201" t="s">
        <v>1581</v>
      </c>
      <c r="I7" s="124"/>
      <c r="J7" s="121" t="s">
        <v>1579</v>
      </c>
      <c r="K7" s="121" t="s">
        <v>1579</v>
      </c>
    </row>
    <row r="8" spans="1:11" ht="24.95" customHeight="1" x14ac:dyDescent="0.2">
      <c r="A8" s="16" t="s">
        <v>22</v>
      </c>
      <c r="B8" s="16" t="s">
        <v>1576</v>
      </c>
      <c r="C8" s="16" t="s">
        <v>1577</v>
      </c>
      <c r="D8" s="16" t="s">
        <v>1588</v>
      </c>
      <c r="E8" s="121" t="s">
        <v>1579</v>
      </c>
      <c r="F8" s="95" t="s">
        <v>1583</v>
      </c>
      <c r="G8" s="95" t="s">
        <v>1584</v>
      </c>
      <c r="H8" s="201" t="s">
        <v>1585</v>
      </c>
      <c r="I8" s="124"/>
      <c r="J8" s="121" t="s">
        <v>1579</v>
      </c>
      <c r="K8" s="121" t="s">
        <v>1579</v>
      </c>
    </row>
    <row r="9" spans="1:11" ht="24.95" customHeight="1" x14ac:dyDescent="0.2">
      <c r="A9" s="16" t="s">
        <v>22</v>
      </c>
      <c r="B9" s="16" t="s">
        <v>1576</v>
      </c>
      <c r="C9" s="16" t="s">
        <v>1577</v>
      </c>
      <c r="D9" s="16" t="s">
        <v>1589</v>
      </c>
      <c r="E9" s="121" t="s">
        <v>1579</v>
      </c>
      <c r="F9" s="95" t="s">
        <v>1583</v>
      </c>
      <c r="G9" s="95" t="s">
        <v>1584</v>
      </c>
      <c r="H9" s="201" t="s">
        <v>1585</v>
      </c>
      <c r="I9" s="124">
        <v>30300336</v>
      </c>
      <c r="J9" s="121" t="s">
        <v>1579</v>
      </c>
      <c r="K9" s="121" t="s">
        <v>1579</v>
      </c>
    </row>
    <row r="10" spans="1:11" ht="24.95" customHeight="1" x14ac:dyDescent="0.2">
      <c r="A10" s="16" t="s">
        <v>22</v>
      </c>
      <c r="B10" s="16" t="s">
        <v>1576</v>
      </c>
      <c r="C10" s="16" t="s">
        <v>1577</v>
      </c>
      <c r="D10" s="16" t="s">
        <v>1590</v>
      </c>
      <c r="E10" s="121" t="s">
        <v>1579</v>
      </c>
      <c r="F10" s="95" t="s">
        <v>1580</v>
      </c>
      <c r="G10" s="95" t="s">
        <v>624</v>
      </c>
      <c r="H10" s="201" t="s">
        <v>1581</v>
      </c>
      <c r="I10" s="124"/>
      <c r="J10" s="121" t="s">
        <v>1579</v>
      </c>
      <c r="K10" s="121" t="s">
        <v>1579</v>
      </c>
    </row>
    <row r="11" spans="1:11" ht="24.95" customHeight="1" x14ac:dyDescent="0.2">
      <c r="A11" s="16" t="s">
        <v>22</v>
      </c>
      <c r="B11" s="16" t="s">
        <v>1576</v>
      </c>
      <c r="C11" s="16" t="s">
        <v>1577</v>
      </c>
      <c r="D11" s="16" t="s">
        <v>1591</v>
      </c>
      <c r="E11" s="121" t="s">
        <v>1579</v>
      </c>
      <c r="F11" s="95" t="s">
        <v>1580</v>
      </c>
      <c r="G11" s="95" t="s">
        <v>624</v>
      </c>
      <c r="H11" s="201" t="s">
        <v>1581</v>
      </c>
      <c r="I11" s="124"/>
      <c r="J11" s="121" t="s">
        <v>1579</v>
      </c>
      <c r="K11" s="121" t="s">
        <v>1579</v>
      </c>
    </row>
    <row r="12" spans="1:11" ht="24.95" customHeight="1" x14ac:dyDescent="0.2">
      <c r="A12" s="16" t="s">
        <v>22</v>
      </c>
      <c r="B12" s="16" t="s">
        <v>1576</v>
      </c>
      <c r="C12" s="16" t="s">
        <v>1577</v>
      </c>
      <c r="D12" s="16" t="s">
        <v>1592</v>
      </c>
      <c r="E12" s="121" t="s">
        <v>1579</v>
      </c>
      <c r="F12" s="95" t="s">
        <v>1580</v>
      </c>
      <c r="G12" s="95" t="s">
        <v>624</v>
      </c>
      <c r="H12" s="201" t="s">
        <v>1585</v>
      </c>
      <c r="I12" s="124"/>
      <c r="J12" s="121" t="s">
        <v>1579</v>
      </c>
      <c r="K12" s="121" t="s">
        <v>1579</v>
      </c>
    </row>
    <row r="13" spans="1:11" ht="24.95" customHeight="1" x14ac:dyDescent="0.2">
      <c r="A13" s="16" t="s">
        <v>22</v>
      </c>
      <c r="B13" s="16" t="s">
        <v>1576</v>
      </c>
      <c r="C13" s="16" t="s">
        <v>1577</v>
      </c>
      <c r="D13" s="16" t="s">
        <v>1593</v>
      </c>
      <c r="E13" s="121" t="s">
        <v>1579</v>
      </c>
      <c r="F13" s="95" t="s">
        <v>1583</v>
      </c>
      <c r="G13" s="95" t="s">
        <v>1584</v>
      </c>
      <c r="H13" s="201" t="s">
        <v>1585</v>
      </c>
      <c r="I13" s="124"/>
      <c r="J13" s="121" t="s">
        <v>1579</v>
      </c>
      <c r="K13" s="121" t="s">
        <v>1579</v>
      </c>
    </row>
    <row r="14" spans="1:11" ht="24.95" customHeight="1" x14ac:dyDescent="0.2">
      <c r="A14" s="16" t="s">
        <v>22</v>
      </c>
      <c r="B14" s="16" t="s">
        <v>1576</v>
      </c>
      <c r="C14" s="16" t="s">
        <v>1577</v>
      </c>
      <c r="D14" s="16" t="s">
        <v>1594</v>
      </c>
      <c r="E14" s="121" t="s">
        <v>1579</v>
      </c>
      <c r="F14" s="95" t="s">
        <v>1580</v>
      </c>
      <c r="G14" s="95" t="s">
        <v>624</v>
      </c>
      <c r="H14" s="201" t="s">
        <v>1581</v>
      </c>
      <c r="I14" s="124"/>
      <c r="J14" s="121" t="s">
        <v>1579</v>
      </c>
      <c r="K14" s="121" t="s">
        <v>1579</v>
      </c>
    </row>
    <row r="15" spans="1:11" ht="24.95" customHeight="1" x14ac:dyDescent="0.2">
      <c r="A15" s="16" t="s">
        <v>22</v>
      </c>
      <c r="B15" s="16" t="s">
        <v>1576</v>
      </c>
      <c r="C15" s="16" t="s">
        <v>1577</v>
      </c>
      <c r="D15" s="16" t="s">
        <v>1595</v>
      </c>
      <c r="E15" s="121" t="s">
        <v>1579</v>
      </c>
      <c r="F15" s="95" t="s">
        <v>1583</v>
      </c>
      <c r="G15" s="95" t="s">
        <v>1584</v>
      </c>
      <c r="H15" s="201" t="s">
        <v>1585</v>
      </c>
      <c r="I15" s="124"/>
      <c r="J15" s="121" t="s">
        <v>1579</v>
      </c>
      <c r="K15" s="121" t="s">
        <v>1579</v>
      </c>
    </row>
    <row r="16" spans="1:11" ht="24.95" customHeight="1" x14ac:dyDescent="0.2">
      <c r="A16" s="16" t="s">
        <v>22</v>
      </c>
      <c r="B16" s="16" t="s">
        <v>1576</v>
      </c>
      <c r="C16" s="16" t="s">
        <v>1577</v>
      </c>
      <c r="D16" s="16" t="s">
        <v>1596</v>
      </c>
      <c r="E16" s="121" t="s">
        <v>1579</v>
      </c>
      <c r="F16" s="95" t="s">
        <v>1583</v>
      </c>
      <c r="G16" s="95" t="s">
        <v>1597</v>
      </c>
      <c r="H16" s="201" t="s">
        <v>1585</v>
      </c>
      <c r="I16" s="124"/>
      <c r="J16" s="121" t="s">
        <v>1579</v>
      </c>
      <c r="K16" s="121" t="s">
        <v>1579</v>
      </c>
    </row>
    <row r="17" spans="1:11" ht="24.95" customHeight="1" x14ac:dyDescent="0.2">
      <c r="A17" s="16" t="s">
        <v>22</v>
      </c>
      <c r="B17" s="16" t="s">
        <v>1576</v>
      </c>
      <c r="C17" s="16" t="s">
        <v>1577</v>
      </c>
      <c r="D17" s="16" t="s">
        <v>1598</v>
      </c>
      <c r="E17" s="121" t="s">
        <v>1579</v>
      </c>
      <c r="F17" s="95" t="s">
        <v>1580</v>
      </c>
      <c r="G17" s="95" t="s">
        <v>624</v>
      </c>
      <c r="H17" s="201" t="s">
        <v>1581</v>
      </c>
      <c r="I17" s="124"/>
      <c r="J17" s="121" t="s">
        <v>1579</v>
      </c>
      <c r="K17" s="121" t="s">
        <v>1579</v>
      </c>
    </row>
    <row r="18" spans="1:11" ht="24.95" customHeight="1" x14ac:dyDescent="0.2">
      <c r="A18" s="16" t="s">
        <v>22</v>
      </c>
      <c r="B18" s="16" t="s">
        <v>1576</v>
      </c>
      <c r="C18" s="16" t="s">
        <v>1577</v>
      </c>
      <c r="D18" s="16" t="s">
        <v>1599</v>
      </c>
      <c r="E18" s="121" t="s">
        <v>1579</v>
      </c>
      <c r="F18" s="95" t="s">
        <v>107</v>
      </c>
      <c r="G18" s="95" t="s">
        <v>524</v>
      </c>
      <c r="H18" s="201" t="s">
        <v>524</v>
      </c>
      <c r="I18" s="124"/>
      <c r="J18" s="121" t="s">
        <v>1579</v>
      </c>
      <c r="K18" s="121" t="s">
        <v>1579</v>
      </c>
    </row>
    <row r="19" spans="1:11" ht="24.95" customHeight="1" x14ac:dyDescent="0.2">
      <c r="A19" s="16" t="s">
        <v>22</v>
      </c>
      <c r="B19" s="16" t="s">
        <v>1576</v>
      </c>
      <c r="C19" s="16" t="s">
        <v>1600</v>
      </c>
      <c r="D19" s="16" t="s">
        <v>1601</v>
      </c>
      <c r="E19" s="121" t="s">
        <v>1579</v>
      </c>
      <c r="F19" s="95" t="s">
        <v>107</v>
      </c>
      <c r="G19" s="95" t="s">
        <v>524</v>
      </c>
      <c r="H19" s="201" t="s">
        <v>524</v>
      </c>
      <c r="I19" s="124"/>
      <c r="J19" s="121" t="s">
        <v>1579</v>
      </c>
      <c r="K19" s="121" t="s">
        <v>1579</v>
      </c>
    </row>
    <row r="20" spans="1:11" ht="24.95" customHeight="1" x14ac:dyDescent="0.2">
      <c r="A20" s="16" t="s">
        <v>22</v>
      </c>
      <c r="B20" s="16" t="s">
        <v>1576</v>
      </c>
      <c r="C20" s="16" t="s">
        <v>1600</v>
      </c>
      <c r="D20" s="16" t="s">
        <v>1602</v>
      </c>
      <c r="E20" s="121" t="s">
        <v>1579</v>
      </c>
      <c r="F20" s="95" t="s">
        <v>1580</v>
      </c>
      <c r="G20" s="95" t="s">
        <v>624</v>
      </c>
      <c r="H20" s="201" t="s">
        <v>1581</v>
      </c>
      <c r="I20" s="124"/>
      <c r="J20" s="121" t="s">
        <v>1579</v>
      </c>
      <c r="K20" s="121" t="s">
        <v>1579</v>
      </c>
    </row>
    <row r="21" spans="1:11" ht="24.95" customHeight="1" x14ac:dyDescent="0.2">
      <c r="A21" s="16" t="s">
        <v>22</v>
      </c>
      <c r="B21" s="16" t="s">
        <v>1576</v>
      </c>
      <c r="C21" s="16" t="s">
        <v>1600</v>
      </c>
      <c r="D21" s="16" t="s">
        <v>1603</v>
      </c>
      <c r="E21" s="121" t="s">
        <v>1579</v>
      </c>
      <c r="F21" s="95" t="s">
        <v>1583</v>
      </c>
      <c r="G21" s="95" t="s">
        <v>1584</v>
      </c>
      <c r="H21" s="201" t="s">
        <v>1585</v>
      </c>
      <c r="I21" s="124"/>
      <c r="J21" s="121" t="s">
        <v>1579</v>
      </c>
      <c r="K21" s="121" t="s">
        <v>1579</v>
      </c>
    </row>
    <row r="22" spans="1:11" ht="24.95" customHeight="1" x14ac:dyDescent="0.2">
      <c r="A22" s="16" t="s">
        <v>22</v>
      </c>
      <c r="B22" s="16" t="s">
        <v>1576</v>
      </c>
      <c r="C22" s="16" t="s">
        <v>1600</v>
      </c>
      <c r="D22" s="16" t="s">
        <v>1604</v>
      </c>
      <c r="E22" s="121" t="s">
        <v>1579</v>
      </c>
      <c r="F22" s="95" t="s">
        <v>1583</v>
      </c>
      <c r="G22" s="95" t="s">
        <v>1597</v>
      </c>
      <c r="H22" s="201" t="s">
        <v>1585</v>
      </c>
      <c r="I22" s="124"/>
      <c r="J22" s="121" t="s">
        <v>1579</v>
      </c>
      <c r="K22" s="121" t="s">
        <v>1579</v>
      </c>
    </row>
    <row r="23" spans="1:11" ht="24.95" customHeight="1" x14ac:dyDescent="0.2">
      <c r="A23" s="16" t="s">
        <v>22</v>
      </c>
      <c r="B23" s="16" t="s">
        <v>1576</v>
      </c>
      <c r="C23" s="16" t="s">
        <v>1605</v>
      </c>
      <c r="D23" s="16" t="s">
        <v>1606</v>
      </c>
      <c r="E23" s="121" t="s">
        <v>1579</v>
      </c>
      <c r="F23" s="95" t="s">
        <v>107</v>
      </c>
      <c r="G23" s="95" t="s">
        <v>524</v>
      </c>
      <c r="H23" s="201" t="s">
        <v>524</v>
      </c>
      <c r="I23" s="124"/>
      <c r="J23" s="121" t="s">
        <v>1579</v>
      </c>
      <c r="K23" s="121" t="s">
        <v>1579</v>
      </c>
    </row>
    <row r="24" spans="1:11" ht="24.95" customHeight="1" x14ac:dyDescent="0.2">
      <c r="A24" s="16" t="s">
        <v>22</v>
      </c>
      <c r="B24" s="16" t="s">
        <v>1576</v>
      </c>
      <c r="C24" s="16" t="s">
        <v>1605</v>
      </c>
      <c r="D24" s="16" t="s">
        <v>1607</v>
      </c>
      <c r="E24" s="121" t="s">
        <v>1579</v>
      </c>
      <c r="F24" s="95" t="s">
        <v>1580</v>
      </c>
      <c r="G24" s="95" t="s">
        <v>624</v>
      </c>
      <c r="H24" s="201" t="s">
        <v>1581</v>
      </c>
      <c r="I24" s="124"/>
      <c r="J24" s="121" t="s">
        <v>1579</v>
      </c>
      <c r="K24" s="121" t="s">
        <v>1579</v>
      </c>
    </row>
    <row r="25" spans="1:11" ht="24.95" customHeight="1" x14ac:dyDescent="0.2">
      <c r="A25" s="16" t="s">
        <v>22</v>
      </c>
      <c r="B25" s="16" t="s">
        <v>1576</v>
      </c>
      <c r="C25" s="16" t="s">
        <v>1605</v>
      </c>
      <c r="D25" s="16" t="s">
        <v>1608</v>
      </c>
      <c r="E25" s="121" t="s">
        <v>1579</v>
      </c>
      <c r="F25" s="95" t="s">
        <v>1580</v>
      </c>
      <c r="G25" s="95" t="s">
        <v>624</v>
      </c>
      <c r="H25" s="201" t="s">
        <v>1581</v>
      </c>
      <c r="I25" s="124"/>
      <c r="J25" s="121" t="s">
        <v>1579</v>
      </c>
      <c r="K25" s="121" t="s">
        <v>1579</v>
      </c>
    </row>
    <row r="26" spans="1:11" ht="24.95" customHeight="1" x14ac:dyDescent="0.2">
      <c r="A26" s="16" t="s">
        <v>22</v>
      </c>
      <c r="B26" s="16" t="s">
        <v>1576</v>
      </c>
      <c r="C26" s="16" t="s">
        <v>1605</v>
      </c>
      <c r="D26" s="16" t="s">
        <v>1609</v>
      </c>
      <c r="E26" s="121" t="s">
        <v>1579</v>
      </c>
      <c r="F26" s="95" t="s">
        <v>1580</v>
      </c>
      <c r="G26" s="95" t="s">
        <v>624</v>
      </c>
      <c r="H26" s="201" t="s">
        <v>1581</v>
      </c>
      <c r="I26" s="124"/>
      <c r="J26" s="121" t="s">
        <v>1579</v>
      </c>
      <c r="K26" s="121" t="s">
        <v>1579</v>
      </c>
    </row>
    <row r="27" spans="1:11" ht="24.95" customHeight="1" x14ac:dyDescent="0.2">
      <c r="A27" s="16" t="s">
        <v>22</v>
      </c>
      <c r="B27" s="16" t="s">
        <v>1576</v>
      </c>
      <c r="C27" s="16" t="s">
        <v>1605</v>
      </c>
      <c r="D27" s="16" t="s">
        <v>1610</v>
      </c>
      <c r="E27" s="121" t="s">
        <v>1579</v>
      </c>
      <c r="F27" s="95" t="s">
        <v>1580</v>
      </c>
      <c r="G27" s="95" t="s">
        <v>624</v>
      </c>
      <c r="H27" s="201" t="s">
        <v>1581</v>
      </c>
      <c r="I27" s="124"/>
      <c r="J27" s="121" t="s">
        <v>1579</v>
      </c>
      <c r="K27" s="121" t="s">
        <v>1579</v>
      </c>
    </row>
    <row r="28" spans="1:11" ht="24.95" customHeight="1" x14ac:dyDescent="0.2">
      <c r="A28" s="16" t="s">
        <v>22</v>
      </c>
      <c r="B28" s="16" t="s">
        <v>1576</v>
      </c>
      <c r="C28" s="16" t="s">
        <v>1605</v>
      </c>
      <c r="D28" s="16" t="s">
        <v>1611</v>
      </c>
      <c r="E28" s="121" t="s">
        <v>1579</v>
      </c>
      <c r="F28" s="95" t="s">
        <v>1580</v>
      </c>
      <c r="G28" s="95" t="s">
        <v>624</v>
      </c>
      <c r="H28" s="201" t="s">
        <v>1581</v>
      </c>
      <c r="I28" s="124"/>
      <c r="J28" s="121" t="s">
        <v>1579</v>
      </c>
      <c r="K28" s="121" t="s">
        <v>1579</v>
      </c>
    </row>
    <row r="29" spans="1:11" ht="24.95" customHeight="1" x14ac:dyDescent="0.2">
      <c r="A29" s="16" t="s">
        <v>22</v>
      </c>
      <c r="B29" s="16" t="s">
        <v>1576</v>
      </c>
      <c r="C29" s="16" t="s">
        <v>1605</v>
      </c>
      <c r="D29" s="16" t="s">
        <v>1612</v>
      </c>
      <c r="E29" s="121" t="s">
        <v>1579</v>
      </c>
      <c r="F29" s="95" t="s">
        <v>107</v>
      </c>
      <c r="G29" s="95" t="s">
        <v>524</v>
      </c>
      <c r="H29" s="201" t="s">
        <v>524</v>
      </c>
      <c r="I29" s="124"/>
      <c r="J29" s="121" t="s">
        <v>1579</v>
      </c>
      <c r="K29" s="121" t="s">
        <v>1579</v>
      </c>
    </row>
    <row r="30" spans="1:11" ht="24.95" customHeight="1" x14ac:dyDescent="0.2">
      <c r="A30" s="16" t="s">
        <v>22</v>
      </c>
      <c r="B30" s="16" t="s">
        <v>1576</v>
      </c>
      <c r="C30" s="16" t="s">
        <v>1605</v>
      </c>
      <c r="D30" s="16" t="s">
        <v>1613</v>
      </c>
      <c r="E30" s="121" t="s">
        <v>1579</v>
      </c>
      <c r="F30" s="95" t="s">
        <v>1580</v>
      </c>
      <c r="G30" s="95" t="s">
        <v>624</v>
      </c>
      <c r="H30" s="201" t="s">
        <v>1581</v>
      </c>
      <c r="I30" s="124"/>
      <c r="J30" s="121" t="s">
        <v>1579</v>
      </c>
      <c r="K30" s="121" t="s">
        <v>1579</v>
      </c>
    </row>
    <row r="31" spans="1:11" ht="24.95" customHeight="1" x14ac:dyDescent="0.2">
      <c r="A31" s="16" t="s">
        <v>22</v>
      </c>
      <c r="B31" s="16" t="s">
        <v>1576</v>
      </c>
      <c r="C31" s="16" t="s">
        <v>1605</v>
      </c>
      <c r="D31" s="16" t="s">
        <v>1614</v>
      </c>
      <c r="E31" s="121" t="s">
        <v>1579</v>
      </c>
      <c r="F31" s="95" t="s">
        <v>107</v>
      </c>
      <c r="G31" s="95" t="s">
        <v>524</v>
      </c>
      <c r="H31" s="201" t="s">
        <v>524</v>
      </c>
      <c r="I31" s="124"/>
      <c r="J31" s="121" t="s">
        <v>1579</v>
      </c>
      <c r="K31" s="121" t="s">
        <v>1579</v>
      </c>
    </row>
    <row r="32" spans="1:11" ht="24.95" customHeight="1" x14ac:dyDescent="0.2">
      <c r="A32" s="16" t="s">
        <v>22</v>
      </c>
      <c r="B32" s="16" t="s">
        <v>1576</v>
      </c>
      <c r="C32" s="16" t="s">
        <v>1605</v>
      </c>
      <c r="D32" s="16" t="s">
        <v>1615</v>
      </c>
      <c r="E32" s="121" t="s">
        <v>1579</v>
      </c>
      <c r="F32" s="95" t="s">
        <v>1580</v>
      </c>
      <c r="G32" s="95" t="s">
        <v>624</v>
      </c>
      <c r="H32" s="201" t="s">
        <v>1581</v>
      </c>
      <c r="I32" s="124"/>
      <c r="J32" s="121" t="s">
        <v>1579</v>
      </c>
      <c r="K32" s="121" t="s">
        <v>1579</v>
      </c>
    </row>
    <row r="33" spans="1:11" ht="24.95" customHeight="1" x14ac:dyDescent="0.2">
      <c r="A33" s="16" t="s">
        <v>22</v>
      </c>
      <c r="B33" s="16" t="s">
        <v>1576</v>
      </c>
      <c r="C33" s="16" t="s">
        <v>1616</v>
      </c>
      <c r="D33" s="16" t="s">
        <v>1617</v>
      </c>
      <c r="E33" s="121" t="s">
        <v>1579</v>
      </c>
      <c r="F33" s="95" t="s">
        <v>1580</v>
      </c>
      <c r="G33" s="95" t="s">
        <v>624</v>
      </c>
      <c r="H33" s="201" t="s">
        <v>1581</v>
      </c>
      <c r="I33" s="124"/>
      <c r="J33" s="121" t="s">
        <v>1579</v>
      </c>
      <c r="K33" s="121" t="s">
        <v>1579</v>
      </c>
    </row>
    <row r="34" spans="1:11" ht="24.95" customHeight="1" x14ac:dyDescent="0.2">
      <c r="A34" s="16" t="s">
        <v>22</v>
      </c>
      <c r="B34" s="16" t="s">
        <v>1576</v>
      </c>
      <c r="C34" s="16" t="s">
        <v>1616</v>
      </c>
      <c r="D34" s="16" t="s">
        <v>1618</v>
      </c>
      <c r="E34" s="121" t="s">
        <v>1579</v>
      </c>
      <c r="F34" s="95" t="s">
        <v>1580</v>
      </c>
      <c r="G34" s="95" t="s">
        <v>624</v>
      </c>
      <c r="H34" s="201" t="s">
        <v>1581</v>
      </c>
      <c r="I34" s="124"/>
      <c r="J34" s="121" t="s">
        <v>1579</v>
      </c>
      <c r="K34" s="121" t="s">
        <v>1579</v>
      </c>
    </row>
    <row r="35" spans="1:11" ht="24.95" customHeight="1" x14ac:dyDescent="0.2">
      <c r="A35" s="16" t="s">
        <v>22</v>
      </c>
      <c r="B35" s="16" t="s">
        <v>1576</v>
      </c>
      <c r="C35" s="16" t="s">
        <v>1616</v>
      </c>
      <c r="D35" s="16" t="s">
        <v>1619</v>
      </c>
      <c r="E35" s="121" t="s">
        <v>1579</v>
      </c>
      <c r="F35" s="95" t="s">
        <v>1580</v>
      </c>
      <c r="G35" s="95" t="s">
        <v>624</v>
      </c>
      <c r="H35" s="201" t="s">
        <v>1581</v>
      </c>
      <c r="I35" s="124"/>
      <c r="J35" s="121" t="s">
        <v>1579</v>
      </c>
      <c r="K35" s="121" t="s">
        <v>1579</v>
      </c>
    </row>
    <row r="36" spans="1:11" ht="24.95" customHeight="1" x14ac:dyDescent="0.2">
      <c r="A36" s="16" t="s">
        <v>22</v>
      </c>
      <c r="B36" s="16" t="s">
        <v>1576</v>
      </c>
      <c r="C36" s="16" t="s">
        <v>1616</v>
      </c>
      <c r="D36" s="16" t="s">
        <v>1620</v>
      </c>
      <c r="E36" s="121" t="s">
        <v>1579</v>
      </c>
      <c r="F36" s="95" t="s">
        <v>107</v>
      </c>
      <c r="G36" s="95" t="s">
        <v>524</v>
      </c>
      <c r="H36" s="201" t="s">
        <v>524</v>
      </c>
      <c r="I36" s="124"/>
      <c r="J36" s="121" t="s">
        <v>1579</v>
      </c>
      <c r="K36" s="121" t="s">
        <v>1579</v>
      </c>
    </row>
    <row r="37" spans="1:11" ht="24.95" customHeight="1" x14ac:dyDescent="0.2">
      <c r="A37" s="16" t="s">
        <v>22</v>
      </c>
      <c r="B37" s="16" t="s">
        <v>1576</v>
      </c>
      <c r="C37" s="16" t="s">
        <v>1616</v>
      </c>
      <c r="D37" s="16" t="s">
        <v>1621</v>
      </c>
      <c r="E37" s="121" t="s">
        <v>1579</v>
      </c>
      <c r="F37" s="95" t="s">
        <v>1580</v>
      </c>
      <c r="G37" s="95" t="s">
        <v>624</v>
      </c>
      <c r="H37" s="201" t="s">
        <v>1581</v>
      </c>
      <c r="I37" s="124"/>
      <c r="J37" s="121" t="s">
        <v>1579</v>
      </c>
      <c r="K37" s="121" t="s">
        <v>1579</v>
      </c>
    </row>
    <row r="38" spans="1:11" ht="24.95" customHeight="1" x14ac:dyDescent="0.2">
      <c r="A38" s="16" t="s">
        <v>22</v>
      </c>
      <c r="B38" s="16" t="s">
        <v>1576</v>
      </c>
      <c r="C38" s="16" t="s">
        <v>1616</v>
      </c>
      <c r="D38" s="16" t="s">
        <v>1622</v>
      </c>
      <c r="E38" s="121" t="s">
        <v>1579</v>
      </c>
      <c r="F38" s="95" t="s">
        <v>1583</v>
      </c>
      <c r="G38" s="95" t="s">
        <v>1584</v>
      </c>
      <c r="H38" s="201" t="s">
        <v>1585</v>
      </c>
      <c r="I38" s="124"/>
      <c r="J38" s="121" t="s">
        <v>1579</v>
      </c>
      <c r="K38" s="121" t="s">
        <v>1579</v>
      </c>
    </row>
    <row r="39" spans="1:11" ht="24.95" customHeight="1" x14ac:dyDescent="0.2">
      <c r="A39" s="16" t="s">
        <v>22</v>
      </c>
      <c r="B39" s="16" t="s">
        <v>1576</v>
      </c>
      <c r="C39" s="16" t="s">
        <v>1616</v>
      </c>
      <c r="D39" s="16" t="s">
        <v>1623</v>
      </c>
      <c r="E39" s="121" t="s">
        <v>1579</v>
      </c>
      <c r="F39" s="95" t="s">
        <v>1580</v>
      </c>
      <c r="G39" s="95" t="s">
        <v>624</v>
      </c>
      <c r="H39" s="201" t="s">
        <v>1581</v>
      </c>
      <c r="I39" s="124"/>
      <c r="J39" s="121" t="s">
        <v>1579</v>
      </c>
      <c r="K39" s="121" t="s">
        <v>1579</v>
      </c>
    </row>
    <row r="40" spans="1:11" ht="24.95" customHeight="1" x14ac:dyDescent="0.2">
      <c r="A40" s="16" t="s">
        <v>22</v>
      </c>
      <c r="B40" s="16" t="s">
        <v>1576</v>
      </c>
      <c r="C40" s="16" t="s">
        <v>1616</v>
      </c>
      <c r="D40" s="16" t="s">
        <v>1624</v>
      </c>
      <c r="E40" s="121" t="s">
        <v>1579</v>
      </c>
      <c r="F40" s="95" t="s">
        <v>1580</v>
      </c>
      <c r="G40" s="95" t="s">
        <v>624</v>
      </c>
      <c r="H40" s="201" t="s">
        <v>1581</v>
      </c>
      <c r="I40" s="124"/>
      <c r="J40" s="121" t="s">
        <v>1579</v>
      </c>
      <c r="K40" s="121" t="s">
        <v>1579</v>
      </c>
    </row>
    <row r="41" spans="1:11" ht="24.95" customHeight="1" x14ac:dyDescent="0.2">
      <c r="A41" s="16" t="s">
        <v>22</v>
      </c>
      <c r="B41" s="16" t="s">
        <v>1576</v>
      </c>
      <c r="C41" s="16" t="s">
        <v>1616</v>
      </c>
      <c r="D41" s="16" t="s">
        <v>1625</v>
      </c>
      <c r="E41" s="121" t="s">
        <v>1579</v>
      </c>
      <c r="F41" s="95" t="s">
        <v>1580</v>
      </c>
      <c r="G41" s="95" t="s">
        <v>624</v>
      </c>
      <c r="H41" s="201" t="s">
        <v>1581</v>
      </c>
      <c r="I41" s="124"/>
      <c r="J41" s="121" t="s">
        <v>1579</v>
      </c>
      <c r="K41" s="121" t="s">
        <v>1579</v>
      </c>
    </row>
    <row r="42" spans="1:11" ht="24.95" customHeight="1" x14ac:dyDescent="0.2">
      <c r="A42" s="16" t="s">
        <v>22</v>
      </c>
      <c r="B42" s="16" t="s">
        <v>1576</v>
      </c>
      <c r="C42" s="16" t="s">
        <v>1616</v>
      </c>
      <c r="D42" s="16" t="s">
        <v>1626</v>
      </c>
      <c r="E42" s="121" t="s">
        <v>1579</v>
      </c>
      <c r="F42" s="95" t="s">
        <v>107</v>
      </c>
      <c r="G42" s="95" t="s">
        <v>1584</v>
      </c>
      <c r="H42" s="201" t="s">
        <v>1585</v>
      </c>
      <c r="I42" s="124">
        <v>30300343</v>
      </c>
      <c r="J42" s="121" t="s">
        <v>1579</v>
      </c>
      <c r="K42" s="121" t="s">
        <v>1579</v>
      </c>
    </row>
    <row r="43" spans="1:11" ht="24.95" customHeight="1" x14ac:dyDescent="0.2">
      <c r="A43" s="16" t="s">
        <v>22</v>
      </c>
      <c r="B43" s="16" t="s">
        <v>1576</v>
      </c>
      <c r="C43" s="16" t="s">
        <v>1616</v>
      </c>
      <c r="D43" s="16" t="s">
        <v>1627</v>
      </c>
      <c r="E43" s="121" t="s">
        <v>1579</v>
      </c>
      <c r="F43" s="95" t="s">
        <v>1583</v>
      </c>
      <c r="G43" s="95" t="s">
        <v>1584</v>
      </c>
      <c r="H43" s="201" t="s">
        <v>1585</v>
      </c>
      <c r="I43" s="124"/>
      <c r="J43" s="121" t="s">
        <v>1579</v>
      </c>
      <c r="K43" s="121" t="s">
        <v>1579</v>
      </c>
    </row>
    <row r="44" spans="1:11" ht="24.95" customHeight="1" x14ac:dyDescent="0.2">
      <c r="A44" s="16" t="s">
        <v>22</v>
      </c>
      <c r="B44" s="16" t="s">
        <v>1576</v>
      </c>
      <c r="C44" s="16" t="s">
        <v>1616</v>
      </c>
      <c r="D44" s="16" t="s">
        <v>1628</v>
      </c>
      <c r="E44" s="121" t="s">
        <v>1579</v>
      </c>
      <c r="F44" s="95" t="s">
        <v>1583</v>
      </c>
      <c r="G44" s="95" t="s">
        <v>1597</v>
      </c>
      <c r="H44" s="201" t="s">
        <v>1585</v>
      </c>
      <c r="I44" s="124"/>
      <c r="J44" s="121" t="s">
        <v>1579</v>
      </c>
      <c r="K44" s="121" t="s">
        <v>1579</v>
      </c>
    </row>
    <row r="45" spans="1:11" ht="24.95" customHeight="1" x14ac:dyDescent="0.2">
      <c r="A45" s="16" t="s">
        <v>22</v>
      </c>
      <c r="B45" s="16" t="s">
        <v>1576</v>
      </c>
      <c r="C45" s="16" t="s">
        <v>1629</v>
      </c>
      <c r="D45" s="16" t="s">
        <v>1630</v>
      </c>
      <c r="E45" s="121" t="s">
        <v>1579</v>
      </c>
      <c r="F45" s="95" t="s">
        <v>1583</v>
      </c>
      <c r="G45" s="95" t="s">
        <v>1584</v>
      </c>
      <c r="H45" s="201" t="s">
        <v>1631</v>
      </c>
      <c r="I45" s="124"/>
      <c r="J45" s="121" t="s">
        <v>1579</v>
      </c>
      <c r="K45" s="121" t="s">
        <v>1579</v>
      </c>
    </row>
    <row r="46" spans="1:11" ht="24.95" customHeight="1" x14ac:dyDescent="0.2">
      <c r="A46" s="16" t="s">
        <v>22</v>
      </c>
      <c r="B46" s="16" t="s">
        <v>1576</v>
      </c>
      <c r="C46" s="16" t="s">
        <v>1629</v>
      </c>
      <c r="D46" s="16" t="s">
        <v>1632</v>
      </c>
      <c r="E46" s="121" t="s">
        <v>1579</v>
      </c>
      <c r="F46" s="95" t="s">
        <v>1583</v>
      </c>
      <c r="G46" s="95" t="s">
        <v>1584</v>
      </c>
      <c r="H46" s="201" t="s">
        <v>1631</v>
      </c>
      <c r="I46" s="124"/>
      <c r="J46" s="121" t="s">
        <v>1579</v>
      </c>
      <c r="K46" s="121" t="s">
        <v>1579</v>
      </c>
    </row>
    <row r="47" spans="1:11" ht="24.95" customHeight="1" x14ac:dyDescent="0.2">
      <c r="A47" s="16" t="s">
        <v>22</v>
      </c>
      <c r="B47" s="16" t="s">
        <v>1576</v>
      </c>
      <c r="C47" s="16" t="s">
        <v>1629</v>
      </c>
      <c r="D47" s="16" t="s">
        <v>1633</v>
      </c>
      <c r="E47" s="121" t="s">
        <v>1579</v>
      </c>
      <c r="F47" s="95" t="s">
        <v>1583</v>
      </c>
      <c r="G47" s="95" t="s">
        <v>1584</v>
      </c>
      <c r="H47" s="201" t="s">
        <v>1631</v>
      </c>
      <c r="I47" s="124"/>
      <c r="J47" s="121" t="s">
        <v>1579</v>
      </c>
      <c r="K47" s="121" t="s">
        <v>1579</v>
      </c>
    </row>
    <row r="48" spans="1:11" ht="24.95" customHeight="1" x14ac:dyDescent="0.2">
      <c r="A48" s="16" t="s">
        <v>22</v>
      </c>
      <c r="B48" s="16" t="s">
        <v>1576</v>
      </c>
      <c r="C48" s="16" t="s">
        <v>1629</v>
      </c>
      <c r="D48" s="16" t="s">
        <v>1634</v>
      </c>
      <c r="E48" s="121" t="s">
        <v>1579</v>
      </c>
      <c r="F48" s="95" t="s">
        <v>1583</v>
      </c>
      <c r="G48" s="95" t="s">
        <v>1584</v>
      </c>
      <c r="H48" s="201" t="s">
        <v>1631</v>
      </c>
      <c r="I48" s="124"/>
      <c r="J48" s="121" t="s">
        <v>1579</v>
      </c>
      <c r="K48" s="121" t="s">
        <v>1579</v>
      </c>
    </row>
    <row r="49" spans="1:11" ht="24.95" customHeight="1" x14ac:dyDescent="0.2">
      <c r="A49" s="16" t="s">
        <v>22</v>
      </c>
      <c r="B49" s="16" t="s">
        <v>1576</v>
      </c>
      <c r="C49" s="16" t="s">
        <v>1629</v>
      </c>
      <c r="D49" s="16" t="s">
        <v>1635</v>
      </c>
      <c r="E49" s="121" t="s">
        <v>1579</v>
      </c>
      <c r="F49" s="95" t="s">
        <v>1583</v>
      </c>
      <c r="G49" s="95" t="s">
        <v>1584</v>
      </c>
      <c r="H49" s="201" t="s">
        <v>1631</v>
      </c>
      <c r="I49" s="124"/>
      <c r="J49" s="121" t="s">
        <v>1579</v>
      </c>
      <c r="K49" s="121" t="s">
        <v>1579</v>
      </c>
    </row>
    <row r="50" spans="1:11" ht="24.95" customHeight="1" x14ac:dyDescent="0.2">
      <c r="A50" s="16" t="s">
        <v>22</v>
      </c>
      <c r="B50" s="16" t="s">
        <v>1576</v>
      </c>
      <c r="C50" s="16" t="s">
        <v>1629</v>
      </c>
      <c r="D50" s="16" t="s">
        <v>1636</v>
      </c>
      <c r="E50" s="121" t="s">
        <v>1579</v>
      </c>
      <c r="F50" s="95" t="s">
        <v>1583</v>
      </c>
      <c r="G50" s="95" t="s">
        <v>1584</v>
      </c>
      <c r="H50" s="201" t="s">
        <v>1631</v>
      </c>
      <c r="I50" s="124"/>
      <c r="J50" s="121" t="s">
        <v>1579</v>
      </c>
      <c r="K50" s="121" t="s">
        <v>1579</v>
      </c>
    </row>
    <row r="51" spans="1:11" ht="24.95" customHeight="1" x14ac:dyDescent="0.2">
      <c r="A51" s="16" t="s">
        <v>22</v>
      </c>
      <c r="B51" s="16" t="s">
        <v>1576</v>
      </c>
      <c r="C51" s="16" t="s">
        <v>1629</v>
      </c>
      <c r="D51" s="16" t="s">
        <v>1637</v>
      </c>
      <c r="E51" s="121" t="s">
        <v>1579</v>
      </c>
      <c r="F51" s="95" t="s">
        <v>1580</v>
      </c>
      <c r="G51" s="95" t="s">
        <v>624</v>
      </c>
      <c r="H51" s="201" t="s">
        <v>1581</v>
      </c>
      <c r="I51" s="124"/>
      <c r="J51" s="121" t="s">
        <v>1579</v>
      </c>
      <c r="K51" s="121" t="s">
        <v>1579</v>
      </c>
    </row>
    <row r="52" spans="1:11" ht="24.95" customHeight="1" x14ac:dyDescent="0.2">
      <c r="A52" s="16" t="s">
        <v>22</v>
      </c>
      <c r="B52" s="16" t="s">
        <v>1576</v>
      </c>
      <c r="C52" s="16" t="s">
        <v>1629</v>
      </c>
      <c r="D52" s="16" t="s">
        <v>1638</v>
      </c>
      <c r="E52" s="121" t="s">
        <v>1579</v>
      </c>
      <c r="F52" s="95" t="s">
        <v>1580</v>
      </c>
      <c r="G52" s="95" t="s">
        <v>624</v>
      </c>
      <c r="H52" s="201" t="s">
        <v>1581</v>
      </c>
      <c r="I52" s="124"/>
      <c r="J52" s="121" t="s">
        <v>1579</v>
      </c>
      <c r="K52" s="121" t="s">
        <v>1579</v>
      </c>
    </row>
    <row r="53" spans="1:11" ht="24.95" customHeight="1" x14ac:dyDescent="0.2">
      <c r="A53" s="16" t="s">
        <v>22</v>
      </c>
      <c r="B53" s="16" t="s">
        <v>1576</v>
      </c>
      <c r="C53" s="16" t="s">
        <v>1639</v>
      </c>
      <c r="D53" s="16" t="s">
        <v>1640</v>
      </c>
      <c r="E53" s="121" t="s">
        <v>1579</v>
      </c>
      <c r="F53" s="95" t="s">
        <v>1583</v>
      </c>
      <c r="G53" s="95" t="s">
        <v>1584</v>
      </c>
      <c r="H53" s="201" t="s">
        <v>1641</v>
      </c>
      <c r="I53" s="124"/>
      <c r="J53" s="121" t="s">
        <v>1579</v>
      </c>
      <c r="K53" s="121" t="s">
        <v>1579</v>
      </c>
    </row>
    <row r="54" spans="1:11" ht="24.95" customHeight="1" x14ac:dyDescent="0.2">
      <c r="A54" s="16" t="s">
        <v>22</v>
      </c>
      <c r="B54" s="16" t="s">
        <v>1576</v>
      </c>
      <c r="C54" s="16" t="s">
        <v>1639</v>
      </c>
      <c r="D54" s="16" t="s">
        <v>1642</v>
      </c>
      <c r="E54" s="121" t="s">
        <v>1579</v>
      </c>
      <c r="F54" s="95" t="s">
        <v>1580</v>
      </c>
      <c r="G54" s="95" t="s">
        <v>624</v>
      </c>
      <c r="H54" s="201" t="s">
        <v>1581</v>
      </c>
      <c r="I54" s="124"/>
      <c r="J54" s="121" t="s">
        <v>1579</v>
      </c>
      <c r="K54" s="121" t="s">
        <v>1579</v>
      </c>
    </row>
    <row r="55" spans="1:11" ht="24.95" customHeight="1" x14ac:dyDescent="0.2">
      <c r="A55" s="16" t="s">
        <v>22</v>
      </c>
      <c r="B55" s="16" t="s">
        <v>1576</v>
      </c>
      <c r="C55" s="16" t="s">
        <v>1639</v>
      </c>
      <c r="D55" s="16" t="s">
        <v>1643</v>
      </c>
      <c r="E55" s="121" t="s">
        <v>1579</v>
      </c>
      <c r="F55" s="95" t="s">
        <v>1580</v>
      </c>
      <c r="G55" s="95" t="s">
        <v>624</v>
      </c>
      <c r="H55" s="201" t="s">
        <v>1581</v>
      </c>
      <c r="I55" s="124"/>
      <c r="J55" s="121" t="s">
        <v>1579</v>
      </c>
      <c r="K55" s="121" t="s">
        <v>1579</v>
      </c>
    </row>
    <row r="56" spans="1:11" ht="24.95" customHeight="1" x14ac:dyDescent="0.2">
      <c r="A56" s="16" t="s">
        <v>22</v>
      </c>
      <c r="B56" s="16" t="s">
        <v>1576</v>
      </c>
      <c r="C56" s="16" t="s">
        <v>1639</v>
      </c>
      <c r="D56" s="16" t="s">
        <v>1644</v>
      </c>
      <c r="E56" s="121" t="s">
        <v>1579</v>
      </c>
      <c r="F56" s="95" t="s">
        <v>1580</v>
      </c>
      <c r="G56" s="95" t="s">
        <v>624</v>
      </c>
      <c r="H56" s="201" t="s">
        <v>1581</v>
      </c>
      <c r="I56" s="124"/>
      <c r="J56" s="121" t="s">
        <v>1579</v>
      </c>
      <c r="K56" s="121" t="s">
        <v>1579</v>
      </c>
    </row>
    <row r="57" spans="1:11" ht="24.95" customHeight="1" x14ac:dyDescent="0.2">
      <c r="A57" s="16" t="s">
        <v>22</v>
      </c>
      <c r="B57" s="16" t="s">
        <v>1576</v>
      </c>
      <c r="C57" s="16" t="s">
        <v>1639</v>
      </c>
      <c r="D57" s="16" t="s">
        <v>1645</v>
      </c>
      <c r="E57" s="121" t="s">
        <v>1579</v>
      </c>
      <c r="F57" s="95" t="s">
        <v>1580</v>
      </c>
      <c r="G57" s="95" t="s">
        <v>624</v>
      </c>
      <c r="H57" s="201" t="s">
        <v>1581</v>
      </c>
      <c r="I57" s="124"/>
      <c r="J57" s="121" t="s">
        <v>1579</v>
      </c>
      <c r="K57" s="121" t="s">
        <v>1579</v>
      </c>
    </row>
    <row r="58" spans="1:11" ht="24.95" customHeight="1" x14ac:dyDescent="0.2">
      <c r="A58" s="16" t="s">
        <v>22</v>
      </c>
      <c r="B58" s="16" t="s">
        <v>1576</v>
      </c>
      <c r="C58" s="16" t="s">
        <v>1639</v>
      </c>
      <c r="D58" s="16" t="s">
        <v>1646</v>
      </c>
      <c r="E58" s="121" t="s">
        <v>1579</v>
      </c>
      <c r="F58" s="95" t="s">
        <v>1580</v>
      </c>
      <c r="G58" s="95" t="s">
        <v>624</v>
      </c>
      <c r="H58" s="201" t="s">
        <v>1581</v>
      </c>
      <c r="I58" s="124"/>
      <c r="J58" s="121" t="s">
        <v>1579</v>
      </c>
      <c r="K58" s="121" t="s">
        <v>1579</v>
      </c>
    </row>
    <row r="59" spans="1:11" ht="24.95" customHeight="1" x14ac:dyDescent="0.2">
      <c r="A59" s="16" t="s">
        <v>22</v>
      </c>
      <c r="B59" s="16" t="s">
        <v>1576</v>
      </c>
      <c r="C59" s="16" t="s">
        <v>1639</v>
      </c>
      <c r="D59" s="16" t="s">
        <v>1647</v>
      </c>
      <c r="E59" s="121" t="s">
        <v>1579</v>
      </c>
      <c r="F59" s="95" t="s">
        <v>1580</v>
      </c>
      <c r="G59" s="95" t="s">
        <v>624</v>
      </c>
      <c r="H59" s="201" t="s">
        <v>1581</v>
      </c>
      <c r="I59" s="124"/>
      <c r="J59" s="121" t="s">
        <v>1579</v>
      </c>
      <c r="K59" s="121" t="s">
        <v>1579</v>
      </c>
    </row>
    <row r="60" spans="1:11" ht="24.95" customHeight="1" x14ac:dyDescent="0.2">
      <c r="A60" s="16" t="s">
        <v>22</v>
      </c>
      <c r="B60" s="16" t="s">
        <v>1576</v>
      </c>
      <c r="C60" s="16" t="s">
        <v>1639</v>
      </c>
      <c r="D60" s="16" t="s">
        <v>1648</v>
      </c>
      <c r="E60" s="121" t="s">
        <v>1579</v>
      </c>
      <c r="F60" s="95" t="s">
        <v>107</v>
      </c>
      <c r="G60" s="95" t="s">
        <v>524</v>
      </c>
      <c r="H60" s="201" t="s">
        <v>524</v>
      </c>
      <c r="I60" s="124"/>
      <c r="J60" s="121" t="s">
        <v>1579</v>
      </c>
      <c r="K60" s="121" t="s">
        <v>1579</v>
      </c>
    </row>
    <row r="61" spans="1:11" ht="24.95" customHeight="1" x14ac:dyDescent="0.2">
      <c r="A61" s="16" t="s">
        <v>22</v>
      </c>
      <c r="B61" s="16" t="s">
        <v>1576</v>
      </c>
      <c r="C61" s="16" t="s">
        <v>1639</v>
      </c>
      <c r="D61" s="16" t="s">
        <v>1649</v>
      </c>
      <c r="E61" s="121" t="s">
        <v>1579</v>
      </c>
      <c r="F61" s="95" t="s">
        <v>107</v>
      </c>
      <c r="G61" s="95" t="s">
        <v>524</v>
      </c>
      <c r="H61" s="201" t="s">
        <v>524</v>
      </c>
      <c r="I61" s="124"/>
      <c r="J61" s="121" t="s">
        <v>1579</v>
      </c>
      <c r="K61" s="121" t="s">
        <v>1579</v>
      </c>
    </row>
    <row r="62" spans="1:11" ht="24.95" customHeight="1" x14ac:dyDescent="0.2">
      <c r="A62" s="107" t="s">
        <v>25</v>
      </c>
      <c r="B62" s="16" t="s">
        <v>1576</v>
      </c>
      <c r="C62" s="16" t="s">
        <v>1650</v>
      </c>
      <c r="D62" s="16" t="s">
        <v>1651</v>
      </c>
      <c r="E62" s="121" t="s">
        <v>1579</v>
      </c>
      <c r="F62" s="95" t="s">
        <v>1580</v>
      </c>
      <c r="G62" s="95" t="s">
        <v>624</v>
      </c>
      <c r="H62" s="201" t="s">
        <v>1652</v>
      </c>
      <c r="I62" s="124"/>
      <c r="J62" s="198" t="s">
        <v>1558</v>
      </c>
      <c r="K62" s="198" t="s">
        <v>1558</v>
      </c>
    </row>
    <row r="63" spans="1:11" ht="24.95" customHeight="1" x14ac:dyDescent="0.2">
      <c r="A63" s="107" t="s">
        <v>25</v>
      </c>
      <c r="B63" s="16" t="s">
        <v>1576</v>
      </c>
      <c r="C63" s="16" t="s">
        <v>1650</v>
      </c>
      <c r="D63" s="95" t="s">
        <v>1653</v>
      </c>
      <c r="E63" s="121" t="s">
        <v>1579</v>
      </c>
      <c r="F63" s="95" t="s">
        <v>1580</v>
      </c>
      <c r="G63" s="95" t="s">
        <v>624</v>
      </c>
      <c r="H63" s="201" t="s">
        <v>1581</v>
      </c>
      <c r="I63" s="124"/>
      <c r="J63" s="198" t="s">
        <v>1558</v>
      </c>
      <c r="K63" s="198" t="s">
        <v>1558</v>
      </c>
    </row>
    <row r="64" spans="1:11" ht="24.95" customHeight="1" x14ac:dyDescent="0.2">
      <c r="A64" s="107" t="s">
        <v>25</v>
      </c>
      <c r="B64" s="16" t="s">
        <v>1576</v>
      </c>
      <c r="C64" s="16" t="s">
        <v>1650</v>
      </c>
      <c r="D64" s="95" t="s">
        <v>1654</v>
      </c>
      <c r="E64" s="121" t="s">
        <v>1579</v>
      </c>
      <c r="F64" s="95" t="s">
        <v>1580</v>
      </c>
      <c r="G64" s="95" t="s">
        <v>624</v>
      </c>
      <c r="H64" s="201" t="s">
        <v>1581</v>
      </c>
      <c r="I64" s="124"/>
      <c r="J64" s="198" t="s">
        <v>1558</v>
      </c>
      <c r="K64" s="198" t="s">
        <v>1558</v>
      </c>
    </row>
    <row r="65" spans="1:11" ht="24.95" customHeight="1" x14ac:dyDescent="0.2">
      <c r="A65" s="107" t="s">
        <v>25</v>
      </c>
      <c r="B65" s="16" t="s">
        <v>1576</v>
      </c>
      <c r="C65" s="16" t="s">
        <v>1650</v>
      </c>
      <c r="D65" s="95" t="s">
        <v>1655</v>
      </c>
      <c r="E65" s="121" t="s">
        <v>1579</v>
      </c>
      <c r="F65" s="95" t="s">
        <v>1580</v>
      </c>
      <c r="G65" s="95" t="s">
        <v>624</v>
      </c>
      <c r="H65" s="201" t="s">
        <v>1581</v>
      </c>
      <c r="I65" s="124"/>
      <c r="J65" s="198" t="s">
        <v>1558</v>
      </c>
      <c r="K65" s="198" t="s">
        <v>1558</v>
      </c>
    </row>
    <row r="66" spans="1:11" ht="24.95" customHeight="1" x14ac:dyDescent="0.2">
      <c r="A66" s="107" t="s">
        <v>25</v>
      </c>
      <c r="B66" s="16" t="s">
        <v>1576</v>
      </c>
      <c r="C66" s="16" t="s">
        <v>1650</v>
      </c>
      <c r="D66" s="95" t="s">
        <v>1656</v>
      </c>
      <c r="E66" s="121" t="s">
        <v>1579</v>
      </c>
      <c r="F66" s="95" t="s">
        <v>1580</v>
      </c>
      <c r="G66" s="95" t="s">
        <v>624</v>
      </c>
      <c r="H66" s="201" t="s">
        <v>1581</v>
      </c>
      <c r="I66" s="124"/>
      <c r="J66" s="198" t="s">
        <v>1558</v>
      </c>
      <c r="K66" s="198" t="s">
        <v>1558</v>
      </c>
    </row>
    <row r="67" spans="1:11" ht="24.95" customHeight="1" x14ac:dyDescent="0.2">
      <c r="A67" s="107" t="s">
        <v>25</v>
      </c>
      <c r="B67" s="16" t="s">
        <v>1576</v>
      </c>
      <c r="C67" s="16" t="s">
        <v>1650</v>
      </c>
      <c r="D67" s="95" t="s">
        <v>1657</v>
      </c>
      <c r="E67" s="121" t="s">
        <v>1579</v>
      </c>
      <c r="F67" s="95" t="s">
        <v>1580</v>
      </c>
      <c r="G67" s="95" t="s">
        <v>624</v>
      </c>
      <c r="H67" s="201" t="s">
        <v>1581</v>
      </c>
      <c r="I67" s="124"/>
      <c r="J67" s="198" t="s">
        <v>1558</v>
      </c>
      <c r="K67" s="198" t="s">
        <v>1558</v>
      </c>
    </row>
    <row r="68" spans="1:11" ht="24.95" customHeight="1" x14ac:dyDescent="0.2">
      <c r="A68" s="107" t="s">
        <v>25</v>
      </c>
      <c r="B68" s="16" t="s">
        <v>1576</v>
      </c>
      <c r="C68" s="16" t="s">
        <v>1650</v>
      </c>
      <c r="D68" s="95" t="s">
        <v>1658</v>
      </c>
      <c r="E68" s="121" t="s">
        <v>1579</v>
      </c>
      <c r="F68" s="95" t="s">
        <v>1580</v>
      </c>
      <c r="G68" s="95" t="s">
        <v>624</v>
      </c>
      <c r="H68" s="201" t="s">
        <v>1581</v>
      </c>
      <c r="I68" s="124"/>
      <c r="J68" s="198" t="s">
        <v>1558</v>
      </c>
      <c r="K68" s="198" t="s">
        <v>1558</v>
      </c>
    </row>
    <row r="69" spans="1:11" ht="24.95" customHeight="1" x14ac:dyDescent="0.2">
      <c r="A69" s="107" t="s">
        <v>25</v>
      </c>
      <c r="B69" s="16" t="s">
        <v>1576</v>
      </c>
      <c r="C69" s="16" t="s">
        <v>1650</v>
      </c>
      <c r="D69" s="95" t="s">
        <v>1659</v>
      </c>
      <c r="E69" s="121" t="s">
        <v>1579</v>
      </c>
      <c r="F69" s="95" t="s">
        <v>107</v>
      </c>
      <c r="G69" s="95" t="s">
        <v>1660</v>
      </c>
      <c r="H69" s="201" t="s">
        <v>1652</v>
      </c>
      <c r="I69" s="327" t="s">
        <v>814</v>
      </c>
      <c r="J69" s="198" t="s">
        <v>1558</v>
      </c>
      <c r="K69" s="198" t="s">
        <v>1558</v>
      </c>
    </row>
    <row r="70" spans="1:11" ht="24.95" customHeight="1" x14ac:dyDescent="0.2">
      <c r="A70" s="107" t="s">
        <v>25</v>
      </c>
      <c r="B70" s="16" t="s">
        <v>1576</v>
      </c>
      <c r="C70" s="16" t="s">
        <v>1650</v>
      </c>
      <c r="D70" s="95" t="s">
        <v>1661</v>
      </c>
      <c r="E70" s="121" t="s">
        <v>1579</v>
      </c>
      <c r="F70" s="95" t="s">
        <v>107</v>
      </c>
      <c r="G70" s="95" t="s">
        <v>1660</v>
      </c>
      <c r="H70" s="201" t="s">
        <v>1652</v>
      </c>
      <c r="I70" s="124" t="s">
        <v>811</v>
      </c>
      <c r="J70" s="198" t="s">
        <v>1558</v>
      </c>
      <c r="K70" s="198" t="s">
        <v>1558</v>
      </c>
    </row>
    <row r="71" spans="1:11" ht="24.95" customHeight="1" x14ac:dyDescent="0.2">
      <c r="A71" s="107" t="s">
        <v>25</v>
      </c>
      <c r="B71" s="16" t="s">
        <v>1576</v>
      </c>
      <c r="C71" s="16" t="s">
        <v>1650</v>
      </c>
      <c r="D71" s="95" t="s">
        <v>1662</v>
      </c>
      <c r="E71" s="121" t="s">
        <v>1579</v>
      </c>
      <c r="F71" s="95" t="s">
        <v>107</v>
      </c>
      <c r="G71" s="95" t="s">
        <v>1660</v>
      </c>
      <c r="H71" s="201" t="s">
        <v>1652</v>
      </c>
      <c r="I71" s="124" t="s">
        <v>811</v>
      </c>
      <c r="J71" s="198" t="s">
        <v>1558</v>
      </c>
      <c r="K71" s="198" t="s">
        <v>1558</v>
      </c>
    </row>
    <row r="72" spans="1:11" ht="24.95" customHeight="1" x14ac:dyDescent="0.2">
      <c r="A72" s="107" t="s">
        <v>25</v>
      </c>
      <c r="B72" s="16" t="s">
        <v>1576</v>
      </c>
      <c r="C72" s="16" t="s">
        <v>1650</v>
      </c>
      <c r="D72" s="95" t="s">
        <v>1663</v>
      </c>
      <c r="E72" s="121" t="s">
        <v>1579</v>
      </c>
      <c r="F72" s="95" t="s">
        <v>107</v>
      </c>
      <c r="G72" s="95" t="s">
        <v>1660</v>
      </c>
      <c r="H72" s="201" t="s">
        <v>1652</v>
      </c>
      <c r="I72" s="124">
        <v>30300334</v>
      </c>
      <c r="J72" s="198" t="s">
        <v>1558</v>
      </c>
      <c r="K72" s="198" t="s">
        <v>1558</v>
      </c>
    </row>
    <row r="73" spans="1:11" ht="24.95" customHeight="1" x14ac:dyDescent="0.2">
      <c r="A73" s="107" t="s">
        <v>25</v>
      </c>
      <c r="B73" s="16" t="s">
        <v>1576</v>
      </c>
      <c r="C73" s="16" t="s">
        <v>1650</v>
      </c>
      <c r="D73" s="95" t="s">
        <v>1664</v>
      </c>
      <c r="E73" s="121" t="s">
        <v>1579</v>
      </c>
      <c r="F73" s="95" t="s">
        <v>107</v>
      </c>
      <c r="G73" s="95" t="s">
        <v>1660</v>
      </c>
      <c r="H73" s="201" t="s">
        <v>1652</v>
      </c>
      <c r="I73" s="124" t="s">
        <v>805</v>
      </c>
      <c r="J73" s="198" t="s">
        <v>1558</v>
      </c>
      <c r="K73" s="198" t="s">
        <v>1558</v>
      </c>
    </row>
    <row r="74" spans="1:11" ht="24.95" customHeight="1" x14ac:dyDescent="0.2">
      <c r="A74" s="107" t="s">
        <v>25</v>
      </c>
      <c r="B74" s="16" t="s">
        <v>1576</v>
      </c>
      <c r="C74" s="16" t="s">
        <v>1650</v>
      </c>
      <c r="D74" s="95" t="s">
        <v>1665</v>
      </c>
      <c r="E74" s="121" t="s">
        <v>1579</v>
      </c>
      <c r="F74" s="95" t="s">
        <v>107</v>
      </c>
      <c r="G74" s="95" t="s">
        <v>1660</v>
      </c>
      <c r="H74" s="201" t="s">
        <v>1652</v>
      </c>
      <c r="I74" s="124" t="s">
        <v>817</v>
      </c>
      <c r="J74" s="198" t="s">
        <v>1558</v>
      </c>
      <c r="K74" s="198" t="s">
        <v>1558</v>
      </c>
    </row>
    <row r="75" spans="1:11" ht="24.95" customHeight="1" x14ac:dyDescent="0.2">
      <c r="A75" s="107" t="s">
        <v>25</v>
      </c>
      <c r="B75" s="16" t="s">
        <v>1576</v>
      </c>
      <c r="C75" s="16" t="s">
        <v>1650</v>
      </c>
      <c r="D75" s="95" t="s">
        <v>1666</v>
      </c>
      <c r="E75" s="121" t="s">
        <v>1579</v>
      </c>
      <c r="F75" s="95" t="s">
        <v>107</v>
      </c>
      <c r="G75" s="95" t="s">
        <v>1660</v>
      </c>
      <c r="H75" s="201" t="s">
        <v>1652</v>
      </c>
      <c r="I75" s="124" t="s">
        <v>817</v>
      </c>
      <c r="J75" s="198" t="s">
        <v>1558</v>
      </c>
      <c r="K75" s="198" t="s">
        <v>1558</v>
      </c>
    </row>
    <row r="76" spans="1:11" ht="24.95" customHeight="1" x14ac:dyDescent="0.2">
      <c r="A76" s="107" t="s">
        <v>25</v>
      </c>
      <c r="B76" s="16" t="s">
        <v>1576</v>
      </c>
      <c r="C76" s="16" t="s">
        <v>1650</v>
      </c>
      <c r="D76" s="95" t="s">
        <v>1667</v>
      </c>
      <c r="E76" s="121" t="s">
        <v>1579</v>
      </c>
      <c r="F76" s="95" t="s">
        <v>107</v>
      </c>
      <c r="G76" s="95" t="s">
        <v>1660</v>
      </c>
      <c r="H76" s="201" t="s">
        <v>1652</v>
      </c>
      <c r="I76" s="124" t="s">
        <v>817</v>
      </c>
      <c r="J76" s="198" t="s">
        <v>1558</v>
      </c>
      <c r="K76" s="198" t="s">
        <v>1558</v>
      </c>
    </row>
    <row r="77" spans="1:11" ht="24.95" customHeight="1" x14ac:dyDescent="0.2">
      <c r="A77" s="107" t="s">
        <v>25</v>
      </c>
      <c r="B77" s="16" t="s">
        <v>1576</v>
      </c>
      <c r="C77" s="16" t="s">
        <v>1668</v>
      </c>
      <c r="D77" s="95" t="s">
        <v>1669</v>
      </c>
      <c r="E77" s="121" t="s">
        <v>1579</v>
      </c>
      <c r="F77" s="95" t="s">
        <v>1580</v>
      </c>
      <c r="G77" s="95" t="s">
        <v>624</v>
      </c>
      <c r="H77" s="201" t="s">
        <v>1670</v>
      </c>
      <c r="I77" s="124"/>
      <c r="J77" s="198" t="s">
        <v>1558</v>
      </c>
      <c r="K77" s="198" t="s">
        <v>1558</v>
      </c>
    </row>
    <row r="78" spans="1:11" ht="24.95" customHeight="1" x14ac:dyDescent="0.2">
      <c r="A78" s="107" t="s">
        <v>25</v>
      </c>
      <c r="B78" s="16" t="s">
        <v>1576</v>
      </c>
      <c r="C78" s="16" t="s">
        <v>1668</v>
      </c>
      <c r="D78" s="95" t="s">
        <v>1671</v>
      </c>
      <c r="E78" s="121" t="s">
        <v>1579</v>
      </c>
      <c r="F78" s="95" t="s">
        <v>1672</v>
      </c>
      <c r="G78" s="95" t="s">
        <v>624</v>
      </c>
      <c r="H78" s="201" t="s">
        <v>1670</v>
      </c>
      <c r="I78" s="124"/>
      <c r="J78" s="198" t="s">
        <v>1558</v>
      </c>
      <c r="K78" s="198" t="s">
        <v>1558</v>
      </c>
    </row>
    <row r="79" spans="1:11" ht="24.95" customHeight="1" x14ac:dyDescent="0.2">
      <c r="A79" s="107" t="s">
        <v>25</v>
      </c>
      <c r="B79" s="16" t="s">
        <v>1576</v>
      </c>
      <c r="C79" s="16" t="s">
        <v>1673</v>
      </c>
      <c r="D79" s="95" t="s">
        <v>1674</v>
      </c>
      <c r="E79" s="121" t="s">
        <v>1579</v>
      </c>
      <c r="F79" s="95" t="s">
        <v>1580</v>
      </c>
      <c r="G79" s="95" t="s">
        <v>624</v>
      </c>
      <c r="H79" s="201" t="s">
        <v>1670</v>
      </c>
      <c r="I79" s="124"/>
      <c r="J79" s="198" t="s">
        <v>1558</v>
      </c>
      <c r="K79" s="198" t="s">
        <v>1558</v>
      </c>
    </row>
    <row r="80" spans="1:11" ht="24.95" customHeight="1" x14ac:dyDescent="0.2">
      <c r="A80" s="107" t="s">
        <v>25</v>
      </c>
      <c r="B80" s="16" t="s">
        <v>1576</v>
      </c>
      <c r="C80" s="16" t="s">
        <v>1673</v>
      </c>
      <c r="D80" s="95" t="s">
        <v>1675</v>
      </c>
      <c r="E80" s="121" t="s">
        <v>1579</v>
      </c>
      <c r="F80" s="95" t="s">
        <v>1580</v>
      </c>
      <c r="G80" s="95" t="s">
        <v>624</v>
      </c>
      <c r="H80" s="201" t="s">
        <v>1670</v>
      </c>
      <c r="I80" s="124"/>
      <c r="J80" s="198" t="s">
        <v>1558</v>
      </c>
      <c r="K80" s="198" t="s">
        <v>1558</v>
      </c>
    </row>
    <row r="81" spans="1:11" ht="24.95" customHeight="1" x14ac:dyDescent="0.2">
      <c r="A81" s="107" t="s">
        <v>25</v>
      </c>
      <c r="B81" s="16" t="s">
        <v>1576</v>
      </c>
      <c r="C81" s="16" t="s">
        <v>1676</v>
      </c>
      <c r="D81" s="95" t="s">
        <v>1677</v>
      </c>
      <c r="E81" s="121" t="s">
        <v>1579</v>
      </c>
      <c r="F81" s="95" t="s">
        <v>1580</v>
      </c>
      <c r="G81" s="95" t="s">
        <v>624</v>
      </c>
      <c r="H81" s="201" t="s">
        <v>1670</v>
      </c>
      <c r="I81" s="124"/>
      <c r="J81" s="198" t="s">
        <v>1558</v>
      </c>
      <c r="K81" s="198" t="s">
        <v>1558</v>
      </c>
    </row>
    <row r="82" spans="1:11" ht="24.95" customHeight="1" x14ac:dyDescent="0.2">
      <c r="A82" s="107" t="s">
        <v>25</v>
      </c>
      <c r="B82" s="16" t="s">
        <v>1576</v>
      </c>
      <c r="C82" s="16" t="s">
        <v>1676</v>
      </c>
      <c r="D82" s="95" t="s">
        <v>1678</v>
      </c>
      <c r="E82" s="121" t="s">
        <v>1579</v>
      </c>
      <c r="F82" s="95" t="s">
        <v>107</v>
      </c>
      <c r="G82" s="95" t="s">
        <v>1660</v>
      </c>
      <c r="H82" s="201" t="s">
        <v>1652</v>
      </c>
      <c r="I82" s="124" t="s">
        <v>829</v>
      </c>
      <c r="J82" s="198" t="s">
        <v>1558</v>
      </c>
      <c r="K82" s="198" t="s">
        <v>1558</v>
      </c>
    </row>
    <row r="83" spans="1:11" ht="24.95" customHeight="1" x14ac:dyDescent="0.2">
      <c r="A83" s="107" t="s">
        <v>25</v>
      </c>
      <c r="B83" s="16" t="s">
        <v>1576</v>
      </c>
      <c r="C83" s="16" t="s">
        <v>1676</v>
      </c>
      <c r="D83" s="95" t="s">
        <v>1679</v>
      </c>
      <c r="E83" s="121" t="s">
        <v>1579</v>
      </c>
      <c r="F83" s="95" t="s">
        <v>1580</v>
      </c>
      <c r="G83" s="95" t="s">
        <v>624</v>
      </c>
      <c r="H83" s="201" t="s">
        <v>1670</v>
      </c>
      <c r="I83" s="124"/>
      <c r="J83" s="198" t="s">
        <v>1558</v>
      </c>
      <c r="K83" s="198" t="s">
        <v>1558</v>
      </c>
    </row>
    <row r="84" spans="1:11" ht="24.95" customHeight="1" x14ac:dyDescent="0.2">
      <c r="A84" s="107" t="s">
        <v>25</v>
      </c>
      <c r="B84" s="16" t="s">
        <v>1576</v>
      </c>
      <c r="C84" s="16" t="s">
        <v>1676</v>
      </c>
      <c r="D84" s="95" t="s">
        <v>1680</v>
      </c>
      <c r="E84" s="121" t="s">
        <v>1579</v>
      </c>
      <c r="F84" s="95" t="s">
        <v>1580</v>
      </c>
      <c r="G84" s="95" t="s">
        <v>624</v>
      </c>
      <c r="H84" s="201" t="s">
        <v>1670</v>
      </c>
      <c r="I84" s="124"/>
      <c r="J84" s="198" t="s">
        <v>1558</v>
      </c>
      <c r="K84" s="198" t="s">
        <v>1558</v>
      </c>
    </row>
    <row r="85" spans="1:11" ht="24.95" customHeight="1" x14ac:dyDescent="0.2">
      <c r="A85" s="107" t="s">
        <v>25</v>
      </c>
      <c r="B85" s="16" t="s">
        <v>1576</v>
      </c>
      <c r="C85" s="16" t="s">
        <v>1676</v>
      </c>
      <c r="D85" s="95" t="s">
        <v>1681</v>
      </c>
      <c r="E85" s="121" t="s">
        <v>1579</v>
      </c>
      <c r="F85" s="95" t="s">
        <v>1580</v>
      </c>
      <c r="G85" s="95" t="s">
        <v>624</v>
      </c>
      <c r="H85" s="201" t="s">
        <v>1670</v>
      </c>
      <c r="I85" s="124"/>
      <c r="J85" s="198" t="s">
        <v>1558</v>
      </c>
      <c r="K85" s="198" t="s">
        <v>1558</v>
      </c>
    </row>
    <row r="86" spans="1:11" ht="24.95" customHeight="1" x14ac:dyDescent="0.2">
      <c r="A86" s="107" t="s">
        <v>25</v>
      </c>
      <c r="B86" s="16" t="s">
        <v>1576</v>
      </c>
      <c r="C86" s="16" t="s">
        <v>1676</v>
      </c>
      <c r="D86" s="95" t="s">
        <v>1682</v>
      </c>
      <c r="E86" s="121" t="s">
        <v>1579</v>
      </c>
      <c r="F86" s="95" t="s">
        <v>107</v>
      </c>
      <c r="G86" s="95" t="s">
        <v>1660</v>
      </c>
      <c r="H86" s="201" t="s">
        <v>1652</v>
      </c>
      <c r="I86" s="124" t="s">
        <v>826</v>
      </c>
      <c r="J86" s="198" t="s">
        <v>1558</v>
      </c>
      <c r="K86" s="198" t="s">
        <v>1558</v>
      </c>
    </row>
    <row r="87" spans="1:11" ht="24.95" customHeight="1" x14ac:dyDescent="0.2">
      <c r="A87" s="107" t="s">
        <v>25</v>
      </c>
      <c r="B87" s="16" t="s">
        <v>1576</v>
      </c>
      <c r="C87" s="16" t="s">
        <v>1676</v>
      </c>
      <c r="D87" s="95" t="s">
        <v>1683</v>
      </c>
      <c r="E87" s="121" t="s">
        <v>1579</v>
      </c>
      <c r="F87" s="95" t="s">
        <v>107</v>
      </c>
      <c r="G87" s="95" t="s">
        <v>1660</v>
      </c>
      <c r="H87" s="201" t="s">
        <v>1652</v>
      </c>
      <c r="I87" s="124"/>
      <c r="J87" s="198" t="s">
        <v>1558</v>
      </c>
      <c r="K87" s="198" t="s">
        <v>1558</v>
      </c>
    </row>
    <row r="88" spans="1:11" ht="24.95" customHeight="1" x14ac:dyDescent="0.2">
      <c r="A88" s="107" t="s">
        <v>25</v>
      </c>
      <c r="B88" s="16" t="s">
        <v>1576</v>
      </c>
      <c r="C88" s="16" t="s">
        <v>1676</v>
      </c>
      <c r="D88" s="95" t="s">
        <v>1684</v>
      </c>
      <c r="E88" s="121" t="s">
        <v>1579</v>
      </c>
      <c r="F88" s="95" t="s">
        <v>1580</v>
      </c>
      <c r="G88" s="95" t="s">
        <v>624</v>
      </c>
      <c r="H88" s="201" t="s">
        <v>1670</v>
      </c>
      <c r="I88" s="124" t="s">
        <v>823</v>
      </c>
      <c r="J88" s="198" t="s">
        <v>1558</v>
      </c>
      <c r="K88" s="198" t="s">
        <v>1558</v>
      </c>
    </row>
    <row r="89" spans="1:11" ht="24.95" customHeight="1" x14ac:dyDescent="0.2">
      <c r="A89" s="107" t="s">
        <v>25</v>
      </c>
      <c r="B89" s="16" t="s">
        <v>1576</v>
      </c>
      <c r="C89" s="16" t="s">
        <v>1676</v>
      </c>
      <c r="D89" s="95" t="s">
        <v>1685</v>
      </c>
      <c r="E89" s="121" t="s">
        <v>1579</v>
      </c>
      <c r="F89" s="95" t="s">
        <v>107</v>
      </c>
      <c r="G89" s="95" t="s">
        <v>1660</v>
      </c>
      <c r="H89" s="201" t="s">
        <v>1686</v>
      </c>
      <c r="I89" s="124"/>
      <c r="J89" s="198" t="s">
        <v>1558</v>
      </c>
      <c r="K89" s="198" t="s">
        <v>1558</v>
      </c>
    </row>
    <row r="90" spans="1:11" ht="24.95" customHeight="1" x14ac:dyDescent="0.2">
      <c r="A90" s="107" t="s">
        <v>25</v>
      </c>
      <c r="B90" s="16" t="s">
        <v>1576</v>
      </c>
      <c r="C90" s="16" t="s">
        <v>1676</v>
      </c>
      <c r="D90" s="95" t="s">
        <v>1687</v>
      </c>
      <c r="E90" s="121" t="s">
        <v>1579</v>
      </c>
      <c r="F90" s="95" t="s">
        <v>1688</v>
      </c>
      <c r="G90" s="95" t="s">
        <v>624</v>
      </c>
      <c r="H90" s="201" t="s">
        <v>1670</v>
      </c>
      <c r="I90" s="124"/>
      <c r="J90" s="198" t="s">
        <v>1558</v>
      </c>
      <c r="K90" s="198" t="s">
        <v>1558</v>
      </c>
    </row>
    <row r="91" spans="1:11" ht="24.95" customHeight="1" x14ac:dyDescent="0.2">
      <c r="A91" s="107" t="s">
        <v>25</v>
      </c>
      <c r="B91" s="16" t="s">
        <v>1576</v>
      </c>
      <c r="C91" s="16" t="s">
        <v>1676</v>
      </c>
      <c r="D91" s="95" t="s">
        <v>1689</v>
      </c>
      <c r="E91" s="121" t="s">
        <v>1579</v>
      </c>
      <c r="F91" s="95" t="s">
        <v>1583</v>
      </c>
      <c r="G91" s="95" t="s">
        <v>524</v>
      </c>
      <c r="H91" s="201" t="s">
        <v>1670</v>
      </c>
      <c r="I91" s="124"/>
      <c r="J91" s="198" t="s">
        <v>1558</v>
      </c>
      <c r="K91" s="198" t="s">
        <v>1558</v>
      </c>
    </row>
    <row r="92" spans="1:11" ht="24.95" customHeight="1" x14ac:dyDescent="0.2">
      <c r="A92" s="107" t="s">
        <v>25</v>
      </c>
      <c r="B92" s="16" t="s">
        <v>1576</v>
      </c>
      <c r="C92" s="16" t="s">
        <v>1676</v>
      </c>
      <c r="D92" s="95" t="s">
        <v>1690</v>
      </c>
      <c r="E92" s="121" t="s">
        <v>1579</v>
      </c>
      <c r="F92" s="95" t="s">
        <v>107</v>
      </c>
      <c r="G92" s="95" t="s">
        <v>1660</v>
      </c>
      <c r="H92" s="201" t="s">
        <v>1652</v>
      </c>
      <c r="I92" s="124"/>
      <c r="J92" s="198" t="s">
        <v>1558</v>
      </c>
      <c r="K92" s="198" t="s">
        <v>1558</v>
      </c>
    </row>
    <row r="93" spans="1:11" ht="24.95" customHeight="1" x14ac:dyDescent="0.2">
      <c r="A93" s="107" t="s">
        <v>25</v>
      </c>
      <c r="B93" s="16" t="s">
        <v>1576</v>
      </c>
      <c r="C93" s="16" t="s">
        <v>1676</v>
      </c>
      <c r="D93" s="95" t="s">
        <v>1691</v>
      </c>
      <c r="E93" s="121" t="s">
        <v>1579</v>
      </c>
      <c r="F93" s="95" t="s">
        <v>107</v>
      </c>
      <c r="G93" s="95" t="s">
        <v>1660</v>
      </c>
      <c r="H93" s="201" t="s">
        <v>1652</v>
      </c>
      <c r="I93" s="124"/>
      <c r="J93" s="198" t="s">
        <v>1558</v>
      </c>
      <c r="K93" s="198" t="s">
        <v>1558</v>
      </c>
    </row>
    <row r="94" spans="1:11" ht="24.95" customHeight="1" x14ac:dyDescent="0.2">
      <c r="A94" s="107" t="s">
        <v>25</v>
      </c>
      <c r="B94" s="16" t="s">
        <v>1576</v>
      </c>
      <c r="C94" s="16" t="s">
        <v>1676</v>
      </c>
      <c r="D94" s="95" t="s">
        <v>1692</v>
      </c>
      <c r="E94" s="121" t="s">
        <v>1579</v>
      </c>
      <c r="F94" s="95" t="s">
        <v>107</v>
      </c>
      <c r="G94" s="95" t="s">
        <v>1660</v>
      </c>
      <c r="H94" s="201" t="s">
        <v>1652</v>
      </c>
      <c r="I94" s="124" t="s">
        <v>820</v>
      </c>
      <c r="J94" s="198" t="s">
        <v>1558</v>
      </c>
      <c r="K94" s="198" t="s">
        <v>1558</v>
      </c>
    </row>
    <row r="95" spans="1:11" ht="24.95" customHeight="1" x14ac:dyDescent="0.2">
      <c r="A95" s="107" t="s">
        <v>25</v>
      </c>
      <c r="B95" s="16" t="s">
        <v>1576</v>
      </c>
      <c r="C95" s="16" t="s">
        <v>1676</v>
      </c>
      <c r="D95" s="95" t="s">
        <v>1693</v>
      </c>
      <c r="E95" s="121" t="s">
        <v>1579</v>
      </c>
      <c r="F95" s="95" t="s">
        <v>107</v>
      </c>
      <c r="G95" s="95" t="s">
        <v>524</v>
      </c>
      <c r="H95" s="201" t="s">
        <v>524</v>
      </c>
      <c r="I95" s="124"/>
      <c r="J95" s="198" t="s">
        <v>1558</v>
      </c>
      <c r="K95" s="198" t="s">
        <v>1558</v>
      </c>
    </row>
    <row r="96" spans="1:11" ht="24.95" customHeight="1" x14ac:dyDescent="0.2">
      <c r="A96" s="107" t="s">
        <v>25</v>
      </c>
      <c r="B96" s="16" t="s">
        <v>1576</v>
      </c>
      <c r="C96" s="16" t="s">
        <v>1694</v>
      </c>
      <c r="D96" s="95" t="s">
        <v>1695</v>
      </c>
      <c r="E96" s="121" t="s">
        <v>1579</v>
      </c>
      <c r="F96" s="95" t="s">
        <v>107</v>
      </c>
      <c r="G96" s="95" t="s">
        <v>1660</v>
      </c>
      <c r="H96" s="95" t="s">
        <v>1652</v>
      </c>
      <c r="I96" s="124"/>
      <c r="J96" s="198" t="s">
        <v>1558</v>
      </c>
      <c r="K96" s="198" t="s">
        <v>1558</v>
      </c>
    </row>
    <row r="97" spans="1:11" ht="24.95" customHeight="1" x14ac:dyDescent="0.2">
      <c r="A97" s="107" t="s">
        <v>25</v>
      </c>
      <c r="B97" s="16" t="s">
        <v>1576</v>
      </c>
      <c r="C97" s="16" t="s">
        <v>1694</v>
      </c>
      <c r="D97" s="95" t="s">
        <v>1696</v>
      </c>
      <c r="E97" s="121" t="s">
        <v>1579</v>
      </c>
      <c r="F97" s="95" t="s">
        <v>107</v>
      </c>
      <c r="G97" s="95" t="s">
        <v>1660</v>
      </c>
      <c r="H97" s="95" t="s">
        <v>1652</v>
      </c>
      <c r="I97" s="124"/>
      <c r="J97" s="198" t="s">
        <v>1558</v>
      </c>
      <c r="K97" s="198" t="s">
        <v>1558</v>
      </c>
    </row>
    <row r="98" spans="1:11" ht="24.95" customHeight="1" x14ac:dyDescent="0.2">
      <c r="A98" s="107" t="s">
        <v>25</v>
      </c>
      <c r="B98" s="16" t="s">
        <v>1576</v>
      </c>
      <c r="C98" s="16" t="s">
        <v>1694</v>
      </c>
      <c r="D98" s="16" t="s">
        <v>1697</v>
      </c>
      <c r="E98" s="121" t="s">
        <v>1579</v>
      </c>
      <c r="F98" s="16" t="s">
        <v>107</v>
      </c>
      <c r="G98" s="16" t="s">
        <v>1660</v>
      </c>
      <c r="H98" s="16" t="s">
        <v>1652</v>
      </c>
      <c r="I98" s="124" t="s">
        <v>808</v>
      </c>
      <c r="J98" s="198" t="s">
        <v>1558</v>
      </c>
      <c r="K98" s="198" t="s">
        <v>1558</v>
      </c>
    </row>
    <row r="99" spans="1:11" ht="24.95" customHeight="1" x14ac:dyDescent="0.2">
      <c r="A99" s="107" t="s">
        <v>25</v>
      </c>
      <c r="B99" s="16" t="s">
        <v>1576</v>
      </c>
      <c r="C99" s="16" t="s">
        <v>1694</v>
      </c>
      <c r="D99" s="16" t="s">
        <v>1698</v>
      </c>
      <c r="E99" s="121" t="s">
        <v>1579</v>
      </c>
      <c r="F99" s="16" t="s">
        <v>107</v>
      </c>
      <c r="G99" s="16" t="s">
        <v>1660</v>
      </c>
      <c r="H99" s="16" t="s">
        <v>1652</v>
      </c>
      <c r="I99" s="124" t="s">
        <v>808</v>
      </c>
      <c r="J99" s="198" t="s">
        <v>1558</v>
      </c>
      <c r="K99" s="198" t="s">
        <v>1558</v>
      </c>
    </row>
    <row r="100" spans="1:11" ht="24.95" customHeight="1" x14ac:dyDescent="0.2">
      <c r="A100" s="107" t="s">
        <v>25</v>
      </c>
      <c r="B100" s="16" t="s">
        <v>1576</v>
      </c>
      <c r="C100" s="16" t="s">
        <v>1694</v>
      </c>
      <c r="D100" s="16" t="s">
        <v>1699</v>
      </c>
      <c r="E100" s="121" t="s">
        <v>1579</v>
      </c>
      <c r="F100" s="16" t="s">
        <v>1700</v>
      </c>
      <c r="G100" s="16" t="s">
        <v>624</v>
      </c>
      <c r="H100" s="16" t="s">
        <v>1581</v>
      </c>
      <c r="I100" s="16"/>
      <c r="J100" s="198" t="s">
        <v>1558</v>
      </c>
      <c r="K100" s="198" t="s">
        <v>1558</v>
      </c>
    </row>
    <row r="101" spans="1:11" ht="24.95" customHeight="1" x14ac:dyDescent="0.2">
      <c r="A101" s="107" t="s">
        <v>27</v>
      </c>
      <c r="B101" s="16" t="s">
        <v>1576</v>
      </c>
      <c r="C101" s="16" t="s">
        <v>1701</v>
      </c>
      <c r="D101" s="16" t="s">
        <v>1702</v>
      </c>
      <c r="E101" s="121" t="s">
        <v>1579</v>
      </c>
      <c r="F101" s="16" t="s">
        <v>1580</v>
      </c>
      <c r="G101" s="16" t="s">
        <v>624</v>
      </c>
      <c r="H101" s="16" t="s">
        <v>1670</v>
      </c>
      <c r="I101" s="16"/>
      <c r="J101" s="198" t="s">
        <v>1559</v>
      </c>
      <c r="K101" s="198" t="s">
        <v>1559</v>
      </c>
    </row>
    <row r="102" spans="1:11" ht="24.95" customHeight="1" x14ac:dyDescent="0.2">
      <c r="A102" s="107" t="s">
        <v>27</v>
      </c>
      <c r="B102" s="16" t="s">
        <v>1576</v>
      </c>
      <c r="C102" s="16" t="s">
        <v>1701</v>
      </c>
      <c r="D102" s="16" t="s">
        <v>1703</v>
      </c>
      <c r="E102" s="121" t="s">
        <v>1579</v>
      </c>
      <c r="F102" s="16" t="s">
        <v>1580</v>
      </c>
      <c r="G102" s="16" t="s">
        <v>624</v>
      </c>
      <c r="H102" s="16" t="s">
        <v>1670</v>
      </c>
      <c r="I102" s="16"/>
      <c r="J102" s="198" t="s">
        <v>1559</v>
      </c>
      <c r="K102" s="198" t="s">
        <v>1559</v>
      </c>
    </row>
    <row r="103" spans="1:11" ht="24.95" customHeight="1" x14ac:dyDescent="0.2">
      <c r="A103" s="107" t="s">
        <v>27</v>
      </c>
      <c r="B103" s="16" t="s">
        <v>1576</v>
      </c>
      <c r="C103" s="16" t="s">
        <v>1701</v>
      </c>
      <c r="D103" s="16" t="s">
        <v>1704</v>
      </c>
      <c r="E103" s="121" t="s">
        <v>1579</v>
      </c>
      <c r="F103" s="16" t="s">
        <v>1580</v>
      </c>
      <c r="G103" s="16" t="s">
        <v>624</v>
      </c>
      <c r="H103" s="16" t="s">
        <v>1652</v>
      </c>
      <c r="I103" s="16"/>
      <c r="J103" s="198" t="s">
        <v>1559</v>
      </c>
      <c r="K103" s="198" t="s">
        <v>1559</v>
      </c>
    </row>
    <row r="104" spans="1:11" ht="24.95" customHeight="1" x14ac:dyDescent="0.2">
      <c r="A104" s="107" t="s">
        <v>27</v>
      </c>
      <c r="B104" s="16" t="s">
        <v>1576</v>
      </c>
      <c r="C104" s="16" t="s">
        <v>1701</v>
      </c>
      <c r="D104" s="16" t="s">
        <v>1705</v>
      </c>
      <c r="E104" s="121" t="s">
        <v>1579</v>
      </c>
      <c r="F104" s="16" t="s">
        <v>1580</v>
      </c>
      <c r="G104" s="16" t="s">
        <v>624</v>
      </c>
      <c r="H104" s="16" t="s">
        <v>1652</v>
      </c>
      <c r="I104" s="16"/>
      <c r="J104" s="198" t="s">
        <v>1559</v>
      </c>
      <c r="K104" s="198" t="s">
        <v>1559</v>
      </c>
    </row>
    <row r="105" spans="1:11" ht="24.95" customHeight="1" x14ac:dyDescent="0.2">
      <c r="A105" s="107" t="s">
        <v>27</v>
      </c>
      <c r="B105" s="16" t="s">
        <v>1576</v>
      </c>
      <c r="C105" s="16" t="s">
        <v>1701</v>
      </c>
      <c r="D105" s="16" t="s">
        <v>1706</v>
      </c>
      <c r="E105" s="121" t="s">
        <v>1579</v>
      </c>
      <c r="F105" s="16" t="s">
        <v>1580</v>
      </c>
      <c r="G105" s="16" t="s">
        <v>624</v>
      </c>
      <c r="H105" s="16" t="s">
        <v>1652</v>
      </c>
      <c r="I105" s="16"/>
      <c r="J105" s="198" t="s">
        <v>1559</v>
      </c>
      <c r="K105" s="198" t="s">
        <v>1559</v>
      </c>
    </row>
    <row r="106" spans="1:11" ht="24.95" customHeight="1" x14ac:dyDescent="0.2">
      <c r="A106" s="107" t="s">
        <v>27</v>
      </c>
      <c r="B106" s="16" t="s">
        <v>1576</v>
      </c>
      <c r="C106" s="16" t="s">
        <v>1701</v>
      </c>
      <c r="D106" s="16" t="s">
        <v>1707</v>
      </c>
      <c r="E106" s="121" t="s">
        <v>1579</v>
      </c>
      <c r="F106" s="16" t="s">
        <v>1580</v>
      </c>
      <c r="G106" s="16" t="s">
        <v>624</v>
      </c>
      <c r="H106" s="16" t="s">
        <v>1670</v>
      </c>
      <c r="I106" s="16"/>
      <c r="J106" s="198" t="s">
        <v>1559</v>
      </c>
      <c r="K106" s="198" t="s">
        <v>1559</v>
      </c>
    </row>
    <row r="107" spans="1:11" ht="24.95" customHeight="1" x14ac:dyDescent="0.2">
      <c r="A107" s="107" t="s">
        <v>27</v>
      </c>
      <c r="B107" s="16" t="s">
        <v>1576</v>
      </c>
      <c r="C107" s="16" t="s">
        <v>1701</v>
      </c>
      <c r="D107" s="16" t="s">
        <v>1708</v>
      </c>
      <c r="E107" s="121" t="s">
        <v>1579</v>
      </c>
      <c r="F107" s="16" t="s">
        <v>1580</v>
      </c>
      <c r="G107" s="16" t="s">
        <v>624</v>
      </c>
      <c r="H107" s="16" t="s">
        <v>1670</v>
      </c>
      <c r="I107" s="16"/>
      <c r="J107" s="198" t="s">
        <v>1559</v>
      </c>
      <c r="K107" s="198" t="s">
        <v>1559</v>
      </c>
    </row>
    <row r="108" spans="1:11" ht="24.95" customHeight="1" x14ac:dyDescent="0.2">
      <c r="A108" s="107" t="s">
        <v>27</v>
      </c>
      <c r="B108" s="16" t="s">
        <v>1576</v>
      </c>
      <c r="C108" s="16" t="s">
        <v>1701</v>
      </c>
      <c r="D108" s="16" t="s">
        <v>1709</v>
      </c>
      <c r="E108" s="121" t="s">
        <v>1579</v>
      </c>
      <c r="F108" s="16" t="s">
        <v>1580</v>
      </c>
      <c r="G108" s="16" t="s">
        <v>624</v>
      </c>
      <c r="H108" s="16" t="s">
        <v>1670</v>
      </c>
      <c r="I108" s="16"/>
      <c r="J108" s="198" t="s">
        <v>1559</v>
      </c>
      <c r="K108" s="198" t="s">
        <v>1559</v>
      </c>
    </row>
    <row r="109" spans="1:11" ht="24.95" customHeight="1" x14ac:dyDescent="0.2">
      <c r="A109" s="107" t="s">
        <v>27</v>
      </c>
      <c r="B109" s="16" t="s">
        <v>1576</v>
      </c>
      <c r="C109" s="16" t="s">
        <v>1701</v>
      </c>
      <c r="D109" s="16" t="s">
        <v>1710</v>
      </c>
      <c r="E109" s="121" t="s">
        <v>1579</v>
      </c>
      <c r="F109" s="16" t="s">
        <v>107</v>
      </c>
      <c r="G109" s="16" t="s">
        <v>1711</v>
      </c>
      <c r="H109" s="16" t="s">
        <v>1652</v>
      </c>
      <c r="I109" s="16"/>
      <c r="J109" s="198" t="s">
        <v>1559</v>
      </c>
      <c r="K109" s="198" t="s">
        <v>1559</v>
      </c>
    </row>
    <row r="110" spans="1:11" ht="24.95" customHeight="1" x14ac:dyDescent="0.2">
      <c r="A110" s="107" t="s">
        <v>27</v>
      </c>
      <c r="B110" s="16" t="s">
        <v>1576</v>
      </c>
      <c r="C110" s="16" t="s">
        <v>1701</v>
      </c>
      <c r="D110" s="16" t="s">
        <v>1712</v>
      </c>
      <c r="E110" s="121" t="s">
        <v>1579</v>
      </c>
      <c r="F110" s="16" t="s">
        <v>107</v>
      </c>
      <c r="G110" s="16" t="s">
        <v>1711</v>
      </c>
      <c r="H110" s="16" t="s">
        <v>1652</v>
      </c>
      <c r="I110" s="16"/>
      <c r="J110" s="198" t="s">
        <v>1559</v>
      </c>
      <c r="K110" s="198" t="s">
        <v>1559</v>
      </c>
    </row>
    <row r="111" spans="1:11" ht="24.95" customHeight="1" x14ac:dyDescent="0.2">
      <c r="A111" s="107" t="s">
        <v>27</v>
      </c>
      <c r="B111" s="16" t="s">
        <v>1576</v>
      </c>
      <c r="C111" s="16" t="s">
        <v>1701</v>
      </c>
      <c r="D111" s="16" t="s">
        <v>1713</v>
      </c>
      <c r="E111" s="121" t="s">
        <v>1579</v>
      </c>
      <c r="F111" s="16" t="s">
        <v>107</v>
      </c>
      <c r="G111" s="16" t="s">
        <v>1711</v>
      </c>
      <c r="H111" s="16" t="s">
        <v>1652</v>
      </c>
      <c r="I111" s="124">
        <v>30300335</v>
      </c>
      <c r="J111" s="198" t="s">
        <v>1559</v>
      </c>
      <c r="K111" s="198" t="s">
        <v>1559</v>
      </c>
    </row>
    <row r="112" spans="1:11" ht="24.95" customHeight="1" x14ac:dyDescent="0.2">
      <c r="A112" s="107" t="s">
        <v>27</v>
      </c>
      <c r="B112" s="16" t="s">
        <v>1576</v>
      </c>
      <c r="C112" s="16" t="s">
        <v>1701</v>
      </c>
      <c r="D112" s="16" t="s">
        <v>1714</v>
      </c>
      <c r="E112" s="121" t="s">
        <v>1579</v>
      </c>
      <c r="F112" s="16" t="s">
        <v>107</v>
      </c>
      <c r="G112" s="16" t="s">
        <v>1711</v>
      </c>
      <c r="H112" s="16" t="s">
        <v>1652</v>
      </c>
      <c r="I112" s="16"/>
      <c r="J112" s="198" t="s">
        <v>1559</v>
      </c>
      <c r="K112" s="198" t="s">
        <v>1559</v>
      </c>
    </row>
    <row r="113" spans="1:11" ht="24.95" customHeight="1" x14ac:dyDescent="0.2">
      <c r="A113" s="107" t="s">
        <v>27</v>
      </c>
      <c r="B113" s="16" t="s">
        <v>1576</v>
      </c>
      <c r="C113" s="16" t="s">
        <v>1701</v>
      </c>
      <c r="D113" s="16" t="s">
        <v>1715</v>
      </c>
      <c r="E113" s="121" t="s">
        <v>1579</v>
      </c>
      <c r="F113" s="16" t="s">
        <v>107</v>
      </c>
      <c r="G113" s="16" t="s">
        <v>1711</v>
      </c>
      <c r="H113" s="16" t="s">
        <v>1652</v>
      </c>
      <c r="I113" s="16"/>
      <c r="J113" s="198" t="s">
        <v>1559</v>
      </c>
      <c r="K113" s="198" t="s">
        <v>1559</v>
      </c>
    </row>
    <row r="114" spans="1:11" ht="24.95" customHeight="1" x14ac:dyDescent="0.2">
      <c r="A114" s="107" t="s">
        <v>27</v>
      </c>
      <c r="B114" s="16" t="s">
        <v>1576</v>
      </c>
      <c r="C114" s="16" t="s">
        <v>1701</v>
      </c>
      <c r="D114" s="16" t="s">
        <v>1716</v>
      </c>
      <c r="E114" s="121" t="s">
        <v>1579</v>
      </c>
      <c r="F114" s="16" t="s">
        <v>107</v>
      </c>
      <c r="G114" s="16" t="s">
        <v>1711</v>
      </c>
      <c r="H114" s="16" t="s">
        <v>1652</v>
      </c>
      <c r="I114" s="16"/>
      <c r="J114" s="198" t="s">
        <v>1559</v>
      </c>
      <c r="K114" s="198" t="s">
        <v>1559</v>
      </c>
    </row>
    <row r="115" spans="1:11" ht="24.95" customHeight="1" x14ac:dyDescent="0.2">
      <c r="A115" s="107" t="s">
        <v>27</v>
      </c>
      <c r="B115" s="16" t="s">
        <v>1576</v>
      </c>
      <c r="C115" s="16" t="s">
        <v>1701</v>
      </c>
      <c r="D115" s="16" t="s">
        <v>1717</v>
      </c>
      <c r="E115" s="121" t="s">
        <v>1579</v>
      </c>
      <c r="F115" s="16" t="s">
        <v>107</v>
      </c>
      <c r="G115" s="16" t="s">
        <v>1711</v>
      </c>
      <c r="H115" s="16" t="s">
        <v>1652</v>
      </c>
      <c r="I115" s="16"/>
      <c r="J115" s="198" t="s">
        <v>1559</v>
      </c>
      <c r="K115" s="198" t="s">
        <v>1559</v>
      </c>
    </row>
    <row r="116" spans="1:11" ht="24.95" customHeight="1" x14ac:dyDescent="0.2">
      <c r="A116" s="107" t="s">
        <v>27</v>
      </c>
      <c r="B116" s="16" t="s">
        <v>1576</v>
      </c>
      <c r="C116" s="16" t="s">
        <v>1701</v>
      </c>
      <c r="D116" s="16" t="s">
        <v>1718</v>
      </c>
      <c r="E116" s="121" t="s">
        <v>1579</v>
      </c>
      <c r="F116" s="16" t="s">
        <v>107</v>
      </c>
      <c r="G116" s="16" t="s">
        <v>1711</v>
      </c>
      <c r="H116" s="16" t="s">
        <v>1652</v>
      </c>
      <c r="I116" s="16"/>
      <c r="J116" s="198" t="s">
        <v>1559</v>
      </c>
      <c r="K116" s="198" t="s">
        <v>1559</v>
      </c>
    </row>
    <row r="117" spans="1:11" ht="24.95" customHeight="1" x14ac:dyDescent="0.2">
      <c r="A117" s="107" t="s">
        <v>27</v>
      </c>
      <c r="B117" s="16" t="s">
        <v>1576</v>
      </c>
      <c r="C117" s="16" t="s">
        <v>1701</v>
      </c>
      <c r="D117" s="16" t="s">
        <v>1719</v>
      </c>
      <c r="E117" s="121" t="s">
        <v>1579</v>
      </c>
      <c r="F117" s="16" t="s">
        <v>107</v>
      </c>
      <c r="G117" s="16" t="s">
        <v>1711</v>
      </c>
      <c r="H117" s="16" t="s">
        <v>1652</v>
      </c>
      <c r="I117" s="16"/>
      <c r="J117" s="198" t="s">
        <v>1559</v>
      </c>
      <c r="K117" s="198" t="s">
        <v>1559</v>
      </c>
    </row>
    <row r="118" spans="1:11" ht="24.95" customHeight="1" x14ac:dyDescent="0.2">
      <c r="A118" s="107" t="s">
        <v>27</v>
      </c>
      <c r="B118" s="16" t="s">
        <v>1576</v>
      </c>
      <c r="C118" s="16" t="s">
        <v>1701</v>
      </c>
      <c r="D118" s="16" t="s">
        <v>1720</v>
      </c>
      <c r="E118" s="121" t="s">
        <v>1579</v>
      </c>
      <c r="F118" s="16" t="s">
        <v>107</v>
      </c>
      <c r="G118" s="16" t="s">
        <v>1711</v>
      </c>
      <c r="H118" s="16" t="s">
        <v>1652</v>
      </c>
      <c r="I118" s="16"/>
      <c r="J118" s="198" t="s">
        <v>1559</v>
      </c>
      <c r="K118" s="198" t="s">
        <v>1559</v>
      </c>
    </row>
    <row r="119" spans="1:11" ht="24.95" customHeight="1" x14ac:dyDescent="0.2">
      <c r="A119" s="107" t="s">
        <v>27</v>
      </c>
      <c r="B119" s="16" t="s">
        <v>1576</v>
      </c>
      <c r="C119" s="16" t="s">
        <v>1701</v>
      </c>
      <c r="D119" s="16" t="s">
        <v>1721</v>
      </c>
      <c r="E119" s="121" t="s">
        <v>1579</v>
      </c>
      <c r="F119" s="16" t="s">
        <v>107</v>
      </c>
      <c r="G119" s="16" t="s">
        <v>1711</v>
      </c>
      <c r="H119" s="16" t="s">
        <v>1652</v>
      </c>
      <c r="I119" s="16"/>
      <c r="J119" s="198" t="s">
        <v>1559</v>
      </c>
      <c r="K119" s="198" t="s">
        <v>1559</v>
      </c>
    </row>
    <row r="120" spans="1:11" ht="24.95" customHeight="1" x14ac:dyDescent="0.2">
      <c r="A120" s="107" t="s">
        <v>27</v>
      </c>
      <c r="B120" s="16" t="s">
        <v>1576</v>
      </c>
      <c r="C120" s="16" t="s">
        <v>1701</v>
      </c>
      <c r="D120" s="16" t="s">
        <v>1722</v>
      </c>
      <c r="E120" s="121" t="s">
        <v>1579</v>
      </c>
      <c r="F120" s="16" t="s">
        <v>107</v>
      </c>
      <c r="G120" s="16" t="s">
        <v>1711</v>
      </c>
      <c r="H120" s="16" t="s">
        <v>1652</v>
      </c>
      <c r="I120" s="124">
        <v>30300335</v>
      </c>
      <c r="J120" s="198" t="s">
        <v>1559</v>
      </c>
      <c r="K120" s="198" t="s">
        <v>1559</v>
      </c>
    </row>
    <row r="121" spans="1:11" ht="24.95" customHeight="1" x14ac:dyDescent="0.2">
      <c r="A121" s="107" t="s">
        <v>27</v>
      </c>
      <c r="B121" s="16" t="s">
        <v>1576</v>
      </c>
      <c r="C121" s="16" t="s">
        <v>1701</v>
      </c>
      <c r="D121" s="16" t="s">
        <v>1723</v>
      </c>
      <c r="E121" s="121" t="s">
        <v>1579</v>
      </c>
      <c r="F121" s="16" t="s">
        <v>1580</v>
      </c>
      <c r="G121" s="16" t="s">
        <v>624</v>
      </c>
      <c r="H121" s="16" t="s">
        <v>1670</v>
      </c>
      <c r="I121" s="16"/>
      <c r="J121" s="198" t="s">
        <v>1559</v>
      </c>
      <c r="K121" s="198" t="s">
        <v>1559</v>
      </c>
    </row>
    <row r="122" spans="1:11" ht="24.95" customHeight="1" x14ac:dyDescent="0.2">
      <c r="A122" s="107" t="s">
        <v>27</v>
      </c>
      <c r="B122" s="16" t="s">
        <v>1576</v>
      </c>
      <c r="C122" s="16" t="s">
        <v>1701</v>
      </c>
      <c r="D122" s="16" t="s">
        <v>1724</v>
      </c>
      <c r="E122" s="121" t="s">
        <v>1579</v>
      </c>
      <c r="F122" s="16" t="s">
        <v>1580</v>
      </c>
      <c r="G122" s="16" t="s">
        <v>624</v>
      </c>
      <c r="H122" s="16" t="s">
        <v>1670</v>
      </c>
      <c r="I122" s="16"/>
      <c r="J122" s="198" t="s">
        <v>1559</v>
      </c>
      <c r="K122" s="198" t="s">
        <v>1559</v>
      </c>
    </row>
    <row r="123" spans="1:11" ht="24.95" customHeight="1" x14ac:dyDescent="0.2">
      <c r="A123" s="107" t="s">
        <v>27</v>
      </c>
      <c r="B123" s="16" t="s">
        <v>1576</v>
      </c>
      <c r="C123" s="16" t="s">
        <v>1701</v>
      </c>
      <c r="D123" s="16" t="s">
        <v>1725</v>
      </c>
      <c r="E123" s="121" t="s">
        <v>1579</v>
      </c>
      <c r="F123" s="16" t="s">
        <v>107</v>
      </c>
      <c r="G123" s="16" t="s">
        <v>1711</v>
      </c>
      <c r="H123" s="16" t="s">
        <v>1652</v>
      </c>
      <c r="I123" s="16"/>
      <c r="J123" s="198" t="s">
        <v>1559</v>
      </c>
      <c r="K123" s="198" t="s">
        <v>1559</v>
      </c>
    </row>
    <row r="124" spans="1:11" ht="24.95" customHeight="1" x14ac:dyDescent="0.2">
      <c r="A124" s="107" t="s">
        <v>27</v>
      </c>
      <c r="B124" s="16" t="s">
        <v>1576</v>
      </c>
      <c r="C124" s="16" t="s">
        <v>1701</v>
      </c>
      <c r="D124" s="16" t="s">
        <v>1726</v>
      </c>
      <c r="E124" s="121" t="s">
        <v>1579</v>
      </c>
      <c r="F124" s="16" t="s">
        <v>107</v>
      </c>
      <c r="G124" s="16" t="s">
        <v>1711</v>
      </c>
      <c r="H124" s="16" t="s">
        <v>1652</v>
      </c>
      <c r="I124" s="16">
        <v>30300332</v>
      </c>
      <c r="J124" s="198" t="s">
        <v>1559</v>
      </c>
      <c r="K124" s="198" t="s">
        <v>1559</v>
      </c>
    </row>
    <row r="125" spans="1:11" ht="24.95" customHeight="1" x14ac:dyDescent="0.2">
      <c r="A125" s="107" t="s">
        <v>27</v>
      </c>
      <c r="B125" s="16" t="s">
        <v>1576</v>
      </c>
      <c r="C125" s="16" t="s">
        <v>1701</v>
      </c>
      <c r="D125" s="16" t="s">
        <v>1727</v>
      </c>
      <c r="E125" s="121" t="s">
        <v>1579</v>
      </c>
      <c r="F125" s="16" t="s">
        <v>107</v>
      </c>
      <c r="G125" s="16" t="s">
        <v>1711</v>
      </c>
      <c r="H125" s="16" t="s">
        <v>1652</v>
      </c>
      <c r="I125" s="16">
        <v>30300332</v>
      </c>
      <c r="J125" s="198" t="s">
        <v>1559</v>
      </c>
      <c r="K125" s="198" t="s">
        <v>1559</v>
      </c>
    </row>
    <row r="126" spans="1:11" ht="24.95" customHeight="1" x14ac:dyDescent="0.2">
      <c r="A126" s="107" t="s">
        <v>27</v>
      </c>
      <c r="B126" s="16" t="s">
        <v>1576</v>
      </c>
      <c r="C126" s="16" t="s">
        <v>1701</v>
      </c>
      <c r="D126" s="16" t="s">
        <v>1728</v>
      </c>
      <c r="E126" s="121" t="s">
        <v>1579</v>
      </c>
      <c r="F126" s="16" t="s">
        <v>107</v>
      </c>
      <c r="G126" s="16" t="s">
        <v>1711</v>
      </c>
      <c r="H126" s="16" t="s">
        <v>1652</v>
      </c>
      <c r="I126" s="124">
        <v>30300336</v>
      </c>
      <c r="J126" s="198" t="s">
        <v>1559</v>
      </c>
      <c r="K126" s="198" t="s">
        <v>1559</v>
      </c>
    </row>
    <row r="127" spans="1:11" ht="24.95" customHeight="1" x14ac:dyDescent="0.2">
      <c r="A127" s="107" t="s">
        <v>27</v>
      </c>
      <c r="B127" s="16" t="s">
        <v>1576</v>
      </c>
      <c r="C127" s="16" t="s">
        <v>1701</v>
      </c>
      <c r="D127" s="16" t="s">
        <v>1729</v>
      </c>
      <c r="E127" s="121" t="s">
        <v>1579</v>
      </c>
      <c r="F127" s="16" t="s">
        <v>107</v>
      </c>
      <c r="G127" s="16" t="s">
        <v>1711</v>
      </c>
      <c r="H127" s="16" t="s">
        <v>1652</v>
      </c>
      <c r="I127" s="124">
        <v>30300336</v>
      </c>
      <c r="J127" s="198" t="s">
        <v>1559</v>
      </c>
      <c r="K127" s="198" t="s">
        <v>1559</v>
      </c>
    </row>
    <row r="128" spans="1:11" ht="24.95" customHeight="1" x14ac:dyDescent="0.2">
      <c r="A128" s="107" t="s">
        <v>27</v>
      </c>
      <c r="B128" s="16" t="s">
        <v>1576</v>
      </c>
      <c r="C128" s="16" t="s">
        <v>1701</v>
      </c>
      <c r="D128" s="16" t="s">
        <v>1730</v>
      </c>
      <c r="E128" s="121" t="s">
        <v>1579</v>
      </c>
      <c r="F128" s="16" t="s">
        <v>107</v>
      </c>
      <c r="G128" s="16" t="s">
        <v>1711</v>
      </c>
      <c r="H128" s="16" t="s">
        <v>1652</v>
      </c>
      <c r="I128" s="16"/>
      <c r="J128" s="198" t="s">
        <v>1559</v>
      </c>
      <c r="K128" s="198" t="s">
        <v>1559</v>
      </c>
    </row>
    <row r="129" spans="1:11" ht="24.95" customHeight="1" x14ac:dyDescent="0.2">
      <c r="A129" s="107" t="s">
        <v>27</v>
      </c>
      <c r="B129" s="16" t="s">
        <v>1576</v>
      </c>
      <c r="C129" s="16" t="s">
        <v>1701</v>
      </c>
      <c r="D129" s="16" t="s">
        <v>1731</v>
      </c>
      <c r="E129" s="121" t="s">
        <v>1579</v>
      </c>
      <c r="F129" s="16" t="s">
        <v>107</v>
      </c>
      <c r="G129" s="16" t="s">
        <v>1711</v>
      </c>
      <c r="H129" s="16" t="s">
        <v>1652</v>
      </c>
      <c r="I129" s="124">
        <v>30300334</v>
      </c>
      <c r="J129" s="198" t="s">
        <v>1559</v>
      </c>
      <c r="K129" s="198" t="s">
        <v>1559</v>
      </c>
    </row>
    <row r="130" spans="1:11" ht="24.95" customHeight="1" x14ac:dyDescent="0.2">
      <c r="A130" s="107" t="s">
        <v>27</v>
      </c>
      <c r="B130" s="16" t="s">
        <v>1576</v>
      </c>
      <c r="C130" s="16" t="s">
        <v>1701</v>
      </c>
      <c r="D130" s="16" t="s">
        <v>1732</v>
      </c>
      <c r="E130" s="121" t="s">
        <v>1579</v>
      </c>
      <c r="F130" s="16" t="s">
        <v>107</v>
      </c>
      <c r="G130" s="16" t="s">
        <v>1711</v>
      </c>
      <c r="H130" s="16" t="s">
        <v>1652</v>
      </c>
      <c r="I130" s="124">
        <v>30300334</v>
      </c>
      <c r="J130" s="198" t="s">
        <v>1559</v>
      </c>
      <c r="K130" s="198" t="s">
        <v>1559</v>
      </c>
    </row>
    <row r="131" spans="1:11" ht="24.95" customHeight="1" x14ac:dyDescent="0.2">
      <c r="A131" s="107" t="s">
        <v>27</v>
      </c>
      <c r="B131" s="16" t="s">
        <v>1576</v>
      </c>
      <c r="C131" s="16" t="s">
        <v>1676</v>
      </c>
      <c r="D131" s="16" t="s">
        <v>1733</v>
      </c>
      <c r="E131" s="121" t="s">
        <v>1579</v>
      </c>
      <c r="F131" s="16" t="s">
        <v>1580</v>
      </c>
      <c r="G131" s="16" t="s">
        <v>624</v>
      </c>
      <c r="H131" s="16" t="s">
        <v>1670</v>
      </c>
      <c r="I131" s="16"/>
      <c r="J131" s="198" t="s">
        <v>1559</v>
      </c>
      <c r="K131" s="198" t="s">
        <v>1559</v>
      </c>
    </row>
    <row r="132" spans="1:11" ht="24.95" customHeight="1" x14ac:dyDescent="0.2">
      <c r="A132" s="107" t="s">
        <v>27</v>
      </c>
      <c r="B132" s="16" t="s">
        <v>1576</v>
      </c>
      <c r="C132" s="16" t="s">
        <v>1676</v>
      </c>
      <c r="D132" s="16" t="s">
        <v>1734</v>
      </c>
      <c r="E132" s="121" t="s">
        <v>1579</v>
      </c>
      <c r="F132" s="16" t="s">
        <v>1580</v>
      </c>
      <c r="G132" s="16" t="s">
        <v>624</v>
      </c>
      <c r="H132" s="16" t="s">
        <v>1670</v>
      </c>
      <c r="I132" s="124">
        <v>30300343</v>
      </c>
      <c r="J132" s="198" t="s">
        <v>1559</v>
      </c>
      <c r="K132" s="198" t="s">
        <v>1559</v>
      </c>
    </row>
    <row r="133" spans="1:11" ht="24.95" customHeight="1" x14ac:dyDescent="0.2">
      <c r="A133" s="107" t="s">
        <v>27</v>
      </c>
      <c r="B133" s="16" t="s">
        <v>1576</v>
      </c>
      <c r="C133" s="16" t="s">
        <v>1676</v>
      </c>
      <c r="D133" s="16" t="s">
        <v>1735</v>
      </c>
      <c r="E133" s="121" t="s">
        <v>1579</v>
      </c>
      <c r="F133" s="16" t="s">
        <v>1580</v>
      </c>
      <c r="G133" s="16" t="s">
        <v>624</v>
      </c>
      <c r="H133" s="16" t="s">
        <v>1670</v>
      </c>
      <c r="I133" s="16"/>
      <c r="J133" s="198" t="s">
        <v>1559</v>
      </c>
      <c r="K133" s="198" t="s">
        <v>1559</v>
      </c>
    </row>
    <row r="134" spans="1:11" ht="24.95" customHeight="1" x14ac:dyDescent="0.2">
      <c r="A134" s="107" t="s">
        <v>27</v>
      </c>
      <c r="B134" s="16" t="s">
        <v>1576</v>
      </c>
      <c r="C134" s="16" t="s">
        <v>1676</v>
      </c>
      <c r="D134" s="16" t="s">
        <v>1736</v>
      </c>
      <c r="E134" s="121" t="s">
        <v>1579</v>
      </c>
      <c r="F134" s="16" t="s">
        <v>107</v>
      </c>
      <c r="G134" s="16" t="s">
        <v>1711</v>
      </c>
      <c r="H134" s="124" t="s">
        <v>1652</v>
      </c>
      <c r="I134" s="124"/>
      <c r="J134" s="198" t="s">
        <v>1559</v>
      </c>
      <c r="K134" s="198" t="s">
        <v>1559</v>
      </c>
    </row>
    <row r="135" spans="1:11" ht="24.95" customHeight="1" x14ac:dyDescent="0.2">
      <c r="A135" s="107" t="s">
        <v>27</v>
      </c>
      <c r="B135" s="16" t="s">
        <v>1576</v>
      </c>
      <c r="C135" s="16" t="s">
        <v>1676</v>
      </c>
      <c r="D135" s="16" t="s">
        <v>1737</v>
      </c>
      <c r="E135" s="121" t="s">
        <v>1579</v>
      </c>
      <c r="F135" s="16" t="s">
        <v>107</v>
      </c>
      <c r="G135" s="16" t="s">
        <v>1711</v>
      </c>
      <c r="H135" s="16" t="s">
        <v>1652</v>
      </c>
      <c r="I135" s="124" t="s">
        <v>829</v>
      </c>
      <c r="J135" s="198" t="s">
        <v>1559</v>
      </c>
      <c r="K135" s="198" t="s">
        <v>1559</v>
      </c>
    </row>
    <row r="136" spans="1:11" ht="24.95" customHeight="1" x14ac:dyDescent="0.2">
      <c r="A136" s="107" t="s">
        <v>27</v>
      </c>
      <c r="B136" s="16" t="s">
        <v>1576</v>
      </c>
      <c r="C136" s="16" t="s">
        <v>1676</v>
      </c>
      <c r="D136" s="16" t="s">
        <v>1738</v>
      </c>
      <c r="E136" s="121" t="s">
        <v>1579</v>
      </c>
      <c r="F136" s="16" t="s">
        <v>1580</v>
      </c>
      <c r="G136" s="16" t="s">
        <v>624</v>
      </c>
      <c r="H136" s="16" t="s">
        <v>1670</v>
      </c>
      <c r="I136" s="16"/>
      <c r="J136" s="198" t="s">
        <v>1559</v>
      </c>
      <c r="K136" s="198" t="s">
        <v>1559</v>
      </c>
    </row>
    <row r="137" spans="1:11" ht="24.95" customHeight="1" x14ac:dyDescent="0.2">
      <c r="A137" s="107" t="s">
        <v>27</v>
      </c>
      <c r="B137" s="16" t="s">
        <v>1576</v>
      </c>
      <c r="C137" s="16" t="s">
        <v>1676</v>
      </c>
      <c r="D137" s="16" t="s">
        <v>1739</v>
      </c>
      <c r="E137" s="121" t="s">
        <v>1579</v>
      </c>
      <c r="F137" s="16" t="s">
        <v>1580</v>
      </c>
      <c r="G137" s="16" t="s">
        <v>624</v>
      </c>
      <c r="H137" s="16" t="s">
        <v>1670</v>
      </c>
      <c r="I137" s="16"/>
      <c r="J137" s="198" t="s">
        <v>1559</v>
      </c>
      <c r="K137" s="198" t="s">
        <v>1559</v>
      </c>
    </row>
    <row r="138" spans="1:11" ht="24.95" customHeight="1" x14ac:dyDescent="0.2">
      <c r="A138" s="107" t="s">
        <v>27</v>
      </c>
      <c r="B138" s="16" t="s">
        <v>1576</v>
      </c>
      <c r="C138" s="16" t="s">
        <v>1676</v>
      </c>
      <c r="D138" s="16" t="s">
        <v>1740</v>
      </c>
      <c r="E138" s="121" t="s">
        <v>1579</v>
      </c>
      <c r="F138" s="16" t="s">
        <v>1580</v>
      </c>
      <c r="G138" s="16" t="s">
        <v>624</v>
      </c>
      <c r="H138" s="16" t="s">
        <v>1670</v>
      </c>
      <c r="I138" s="16"/>
      <c r="J138" s="198" t="s">
        <v>1559</v>
      </c>
      <c r="K138" s="198" t="s">
        <v>1559</v>
      </c>
    </row>
    <row r="139" spans="1:11" ht="24.95" customHeight="1" x14ac:dyDescent="0.2">
      <c r="A139" s="107" t="s">
        <v>27</v>
      </c>
      <c r="B139" s="16" t="s">
        <v>1576</v>
      </c>
      <c r="C139" s="16" t="s">
        <v>1676</v>
      </c>
      <c r="D139" s="16" t="s">
        <v>1741</v>
      </c>
      <c r="E139" s="121" t="s">
        <v>1579</v>
      </c>
      <c r="F139" s="16" t="s">
        <v>1580</v>
      </c>
      <c r="G139" s="16" t="s">
        <v>624</v>
      </c>
      <c r="H139" s="16" t="s">
        <v>1670</v>
      </c>
      <c r="I139" s="16"/>
      <c r="J139" s="198" t="s">
        <v>1559</v>
      </c>
      <c r="K139" s="198" t="s">
        <v>1559</v>
      </c>
    </row>
    <row r="140" spans="1:11" ht="24.95" customHeight="1" x14ac:dyDescent="0.2">
      <c r="A140" s="107" t="s">
        <v>27</v>
      </c>
      <c r="B140" s="16" t="s">
        <v>1576</v>
      </c>
      <c r="C140" s="16" t="s">
        <v>1676</v>
      </c>
      <c r="D140" s="16" t="s">
        <v>1742</v>
      </c>
      <c r="E140" s="121" t="s">
        <v>1579</v>
      </c>
      <c r="F140" s="16" t="s">
        <v>1580</v>
      </c>
      <c r="G140" s="16" t="s">
        <v>624</v>
      </c>
      <c r="H140" s="16" t="s">
        <v>1670</v>
      </c>
      <c r="I140" s="16"/>
      <c r="J140" s="198" t="s">
        <v>1559</v>
      </c>
      <c r="K140" s="198" t="s">
        <v>1559</v>
      </c>
    </row>
    <row r="141" spans="1:11" ht="24.95" customHeight="1" x14ac:dyDescent="0.2">
      <c r="A141" s="107" t="s">
        <v>27</v>
      </c>
      <c r="B141" s="16" t="s">
        <v>1576</v>
      </c>
      <c r="C141" s="16" t="s">
        <v>1676</v>
      </c>
      <c r="D141" s="16" t="s">
        <v>1743</v>
      </c>
      <c r="E141" s="121" t="s">
        <v>1579</v>
      </c>
      <c r="F141" s="16" t="s">
        <v>1580</v>
      </c>
      <c r="G141" s="16" t="s">
        <v>624</v>
      </c>
      <c r="H141" s="16" t="s">
        <v>1670</v>
      </c>
      <c r="I141" s="16"/>
      <c r="J141" s="198" t="s">
        <v>1559</v>
      </c>
      <c r="K141" s="198" t="s">
        <v>1559</v>
      </c>
    </row>
    <row r="142" spans="1:11" ht="24.95" customHeight="1" x14ac:dyDescent="0.2">
      <c r="A142" s="107" t="s">
        <v>27</v>
      </c>
      <c r="B142" s="16" t="s">
        <v>1576</v>
      </c>
      <c r="C142" s="16" t="s">
        <v>1676</v>
      </c>
      <c r="D142" s="16" t="s">
        <v>1744</v>
      </c>
      <c r="E142" s="121" t="s">
        <v>1579</v>
      </c>
      <c r="F142" s="16" t="s">
        <v>1580</v>
      </c>
      <c r="G142" s="16" t="s">
        <v>624</v>
      </c>
      <c r="H142" s="16" t="s">
        <v>1670</v>
      </c>
      <c r="I142" s="16"/>
      <c r="J142" s="198" t="s">
        <v>1559</v>
      </c>
      <c r="K142" s="198" t="s">
        <v>1559</v>
      </c>
    </row>
    <row r="143" spans="1:11" ht="24.95" customHeight="1" x14ac:dyDescent="0.2">
      <c r="A143" s="107" t="s">
        <v>27</v>
      </c>
      <c r="B143" s="16" t="s">
        <v>1576</v>
      </c>
      <c r="C143" s="16" t="s">
        <v>1676</v>
      </c>
      <c r="D143" s="16" t="s">
        <v>1745</v>
      </c>
      <c r="E143" s="121" t="s">
        <v>1579</v>
      </c>
      <c r="F143" s="16" t="s">
        <v>1580</v>
      </c>
      <c r="G143" s="16" t="s">
        <v>624</v>
      </c>
      <c r="H143" s="16" t="s">
        <v>1670</v>
      </c>
      <c r="I143" s="16"/>
      <c r="J143" s="198" t="s">
        <v>1559</v>
      </c>
      <c r="K143" s="198" t="s">
        <v>1559</v>
      </c>
    </row>
    <row r="144" spans="1:11" ht="24.95" customHeight="1" x14ac:dyDescent="0.2">
      <c r="A144" s="107" t="s">
        <v>27</v>
      </c>
      <c r="B144" s="16" t="s">
        <v>1576</v>
      </c>
      <c r="C144" s="16" t="s">
        <v>1676</v>
      </c>
      <c r="D144" s="16" t="s">
        <v>1746</v>
      </c>
      <c r="E144" s="121" t="s">
        <v>1579</v>
      </c>
      <c r="F144" s="16" t="s">
        <v>1580</v>
      </c>
      <c r="G144" s="16" t="s">
        <v>624</v>
      </c>
      <c r="H144" s="16" t="s">
        <v>1670</v>
      </c>
      <c r="I144" s="16"/>
      <c r="J144" s="198" t="s">
        <v>1559</v>
      </c>
      <c r="K144" s="198" t="s">
        <v>1559</v>
      </c>
    </row>
    <row r="145" spans="1:11" ht="24.95" customHeight="1" x14ac:dyDescent="0.2">
      <c r="A145" s="107" t="s">
        <v>27</v>
      </c>
      <c r="B145" s="16" t="s">
        <v>1576</v>
      </c>
      <c r="C145" s="16" t="s">
        <v>1676</v>
      </c>
      <c r="D145" s="16" t="s">
        <v>1747</v>
      </c>
      <c r="E145" s="121" t="s">
        <v>1579</v>
      </c>
      <c r="F145" s="16" t="s">
        <v>1580</v>
      </c>
      <c r="G145" s="16" t="s">
        <v>624</v>
      </c>
      <c r="H145" s="16" t="s">
        <v>1670</v>
      </c>
      <c r="I145" s="16"/>
      <c r="J145" s="198" t="s">
        <v>1559</v>
      </c>
      <c r="K145" s="198" t="s">
        <v>1559</v>
      </c>
    </row>
    <row r="146" spans="1:11" ht="24.95" customHeight="1" x14ac:dyDescent="0.2">
      <c r="A146" s="107" t="s">
        <v>27</v>
      </c>
      <c r="B146" s="16" t="s">
        <v>1576</v>
      </c>
      <c r="C146" s="16" t="s">
        <v>1676</v>
      </c>
      <c r="D146" s="16" t="s">
        <v>1748</v>
      </c>
      <c r="E146" s="121" t="s">
        <v>1579</v>
      </c>
      <c r="F146" s="16" t="s">
        <v>1580</v>
      </c>
      <c r="G146" s="16" t="s">
        <v>624</v>
      </c>
      <c r="H146" s="16" t="s">
        <v>1670</v>
      </c>
      <c r="I146" s="16"/>
      <c r="J146" s="198" t="s">
        <v>1559</v>
      </c>
      <c r="K146" s="198" t="s">
        <v>1559</v>
      </c>
    </row>
    <row r="147" spans="1:11" ht="24.95" customHeight="1" x14ac:dyDescent="0.2">
      <c r="A147" s="107" t="s">
        <v>27</v>
      </c>
      <c r="B147" s="16" t="s">
        <v>1576</v>
      </c>
      <c r="C147" s="16" t="s">
        <v>1676</v>
      </c>
      <c r="D147" s="16" t="s">
        <v>1749</v>
      </c>
      <c r="E147" s="121" t="s">
        <v>1579</v>
      </c>
      <c r="F147" s="16" t="s">
        <v>1580</v>
      </c>
      <c r="G147" s="16" t="s">
        <v>624</v>
      </c>
      <c r="H147" s="16" t="s">
        <v>1670</v>
      </c>
      <c r="I147" s="16"/>
      <c r="J147" s="198" t="s">
        <v>1559</v>
      </c>
      <c r="K147" s="198" t="s">
        <v>1559</v>
      </c>
    </row>
    <row r="148" spans="1:11" ht="24.95" customHeight="1" x14ac:dyDescent="0.2">
      <c r="A148" s="107" t="s">
        <v>27</v>
      </c>
      <c r="B148" s="16" t="s">
        <v>1576</v>
      </c>
      <c r="C148" s="16" t="s">
        <v>1676</v>
      </c>
      <c r="D148" s="16" t="s">
        <v>1750</v>
      </c>
      <c r="E148" s="121" t="s">
        <v>1579</v>
      </c>
      <c r="F148" s="16" t="s">
        <v>1580</v>
      </c>
      <c r="G148" s="16" t="s">
        <v>624</v>
      </c>
      <c r="H148" s="16" t="s">
        <v>1670</v>
      </c>
      <c r="I148" s="16"/>
      <c r="J148" s="198" t="s">
        <v>1559</v>
      </c>
      <c r="K148" s="198" t="s">
        <v>1559</v>
      </c>
    </row>
    <row r="149" spans="1:11" ht="24.95" customHeight="1" x14ac:dyDescent="0.2">
      <c r="A149" s="107" t="s">
        <v>27</v>
      </c>
      <c r="B149" s="16" t="s">
        <v>1576</v>
      </c>
      <c r="C149" s="16" t="s">
        <v>1676</v>
      </c>
      <c r="D149" s="16" t="s">
        <v>1751</v>
      </c>
      <c r="E149" s="121" t="s">
        <v>1579</v>
      </c>
      <c r="F149" s="16" t="s">
        <v>1580</v>
      </c>
      <c r="G149" s="16" t="s">
        <v>624</v>
      </c>
      <c r="H149" s="16" t="s">
        <v>1670</v>
      </c>
      <c r="I149" s="16"/>
      <c r="J149" s="198" t="s">
        <v>1559</v>
      </c>
      <c r="K149" s="198" t="s">
        <v>1559</v>
      </c>
    </row>
    <row r="150" spans="1:11" ht="24.95" customHeight="1" x14ac:dyDescent="0.2">
      <c r="A150" s="107" t="s">
        <v>27</v>
      </c>
      <c r="B150" s="16" t="s">
        <v>1576</v>
      </c>
      <c r="C150" s="16" t="s">
        <v>1676</v>
      </c>
      <c r="D150" s="16" t="s">
        <v>1752</v>
      </c>
      <c r="E150" s="121" t="s">
        <v>1579</v>
      </c>
      <c r="F150" s="16" t="s">
        <v>1580</v>
      </c>
      <c r="G150" s="16" t="s">
        <v>624</v>
      </c>
      <c r="H150" s="16" t="s">
        <v>1670</v>
      </c>
      <c r="I150" s="16"/>
      <c r="J150" s="198" t="s">
        <v>1559</v>
      </c>
      <c r="K150" s="198" t="s">
        <v>1559</v>
      </c>
    </row>
    <row r="151" spans="1:11" ht="24.95" customHeight="1" x14ac:dyDescent="0.2">
      <c r="A151" s="107" t="s">
        <v>27</v>
      </c>
      <c r="B151" s="16" t="s">
        <v>1576</v>
      </c>
      <c r="C151" s="16" t="s">
        <v>1676</v>
      </c>
      <c r="D151" s="16" t="s">
        <v>1753</v>
      </c>
      <c r="E151" s="121" t="s">
        <v>1579</v>
      </c>
      <c r="F151" s="16" t="s">
        <v>1580</v>
      </c>
      <c r="G151" s="16" t="s">
        <v>624</v>
      </c>
      <c r="H151" s="16" t="s">
        <v>1670</v>
      </c>
      <c r="I151" s="16"/>
      <c r="J151" s="198" t="s">
        <v>1559</v>
      </c>
      <c r="K151" s="198" t="s">
        <v>1559</v>
      </c>
    </row>
    <row r="152" spans="1:11" ht="24.95" customHeight="1" x14ac:dyDescent="0.2">
      <c r="A152" s="107" t="s">
        <v>27</v>
      </c>
      <c r="B152" s="16" t="s">
        <v>1576</v>
      </c>
      <c r="C152" s="16" t="s">
        <v>1676</v>
      </c>
      <c r="D152" s="16" t="s">
        <v>1754</v>
      </c>
      <c r="E152" s="121" t="s">
        <v>1579</v>
      </c>
      <c r="F152" s="16" t="s">
        <v>107</v>
      </c>
      <c r="G152" s="16" t="s">
        <v>1711</v>
      </c>
      <c r="H152" s="16" t="s">
        <v>1652</v>
      </c>
      <c r="I152" s="16"/>
      <c r="J152" s="198" t="s">
        <v>1559</v>
      </c>
      <c r="K152" s="198" t="s">
        <v>1559</v>
      </c>
    </row>
    <row r="153" spans="1:11" ht="24.95" customHeight="1" x14ac:dyDescent="0.2">
      <c r="A153" s="107" t="s">
        <v>27</v>
      </c>
      <c r="B153" s="16" t="s">
        <v>1576</v>
      </c>
      <c r="C153" s="16" t="s">
        <v>1676</v>
      </c>
      <c r="D153" s="16" t="s">
        <v>1755</v>
      </c>
      <c r="E153" s="121" t="s">
        <v>1579</v>
      </c>
      <c r="F153" s="16" t="s">
        <v>107</v>
      </c>
      <c r="G153" s="16" t="s">
        <v>1711</v>
      </c>
      <c r="H153" s="16" t="s">
        <v>1756</v>
      </c>
      <c r="I153" s="16"/>
      <c r="J153" s="198" t="s">
        <v>1559</v>
      </c>
      <c r="K153" s="198" t="s">
        <v>1559</v>
      </c>
    </row>
    <row r="154" spans="1:11" ht="24.95" customHeight="1" x14ac:dyDescent="0.2">
      <c r="A154" s="107" t="s">
        <v>27</v>
      </c>
      <c r="B154" s="16" t="s">
        <v>1576</v>
      </c>
      <c r="C154" s="16" t="s">
        <v>1676</v>
      </c>
      <c r="D154" s="16" t="s">
        <v>1757</v>
      </c>
      <c r="E154" s="121" t="s">
        <v>1579</v>
      </c>
      <c r="F154" s="16" t="s">
        <v>107</v>
      </c>
      <c r="G154" s="16" t="s">
        <v>1711</v>
      </c>
      <c r="H154" s="16" t="s">
        <v>1652</v>
      </c>
      <c r="I154" s="16" t="s">
        <v>823</v>
      </c>
      <c r="J154" s="198" t="s">
        <v>1559</v>
      </c>
      <c r="K154" s="198" t="s">
        <v>1559</v>
      </c>
    </row>
    <row r="155" spans="1:11" ht="24.95" customHeight="1" x14ac:dyDescent="0.2">
      <c r="A155" s="107" t="s">
        <v>27</v>
      </c>
      <c r="B155" s="16" t="s">
        <v>1576</v>
      </c>
      <c r="C155" s="16" t="s">
        <v>1676</v>
      </c>
      <c r="D155" s="16" t="s">
        <v>1758</v>
      </c>
      <c r="E155" s="121" t="s">
        <v>1579</v>
      </c>
      <c r="F155" s="16" t="s">
        <v>107</v>
      </c>
      <c r="G155" s="16" t="s">
        <v>1711</v>
      </c>
      <c r="H155" s="16" t="s">
        <v>1652</v>
      </c>
      <c r="I155" s="16" t="s">
        <v>823</v>
      </c>
      <c r="J155" s="198" t="s">
        <v>1559</v>
      </c>
      <c r="K155" s="198" t="s">
        <v>1559</v>
      </c>
    </row>
    <row r="156" spans="1:11" ht="24.95" customHeight="1" x14ac:dyDescent="0.2">
      <c r="A156" s="107" t="s">
        <v>27</v>
      </c>
      <c r="B156" s="16" t="s">
        <v>1576</v>
      </c>
      <c r="C156" s="16" t="s">
        <v>1676</v>
      </c>
      <c r="D156" s="16" t="s">
        <v>1759</v>
      </c>
      <c r="E156" s="121" t="s">
        <v>1579</v>
      </c>
      <c r="F156" s="16" t="s">
        <v>107</v>
      </c>
      <c r="G156" s="16" t="s">
        <v>1711</v>
      </c>
      <c r="H156" s="16" t="s">
        <v>1652</v>
      </c>
      <c r="I156" s="16"/>
      <c r="J156" s="198" t="s">
        <v>1559</v>
      </c>
      <c r="K156" s="198" t="s">
        <v>1559</v>
      </c>
    </row>
    <row r="157" spans="1:11" ht="24.95" customHeight="1" x14ac:dyDescent="0.2">
      <c r="A157" s="107" t="s">
        <v>27</v>
      </c>
      <c r="B157" s="16" t="s">
        <v>1576</v>
      </c>
      <c r="C157" s="16" t="s">
        <v>1676</v>
      </c>
      <c r="D157" s="16" t="s">
        <v>1760</v>
      </c>
      <c r="E157" s="121" t="s">
        <v>1579</v>
      </c>
      <c r="F157" s="16" t="s">
        <v>107</v>
      </c>
      <c r="G157" s="16" t="s">
        <v>1711</v>
      </c>
      <c r="H157" s="16" t="s">
        <v>1652</v>
      </c>
      <c r="I157" s="16"/>
      <c r="J157" s="198" t="s">
        <v>1559</v>
      </c>
      <c r="K157" s="198" t="s">
        <v>1559</v>
      </c>
    </row>
    <row r="158" spans="1:11" ht="24.95" customHeight="1" x14ac:dyDescent="0.2">
      <c r="A158" s="107" t="s">
        <v>27</v>
      </c>
      <c r="B158" s="16" t="s">
        <v>1576</v>
      </c>
      <c r="C158" s="16" t="s">
        <v>1676</v>
      </c>
      <c r="D158" s="16" t="s">
        <v>1761</v>
      </c>
      <c r="E158" s="121" t="s">
        <v>1579</v>
      </c>
      <c r="F158" s="16" t="s">
        <v>107</v>
      </c>
      <c r="G158" s="16" t="s">
        <v>1711</v>
      </c>
      <c r="H158" s="16" t="s">
        <v>1652</v>
      </c>
      <c r="I158" s="16"/>
      <c r="J158" s="198" t="s">
        <v>1559</v>
      </c>
      <c r="K158" s="198" t="s">
        <v>1559</v>
      </c>
    </row>
    <row r="159" spans="1:11" ht="24.95" customHeight="1" x14ac:dyDescent="0.2">
      <c r="A159" s="107" t="s">
        <v>27</v>
      </c>
      <c r="B159" s="16" t="s">
        <v>1576</v>
      </c>
      <c r="C159" s="16" t="s">
        <v>1676</v>
      </c>
      <c r="D159" s="16" t="s">
        <v>1762</v>
      </c>
      <c r="E159" s="121" t="s">
        <v>1579</v>
      </c>
      <c r="F159" s="16" t="s">
        <v>107</v>
      </c>
      <c r="G159" s="16" t="s">
        <v>1711</v>
      </c>
      <c r="H159" s="16" t="s">
        <v>1652</v>
      </c>
      <c r="I159" s="16"/>
      <c r="J159" s="198" t="s">
        <v>1559</v>
      </c>
      <c r="K159" s="198" t="s">
        <v>1559</v>
      </c>
    </row>
    <row r="160" spans="1:11" ht="24.95" customHeight="1" x14ac:dyDescent="0.2">
      <c r="A160" s="107" t="s">
        <v>27</v>
      </c>
      <c r="B160" s="16" t="s">
        <v>1576</v>
      </c>
      <c r="C160" s="16" t="s">
        <v>1676</v>
      </c>
      <c r="D160" s="16" t="s">
        <v>1763</v>
      </c>
      <c r="E160" s="121" t="s">
        <v>1579</v>
      </c>
      <c r="F160" s="16" t="s">
        <v>107</v>
      </c>
      <c r="G160" s="16" t="s">
        <v>1711</v>
      </c>
      <c r="H160" s="16" t="s">
        <v>1652</v>
      </c>
      <c r="I160" s="16"/>
      <c r="J160" s="198" t="s">
        <v>1559</v>
      </c>
      <c r="K160" s="198" t="s">
        <v>1559</v>
      </c>
    </row>
    <row r="161" spans="1:11" ht="24.95" customHeight="1" x14ac:dyDescent="0.2">
      <c r="A161" s="107" t="s">
        <v>27</v>
      </c>
      <c r="B161" s="16" t="s">
        <v>1576</v>
      </c>
      <c r="C161" s="16" t="s">
        <v>1676</v>
      </c>
      <c r="D161" s="16" t="s">
        <v>1764</v>
      </c>
      <c r="E161" s="121" t="s">
        <v>1579</v>
      </c>
      <c r="F161" s="16" t="s">
        <v>107</v>
      </c>
      <c r="G161" s="16" t="s">
        <v>1711</v>
      </c>
      <c r="H161" s="16" t="s">
        <v>1652</v>
      </c>
      <c r="I161" s="16"/>
      <c r="J161" s="198" t="s">
        <v>1559</v>
      </c>
      <c r="K161" s="198" t="s">
        <v>1559</v>
      </c>
    </row>
    <row r="162" spans="1:11" ht="24.95" customHeight="1" x14ac:dyDescent="0.2">
      <c r="A162" s="107" t="s">
        <v>27</v>
      </c>
      <c r="B162" s="16" t="s">
        <v>1576</v>
      </c>
      <c r="C162" s="16" t="s">
        <v>1676</v>
      </c>
      <c r="D162" s="16" t="s">
        <v>1765</v>
      </c>
      <c r="E162" s="121" t="s">
        <v>1579</v>
      </c>
      <c r="F162" s="16" t="s">
        <v>107</v>
      </c>
      <c r="G162" s="16" t="s">
        <v>1711</v>
      </c>
      <c r="H162" s="16" t="s">
        <v>1652</v>
      </c>
      <c r="I162" s="16"/>
      <c r="J162" s="198" t="s">
        <v>1559</v>
      </c>
      <c r="K162" s="198" t="s">
        <v>1559</v>
      </c>
    </row>
    <row r="163" spans="1:11" ht="24.95" customHeight="1" x14ac:dyDescent="0.2">
      <c r="A163" s="107" t="s">
        <v>27</v>
      </c>
      <c r="B163" s="16" t="s">
        <v>1576</v>
      </c>
      <c r="C163" s="16" t="s">
        <v>1676</v>
      </c>
      <c r="D163" s="16" t="s">
        <v>1766</v>
      </c>
      <c r="E163" s="121" t="s">
        <v>1579</v>
      </c>
      <c r="F163" s="16" t="s">
        <v>107</v>
      </c>
      <c r="G163" s="16" t="s">
        <v>1711</v>
      </c>
      <c r="H163" s="16" t="s">
        <v>1652</v>
      </c>
      <c r="I163" s="16" t="s">
        <v>823</v>
      </c>
      <c r="J163" s="198" t="s">
        <v>1559</v>
      </c>
      <c r="K163" s="198" t="s">
        <v>1559</v>
      </c>
    </row>
    <row r="164" spans="1:11" ht="24.95" customHeight="1" x14ac:dyDescent="0.2">
      <c r="A164" s="107" t="s">
        <v>27</v>
      </c>
      <c r="B164" s="16" t="s">
        <v>1576</v>
      </c>
      <c r="C164" s="16" t="s">
        <v>1676</v>
      </c>
      <c r="D164" s="16" t="s">
        <v>1767</v>
      </c>
      <c r="E164" s="121" t="s">
        <v>1579</v>
      </c>
      <c r="F164" s="16" t="s">
        <v>107</v>
      </c>
      <c r="G164" s="16" t="s">
        <v>1711</v>
      </c>
      <c r="H164" s="16" t="s">
        <v>1652</v>
      </c>
      <c r="I164" s="16"/>
      <c r="J164" s="198" t="s">
        <v>1559</v>
      </c>
      <c r="K164" s="198" t="s">
        <v>1559</v>
      </c>
    </row>
    <row r="165" spans="1:11" ht="24.95" customHeight="1" x14ac:dyDescent="0.2">
      <c r="A165" s="107" t="s">
        <v>27</v>
      </c>
      <c r="B165" s="16" t="s">
        <v>1576</v>
      </c>
      <c r="C165" s="16" t="s">
        <v>1676</v>
      </c>
      <c r="D165" s="16" t="s">
        <v>1768</v>
      </c>
      <c r="E165" s="121" t="s">
        <v>1579</v>
      </c>
      <c r="F165" s="16" t="s">
        <v>1580</v>
      </c>
      <c r="G165" s="16" t="s">
        <v>624</v>
      </c>
      <c r="H165" s="16" t="s">
        <v>1670</v>
      </c>
      <c r="I165" s="16"/>
      <c r="J165" s="198" t="s">
        <v>1559</v>
      </c>
      <c r="K165" s="198" t="s">
        <v>1559</v>
      </c>
    </row>
    <row r="166" spans="1:11" ht="24.95" customHeight="1" x14ac:dyDescent="0.2">
      <c r="A166" s="107" t="s">
        <v>27</v>
      </c>
      <c r="B166" s="16" t="s">
        <v>1576</v>
      </c>
      <c r="C166" s="16" t="s">
        <v>1673</v>
      </c>
      <c r="D166" s="16" t="s">
        <v>1769</v>
      </c>
      <c r="E166" s="121" t="s">
        <v>1579</v>
      </c>
      <c r="F166" s="16" t="s">
        <v>1580</v>
      </c>
      <c r="G166" s="16" t="s">
        <v>624</v>
      </c>
      <c r="H166" s="16" t="s">
        <v>1670</v>
      </c>
      <c r="I166" s="16"/>
      <c r="J166" s="198" t="s">
        <v>1559</v>
      </c>
      <c r="K166" s="198" t="s">
        <v>1559</v>
      </c>
    </row>
    <row r="167" spans="1:11" ht="24.95" customHeight="1" x14ac:dyDescent="0.2">
      <c r="A167" s="107" t="s">
        <v>27</v>
      </c>
      <c r="B167" s="16" t="s">
        <v>1576</v>
      </c>
      <c r="C167" s="16" t="s">
        <v>1694</v>
      </c>
      <c r="D167" s="16" t="s">
        <v>1770</v>
      </c>
      <c r="E167" s="121" t="s">
        <v>1579</v>
      </c>
      <c r="F167" s="16" t="s">
        <v>107</v>
      </c>
      <c r="G167" s="16" t="s">
        <v>1711</v>
      </c>
      <c r="H167" s="16" t="s">
        <v>1652</v>
      </c>
      <c r="I167" s="124" t="s">
        <v>808</v>
      </c>
      <c r="J167" s="198" t="s">
        <v>1559</v>
      </c>
      <c r="K167" s="198" t="s">
        <v>1559</v>
      </c>
    </row>
    <row r="168" spans="1:11" ht="24.95" customHeight="1" x14ac:dyDescent="0.2">
      <c r="A168" s="107" t="s">
        <v>27</v>
      </c>
      <c r="B168" s="16" t="s">
        <v>1576</v>
      </c>
      <c r="C168" s="16" t="s">
        <v>1694</v>
      </c>
      <c r="D168" s="16" t="s">
        <v>1771</v>
      </c>
      <c r="E168" s="121" t="s">
        <v>1579</v>
      </c>
      <c r="F168" s="16" t="s">
        <v>107</v>
      </c>
      <c r="G168" s="16" t="s">
        <v>1711</v>
      </c>
      <c r="H168" s="16" t="s">
        <v>1652</v>
      </c>
      <c r="I168" s="124" t="s">
        <v>808</v>
      </c>
      <c r="J168" s="198" t="s">
        <v>1559</v>
      </c>
      <c r="K168" s="198" t="s">
        <v>1559</v>
      </c>
    </row>
    <row r="169" spans="1:11" ht="24.95" customHeight="1" x14ac:dyDescent="0.2">
      <c r="A169" s="107" t="s">
        <v>27</v>
      </c>
      <c r="B169" s="16" t="s">
        <v>1576</v>
      </c>
      <c r="C169" s="16" t="s">
        <v>1694</v>
      </c>
      <c r="D169" s="16" t="s">
        <v>1772</v>
      </c>
      <c r="E169" s="121" t="s">
        <v>1579</v>
      </c>
      <c r="F169" s="16" t="s">
        <v>107</v>
      </c>
      <c r="G169" s="16" t="s">
        <v>1711</v>
      </c>
      <c r="H169" s="16" t="s">
        <v>1652</v>
      </c>
      <c r="I169" s="16"/>
      <c r="J169" s="198" t="s">
        <v>1559</v>
      </c>
      <c r="K169" s="198" t="s">
        <v>1559</v>
      </c>
    </row>
    <row r="170" spans="1:11" ht="24.95" customHeight="1" x14ac:dyDescent="0.2">
      <c r="A170" s="107" t="s">
        <v>27</v>
      </c>
      <c r="B170" s="16" t="s">
        <v>1576</v>
      </c>
      <c r="C170" s="16" t="s">
        <v>1694</v>
      </c>
      <c r="D170" s="16" t="s">
        <v>1773</v>
      </c>
      <c r="E170" s="121" t="s">
        <v>1579</v>
      </c>
      <c r="F170" s="16" t="s">
        <v>107</v>
      </c>
      <c r="G170" s="16" t="s">
        <v>1711</v>
      </c>
      <c r="H170" s="16" t="s">
        <v>1652</v>
      </c>
      <c r="I170" s="16"/>
      <c r="J170" s="198" t="s">
        <v>1559</v>
      </c>
      <c r="K170" s="198" t="s">
        <v>1559</v>
      </c>
    </row>
    <row r="171" spans="1:11" ht="24.95" customHeight="1" x14ac:dyDescent="0.2">
      <c r="A171" s="107" t="s">
        <v>27</v>
      </c>
      <c r="B171" s="16" t="s">
        <v>1576</v>
      </c>
      <c r="C171" s="16" t="s">
        <v>1694</v>
      </c>
      <c r="D171" s="16" t="s">
        <v>1774</v>
      </c>
      <c r="E171" s="121" t="s">
        <v>1579</v>
      </c>
      <c r="F171" s="16" t="s">
        <v>1580</v>
      </c>
      <c r="G171" s="16" t="s">
        <v>624</v>
      </c>
      <c r="H171" s="16" t="s">
        <v>1670</v>
      </c>
      <c r="I171" s="16"/>
      <c r="J171" s="198" t="s">
        <v>1559</v>
      </c>
      <c r="K171" s="198" t="s">
        <v>1559</v>
      </c>
    </row>
    <row r="172" spans="1:11" ht="24.95" customHeight="1" x14ac:dyDescent="0.2">
      <c r="A172" s="107" t="s">
        <v>27</v>
      </c>
      <c r="B172" s="16" t="s">
        <v>1576</v>
      </c>
      <c r="C172" s="16" t="s">
        <v>1694</v>
      </c>
      <c r="D172" s="16" t="s">
        <v>1775</v>
      </c>
      <c r="E172" s="121" t="s">
        <v>1579</v>
      </c>
      <c r="F172" s="16" t="s">
        <v>1580</v>
      </c>
      <c r="G172" s="16" t="s">
        <v>624</v>
      </c>
      <c r="H172" s="16" t="s">
        <v>1670</v>
      </c>
      <c r="I172" s="16"/>
      <c r="J172" s="198" t="s">
        <v>1559</v>
      </c>
      <c r="K172" s="198" t="s">
        <v>1559</v>
      </c>
    </row>
    <row r="173" spans="1:11" ht="24.95" customHeight="1" x14ac:dyDescent="0.2">
      <c r="A173" s="107" t="s">
        <v>3087</v>
      </c>
      <c r="B173" s="16" t="s">
        <v>3341</v>
      </c>
      <c r="C173" s="95" t="s">
        <v>3342</v>
      </c>
      <c r="D173" s="95" t="s">
        <v>3343</v>
      </c>
      <c r="E173" s="95" t="s">
        <v>3344</v>
      </c>
      <c r="F173" s="95" t="s">
        <v>3345</v>
      </c>
      <c r="G173" s="95" t="s">
        <v>3346</v>
      </c>
      <c r="H173" s="95" t="s">
        <v>3347</v>
      </c>
      <c r="I173" s="95">
        <v>30300361</v>
      </c>
      <c r="J173" s="95" t="s">
        <v>3348</v>
      </c>
      <c r="K173" s="95" t="s">
        <v>3349</v>
      </c>
    </row>
    <row r="174" spans="1:11" ht="24.95" customHeight="1" x14ac:dyDescent="0.2">
      <c r="A174" s="107" t="s">
        <v>3087</v>
      </c>
      <c r="B174" s="16" t="s">
        <v>3341</v>
      </c>
      <c r="C174" s="95" t="s">
        <v>3342</v>
      </c>
      <c r="D174" s="95" t="s">
        <v>3350</v>
      </c>
      <c r="E174" s="95" t="s">
        <v>3351</v>
      </c>
      <c r="F174" s="95" t="s">
        <v>3345</v>
      </c>
      <c r="G174" s="95" t="s">
        <v>3346</v>
      </c>
      <c r="H174" s="95" t="s">
        <v>3347</v>
      </c>
      <c r="I174" s="95">
        <v>30300361</v>
      </c>
      <c r="J174" s="95" t="s">
        <v>3352</v>
      </c>
      <c r="K174" s="95" t="s">
        <v>3353</v>
      </c>
    </row>
    <row r="175" spans="1:11" ht="24.95" customHeight="1" x14ac:dyDescent="0.2">
      <c r="A175" s="107" t="s">
        <v>3087</v>
      </c>
      <c r="B175" s="16" t="s">
        <v>3341</v>
      </c>
      <c r="C175" s="95" t="s">
        <v>3342</v>
      </c>
      <c r="D175" s="95" t="s">
        <v>3354</v>
      </c>
      <c r="E175" s="95" t="s">
        <v>3355</v>
      </c>
      <c r="F175" s="95" t="s">
        <v>3356</v>
      </c>
      <c r="G175" s="95" t="s">
        <v>3346</v>
      </c>
      <c r="H175" s="95" t="s">
        <v>3347</v>
      </c>
      <c r="I175" s="95">
        <v>30300361</v>
      </c>
      <c r="J175" s="95" t="s">
        <v>3357</v>
      </c>
      <c r="K175" s="95" t="s">
        <v>3358</v>
      </c>
    </row>
    <row r="176" spans="1:11" ht="24.95" customHeight="1" x14ac:dyDescent="0.2">
      <c r="A176" s="107" t="s">
        <v>3087</v>
      </c>
      <c r="B176" s="16" t="s">
        <v>3341</v>
      </c>
      <c r="C176" s="95" t="s">
        <v>3342</v>
      </c>
      <c r="D176" s="95" t="s">
        <v>3359</v>
      </c>
      <c r="E176" s="95" t="s">
        <v>3360</v>
      </c>
      <c r="F176" s="95" t="s">
        <v>3345</v>
      </c>
      <c r="G176" s="95" t="s">
        <v>3346</v>
      </c>
      <c r="H176" s="95" t="s">
        <v>3347</v>
      </c>
      <c r="I176" s="95">
        <v>30300361</v>
      </c>
      <c r="J176" s="95" t="s">
        <v>3352</v>
      </c>
      <c r="K176" s="95" t="s">
        <v>3361</v>
      </c>
    </row>
    <row r="177" spans="1:11" ht="24.95" customHeight="1" x14ac:dyDescent="0.2">
      <c r="A177" s="107" t="s">
        <v>3087</v>
      </c>
      <c r="B177" s="16" t="s">
        <v>3341</v>
      </c>
      <c r="C177" s="95" t="s">
        <v>3342</v>
      </c>
      <c r="D177" s="95" t="s">
        <v>3362</v>
      </c>
      <c r="E177" s="95" t="s">
        <v>3363</v>
      </c>
      <c r="F177" s="95" t="s">
        <v>3345</v>
      </c>
      <c r="G177" s="95" t="s">
        <v>3364</v>
      </c>
      <c r="H177" s="95" t="s">
        <v>3347</v>
      </c>
      <c r="I177" s="95">
        <v>30300354</v>
      </c>
      <c r="J177" s="95" t="s">
        <v>3365</v>
      </c>
      <c r="K177" s="95" t="s">
        <v>3366</v>
      </c>
    </row>
    <row r="178" spans="1:11" ht="24.95" customHeight="1" x14ac:dyDescent="0.2">
      <c r="A178" s="107" t="s">
        <v>3087</v>
      </c>
      <c r="B178" s="16" t="s">
        <v>3341</v>
      </c>
      <c r="C178" s="95" t="s">
        <v>3367</v>
      </c>
      <c r="D178" s="95" t="s">
        <v>3368</v>
      </c>
      <c r="E178" s="95" t="s">
        <v>3369</v>
      </c>
      <c r="F178" s="95" t="s">
        <v>3345</v>
      </c>
      <c r="G178" s="95" t="s">
        <v>3370</v>
      </c>
      <c r="H178" s="95" t="s">
        <v>3347</v>
      </c>
      <c r="I178" s="95">
        <v>30300361</v>
      </c>
      <c r="J178" s="95" t="s">
        <v>3371</v>
      </c>
      <c r="K178" s="95" t="s">
        <v>3372</v>
      </c>
    </row>
    <row r="179" spans="1:11" ht="24.95" customHeight="1" x14ac:dyDescent="0.2">
      <c r="A179" s="107" t="s">
        <v>3087</v>
      </c>
      <c r="B179" s="16" t="s">
        <v>3373</v>
      </c>
      <c r="C179" s="95" t="s">
        <v>3367</v>
      </c>
      <c r="D179" s="95" t="s">
        <v>3374</v>
      </c>
      <c r="E179" s="95" t="s">
        <v>3375</v>
      </c>
      <c r="F179" s="95" t="s">
        <v>3345</v>
      </c>
      <c r="G179" s="95" t="s">
        <v>3346</v>
      </c>
      <c r="H179" s="95" t="s">
        <v>3347</v>
      </c>
      <c r="I179" s="95">
        <v>30300361</v>
      </c>
      <c r="J179" s="95" t="s">
        <v>3376</v>
      </c>
      <c r="K179" s="95" t="s">
        <v>3377</v>
      </c>
    </row>
    <row r="180" spans="1:11" ht="24.95" customHeight="1" x14ac:dyDescent="0.2">
      <c r="A180" s="107" t="s">
        <v>3087</v>
      </c>
      <c r="B180" s="16" t="s">
        <v>3378</v>
      </c>
      <c r="C180" s="95" t="s">
        <v>3379</v>
      </c>
      <c r="D180" s="95" t="s">
        <v>3380</v>
      </c>
      <c r="E180" s="95" t="s">
        <v>3381</v>
      </c>
      <c r="F180" s="95" t="s">
        <v>3345</v>
      </c>
      <c r="G180" s="95" t="s">
        <v>3346</v>
      </c>
      <c r="H180" s="95" t="s">
        <v>3347</v>
      </c>
      <c r="I180" s="95">
        <v>30300354</v>
      </c>
      <c r="J180" s="95" t="s">
        <v>3382</v>
      </c>
      <c r="K180" s="95" t="s">
        <v>3383</v>
      </c>
    </row>
    <row r="181" spans="1:11" ht="24.95" customHeight="1" x14ac:dyDescent="0.2">
      <c r="A181" s="107" t="s">
        <v>3087</v>
      </c>
      <c r="B181" s="16" t="s">
        <v>85</v>
      </c>
      <c r="C181" s="95" t="s">
        <v>3367</v>
      </c>
      <c r="D181" s="16" t="s">
        <v>3384</v>
      </c>
      <c r="E181" s="95" t="s">
        <v>3385</v>
      </c>
      <c r="F181" s="95" t="s">
        <v>3345</v>
      </c>
      <c r="G181" s="95" t="s">
        <v>85</v>
      </c>
      <c r="H181" s="95" t="s">
        <v>85</v>
      </c>
      <c r="I181" s="95">
        <v>30300354</v>
      </c>
      <c r="J181" s="95" t="s">
        <v>3386</v>
      </c>
      <c r="K181" s="95" t="s">
        <v>3387</v>
      </c>
    </row>
    <row r="182" spans="1:11" ht="24.95" customHeight="1" x14ac:dyDescent="0.2">
      <c r="A182" s="107" t="s">
        <v>3087</v>
      </c>
      <c r="B182" s="16" t="s">
        <v>85</v>
      </c>
      <c r="C182" s="95" t="s">
        <v>3367</v>
      </c>
      <c r="D182" s="16" t="s">
        <v>3388</v>
      </c>
      <c r="E182" s="95" t="s">
        <v>3389</v>
      </c>
      <c r="F182" s="95" t="s">
        <v>3390</v>
      </c>
      <c r="G182" s="95" t="s">
        <v>85</v>
      </c>
      <c r="H182" s="95" t="s">
        <v>85</v>
      </c>
      <c r="I182" s="95">
        <v>30300354</v>
      </c>
      <c r="J182" s="95" t="s">
        <v>3391</v>
      </c>
      <c r="K182" s="95" t="s">
        <v>3392</v>
      </c>
    </row>
    <row r="183" spans="1:11" ht="24.95" customHeight="1" x14ac:dyDescent="0.2">
      <c r="A183" s="107" t="s">
        <v>3087</v>
      </c>
      <c r="B183" s="16" t="s">
        <v>3393</v>
      </c>
      <c r="C183" s="95" t="s">
        <v>3394</v>
      </c>
      <c r="D183" s="95" t="s">
        <v>3395</v>
      </c>
      <c r="E183" s="95" t="s">
        <v>3396</v>
      </c>
      <c r="F183" s="95" t="s">
        <v>3397</v>
      </c>
      <c r="G183" s="95" t="s">
        <v>85</v>
      </c>
      <c r="H183" s="95" t="s">
        <v>3398</v>
      </c>
      <c r="I183" s="95">
        <v>30300354</v>
      </c>
      <c r="J183" s="95" t="s">
        <v>3399</v>
      </c>
      <c r="K183" s="95" t="s">
        <v>3400</v>
      </c>
    </row>
    <row r="184" spans="1:11" ht="24.95" customHeight="1" x14ac:dyDescent="0.2">
      <c r="A184" s="107" t="s">
        <v>3087</v>
      </c>
      <c r="B184" s="16" t="s">
        <v>3401</v>
      </c>
      <c r="C184" s="95" t="s">
        <v>3402</v>
      </c>
      <c r="D184" s="95" t="s">
        <v>3403</v>
      </c>
      <c r="E184" s="95" t="s">
        <v>3404</v>
      </c>
      <c r="F184" s="95" t="s">
        <v>3390</v>
      </c>
      <c r="G184" s="95" t="s">
        <v>85</v>
      </c>
      <c r="H184" s="95" t="s">
        <v>85</v>
      </c>
      <c r="I184" s="95">
        <v>30300354</v>
      </c>
      <c r="J184" s="95" t="s">
        <v>3405</v>
      </c>
      <c r="K184" s="95" t="s">
        <v>3406</v>
      </c>
    </row>
    <row r="185" spans="1:11" ht="24.95" customHeight="1" x14ac:dyDescent="0.2">
      <c r="A185" s="107" t="s">
        <v>3073</v>
      </c>
      <c r="B185" s="16">
        <v>3</v>
      </c>
      <c r="C185" s="16" t="s">
        <v>3367</v>
      </c>
      <c r="D185" s="16" t="s">
        <v>3971</v>
      </c>
      <c r="E185" s="16" t="s">
        <v>3972</v>
      </c>
      <c r="F185" s="16" t="s">
        <v>3973</v>
      </c>
      <c r="G185" s="16" t="s">
        <v>3974</v>
      </c>
      <c r="H185" s="16" t="s">
        <v>3975</v>
      </c>
      <c r="I185" s="16">
        <v>30300325</v>
      </c>
      <c r="J185" s="16" t="s">
        <v>3976</v>
      </c>
      <c r="K185" s="16" t="s">
        <v>3977</v>
      </c>
    </row>
    <row r="186" spans="1:11" ht="24.95" customHeight="1" x14ac:dyDescent="0.2">
      <c r="A186" s="107" t="s">
        <v>3073</v>
      </c>
      <c r="B186" s="16">
        <v>5</v>
      </c>
      <c r="C186" s="16" t="s">
        <v>3367</v>
      </c>
      <c r="D186" s="16" t="s">
        <v>3978</v>
      </c>
      <c r="E186" s="16" t="s">
        <v>3979</v>
      </c>
      <c r="F186" s="16" t="s">
        <v>3980</v>
      </c>
      <c r="G186" s="16" t="s">
        <v>3981</v>
      </c>
      <c r="H186" s="16" t="s">
        <v>3975</v>
      </c>
      <c r="I186" s="106">
        <v>30300331</v>
      </c>
      <c r="J186" s="16" t="s">
        <v>3982</v>
      </c>
      <c r="K186" s="16" t="s">
        <v>3983</v>
      </c>
    </row>
    <row r="187" spans="1:11" ht="24.95" customHeight="1" x14ac:dyDescent="0.2">
      <c r="A187" s="107" t="s">
        <v>3073</v>
      </c>
      <c r="B187" s="16">
        <v>1</v>
      </c>
      <c r="C187" s="16" t="s">
        <v>3367</v>
      </c>
      <c r="D187" s="16" t="s">
        <v>3984</v>
      </c>
      <c r="E187" s="16" t="s">
        <v>3985</v>
      </c>
      <c r="F187" s="16" t="s">
        <v>3980</v>
      </c>
      <c r="G187" s="16" t="s">
        <v>3986</v>
      </c>
      <c r="H187" s="16" t="s">
        <v>3975</v>
      </c>
      <c r="I187" s="16">
        <v>30300325</v>
      </c>
      <c r="J187" s="16" t="s">
        <v>3987</v>
      </c>
      <c r="K187" s="16" t="s">
        <v>3988</v>
      </c>
    </row>
    <row r="188" spans="1:11" ht="24.95" customHeight="1" x14ac:dyDescent="0.2">
      <c r="A188" s="107" t="s">
        <v>3073</v>
      </c>
      <c r="B188" s="16">
        <v>2</v>
      </c>
      <c r="C188" s="16" t="s">
        <v>3367</v>
      </c>
      <c r="D188" s="16" t="s">
        <v>3989</v>
      </c>
      <c r="E188" s="16" t="s">
        <v>3990</v>
      </c>
      <c r="F188" s="16" t="s">
        <v>3980</v>
      </c>
      <c r="G188" s="16" t="s">
        <v>3991</v>
      </c>
      <c r="H188" s="16" t="s">
        <v>3975</v>
      </c>
      <c r="I188" s="106">
        <v>30300332</v>
      </c>
      <c r="J188" s="16" t="s">
        <v>3992</v>
      </c>
      <c r="K188" s="16" t="s">
        <v>3993</v>
      </c>
    </row>
    <row r="189" spans="1:11" ht="24.95" customHeight="1" x14ac:dyDescent="0.2">
      <c r="A189" s="107" t="s">
        <v>3073</v>
      </c>
      <c r="B189" s="16">
        <v>3</v>
      </c>
      <c r="C189" s="16" t="s">
        <v>3367</v>
      </c>
      <c r="D189" s="16" t="s">
        <v>3994</v>
      </c>
      <c r="E189" s="16" t="s">
        <v>3995</v>
      </c>
      <c r="F189" s="16" t="s">
        <v>3980</v>
      </c>
      <c r="G189" s="16" t="s">
        <v>3996</v>
      </c>
      <c r="H189" s="16" t="s">
        <v>3975</v>
      </c>
      <c r="I189" s="106">
        <v>30300332</v>
      </c>
      <c r="J189" s="16" t="s">
        <v>3997</v>
      </c>
      <c r="K189" s="16" t="s">
        <v>3998</v>
      </c>
    </row>
    <row r="190" spans="1:11" ht="24.95" customHeight="1" x14ac:dyDescent="0.2">
      <c r="A190" s="107" t="s">
        <v>3073</v>
      </c>
      <c r="B190" s="16">
        <v>6</v>
      </c>
      <c r="C190" s="16" t="s">
        <v>3367</v>
      </c>
      <c r="D190" s="16" t="s">
        <v>3999</v>
      </c>
      <c r="E190" s="16" t="s">
        <v>4000</v>
      </c>
      <c r="F190" s="16" t="s">
        <v>3980</v>
      </c>
      <c r="G190" s="16" t="s">
        <v>4001</v>
      </c>
      <c r="H190" s="16" t="s">
        <v>4002</v>
      </c>
      <c r="I190" s="16">
        <v>30300325</v>
      </c>
      <c r="J190" s="16" t="s">
        <v>4003</v>
      </c>
      <c r="K190" s="16" t="s">
        <v>3998</v>
      </c>
    </row>
    <row r="191" spans="1:11" ht="24.95" customHeight="1" x14ac:dyDescent="0.2">
      <c r="A191" s="107" t="s">
        <v>3073</v>
      </c>
      <c r="B191" s="16">
        <v>7</v>
      </c>
      <c r="C191" s="16" t="s">
        <v>3367</v>
      </c>
      <c r="D191" s="16" t="s">
        <v>3998</v>
      </c>
      <c r="E191" s="16" t="s">
        <v>3998</v>
      </c>
      <c r="F191" s="16" t="s">
        <v>4004</v>
      </c>
      <c r="G191" s="16" t="s">
        <v>4005</v>
      </c>
      <c r="H191" s="16" t="s">
        <v>3975</v>
      </c>
      <c r="I191" s="106">
        <v>30300336</v>
      </c>
      <c r="J191" s="16" t="s">
        <v>4006</v>
      </c>
      <c r="K191" s="16" t="s">
        <v>4007</v>
      </c>
    </row>
    <row r="192" spans="1:11" ht="24.95" customHeight="1" x14ac:dyDescent="0.2">
      <c r="A192" s="107" t="s">
        <v>3073</v>
      </c>
      <c r="B192" s="16">
        <v>8</v>
      </c>
      <c r="C192" s="16" t="s">
        <v>3367</v>
      </c>
      <c r="D192" s="16" t="s">
        <v>3998</v>
      </c>
      <c r="E192" s="16" t="s">
        <v>4008</v>
      </c>
      <c r="F192" s="16" t="s">
        <v>3980</v>
      </c>
      <c r="G192" s="16" t="s">
        <v>3996</v>
      </c>
      <c r="H192" s="16" t="s">
        <v>3975</v>
      </c>
      <c r="I192" s="16">
        <v>30300336</v>
      </c>
      <c r="J192" s="16" t="s">
        <v>4009</v>
      </c>
      <c r="K192" s="16" t="s">
        <v>4010</v>
      </c>
    </row>
    <row r="193" spans="1:11" ht="24.95" customHeight="1" x14ac:dyDescent="0.2">
      <c r="A193" s="107" t="s">
        <v>3073</v>
      </c>
      <c r="B193" s="16">
        <v>9</v>
      </c>
      <c r="C193" s="16" t="s">
        <v>3367</v>
      </c>
      <c r="D193" s="16" t="s">
        <v>4011</v>
      </c>
      <c r="E193" s="16" t="s">
        <v>4012</v>
      </c>
      <c r="F193" s="16" t="s">
        <v>3980</v>
      </c>
      <c r="G193" s="16" t="s">
        <v>3981</v>
      </c>
      <c r="H193" s="16" t="s">
        <v>3975</v>
      </c>
      <c r="I193" s="16">
        <v>30300325</v>
      </c>
      <c r="J193" s="16" t="s">
        <v>4013</v>
      </c>
      <c r="K193" s="16" t="s">
        <v>4014</v>
      </c>
    </row>
    <row r="194" spans="1:11" ht="24.95" customHeight="1" x14ac:dyDescent="0.2">
      <c r="A194" s="107" t="s">
        <v>3073</v>
      </c>
      <c r="B194" s="16">
        <v>10</v>
      </c>
      <c r="C194" s="16" t="s">
        <v>3367</v>
      </c>
      <c r="D194" s="16" t="s">
        <v>4015</v>
      </c>
      <c r="E194" s="16" t="s">
        <v>4016</v>
      </c>
      <c r="F194" s="16" t="s">
        <v>4017</v>
      </c>
      <c r="G194" s="16" t="s">
        <v>4018</v>
      </c>
      <c r="H194" s="16" t="s">
        <v>4019</v>
      </c>
      <c r="I194" s="16">
        <v>30300325</v>
      </c>
      <c r="J194" s="16" t="s">
        <v>4020</v>
      </c>
      <c r="K194" s="16" t="s">
        <v>4014</v>
      </c>
    </row>
    <row r="195" spans="1:11" ht="24.95" customHeight="1" x14ac:dyDescent="0.2">
      <c r="A195" s="107" t="s">
        <v>3073</v>
      </c>
      <c r="B195" s="16">
        <v>11</v>
      </c>
      <c r="C195" s="16" t="s">
        <v>4021</v>
      </c>
      <c r="D195" s="16" t="s">
        <v>4022</v>
      </c>
      <c r="E195" s="16" t="s">
        <v>4023</v>
      </c>
      <c r="F195" s="16" t="s">
        <v>3980</v>
      </c>
      <c r="G195" s="16" t="s">
        <v>4024</v>
      </c>
      <c r="H195" s="16" t="s">
        <v>3975</v>
      </c>
      <c r="I195" s="16">
        <v>30300325</v>
      </c>
      <c r="J195" s="16" t="s">
        <v>4025</v>
      </c>
      <c r="K195" s="16" t="s">
        <v>4026</v>
      </c>
    </row>
    <row r="196" spans="1:11" ht="24.95" customHeight="1" x14ac:dyDescent="0.2">
      <c r="A196" s="107" t="s">
        <v>3073</v>
      </c>
      <c r="B196" s="16">
        <v>12</v>
      </c>
      <c r="C196" s="16" t="s">
        <v>4027</v>
      </c>
      <c r="D196" s="16" t="s">
        <v>4028</v>
      </c>
      <c r="E196" s="16" t="s">
        <v>4029</v>
      </c>
      <c r="F196" s="16" t="s">
        <v>3980</v>
      </c>
      <c r="G196" s="16" t="s">
        <v>4030</v>
      </c>
      <c r="H196" s="16" t="s">
        <v>4031</v>
      </c>
      <c r="I196" s="106">
        <v>30300352</v>
      </c>
      <c r="J196" s="16" t="s">
        <v>4032</v>
      </c>
      <c r="K196" s="16" t="s">
        <v>4033</v>
      </c>
    </row>
    <row r="197" spans="1:11" ht="24.95" customHeight="1" x14ac:dyDescent="0.2">
      <c r="A197" s="107" t="s">
        <v>3073</v>
      </c>
      <c r="B197" s="16">
        <v>13</v>
      </c>
      <c r="C197" s="16" t="s">
        <v>4034</v>
      </c>
      <c r="D197" s="16" t="s">
        <v>4035</v>
      </c>
      <c r="E197" s="16" t="s">
        <v>4036</v>
      </c>
      <c r="F197" s="16" t="s">
        <v>3980</v>
      </c>
      <c r="G197" s="16" t="s">
        <v>3981</v>
      </c>
      <c r="H197" s="16" t="s">
        <v>4037</v>
      </c>
      <c r="I197" s="16">
        <v>30300325</v>
      </c>
      <c r="J197" s="16" t="s">
        <v>4028</v>
      </c>
      <c r="K197" s="16" t="s">
        <v>4038</v>
      </c>
    </row>
    <row r="198" spans="1:11" ht="24.95" customHeight="1" x14ac:dyDescent="0.2">
      <c r="A198" s="107" t="s">
        <v>3073</v>
      </c>
      <c r="B198" s="16">
        <v>14</v>
      </c>
      <c r="C198" s="16" t="s">
        <v>4034</v>
      </c>
      <c r="D198" s="16" t="s">
        <v>4039</v>
      </c>
      <c r="E198" s="16" t="s">
        <v>4040</v>
      </c>
      <c r="F198" s="16" t="s">
        <v>3980</v>
      </c>
      <c r="G198" s="16" t="s">
        <v>3981</v>
      </c>
      <c r="H198" s="16" t="s">
        <v>4041</v>
      </c>
      <c r="I198" s="16">
        <v>30300341</v>
      </c>
      <c r="J198" s="16" t="s">
        <v>4042</v>
      </c>
      <c r="K198" s="16" t="s">
        <v>4035</v>
      </c>
    </row>
    <row r="199" spans="1:11" ht="24.95" customHeight="1" x14ac:dyDescent="0.2">
      <c r="A199" s="107" t="s">
        <v>3073</v>
      </c>
      <c r="B199" s="16">
        <v>15</v>
      </c>
      <c r="C199" s="16" t="s">
        <v>4034</v>
      </c>
      <c r="D199" s="16" t="s">
        <v>4043</v>
      </c>
      <c r="E199" s="16" t="s">
        <v>4044</v>
      </c>
      <c r="F199" s="16" t="s">
        <v>3980</v>
      </c>
      <c r="G199" s="16" t="s">
        <v>4030</v>
      </c>
      <c r="H199" s="16" t="s">
        <v>4045</v>
      </c>
      <c r="I199" s="106">
        <v>30300343</v>
      </c>
      <c r="J199" s="16" t="s">
        <v>4046</v>
      </c>
      <c r="K199" s="16" t="s">
        <v>4047</v>
      </c>
    </row>
    <row r="200" spans="1:11" ht="24.95" customHeight="1" x14ac:dyDescent="0.2">
      <c r="A200" s="107" t="s">
        <v>3073</v>
      </c>
      <c r="B200" s="16">
        <v>16</v>
      </c>
      <c r="C200" s="16" t="s">
        <v>4034</v>
      </c>
      <c r="D200" s="16" t="s">
        <v>4038</v>
      </c>
      <c r="E200" s="16" t="s">
        <v>4048</v>
      </c>
      <c r="F200" s="16" t="s">
        <v>3980</v>
      </c>
      <c r="G200" s="16" t="s">
        <v>4030</v>
      </c>
      <c r="H200" s="16" t="s">
        <v>3975</v>
      </c>
      <c r="I200" s="16">
        <v>30300342</v>
      </c>
      <c r="J200" s="16" t="s">
        <v>4049</v>
      </c>
      <c r="K200" s="16" t="s">
        <v>4050</v>
      </c>
    </row>
    <row r="201" spans="1:11" ht="24.95" customHeight="1" x14ac:dyDescent="0.2">
      <c r="A201" s="107" t="s">
        <v>3073</v>
      </c>
      <c r="B201" s="16">
        <v>17</v>
      </c>
      <c r="C201" s="16" t="s">
        <v>4034</v>
      </c>
      <c r="D201" s="16" t="s">
        <v>4051</v>
      </c>
      <c r="E201" s="16" t="s">
        <v>4052</v>
      </c>
      <c r="F201" s="16" t="s">
        <v>4053</v>
      </c>
      <c r="G201" s="16" t="s">
        <v>4030</v>
      </c>
      <c r="H201" s="16" t="s">
        <v>3975</v>
      </c>
      <c r="I201" s="16">
        <v>30300325</v>
      </c>
      <c r="J201" s="16" t="s">
        <v>4054</v>
      </c>
      <c r="K201" s="16" t="s">
        <v>4055</v>
      </c>
    </row>
    <row r="202" spans="1:11" ht="24.95" customHeight="1" x14ac:dyDescent="0.2">
      <c r="A202" s="107" t="s">
        <v>3073</v>
      </c>
      <c r="B202" s="16">
        <v>18</v>
      </c>
      <c r="C202" s="16" t="s">
        <v>4034</v>
      </c>
      <c r="D202" s="16" t="s">
        <v>4047</v>
      </c>
      <c r="E202" s="16" t="s">
        <v>4056</v>
      </c>
      <c r="F202" s="16" t="s">
        <v>3980</v>
      </c>
      <c r="G202" s="16" t="s">
        <v>3981</v>
      </c>
      <c r="H202" s="16" t="s">
        <v>3975</v>
      </c>
      <c r="I202" s="16">
        <v>30300325</v>
      </c>
      <c r="J202" s="16" t="s">
        <v>4043</v>
      </c>
      <c r="K202" s="16" t="s">
        <v>4057</v>
      </c>
    </row>
    <row r="203" spans="1:11" ht="24.95" customHeight="1" x14ac:dyDescent="0.2">
      <c r="A203" s="107" t="s">
        <v>3073</v>
      </c>
      <c r="B203" s="16">
        <v>19</v>
      </c>
      <c r="C203" s="16" t="s">
        <v>4034</v>
      </c>
      <c r="D203" s="16" t="s">
        <v>4058</v>
      </c>
      <c r="E203" s="16" t="s">
        <v>4059</v>
      </c>
      <c r="F203" s="16" t="s">
        <v>3980</v>
      </c>
      <c r="G203" s="16" t="s">
        <v>4030</v>
      </c>
      <c r="H203" s="16" t="s">
        <v>4060</v>
      </c>
      <c r="I203" s="16">
        <v>30300325</v>
      </c>
      <c r="J203" s="16" t="s">
        <v>4061</v>
      </c>
      <c r="K203" s="16" t="s">
        <v>4062</v>
      </c>
    </row>
    <row r="204" spans="1:11" ht="24.95" customHeight="1" x14ac:dyDescent="0.2">
      <c r="A204" s="107" t="s">
        <v>3073</v>
      </c>
      <c r="B204" s="16">
        <v>20</v>
      </c>
      <c r="C204" s="16" t="s">
        <v>4034</v>
      </c>
      <c r="D204" s="16" t="s">
        <v>4063</v>
      </c>
      <c r="E204" s="16" t="s">
        <v>4064</v>
      </c>
      <c r="F204" s="16" t="s">
        <v>3980</v>
      </c>
      <c r="G204" s="16" t="s">
        <v>4030</v>
      </c>
      <c r="H204" s="16" t="s">
        <v>3975</v>
      </c>
      <c r="I204" s="106">
        <v>30300331</v>
      </c>
      <c r="J204" s="16" t="s">
        <v>3915</v>
      </c>
      <c r="K204" s="16" t="s">
        <v>4065</v>
      </c>
    </row>
    <row r="205" spans="1:11" ht="24.95" customHeight="1" x14ac:dyDescent="0.2">
      <c r="A205" s="107" t="s">
        <v>3073</v>
      </c>
      <c r="B205" s="16">
        <v>21</v>
      </c>
      <c r="C205" s="16" t="s">
        <v>4034</v>
      </c>
      <c r="D205" s="16" t="s">
        <v>4066</v>
      </c>
      <c r="E205" s="16"/>
      <c r="F205" s="16" t="s">
        <v>3980</v>
      </c>
      <c r="G205" s="16" t="s">
        <v>4030</v>
      </c>
      <c r="H205" s="99" t="s">
        <v>4067</v>
      </c>
      <c r="I205" s="16">
        <v>30300325</v>
      </c>
      <c r="J205" s="16" t="s">
        <v>4068</v>
      </c>
      <c r="K205" s="16" t="s">
        <v>4069</v>
      </c>
    </row>
    <row r="206" spans="1:11" ht="24.95" customHeight="1" x14ac:dyDescent="0.2">
      <c r="A206" s="107" t="s">
        <v>3073</v>
      </c>
      <c r="B206" s="16">
        <v>22</v>
      </c>
      <c r="C206" s="16" t="s">
        <v>4034</v>
      </c>
      <c r="D206" s="16" t="s">
        <v>4070</v>
      </c>
      <c r="E206" s="16" t="s">
        <v>4071</v>
      </c>
      <c r="F206" s="16" t="s">
        <v>3980</v>
      </c>
      <c r="G206" s="16" t="s">
        <v>4072</v>
      </c>
      <c r="H206" s="16" t="s">
        <v>3975</v>
      </c>
      <c r="I206" s="16">
        <v>30300325</v>
      </c>
      <c r="J206" s="16" t="s">
        <v>4068</v>
      </c>
      <c r="K206" s="16"/>
    </row>
    <row r="207" spans="1:11" ht="24.95" customHeight="1" x14ac:dyDescent="0.2">
      <c r="A207" s="107" t="s">
        <v>3073</v>
      </c>
      <c r="B207" s="16">
        <v>23</v>
      </c>
      <c r="C207" s="16" t="s">
        <v>4027</v>
      </c>
      <c r="D207" s="16" t="s">
        <v>4073</v>
      </c>
      <c r="E207" s="16" t="s">
        <v>4074</v>
      </c>
      <c r="F207" s="16" t="s">
        <v>3980</v>
      </c>
      <c r="G207" s="16" t="s">
        <v>4072</v>
      </c>
      <c r="H207" s="16" t="s">
        <v>4075</v>
      </c>
      <c r="I207" s="16">
        <v>30300325</v>
      </c>
      <c r="J207" s="16" t="s">
        <v>3915</v>
      </c>
      <c r="K207" s="16" t="s">
        <v>4076</v>
      </c>
    </row>
    <row r="208" spans="1:11" ht="24.95" customHeight="1" x14ac:dyDescent="0.2">
      <c r="A208" s="107" t="s">
        <v>3073</v>
      </c>
      <c r="B208" s="16">
        <v>24</v>
      </c>
      <c r="C208" s="16" t="s">
        <v>4034</v>
      </c>
      <c r="D208" s="16" t="s">
        <v>4077</v>
      </c>
      <c r="E208" s="16" t="s">
        <v>4078</v>
      </c>
      <c r="F208" s="16" t="s">
        <v>4079</v>
      </c>
      <c r="G208" s="16" t="s">
        <v>4072</v>
      </c>
      <c r="H208" s="16" t="s">
        <v>4060</v>
      </c>
      <c r="I208" s="16">
        <v>30300325</v>
      </c>
      <c r="J208" s="16" t="s">
        <v>4080</v>
      </c>
      <c r="K208" s="16" t="s">
        <v>4081</v>
      </c>
    </row>
    <row r="209" spans="1:11" ht="24.95" customHeight="1" x14ac:dyDescent="0.2">
      <c r="A209" s="107" t="s">
        <v>3073</v>
      </c>
      <c r="B209" s="16">
        <v>25</v>
      </c>
      <c r="C209" s="16" t="s">
        <v>4027</v>
      </c>
      <c r="D209" s="16" t="s">
        <v>4076</v>
      </c>
      <c r="E209" s="16" t="s">
        <v>4082</v>
      </c>
      <c r="F209" s="16"/>
      <c r="G209" s="16" t="s">
        <v>4083</v>
      </c>
      <c r="H209" s="16" t="s">
        <v>4075</v>
      </c>
      <c r="I209" s="16">
        <v>30300325</v>
      </c>
      <c r="J209" s="16" t="s">
        <v>976</v>
      </c>
      <c r="K209" s="16" t="s">
        <v>4084</v>
      </c>
    </row>
    <row r="210" spans="1:11" ht="24.95" customHeight="1" x14ac:dyDescent="0.2">
      <c r="A210" s="107" t="s">
        <v>3073</v>
      </c>
      <c r="B210" s="16">
        <v>26</v>
      </c>
      <c r="C210" s="16" t="s">
        <v>4034</v>
      </c>
      <c r="D210" s="16" t="s">
        <v>4081</v>
      </c>
      <c r="E210" s="16" t="s">
        <v>4085</v>
      </c>
      <c r="F210" s="16" t="s">
        <v>4086</v>
      </c>
      <c r="G210" s="16" t="s">
        <v>4087</v>
      </c>
      <c r="H210" s="16" t="s">
        <v>4060</v>
      </c>
      <c r="I210" s="16">
        <v>30300325</v>
      </c>
      <c r="J210" s="16" t="s">
        <v>4088</v>
      </c>
      <c r="K210" s="16" t="s">
        <v>4089</v>
      </c>
    </row>
    <row r="211" spans="1:11" ht="24.95" customHeight="1" x14ac:dyDescent="0.2">
      <c r="A211" s="107" t="s">
        <v>3073</v>
      </c>
      <c r="B211" s="16">
        <v>4</v>
      </c>
      <c r="C211" s="16" t="s">
        <v>3367</v>
      </c>
      <c r="D211" s="16" t="s">
        <v>4090</v>
      </c>
      <c r="E211" s="16" t="s">
        <v>4091</v>
      </c>
      <c r="F211" s="16" t="s">
        <v>3980</v>
      </c>
      <c r="G211" s="16" t="s">
        <v>4030</v>
      </c>
      <c r="H211" s="16" t="s">
        <v>3975</v>
      </c>
      <c r="I211" s="106">
        <v>30300331</v>
      </c>
      <c r="J211" s="16" t="s">
        <v>4092</v>
      </c>
      <c r="K211" s="16" t="s">
        <v>4093</v>
      </c>
    </row>
    <row r="212" spans="1:11" ht="24.95" customHeight="1" x14ac:dyDescent="0.2">
      <c r="A212" s="107" t="s">
        <v>3073</v>
      </c>
      <c r="B212" s="16">
        <v>28</v>
      </c>
      <c r="C212" s="16" t="s">
        <v>3367</v>
      </c>
      <c r="D212" s="16" t="s">
        <v>4094</v>
      </c>
      <c r="E212" s="16" t="s">
        <v>4095</v>
      </c>
      <c r="F212" s="16" t="s">
        <v>3980</v>
      </c>
      <c r="G212" s="16" t="s">
        <v>4096</v>
      </c>
      <c r="H212" s="16" t="s">
        <v>4097</v>
      </c>
      <c r="I212" s="106">
        <v>30300321</v>
      </c>
      <c r="J212" s="16" t="s">
        <v>4098</v>
      </c>
      <c r="K212" s="16" t="s">
        <v>4099</v>
      </c>
    </row>
    <row r="213" spans="1:11" ht="24.95" customHeight="1" x14ac:dyDescent="0.2">
      <c r="A213" s="107" t="s">
        <v>3073</v>
      </c>
      <c r="B213" s="16">
        <v>27</v>
      </c>
      <c r="C213" s="16" t="s">
        <v>4100</v>
      </c>
      <c r="D213" s="16" t="s">
        <v>4101</v>
      </c>
      <c r="E213" s="106" t="s">
        <v>4102</v>
      </c>
      <c r="F213" s="106" t="s">
        <v>3980</v>
      </c>
      <c r="G213" s="106"/>
      <c r="H213" s="16" t="s">
        <v>3975</v>
      </c>
      <c r="I213" s="16">
        <v>30300325</v>
      </c>
      <c r="J213" s="16" t="s">
        <v>4103</v>
      </c>
      <c r="K213" s="16" t="s">
        <v>3993</v>
      </c>
    </row>
    <row r="214" spans="1:11" ht="24.95" customHeight="1" x14ac:dyDescent="0.2">
      <c r="A214" s="107" t="s">
        <v>3073</v>
      </c>
      <c r="B214" s="16">
        <v>29</v>
      </c>
      <c r="C214" s="16" t="s">
        <v>4104</v>
      </c>
      <c r="D214" s="16" t="s">
        <v>4105</v>
      </c>
      <c r="E214" s="16" t="s">
        <v>4106</v>
      </c>
      <c r="F214" s="16" t="s">
        <v>4107</v>
      </c>
      <c r="G214" s="16" t="s">
        <v>4108</v>
      </c>
      <c r="H214" s="16" t="s">
        <v>4109</v>
      </c>
      <c r="I214" s="16">
        <v>30300325</v>
      </c>
      <c r="J214" s="16" t="s">
        <v>4110</v>
      </c>
      <c r="K214" s="16" t="s">
        <v>4111</v>
      </c>
    </row>
    <row r="215" spans="1:11" ht="24.95" customHeight="1" x14ac:dyDescent="0.2">
      <c r="A215" s="107" t="s">
        <v>3073</v>
      </c>
      <c r="B215" s="16">
        <v>30</v>
      </c>
      <c r="C215" s="16" t="s">
        <v>3367</v>
      </c>
      <c r="D215" s="16" t="s">
        <v>4112</v>
      </c>
      <c r="E215" s="16" t="s">
        <v>4113</v>
      </c>
      <c r="F215" s="16" t="s">
        <v>3980</v>
      </c>
      <c r="G215" s="16" t="s">
        <v>4072</v>
      </c>
      <c r="H215" s="16" t="s">
        <v>3975</v>
      </c>
      <c r="I215" s="16">
        <v>30300325</v>
      </c>
      <c r="J215" s="16" t="s">
        <v>4114</v>
      </c>
      <c r="K215" s="16" t="s">
        <v>4115</v>
      </c>
    </row>
    <row r="216" spans="1:11" ht="24.95" customHeight="1" x14ac:dyDescent="0.2">
      <c r="A216" s="115" t="s">
        <v>3080</v>
      </c>
      <c r="B216" s="16" t="s">
        <v>4604</v>
      </c>
      <c r="C216" s="16" t="s">
        <v>4605</v>
      </c>
      <c r="D216" s="16" t="s">
        <v>1383</v>
      </c>
      <c r="E216" s="16" t="s">
        <v>4606</v>
      </c>
      <c r="F216" s="16" t="s">
        <v>4607</v>
      </c>
      <c r="G216" s="16" t="s">
        <v>4571</v>
      </c>
      <c r="H216" s="16" t="s">
        <v>4608</v>
      </c>
      <c r="I216" s="196" t="s">
        <v>4609</v>
      </c>
      <c r="J216" s="16" t="s">
        <v>4610</v>
      </c>
      <c r="K216" s="16" t="s">
        <v>4611</v>
      </c>
    </row>
    <row r="217" spans="1:11" ht="24.95" customHeight="1" x14ac:dyDescent="0.2">
      <c r="A217" s="115" t="s">
        <v>3080</v>
      </c>
      <c r="B217" s="16" t="s">
        <v>4612</v>
      </c>
      <c r="C217" s="16" t="s">
        <v>4605</v>
      </c>
      <c r="D217" s="16" t="s">
        <v>4613</v>
      </c>
      <c r="E217" s="16" t="s">
        <v>4614</v>
      </c>
      <c r="F217" s="16" t="s">
        <v>85</v>
      </c>
      <c r="G217" s="16" t="s">
        <v>85</v>
      </c>
      <c r="H217" s="16" t="s">
        <v>85</v>
      </c>
      <c r="I217" s="16" t="s">
        <v>85</v>
      </c>
      <c r="J217" s="16" t="s">
        <v>4615</v>
      </c>
      <c r="K217" s="16" t="s">
        <v>4616</v>
      </c>
    </row>
    <row r="218" spans="1:11" ht="24.95" customHeight="1" x14ac:dyDescent="0.2">
      <c r="A218" s="115" t="s">
        <v>3080</v>
      </c>
      <c r="B218" s="16" t="s">
        <v>4617</v>
      </c>
      <c r="C218" s="16" t="s">
        <v>4605</v>
      </c>
      <c r="D218" s="16" t="s">
        <v>4618</v>
      </c>
      <c r="E218" s="16" t="s">
        <v>4619</v>
      </c>
      <c r="F218" s="16" t="s">
        <v>4620</v>
      </c>
      <c r="G218" s="16" t="s">
        <v>4621</v>
      </c>
      <c r="H218" s="16" t="s">
        <v>4622</v>
      </c>
      <c r="I218" s="196" t="s">
        <v>4623</v>
      </c>
      <c r="J218" s="16" t="s">
        <v>4624</v>
      </c>
      <c r="K218" s="16" t="s">
        <v>4625</v>
      </c>
    </row>
    <row r="219" spans="1:11" ht="24.95" customHeight="1" x14ac:dyDescent="0.2">
      <c r="A219" s="115" t="s">
        <v>3080</v>
      </c>
      <c r="B219" s="16" t="s">
        <v>4626</v>
      </c>
      <c r="C219" s="16" t="s">
        <v>4605</v>
      </c>
      <c r="D219" s="16" t="s">
        <v>4627</v>
      </c>
      <c r="E219" s="16" t="s">
        <v>4628</v>
      </c>
      <c r="F219" s="16" t="s">
        <v>4629</v>
      </c>
      <c r="G219" s="16" t="s">
        <v>4630</v>
      </c>
      <c r="H219" s="16" t="s">
        <v>4622</v>
      </c>
      <c r="I219" s="196" t="s">
        <v>4623</v>
      </c>
      <c r="J219" s="16" t="s">
        <v>4631</v>
      </c>
      <c r="K219" s="16" t="s">
        <v>4632</v>
      </c>
    </row>
    <row r="220" spans="1:11" ht="24.95" customHeight="1" x14ac:dyDescent="0.2">
      <c r="A220" s="115" t="s">
        <v>3080</v>
      </c>
      <c r="B220" s="16" t="s">
        <v>4633</v>
      </c>
      <c r="C220" s="16" t="s">
        <v>4605</v>
      </c>
      <c r="D220" s="16" t="s">
        <v>4634</v>
      </c>
      <c r="E220" s="16" t="s">
        <v>4635</v>
      </c>
      <c r="F220" s="16" t="s">
        <v>4636</v>
      </c>
      <c r="G220" s="16" t="s">
        <v>85</v>
      </c>
      <c r="H220" s="16" t="s">
        <v>85</v>
      </c>
      <c r="I220" s="196" t="s">
        <v>4623</v>
      </c>
      <c r="J220" s="16" t="s">
        <v>4637</v>
      </c>
      <c r="K220" s="16" t="s">
        <v>4638</v>
      </c>
    </row>
    <row r="221" spans="1:11" ht="24.95" customHeight="1" x14ac:dyDescent="0.2">
      <c r="A221" s="115" t="s">
        <v>3080</v>
      </c>
      <c r="B221" s="16" t="s">
        <v>4639</v>
      </c>
      <c r="C221" s="16" t="s">
        <v>4605</v>
      </c>
      <c r="D221" s="16" t="s">
        <v>4640</v>
      </c>
      <c r="E221" s="16" t="s">
        <v>4641</v>
      </c>
      <c r="F221" s="16" t="s">
        <v>4642</v>
      </c>
      <c r="G221" s="16" t="s">
        <v>4621</v>
      </c>
      <c r="H221" s="16" t="s">
        <v>4622</v>
      </c>
      <c r="I221" s="196" t="s">
        <v>4623</v>
      </c>
      <c r="J221" s="16" t="s">
        <v>4643</v>
      </c>
      <c r="K221" s="16" t="s">
        <v>4644</v>
      </c>
    </row>
    <row r="222" spans="1:11" ht="24.95" customHeight="1" x14ac:dyDescent="0.2">
      <c r="A222" s="115" t="s">
        <v>3080</v>
      </c>
      <c r="B222" s="16" t="s">
        <v>4645</v>
      </c>
      <c r="C222" s="16" t="s">
        <v>4605</v>
      </c>
      <c r="D222" s="16" t="s">
        <v>3603</v>
      </c>
      <c r="E222" s="16" t="s">
        <v>3972</v>
      </c>
      <c r="F222" s="16" t="s">
        <v>4620</v>
      </c>
      <c r="G222" s="16" t="s">
        <v>4646</v>
      </c>
      <c r="H222" s="16" t="s">
        <v>4647</v>
      </c>
      <c r="I222" s="196" t="s">
        <v>4623</v>
      </c>
      <c r="J222" s="16" t="s">
        <v>4648</v>
      </c>
      <c r="K222" s="16" t="s">
        <v>4649</v>
      </c>
    </row>
    <row r="223" spans="1:11" ht="24.95" customHeight="1" x14ac:dyDescent="0.2">
      <c r="A223" s="115" t="s">
        <v>3080</v>
      </c>
      <c r="B223" s="16" t="s">
        <v>4650</v>
      </c>
      <c r="C223" s="16" t="s">
        <v>4605</v>
      </c>
      <c r="D223" s="16" t="s">
        <v>4651</v>
      </c>
      <c r="E223" s="16" t="s">
        <v>4652</v>
      </c>
      <c r="F223" s="16" t="s">
        <v>4620</v>
      </c>
      <c r="G223" s="16" t="s">
        <v>4653</v>
      </c>
      <c r="H223" s="16" t="s">
        <v>4647</v>
      </c>
      <c r="I223" s="196" t="s">
        <v>4623</v>
      </c>
      <c r="J223" s="16" t="s">
        <v>4654</v>
      </c>
      <c r="K223" s="16" t="s">
        <v>4655</v>
      </c>
    </row>
    <row r="224" spans="1:11" ht="24.95" customHeight="1" x14ac:dyDescent="0.2">
      <c r="A224" s="115" t="s">
        <v>3080</v>
      </c>
      <c r="B224" s="16" t="s">
        <v>4656</v>
      </c>
      <c r="C224" s="16" t="s">
        <v>4605</v>
      </c>
      <c r="D224" s="16" t="s">
        <v>4657</v>
      </c>
      <c r="E224" s="16" t="s">
        <v>4657</v>
      </c>
      <c r="F224" s="16" t="s">
        <v>4620</v>
      </c>
      <c r="G224" s="16" t="s">
        <v>4658</v>
      </c>
      <c r="H224" s="16" t="s">
        <v>4647</v>
      </c>
      <c r="I224" s="196" t="s">
        <v>4623</v>
      </c>
      <c r="J224" s="16" t="s">
        <v>4659</v>
      </c>
      <c r="K224" s="16" t="s">
        <v>4660</v>
      </c>
    </row>
    <row r="225" spans="1:11" ht="24.95" customHeight="1" x14ac:dyDescent="0.2">
      <c r="A225" s="115" t="s">
        <v>3080</v>
      </c>
      <c r="B225" s="16" t="s">
        <v>4661</v>
      </c>
      <c r="C225" s="16" t="s">
        <v>4605</v>
      </c>
      <c r="D225" s="16" t="s">
        <v>4661</v>
      </c>
      <c r="E225" s="16" t="s">
        <v>3679</v>
      </c>
      <c r="F225" s="16" t="s">
        <v>4620</v>
      </c>
      <c r="G225" s="16" t="s">
        <v>4662</v>
      </c>
      <c r="H225" s="16" t="s">
        <v>4647</v>
      </c>
      <c r="I225" s="196" t="s">
        <v>4623</v>
      </c>
      <c r="J225" s="16" t="s">
        <v>4663</v>
      </c>
      <c r="K225" s="16" t="s">
        <v>4664</v>
      </c>
    </row>
    <row r="226" spans="1:11" ht="24.95" customHeight="1" x14ac:dyDescent="0.2">
      <c r="A226" s="115" t="s">
        <v>3080</v>
      </c>
      <c r="B226" s="16" t="s">
        <v>4665</v>
      </c>
      <c r="C226" s="16" t="s">
        <v>4605</v>
      </c>
      <c r="D226" s="16" t="s">
        <v>4666</v>
      </c>
      <c r="E226" s="16" t="s">
        <v>4657</v>
      </c>
      <c r="F226" s="16" t="s">
        <v>4667</v>
      </c>
      <c r="G226" s="16" t="s">
        <v>4646</v>
      </c>
      <c r="H226" s="16" t="s">
        <v>4647</v>
      </c>
      <c r="I226" s="196" t="s">
        <v>4623</v>
      </c>
      <c r="J226" s="16" t="s">
        <v>4668</v>
      </c>
      <c r="K226" s="16" t="s">
        <v>4669</v>
      </c>
    </row>
    <row r="227" spans="1:11" ht="24.95" customHeight="1" x14ac:dyDescent="0.2">
      <c r="A227" s="115" t="s">
        <v>3080</v>
      </c>
      <c r="B227" s="16" t="s">
        <v>4670</v>
      </c>
      <c r="C227" s="16" t="s">
        <v>4605</v>
      </c>
      <c r="D227" s="16" t="s">
        <v>4671</v>
      </c>
      <c r="E227" s="16" t="s">
        <v>4672</v>
      </c>
      <c r="F227" s="16" t="s">
        <v>4636</v>
      </c>
      <c r="G227" s="16" t="s">
        <v>85</v>
      </c>
      <c r="H227" s="16" t="s">
        <v>85</v>
      </c>
      <c r="I227" s="196" t="s">
        <v>4623</v>
      </c>
      <c r="J227" s="16" t="s">
        <v>4673</v>
      </c>
      <c r="K227" s="16" t="s">
        <v>4674</v>
      </c>
    </row>
    <row r="228" spans="1:11" ht="24.95" customHeight="1" x14ac:dyDescent="0.2">
      <c r="A228" s="115" t="s">
        <v>3080</v>
      </c>
      <c r="B228" s="16" t="s">
        <v>4675</v>
      </c>
      <c r="C228" s="16" t="s">
        <v>4605</v>
      </c>
      <c r="D228" s="16" t="s">
        <v>4676</v>
      </c>
      <c r="E228" s="16" t="s">
        <v>4677</v>
      </c>
      <c r="F228" s="16" t="s">
        <v>85</v>
      </c>
      <c r="G228" s="16" t="s">
        <v>85</v>
      </c>
      <c r="H228" s="16" t="s">
        <v>85</v>
      </c>
      <c r="I228" s="196" t="s">
        <v>4623</v>
      </c>
      <c r="J228" s="16" t="s">
        <v>4678</v>
      </c>
      <c r="K228" s="16" t="s">
        <v>4679</v>
      </c>
    </row>
    <row r="229" spans="1:11" ht="24.95" customHeight="1" x14ac:dyDescent="0.2">
      <c r="A229" s="115" t="s">
        <v>3080</v>
      </c>
      <c r="B229" s="16" t="s">
        <v>4680</v>
      </c>
      <c r="C229" s="16" t="s">
        <v>4605</v>
      </c>
      <c r="D229" s="16" t="s">
        <v>4681</v>
      </c>
      <c r="E229" s="16" t="s">
        <v>4682</v>
      </c>
      <c r="F229" s="16" t="s">
        <v>4620</v>
      </c>
      <c r="G229" s="16" t="s">
        <v>4621</v>
      </c>
      <c r="H229" s="16" t="s">
        <v>4622</v>
      </c>
      <c r="I229" s="196" t="s">
        <v>4623</v>
      </c>
      <c r="J229" s="16" t="s">
        <v>4683</v>
      </c>
      <c r="K229" s="16" t="s">
        <v>4684</v>
      </c>
    </row>
    <row r="230" spans="1:11" ht="24.95" customHeight="1" x14ac:dyDescent="0.2">
      <c r="A230" s="115" t="s">
        <v>3080</v>
      </c>
      <c r="B230" s="16" t="s">
        <v>4685</v>
      </c>
      <c r="C230" s="16" t="s">
        <v>4605</v>
      </c>
      <c r="D230" s="16" t="s">
        <v>4686</v>
      </c>
      <c r="E230" s="16" t="s">
        <v>4641</v>
      </c>
      <c r="F230" s="16" t="s">
        <v>4636</v>
      </c>
      <c r="G230" s="16" t="s">
        <v>85</v>
      </c>
      <c r="H230" s="16" t="s">
        <v>85</v>
      </c>
      <c r="I230" s="196" t="s">
        <v>4623</v>
      </c>
      <c r="J230" s="16" t="s">
        <v>4687</v>
      </c>
      <c r="K230" s="16" t="s">
        <v>4688</v>
      </c>
    </row>
    <row r="231" spans="1:11" ht="24.95" customHeight="1" x14ac:dyDescent="0.2">
      <c r="A231" s="115" t="s">
        <v>3080</v>
      </c>
      <c r="B231" s="16" t="s">
        <v>4689</v>
      </c>
      <c r="C231" s="16" t="s">
        <v>4605</v>
      </c>
      <c r="D231" s="16" t="s">
        <v>4690</v>
      </c>
      <c r="E231" s="16" t="s">
        <v>4641</v>
      </c>
      <c r="F231" s="16" t="s">
        <v>4620</v>
      </c>
      <c r="G231" s="16" t="s">
        <v>4621</v>
      </c>
      <c r="H231" s="16" t="s">
        <v>4622</v>
      </c>
      <c r="I231" s="196" t="s">
        <v>4623</v>
      </c>
      <c r="J231" s="16" t="s">
        <v>4691</v>
      </c>
      <c r="K231" s="16" t="s">
        <v>4692</v>
      </c>
    </row>
    <row r="232" spans="1:11" ht="24.95" customHeight="1" x14ac:dyDescent="0.2">
      <c r="A232" s="115" t="s">
        <v>3080</v>
      </c>
      <c r="B232" s="16" t="s">
        <v>4693</v>
      </c>
      <c r="C232" s="16" t="s">
        <v>4605</v>
      </c>
      <c r="D232" s="16" t="s">
        <v>4694</v>
      </c>
      <c r="E232" s="16" t="s">
        <v>4677</v>
      </c>
      <c r="F232" s="16" t="s">
        <v>85</v>
      </c>
      <c r="G232" s="16" t="s">
        <v>85</v>
      </c>
      <c r="H232" s="16" t="s">
        <v>85</v>
      </c>
      <c r="I232" s="196" t="s">
        <v>4623</v>
      </c>
      <c r="J232" s="16" t="s">
        <v>4695</v>
      </c>
      <c r="K232" s="16" t="s">
        <v>4696</v>
      </c>
    </row>
    <row r="233" spans="1:11" ht="24.95" customHeight="1" x14ac:dyDescent="0.2">
      <c r="A233" s="115" t="s">
        <v>3080</v>
      </c>
      <c r="B233" s="16" t="s">
        <v>4697</v>
      </c>
      <c r="C233" s="16" t="s">
        <v>4605</v>
      </c>
      <c r="D233" s="16" t="s">
        <v>4698</v>
      </c>
      <c r="E233" s="16" t="s">
        <v>4677</v>
      </c>
      <c r="F233" s="16" t="s">
        <v>85</v>
      </c>
      <c r="G233" s="16" t="s">
        <v>85</v>
      </c>
      <c r="H233" s="16" t="s">
        <v>85</v>
      </c>
      <c r="I233" s="196" t="s">
        <v>4623</v>
      </c>
      <c r="J233" s="16" t="s">
        <v>4699</v>
      </c>
      <c r="K233" s="16" t="s">
        <v>4700</v>
      </c>
    </row>
    <row r="234" spans="1:11" ht="24.95" customHeight="1" x14ac:dyDescent="0.2">
      <c r="A234" s="115" t="s">
        <v>3080</v>
      </c>
      <c r="B234" s="16" t="s">
        <v>4701</v>
      </c>
      <c r="C234" s="16" t="s">
        <v>4605</v>
      </c>
      <c r="D234" s="16" t="s">
        <v>4702</v>
      </c>
      <c r="E234" s="16" t="s">
        <v>4703</v>
      </c>
      <c r="F234" s="16" t="s">
        <v>4620</v>
      </c>
      <c r="G234" s="16" t="s">
        <v>4621</v>
      </c>
      <c r="H234" s="16" t="s">
        <v>4622</v>
      </c>
      <c r="I234" s="196" t="s">
        <v>4623</v>
      </c>
      <c r="J234" s="16" t="s">
        <v>4704</v>
      </c>
      <c r="K234" s="16" t="s">
        <v>4705</v>
      </c>
    </row>
    <row r="235" spans="1:11" ht="24.95" customHeight="1" x14ac:dyDescent="0.2">
      <c r="A235" s="115" t="s">
        <v>3080</v>
      </c>
      <c r="B235" s="16" t="s">
        <v>4706</v>
      </c>
      <c r="C235" s="16" t="s">
        <v>4605</v>
      </c>
      <c r="D235" s="16" t="s">
        <v>4707</v>
      </c>
      <c r="E235" s="16" t="s">
        <v>4708</v>
      </c>
      <c r="F235" s="16" t="s">
        <v>4636</v>
      </c>
      <c r="G235" s="16" t="s">
        <v>85</v>
      </c>
      <c r="H235" s="16" t="s">
        <v>85</v>
      </c>
      <c r="I235" s="196" t="s">
        <v>4623</v>
      </c>
      <c r="J235" s="16" t="s">
        <v>4709</v>
      </c>
      <c r="K235" s="16" t="s">
        <v>4710</v>
      </c>
    </row>
    <row r="236" spans="1:11" ht="24.95" customHeight="1" x14ac:dyDescent="0.2">
      <c r="A236" s="115" t="s">
        <v>3080</v>
      </c>
      <c r="B236" s="16" t="s">
        <v>4711</v>
      </c>
      <c r="C236" s="16" t="s">
        <v>4605</v>
      </c>
      <c r="D236" s="16" t="s">
        <v>4712</v>
      </c>
      <c r="E236" s="16" t="s">
        <v>4713</v>
      </c>
      <c r="F236" s="16" t="s">
        <v>4667</v>
      </c>
      <c r="G236" s="16" t="s">
        <v>4714</v>
      </c>
      <c r="H236" s="16" t="s">
        <v>4647</v>
      </c>
      <c r="I236" s="196" t="s">
        <v>4623</v>
      </c>
      <c r="J236" s="16" t="s">
        <v>4715</v>
      </c>
      <c r="K236" s="16" t="s">
        <v>4716</v>
      </c>
    </row>
    <row r="237" spans="1:11" ht="24.95" customHeight="1" x14ac:dyDescent="0.2">
      <c r="A237" s="115" t="s">
        <v>3080</v>
      </c>
      <c r="B237" s="16" t="s">
        <v>4717</v>
      </c>
      <c r="C237" s="16" t="s">
        <v>4605</v>
      </c>
      <c r="D237" s="16" t="s">
        <v>4718</v>
      </c>
      <c r="E237" s="16" t="s">
        <v>4713</v>
      </c>
      <c r="F237" s="16" t="s">
        <v>4667</v>
      </c>
      <c r="G237" s="16" t="s">
        <v>4714</v>
      </c>
      <c r="H237" s="16" t="s">
        <v>4647</v>
      </c>
      <c r="I237" s="196" t="s">
        <v>4623</v>
      </c>
      <c r="J237" s="16" t="s">
        <v>4719</v>
      </c>
      <c r="K237" s="16" t="s">
        <v>4720</v>
      </c>
    </row>
    <row r="238" spans="1:11" ht="24.95" customHeight="1" x14ac:dyDescent="0.2">
      <c r="A238" s="115" t="s">
        <v>3080</v>
      </c>
      <c r="B238" s="16" t="s">
        <v>4721</v>
      </c>
      <c r="C238" s="16" t="s">
        <v>4605</v>
      </c>
      <c r="D238" s="16" t="s">
        <v>4722</v>
      </c>
      <c r="E238" s="16" t="s">
        <v>4723</v>
      </c>
      <c r="F238" s="16" t="s">
        <v>4667</v>
      </c>
      <c r="G238" s="16" t="s">
        <v>4724</v>
      </c>
      <c r="H238" s="16" t="s">
        <v>4647</v>
      </c>
      <c r="I238" s="196" t="s">
        <v>4623</v>
      </c>
      <c r="J238" s="16" t="s">
        <v>4725</v>
      </c>
      <c r="K238" s="16" t="s">
        <v>4726</v>
      </c>
    </row>
    <row r="239" spans="1:11" ht="24.95" customHeight="1" x14ac:dyDescent="0.2">
      <c r="A239" s="115" t="s">
        <v>3080</v>
      </c>
      <c r="B239" s="16" t="s">
        <v>4727</v>
      </c>
      <c r="C239" s="16" t="s">
        <v>4605</v>
      </c>
      <c r="D239" s="16" t="s">
        <v>4728</v>
      </c>
      <c r="E239" s="16" t="s">
        <v>4729</v>
      </c>
      <c r="F239" s="16" t="s">
        <v>4636</v>
      </c>
      <c r="G239" s="16" t="s">
        <v>85</v>
      </c>
      <c r="H239" s="16" t="s">
        <v>85</v>
      </c>
      <c r="I239" s="196" t="s">
        <v>4623</v>
      </c>
      <c r="J239" s="16" t="s">
        <v>4730</v>
      </c>
      <c r="K239" s="16" t="s">
        <v>4731</v>
      </c>
    </row>
    <row r="240" spans="1:11" ht="24.95" customHeight="1" x14ac:dyDescent="0.2">
      <c r="A240" s="115" t="s">
        <v>3080</v>
      </c>
      <c r="B240" s="16" t="s">
        <v>4732</v>
      </c>
      <c r="C240" s="16" t="s">
        <v>4605</v>
      </c>
      <c r="D240" s="16" t="s">
        <v>4733</v>
      </c>
      <c r="E240" s="16" t="s">
        <v>4734</v>
      </c>
      <c r="F240" s="16" t="s">
        <v>4636</v>
      </c>
      <c r="G240" s="16" t="s">
        <v>85</v>
      </c>
      <c r="H240" s="16" t="s">
        <v>85</v>
      </c>
      <c r="I240" s="196" t="s">
        <v>4623</v>
      </c>
      <c r="J240" s="16" t="s">
        <v>4735</v>
      </c>
      <c r="K240" s="16" t="s">
        <v>4736</v>
      </c>
    </row>
    <row r="241" spans="1:11" ht="24.95" customHeight="1" x14ac:dyDescent="0.2">
      <c r="A241" s="115" t="s">
        <v>3080</v>
      </c>
      <c r="B241" s="16" t="s">
        <v>4737</v>
      </c>
      <c r="C241" s="16" t="s">
        <v>4605</v>
      </c>
      <c r="D241" s="16" t="s">
        <v>4738</v>
      </c>
      <c r="E241" s="16" t="s">
        <v>4739</v>
      </c>
      <c r="F241" s="16" t="s">
        <v>4642</v>
      </c>
      <c r="G241" s="16" t="s">
        <v>4740</v>
      </c>
      <c r="H241" s="16" t="s">
        <v>4622</v>
      </c>
      <c r="I241" s="196" t="s">
        <v>4623</v>
      </c>
      <c r="J241" s="16" t="s">
        <v>4741</v>
      </c>
      <c r="K241" s="16" t="s">
        <v>4742</v>
      </c>
    </row>
    <row r="242" spans="1:11" ht="24.95" customHeight="1" x14ac:dyDescent="0.2">
      <c r="A242" s="115" t="s">
        <v>3080</v>
      </c>
      <c r="B242" s="16" t="s">
        <v>4743</v>
      </c>
      <c r="C242" s="16" t="s">
        <v>4605</v>
      </c>
      <c r="D242" s="16" t="s">
        <v>4744</v>
      </c>
      <c r="E242" s="16" t="s">
        <v>4745</v>
      </c>
      <c r="F242" s="16" t="s">
        <v>4642</v>
      </c>
      <c r="G242" s="16" t="s">
        <v>4740</v>
      </c>
      <c r="H242" s="16" t="s">
        <v>4622</v>
      </c>
      <c r="I242" s="196" t="s">
        <v>4623</v>
      </c>
      <c r="J242" s="16" t="s">
        <v>4746</v>
      </c>
      <c r="K242" s="16" t="s">
        <v>4747</v>
      </c>
    </row>
    <row r="243" spans="1:11" ht="24.95" customHeight="1" x14ac:dyDescent="0.2">
      <c r="A243" s="115" t="s">
        <v>3080</v>
      </c>
      <c r="B243" s="16" t="s">
        <v>4748</v>
      </c>
      <c r="C243" s="16" t="s">
        <v>4605</v>
      </c>
      <c r="D243" s="16" t="s">
        <v>4749</v>
      </c>
      <c r="E243" s="16" t="s">
        <v>4750</v>
      </c>
      <c r="F243" s="16" t="s">
        <v>4636</v>
      </c>
      <c r="G243" s="16" t="s">
        <v>85</v>
      </c>
      <c r="H243" s="16" t="s">
        <v>85</v>
      </c>
      <c r="I243" s="196" t="s">
        <v>4623</v>
      </c>
      <c r="J243" s="16" t="s">
        <v>4751</v>
      </c>
      <c r="K243" s="16" t="s">
        <v>4752</v>
      </c>
    </row>
  </sheetData>
  <mergeCells count="2">
    <mergeCell ref="A2:A3"/>
    <mergeCell ref="B2:K2"/>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9"/>
  </sheetPr>
  <dimension ref="A1:CO12"/>
  <sheetViews>
    <sheetView workbookViewId="0">
      <pane xSplit="1" ySplit="3" topLeftCell="B4" activePane="bottomRight" state="frozen"/>
      <selection pane="topRight" activeCell="A2" sqref="A2:A3"/>
      <selection pane="bottomLeft" activeCell="A2" sqref="A2:A3"/>
      <selection pane="bottomRight" activeCell="B16" sqref="B16"/>
    </sheetView>
  </sheetViews>
  <sheetFormatPr defaultColWidth="9.140625" defaultRowHeight="12.75" x14ac:dyDescent="0.2"/>
  <cols>
    <col min="1" max="2" width="28.42578125" style="119" customWidth="1"/>
    <col min="3" max="3" width="21.140625" style="119" bestFit="1" customWidth="1"/>
    <col min="4" max="4" width="24.5703125" style="119" customWidth="1"/>
    <col min="5" max="6" width="22.42578125" style="119" customWidth="1"/>
    <col min="7" max="7" width="25.140625" style="119" customWidth="1"/>
    <col min="8" max="8" width="29.140625" style="119" customWidth="1"/>
    <col min="9" max="10" width="25.140625" style="119" customWidth="1"/>
    <col min="11" max="12" width="26" style="119" customWidth="1"/>
    <col min="13" max="14" width="25.42578125" style="119" customWidth="1"/>
    <col min="15" max="16" width="25" style="119" customWidth="1"/>
    <col min="17" max="18" width="24.42578125" style="119" customWidth="1"/>
    <col min="19" max="20" width="33.5703125" style="119" customWidth="1"/>
    <col min="21" max="22" width="18.85546875" style="119" customWidth="1"/>
    <col min="23" max="24" width="22.42578125" style="119" customWidth="1"/>
    <col min="25" max="26" width="13.42578125" style="119" customWidth="1"/>
    <col min="27" max="30" width="10.42578125" style="119" customWidth="1"/>
    <col min="31" max="32" width="22.42578125" style="119" customWidth="1"/>
    <col min="33" max="34" width="14" style="119" customWidth="1"/>
    <col min="35" max="36" width="12" style="119" customWidth="1"/>
    <col min="37" max="38" width="10.5703125" style="119" customWidth="1"/>
    <col min="39" max="40" width="15.42578125" style="119" customWidth="1"/>
    <col min="41" max="44" width="16.140625" style="119" customWidth="1"/>
    <col min="45" max="45" width="32.42578125" style="119" customWidth="1"/>
    <col min="46" max="46" width="17.28515625" style="119" customWidth="1"/>
    <col min="47" max="50" width="16.140625" style="119" customWidth="1"/>
    <col min="51" max="52" width="18.5703125" style="119" customWidth="1"/>
    <col min="53" max="54" width="31.42578125" style="119" customWidth="1"/>
    <col min="55" max="56" width="17.42578125" style="119" customWidth="1"/>
    <col min="57" max="58" width="22.42578125" style="119" customWidth="1"/>
    <col min="59" max="60" width="23.5703125" style="119" customWidth="1"/>
    <col min="61" max="62" width="24.5703125" style="119" customWidth="1"/>
    <col min="63" max="64" width="22.85546875" style="119" customWidth="1"/>
    <col min="65" max="66" width="21.140625" style="119" customWidth="1"/>
    <col min="67" max="68" width="26" style="119" customWidth="1"/>
    <col min="69" max="74" width="21" style="119" customWidth="1"/>
    <col min="75" max="76" width="24.5703125" style="119" customWidth="1"/>
    <col min="77" max="77" width="21" style="119" customWidth="1"/>
    <col min="78" max="79" width="24.5703125" style="119" customWidth="1"/>
    <col min="80" max="80" width="20.42578125" style="119" customWidth="1"/>
    <col min="81" max="82" width="15.42578125" style="119" customWidth="1"/>
    <col min="83" max="84" width="18.42578125" style="119" customWidth="1"/>
    <col min="85" max="86" width="18.85546875" style="119" customWidth="1"/>
    <col min="87" max="92" width="18.42578125" style="119" customWidth="1"/>
    <col min="93" max="93" width="34.85546875" style="119" customWidth="1"/>
    <col min="94" max="16384" width="9.140625" style="119"/>
  </cols>
  <sheetData>
    <row r="1" spans="1:93" ht="13.5" thickBot="1" x14ac:dyDescent="0.25">
      <c r="A1" s="128" t="s">
        <v>148</v>
      </c>
      <c r="D1" s="128"/>
    </row>
    <row r="2" spans="1:93" ht="43.5" customHeight="1" x14ac:dyDescent="0.2">
      <c r="A2" s="809" t="s">
        <v>18</v>
      </c>
      <c r="B2" s="811" t="s">
        <v>19</v>
      </c>
      <c r="C2" s="823" t="s">
        <v>149</v>
      </c>
      <c r="D2" s="823"/>
      <c r="E2" s="823"/>
      <c r="F2" s="823"/>
      <c r="G2" s="823"/>
      <c r="H2" s="823"/>
      <c r="I2" s="823"/>
      <c r="J2" s="823"/>
      <c r="K2" s="823"/>
      <c r="L2" s="823"/>
      <c r="M2" s="824" t="s">
        <v>150</v>
      </c>
      <c r="N2" s="824"/>
      <c r="O2" s="824"/>
      <c r="P2" s="824"/>
      <c r="Q2" s="824"/>
      <c r="R2" s="824"/>
      <c r="S2" s="824"/>
      <c r="T2" s="824"/>
      <c r="U2" s="821" t="s">
        <v>151</v>
      </c>
      <c r="V2" s="825" t="s">
        <v>30</v>
      </c>
      <c r="W2" s="821" t="s">
        <v>152</v>
      </c>
      <c r="X2" s="821"/>
      <c r="Y2" s="821"/>
      <c r="Z2" s="821"/>
      <c r="AA2" s="821"/>
      <c r="AB2" s="821"/>
      <c r="AC2" s="821"/>
      <c r="AD2" s="821"/>
      <c r="AE2" s="821" t="s">
        <v>153</v>
      </c>
      <c r="AF2" s="821"/>
      <c r="AG2" s="821"/>
      <c r="AH2" s="821"/>
      <c r="AI2" s="821"/>
      <c r="AJ2" s="821"/>
      <c r="AK2" s="821"/>
      <c r="AL2" s="821"/>
      <c r="AM2" s="821" t="s">
        <v>154</v>
      </c>
      <c r="AN2" s="821"/>
      <c r="AO2" s="821"/>
      <c r="AP2" s="821"/>
      <c r="AQ2" s="821" t="s">
        <v>155</v>
      </c>
      <c r="AR2" s="825" t="s">
        <v>30</v>
      </c>
      <c r="AS2" s="821" t="s">
        <v>156</v>
      </c>
      <c r="AT2" s="825" t="s">
        <v>30</v>
      </c>
      <c r="AU2" s="821" t="s">
        <v>157</v>
      </c>
      <c r="AV2" s="825" t="s">
        <v>30</v>
      </c>
      <c r="AW2" s="821" t="s">
        <v>158</v>
      </c>
      <c r="AX2" s="825" t="s">
        <v>30</v>
      </c>
      <c r="AY2" s="821" t="s">
        <v>159</v>
      </c>
      <c r="AZ2" s="821"/>
      <c r="BA2" s="821"/>
      <c r="BB2" s="821"/>
      <c r="BC2" s="821"/>
      <c r="BD2" s="821"/>
      <c r="BE2" s="821"/>
      <c r="BF2" s="821"/>
      <c r="BG2" s="821"/>
      <c r="BH2" s="821"/>
      <c r="BI2" s="821"/>
      <c r="BJ2" s="821"/>
      <c r="BK2" s="821"/>
      <c r="BL2" s="821"/>
      <c r="BM2" s="821" t="s">
        <v>160</v>
      </c>
      <c r="BN2" s="821"/>
      <c r="BO2" s="821"/>
      <c r="BP2" s="821"/>
      <c r="BQ2" s="821"/>
      <c r="BR2" s="821"/>
      <c r="BS2" s="821"/>
      <c r="BT2" s="821"/>
      <c r="BU2" s="821"/>
      <c r="BV2" s="821"/>
      <c r="BW2" s="821"/>
      <c r="BX2" s="821"/>
      <c r="BY2" s="821"/>
      <c r="BZ2" s="821"/>
      <c r="CA2" s="821"/>
      <c r="CB2" s="821"/>
      <c r="CC2" s="821" t="s">
        <v>161</v>
      </c>
      <c r="CD2" s="821"/>
      <c r="CE2" s="821"/>
      <c r="CF2" s="827"/>
      <c r="CG2" s="828" t="s">
        <v>162</v>
      </c>
      <c r="CH2" s="829"/>
      <c r="CI2" s="829"/>
      <c r="CJ2" s="829"/>
      <c r="CK2" s="829"/>
      <c r="CL2" s="829"/>
      <c r="CM2" s="829"/>
      <c r="CN2" s="829"/>
      <c r="CO2" s="830"/>
    </row>
    <row r="3" spans="1:93" ht="116.25" customHeight="1" thickBot="1" x14ac:dyDescent="0.25">
      <c r="A3" s="810"/>
      <c r="B3" s="812"/>
      <c r="C3" s="221" t="s">
        <v>163</v>
      </c>
      <c r="D3" s="222" t="s">
        <v>30</v>
      </c>
      <c r="E3" s="221" t="s">
        <v>164</v>
      </c>
      <c r="F3" s="222" t="s">
        <v>30</v>
      </c>
      <c r="G3" s="221" t="s">
        <v>165</v>
      </c>
      <c r="H3" s="222" t="s">
        <v>30</v>
      </c>
      <c r="I3" s="157" t="s">
        <v>166</v>
      </c>
      <c r="J3" s="159" t="s">
        <v>30</v>
      </c>
      <c r="K3" s="221" t="s">
        <v>167</v>
      </c>
      <c r="L3" s="222" t="s">
        <v>30</v>
      </c>
      <c r="M3" s="171" t="s">
        <v>168</v>
      </c>
      <c r="N3" s="172" t="s">
        <v>30</v>
      </c>
      <c r="O3" s="171" t="s">
        <v>169</v>
      </c>
      <c r="P3" s="172" t="s">
        <v>30</v>
      </c>
      <c r="Q3" s="171" t="s">
        <v>170</v>
      </c>
      <c r="R3" s="172" t="s">
        <v>30</v>
      </c>
      <c r="S3" s="171" t="s">
        <v>171</v>
      </c>
      <c r="T3" s="172" t="s">
        <v>30</v>
      </c>
      <c r="U3" s="822"/>
      <c r="V3" s="826"/>
      <c r="W3" s="171" t="s">
        <v>172</v>
      </c>
      <c r="X3" s="172" t="s">
        <v>30</v>
      </c>
      <c r="Y3" s="171" t="s">
        <v>173</v>
      </c>
      <c r="Z3" s="172" t="s">
        <v>30</v>
      </c>
      <c r="AA3" s="171" t="s">
        <v>174</v>
      </c>
      <c r="AB3" s="172" t="s">
        <v>30</v>
      </c>
      <c r="AC3" s="171" t="s">
        <v>175</v>
      </c>
      <c r="AD3" s="172" t="s">
        <v>30</v>
      </c>
      <c r="AE3" s="171" t="s">
        <v>176</v>
      </c>
      <c r="AF3" s="172" t="s">
        <v>30</v>
      </c>
      <c r="AG3" s="171" t="s">
        <v>177</v>
      </c>
      <c r="AH3" s="172" t="s">
        <v>30</v>
      </c>
      <c r="AI3" s="171" t="s">
        <v>178</v>
      </c>
      <c r="AJ3" s="172" t="s">
        <v>30</v>
      </c>
      <c r="AK3" s="171" t="s">
        <v>179</v>
      </c>
      <c r="AL3" s="172" t="s">
        <v>30</v>
      </c>
      <c r="AM3" s="171" t="s">
        <v>180</v>
      </c>
      <c r="AN3" s="172" t="s">
        <v>30</v>
      </c>
      <c r="AO3" s="171" t="s">
        <v>181</v>
      </c>
      <c r="AP3" s="172" t="s">
        <v>30</v>
      </c>
      <c r="AQ3" s="822"/>
      <c r="AR3" s="826"/>
      <c r="AS3" s="822"/>
      <c r="AT3" s="826"/>
      <c r="AU3" s="822"/>
      <c r="AV3" s="826"/>
      <c r="AW3" s="822"/>
      <c r="AX3" s="826"/>
      <c r="AY3" s="171" t="s">
        <v>182</v>
      </c>
      <c r="AZ3" s="172" t="s">
        <v>30</v>
      </c>
      <c r="BA3" s="171" t="s">
        <v>183</v>
      </c>
      <c r="BB3" s="172" t="s">
        <v>30</v>
      </c>
      <c r="BC3" s="171" t="s">
        <v>184</v>
      </c>
      <c r="BD3" s="172" t="s">
        <v>30</v>
      </c>
      <c r="BE3" s="221" t="s">
        <v>185</v>
      </c>
      <c r="BF3" s="222" t="s">
        <v>30</v>
      </c>
      <c r="BG3" s="221" t="s">
        <v>186</v>
      </c>
      <c r="BH3" s="222" t="s">
        <v>30</v>
      </c>
      <c r="BI3" s="221" t="s">
        <v>187</v>
      </c>
      <c r="BJ3" s="222" t="s">
        <v>30</v>
      </c>
      <c r="BK3" s="221" t="s">
        <v>188</v>
      </c>
      <c r="BL3" s="222" t="s">
        <v>30</v>
      </c>
      <c r="BM3" s="221" t="s">
        <v>189</v>
      </c>
      <c r="BN3" s="222" t="s">
        <v>30</v>
      </c>
      <c r="BO3" s="221" t="s">
        <v>190</v>
      </c>
      <c r="BP3" s="222" t="s">
        <v>30</v>
      </c>
      <c r="BQ3" s="171" t="s">
        <v>191</v>
      </c>
      <c r="BR3" s="171" t="s">
        <v>192</v>
      </c>
      <c r="BS3" s="172" t="s">
        <v>30</v>
      </c>
      <c r="BT3" s="221" t="s">
        <v>193</v>
      </c>
      <c r="BU3" s="221" t="s">
        <v>194</v>
      </c>
      <c r="BV3" s="222" t="s">
        <v>30</v>
      </c>
      <c r="BW3" s="221" t="s">
        <v>195</v>
      </c>
      <c r="BX3" s="221" t="s">
        <v>196</v>
      </c>
      <c r="BY3" s="222" t="s">
        <v>30</v>
      </c>
      <c r="BZ3" s="221" t="s">
        <v>197</v>
      </c>
      <c r="CA3" s="221" t="s">
        <v>198</v>
      </c>
      <c r="CB3" s="222" t="s">
        <v>30</v>
      </c>
      <c r="CC3" s="221" t="s">
        <v>199</v>
      </c>
      <c r="CD3" s="222" t="s">
        <v>30</v>
      </c>
      <c r="CE3" s="221" t="s">
        <v>200</v>
      </c>
      <c r="CF3" s="626" t="s">
        <v>30</v>
      </c>
      <c r="CG3" s="627" t="s">
        <v>201</v>
      </c>
      <c r="CH3" s="605" t="s">
        <v>30</v>
      </c>
      <c r="CI3" s="604" t="s">
        <v>202</v>
      </c>
      <c r="CJ3" s="604" t="s">
        <v>203</v>
      </c>
      <c r="CK3" s="605" t="s">
        <v>30</v>
      </c>
      <c r="CL3" s="604" t="s">
        <v>204</v>
      </c>
      <c r="CM3" s="604" t="s">
        <v>205</v>
      </c>
      <c r="CN3" s="606" t="s">
        <v>30</v>
      </c>
      <c r="CO3" s="634" t="s">
        <v>5713</v>
      </c>
    </row>
    <row r="4" spans="1:93" ht="24.95" customHeight="1" x14ac:dyDescent="0.2">
      <c r="A4" s="16" t="s">
        <v>21</v>
      </c>
      <c r="B4" s="16" t="s">
        <v>22</v>
      </c>
      <c r="C4" s="16" t="s">
        <v>79</v>
      </c>
      <c r="D4" s="16" t="s">
        <v>80</v>
      </c>
      <c r="E4" s="160" t="s">
        <v>82</v>
      </c>
      <c r="F4" s="160" t="s">
        <v>78</v>
      </c>
      <c r="G4" s="160" t="s">
        <v>206</v>
      </c>
      <c r="H4" s="160" t="s">
        <v>207</v>
      </c>
      <c r="I4" s="160" t="s">
        <v>107</v>
      </c>
      <c r="J4" s="160" t="s">
        <v>78</v>
      </c>
      <c r="K4" s="16" t="s">
        <v>79</v>
      </c>
      <c r="L4" s="16" t="s">
        <v>208</v>
      </c>
      <c r="M4" s="192">
        <v>0.9</v>
      </c>
      <c r="N4" s="192" t="s">
        <v>78</v>
      </c>
      <c r="O4" s="16" t="s">
        <v>209</v>
      </c>
      <c r="P4" s="16" t="s">
        <v>78</v>
      </c>
      <c r="Q4" s="16" t="s">
        <v>209</v>
      </c>
      <c r="R4" s="16" t="s">
        <v>78</v>
      </c>
      <c r="S4" s="16" t="s">
        <v>210</v>
      </c>
      <c r="T4" s="16" t="s">
        <v>78</v>
      </c>
      <c r="U4" s="16" t="s">
        <v>211</v>
      </c>
      <c r="V4" s="16" t="s">
        <v>212</v>
      </c>
      <c r="W4" s="16" t="s">
        <v>81</v>
      </c>
      <c r="X4" s="16" t="s">
        <v>78</v>
      </c>
      <c r="Y4" s="16" t="s">
        <v>82</v>
      </c>
      <c r="Z4" s="16" t="s">
        <v>78</v>
      </c>
      <c r="AA4" s="16" t="s">
        <v>83</v>
      </c>
      <c r="AB4" s="16" t="s">
        <v>78</v>
      </c>
      <c r="AC4" s="16">
        <v>46304</v>
      </c>
      <c r="AD4" s="16" t="s">
        <v>78</v>
      </c>
      <c r="AE4" s="16" t="s">
        <v>84</v>
      </c>
      <c r="AF4" s="16" t="s">
        <v>78</v>
      </c>
      <c r="AG4" s="16"/>
      <c r="AH4" s="16" t="s">
        <v>78</v>
      </c>
      <c r="AI4" s="16"/>
      <c r="AJ4" s="16" t="s">
        <v>78</v>
      </c>
      <c r="AK4" s="16"/>
      <c r="AL4" s="16" t="s">
        <v>78</v>
      </c>
      <c r="AM4" s="16">
        <v>41.626289999999997</v>
      </c>
      <c r="AN4" s="16" t="s">
        <v>78</v>
      </c>
      <c r="AO4" s="16">
        <v>-87.143860000000004</v>
      </c>
      <c r="AP4" s="16" t="s">
        <v>78</v>
      </c>
      <c r="AQ4" s="16">
        <v>331111</v>
      </c>
      <c r="AR4" s="16" t="s">
        <v>78</v>
      </c>
      <c r="AS4" s="16" t="s">
        <v>213</v>
      </c>
      <c r="AT4" s="16" t="s">
        <v>78</v>
      </c>
      <c r="AU4" s="16">
        <v>528678</v>
      </c>
      <c r="AV4" s="16" t="s">
        <v>78</v>
      </c>
      <c r="AW4" s="193">
        <v>110000607558</v>
      </c>
      <c r="AX4" s="193" t="s">
        <v>78</v>
      </c>
      <c r="AY4" s="16" t="s">
        <v>107</v>
      </c>
      <c r="AZ4" s="16" t="s">
        <v>78</v>
      </c>
      <c r="BA4" s="16" t="s">
        <v>214</v>
      </c>
      <c r="BB4" s="16" t="s">
        <v>215</v>
      </c>
      <c r="BC4" s="194"/>
      <c r="BD4" s="194"/>
      <c r="BE4" s="16" t="s">
        <v>216</v>
      </c>
      <c r="BF4" s="16" t="s">
        <v>78</v>
      </c>
      <c r="BG4" s="16" t="s">
        <v>217</v>
      </c>
      <c r="BH4" s="16" t="s">
        <v>78</v>
      </c>
      <c r="BI4" s="16" t="s">
        <v>107</v>
      </c>
      <c r="BJ4" s="16" t="s">
        <v>78</v>
      </c>
      <c r="BK4" s="16" t="s">
        <v>88</v>
      </c>
      <c r="BL4" s="16" t="s">
        <v>78</v>
      </c>
      <c r="BM4" s="16">
        <v>2</v>
      </c>
      <c r="BN4" s="16" t="s">
        <v>78</v>
      </c>
      <c r="BO4" s="16">
        <v>82</v>
      </c>
      <c r="BP4" s="16" t="s">
        <v>78</v>
      </c>
      <c r="BQ4" s="16">
        <v>2</v>
      </c>
      <c r="BR4" s="16">
        <v>2</v>
      </c>
      <c r="BS4" s="16" t="s">
        <v>78</v>
      </c>
      <c r="BT4" s="16">
        <v>2</v>
      </c>
      <c r="BU4" s="16">
        <v>2</v>
      </c>
      <c r="BV4" s="16" t="s">
        <v>78</v>
      </c>
      <c r="BW4" s="16">
        <v>2</v>
      </c>
      <c r="BX4" s="16">
        <v>2</v>
      </c>
      <c r="BY4" s="16" t="s">
        <v>78</v>
      </c>
      <c r="BZ4" s="16">
        <v>2</v>
      </c>
      <c r="CA4" s="16">
        <v>2</v>
      </c>
      <c r="CB4" s="16" t="s">
        <v>78</v>
      </c>
      <c r="CC4" s="16">
        <v>2</v>
      </c>
      <c r="CD4" s="16" t="s">
        <v>78</v>
      </c>
      <c r="CE4" s="16">
        <v>2</v>
      </c>
      <c r="CF4" s="195" t="s">
        <v>78</v>
      </c>
      <c r="CG4" s="94" t="s">
        <v>85</v>
      </c>
      <c r="CH4" s="94" t="s">
        <v>78</v>
      </c>
      <c r="CI4" s="94" t="s">
        <v>85</v>
      </c>
      <c r="CJ4" s="94" t="s">
        <v>85</v>
      </c>
      <c r="CK4" s="94" t="s">
        <v>78</v>
      </c>
      <c r="CL4" s="94" t="s">
        <v>85</v>
      </c>
      <c r="CM4" s="94" t="s">
        <v>85</v>
      </c>
      <c r="CN4" s="94" t="s">
        <v>78</v>
      </c>
      <c r="CO4" s="94"/>
    </row>
    <row r="5" spans="1:93" ht="24.95" customHeight="1" x14ac:dyDescent="0.2">
      <c r="A5" s="16" t="s">
        <v>24</v>
      </c>
      <c r="B5" s="16" t="s">
        <v>25</v>
      </c>
      <c r="C5" s="16" t="s">
        <v>119</v>
      </c>
      <c r="D5" s="160" t="s">
        <v>111</v>
      </c>
      <c r="E5" s="160" t="s">
        <v>218</v>
      </c>
      <c r="F5" s="160" t="s">
        <v>78</v>
      </c>
      <c r="G5" s="160" t="s">
        <v>219</v>
      </c>
      <c r="H5" s="160" t="s">
        <v>220</v>
      </c>
      <c r="I5" s="160" t="s">
        <v>101</v>
      </c>
      <c r="J5" s="160" t="s">
        <v>78</v>
      </c>
      <c r="K5" s="160" t="s">
        <v>106</v>
      </c>
      <c r="L5" s="160" t="s">
        <v>78</v>
      </c>
      <c r="M5" s="160" t="s">
        <v>106</v>
      </c>
      <c r="N5" s="160" t="s">
        <v>78</v>
      </c>
      <c r="O5" s="160" t="s">
        <v>106</v>
      </c>
      <c r="P5" s="160" t="s">
        <v>78</v>
      </c>
      <c r="Q5" s="160" t="s">
        <v>106</v>
      </c>
      <c r="R5" s="160" t="s">
        <v>78</v>
      </c>
      <c r="S5" s="160" t="s">
        <v>106</v>
      </c>
      <c r="T5" s="160" t="s">
        <v>78</v>
      </c>
      <c r="U5" s="16">
        <v>180</v>
      </c>
      <c r="V5" s="16">
        <v>188</v>
      </c>
      <c r="W5" s="16" t="s">
        <v>113</v>
      </c>
      <c r="X5" s="16" t="s">
        <v>78</v>
      </c>
      <c r="Y5" s="16" t="s">
        <v>115</v>
      </c>
      <c r="Z5" s="16" t="s">
        <v>78</v>
      </c>
      <c r="AA5" s="16" t="s">
        <v>117</v>
      </c>
      <c r="AB5" s="16" t="s">
        <v>78</v>
      </c>
      <c r="AC5" s="16">
        <v>15062</v>
      </c>
      <c r="AD5" s="16" t="s">
        <v>78</v>
      </c>
      <c r="AE5" s="16" t="s">
        <v>221</v>
      </c>
      <c r="AF5" s="16" t="s">
        <v>78</v>
      </c>
      <c r="AG5" s="16" t="s">
        <v>130</v>
      </c>
      <c r="AH5" s="16" t="s">
        <v>78</v>
      </c>
      <c r="AI5" s="16" t="s">
        <v>130</v>
      </c>
      <c r="AJ5" s="16" t="s">
        <v>78</v>
      </c>
      <c r="AK5" s="16" t="s">
        <v>130</v>
      </c>
      <c r="AL5" s="16" t="s">
        <v>78</v>
      </c>
      <c r="AM5" s="16">
        <v>40.161340000000003</v>
      </c>
      <c r="AN5" s="16" t="s">
        <v>78</v>
      </c>
      <c r="AO5" s="196">
        <v>-79.878200000000007</v>
      </c>
      <c r="AP5" s="16" t="s">
        <v>78</v>
      </c>
      <c r="AQ5" s="16">
        <v>324199</v>
      </c>
      <c r="AR5" s="16" t="s">
        <v>78</v>
      </c>
      <c r="AS5" s="16" t="s">
        <v>222</v>
      </c>
      <c r="AT5" s="16" t="s">
        <v>78</v>
      </c>
      <c r="AU5" s="16">
        <v>527335</v>
      </c>
      <c r="AV5" s="16" t="s">
        <v>78</v>
      </c>
      <c r="AW5" s="16" t="s">
        <v>223</v>
      </c>
      <c r="AX5" s="16" t="s">
        <v>78</v>
      </c>
      <c r="AY5" s="16" t="s">
        <v>101</v>
      </c>
      <c r="AZ5" s="16" t="s">
        <v>78</v>
      </c>
      <c r="BA5" s="16" t="s">
        <v>224</v>
      </c>
      <c r="BB5" s="16" t="s">
        <v>78</v>
      </c>
      <c r="BC5" s="194"/>
      <c r="BD5" s="194"/>
      <c r="BE5" s="16" t="s">
        <v>224</v>
      </c>
      <c r="BF5" s="16" t="s">
        <v>78</v>
      </c>
      <c r="BG5" s="16" t="s">
        <v>224</v>
      </c>
      <c r="BH5" s="16" t="s">
        <v>78</v>
      </c>
      <c r="BI5" s="16" t="s">
        <v>224</v>
      </c>
      <c r="BJ5" s="16" t="s">
        <v>78</v>
      </c>
      <c r="BK5" s="16" t="s">
        <v>101</v>
      </c>
      <c r="BL5" s="16" t="s">
        <v>78</v>
      </c>
      <c r="BM5" s="16">
        <v>2</v>
      </c>
      <c r="BN5" s="16" t="s">
        <v>78</v>
      </c>
      <c r="BO5" s="16" t="s">
        <v>225</v>
      </c>
      <c r="BP5" s="16" t="s">
        <v>78</v>
      </c>
      <c r="BQ5" s="16">
        <v>2</v>
      </c>
      <c r="BR5" s="16">
        <v>2</v>
      </c>
      <c r="BS5" s="16" t="s">
        <v>78</v>
      </c>
      <c r="BT5" s="16">
        <v>2</v>
      </c>
      <c r="BU5" s="16">
        <v>2</v>
      </c>
      <c r="BV5" s="16" t="s">
        <v>78</v>
      </c>
      <c r="BW5" s="106" t="s">
        <v>226</v>
      </c>
      <c r="BX5" s="106">
        <v>2</v>
      </c>
      <c r="BY5" s="106" t="s">
        <v>78</v>
      </c>
      <c r="BZ5" s="106" t="s">
        <v>227</v>
      </c>
      <c r="CA5" s="16">
        <v>2</v>
      </c>
      <c r="CB5" s="16" t="s">
        <v>78</v>
      </c>
      <c r="CC5" s="16">
        <v>1</v>
      </c>
      <c r="CD5" s="16" t="s">
        <v>78</v>
      </c>
      <c r="CE5" s="16">
        <v>1</v>
      </c>
      <c r="CF5" s="16" t="s">
        <v>78</v>
      </c>
      <c r="CG5" s="16" t="s">
        <v>85</v>
      </c>
      <c r="CH5" s="16" t="s">
        <v>78</v>
      </c>
      <c r="CI5" s="16" t="s">
        <v>85</v>
      </c>
      <c r="CJ5" s="16" t="s">
        <v>85</v>
      </c>
      <c r="CK5" s="16" t="s">
        <v>78</v>
      </c>
      <c r="CL5" s="16" t="s">
        <v>85</v>
      </c>
      <c r="CM5" s="16" t="s">
        <v>85</v>
      </c>
      <c r="CN5" s="16" t="s">
        <v>78</v>
      </c>
      <c r="CO5" s="475"/>
    </row>
    <row r="6" spans="1:93" ht="24.95" customHeight="1" x14ac:dyDescent="0.2">
      <c r="A6" s="16" t="s">
        <v>26</v>
      </c>
      <c r="B6" s="16" t="s">
        <v>27</v>
      </c>
      <c r="C6" s="16" t="s">
        <v>228</v>
      </c>
      <c r="D6" s="160" t="s">
        <v>136</v>
      </c>
      <c r="E6" s="160" t="s">
        <v>229</v>
      </c>
      <c r="F6" s="160" t="s">
        <v>78</v>
      </c>
      <c r="G6" s="160" t="s">
        <v>230</v>
      </c>
      <c r="H6" s="160" t="s">
        <v>231</v>
      </c>
      <c r="I6" s="160" t="s">
        <v>101</v>
      </c>
      <c r="J6" s="160" t="s">
        <v>78</v>
      </c>
      <c r="K6" s="160" t="s">
        <v>88</v>
      </c>
      <c r="L6" s="160" t="s">
        <v>78</v>
      </c>
      <c r="M6" s="16" t="s">
        <v>88</v>
      </c>
      <c r="N6" s="16" t="s">
        <v>78</v>
      </c>
      <c r="O6" s="16" t="s">
        <v>88</v>
      </c>
      <c r="P6" s="16" t="s">
        <v>78</v>
      </c>
      <c r="Q6" s="16" t="s">
        <v>88</v>
      </c>
      <c r="R6" s="16" t="s">
        <v>78</v>
      </c>
      <c r="S6" s="16" t="s">
        <v>88</v>
      </c>
      <c r="T6" s="16" t="s">
        <v>78</v>
      </c>
      <c r="U6" s="16">
        <v>175</v>
      </c>
      <c r="V6" s="106">
        <v>205</v>
      </c>
      <c r="W6" s="16" t="s">
        <v>137</v>
      </c>
      <c r="X6" s="16" t="s">
        <v>78</v>
      </c>
      <c r="Y6" s="16" t="s">
        <v>138</v>
      </c>
      <c r="Z6" s="16" t="s">
        <v>78</v>
      </c>
      <c r="AA6" s="16" t="s">
        <v>232</v>
      </c>
      <c r="AB6" s="16" t="s">
        <v>78</v>
      </c>
      <c r="AC6" s="16">
        <v>44481</v>
      </c>
      <c r="AD6" s="16" t="s">
        <v>78</v>
      </c>
      <c r="AE6" s="16" t="s">
        <v>84</v>
      </c>
      <c r="AF6" s="16" t="s">
        <v>78</v>
      </c>
      <c r="AG6" s="16"/>
      <c r="AH6" s="16" t="s">
        <v>78</v>
      </c>
      <c r="AI6" s="16"/>
      <c r="AJ6" s="16" t="s">
        <v>78</v>
      </c>
      <c r="AK6" s="16"/>
      <c r="AL6" s="16" t="s">
        <v>78</v>
      </c>
      <c r="AM6" s="95">
        <v>41.207169999999998</v>
      </c>
      <c r="AN6" s="95" t="s">
        <v>78</v>
      </c>
      <c r="AO6" s="95">
        <v>-80.81626</v>
      </c>
      <c r="AP6" s="95" t="s">
        <v>78</v>
      </c>
      <c r="AQ6" s="16">
        <v>324199</v>
      </c>
      <c r="AR6" s="16" t="s">
        <v>78</v>
      </c>
      <c r="AS6" s="16" t="s">
        <v>233</v>
      </c>
      <c r="AT6" s="16" t="s">
        <v>78</v>
      </c>
      <c r="AU6" s="16">
        <v>525208</v>
      </c>
      <c r="AV6" s="16" t="s">
        <v>78</v>
      </c>
      <c r="AW6" s="197" t="s">
        <v>234</v>
      </c>
      <c r="AX6" s="197" t="s">
        <v>78</v>
      </c>
      <c r="AY6" s="16" t="s">
        <v>107</v>
      </c>
      <c r="AZ6" s="16" t="s">
        <v>78</v>
      </c>
      <c r="BA6" s="106"/>
      <c r="BB6" s="16" t="s">
        <v>78</v>
      </c>
      <c r="BC6" s="194"/>
      <c r="BD6" s="194"/>
      <c r="BE6" s="16" t="s">
        <v>107</v>
      </c>
      <c r="BF6" s="16" t="s">
        <v>78</v>
      </c>
      <c r="BG6" s="16" t="s">
        <v>217</v>
      </c>
      <c r="BH6" s="16" t="s">
        <v>78</v>
      </c>
      <c r="BI6" s="16" t="s">
        <v>107</v>
      </c>
      <c r="BJ6" s="16" t="s">
        <v>78</v>
      </c>
      <c r="BK6" s="16" t="s">
        <v>88</v>
      </c>
      <c r="BL6" s="16" t="s">
        <v>78</v>
      </c>
      <c r="BM6" s="16">
        <v>1</v>
      </c>
      <c r="BN6" s="16" t="s">
        <v>78</v>
      </c>
      <c r="BO6" s="16">
        <v>85</v>
      </c>
      <c r="BP6" s="16" t="s">
        <v>78</v>
      </c>
      <c r="BQ6" s="16">
        <v>1</v>
      </c>
      <c r="BR6" s="16">
        <v>1</v>
      </c>
      <c r="BS6" s="16" t="s">
        <v>78</v>
      </c>
      <c r="BT6" s="16">
        <v>1</v>
      </c>
      <c r="BU6" s="16">
        <v>1</v>
      </c>
      <c r="BV6" s="16" t="s">
        <v>78</v>
      </c>
      <c r="BW6" s="106" t="s">
        <v>227</v>
      </c>
      <c r="BX6" s="198" t="s">
        <v>235</v>
      </c>
      <c r="BY6" s="106" t="s">
        <v>227</v>
      </c>
      <c r="BZ6" s="106" t="s">
        <v>227</v>
      </c>
      <c r="CA6" s="121" t="s">
        <v>235</v>
      </c>
      <c r="CB6" s="106" t="s">
        <v>236</v>
      </c>
      <c r="CC6" s="16">
        <v>1</v>
      </c>
      <c r="CD6" s="16" t="s">
        <v>78</v>
      </c>
      <c r="CE6" s="16">
        <v>1</v>
      </c>
      <c r="CF6" s="195" t="s">
        <v>78</v>
      </c>
      <c r="CG6" s="16" t="s">
        <v>85</v>
      </c>
      <c r="CH6" s="16" t="s">
        <v>78</v>
      </c>
      <c r="CI6" s="16" t="s">
        <v>85</v>
      </c>
      <c r="CJ6" s="16" t="s">
        <v>85</v>
      </c>
      <c r="CK6" s="16" t="s">
        <v>78</v>
      </c>
      <c r="CL6" s="16" t="s">
        <v>85</v>
      </c>
      <c r="CM6" s="16" t="s">
        <v>85</v>
      </c>
      <c r="CN6" s="16" t="s">
        <v>78</v>
      </c>
      <c r="CO6" s="475"/>
    </row>
    <row r="7" spans="1:93" ht="24.95" customHeight="1" x14ac:dyDescent="0.2">
      <c r="A7" s="107" t="s">
        <v>3087</v>
      </c>
      <c r="B7" s="107" t="s">
        <v>3087</v>
      </c>
      <c r="C7" s="107" t="s">
        <v>3125</v>
      </c>
      <c r="D7" s="107" t="s">
        <v>3108</v>
      </c>
      <c r="E7" s="107" t="s">
        <v>3126</v>
      </c>
      <c r="F7" s="107" t="s">
        <v>3108</v>
      </c>
      <c r="G7" s="275" t="s">
        <v>85</v>
      </c>
      <c r="H7" s="275" t="s">
        <v>3108</v>
      </c>
      <c r="I7" s="275" t="s">
        <v>101</v>
      </c>
      <c r="J7" s="275" t="s">
        <v>3108</v>
      </c>
      <c r="K7" s="275" t="s">
        <v>85</v>
      </c>
      <c r="L7" s="275" t="s">
        <v>3108</v>
      </c>
      <c r="M7" s="275" t="s">
        <v>85</v>
      </c>
      <c r="N7" s="275" t="s">
        <v>3108</v>
      </c>
      <c r="O7" s="275" t="s">
        <v>85</v>
      </c>
      <c r="P7" s="275" t="s">
        <v>3108</v>
      </c>
      <c r="Q7" s="275" t="s">
        <v>85</v>
      </c>
      <c r="R7" s="275" t="s">
        <v>3108</v>
      </c>
      <c r="S7" s="275" t="s">
        <v>85</v>
      </c>
      <c r="T7" s="275" t="s">
        <v>3108</v>
      </c>
      <c r="U7" s="107" t="s">
        <v>3127</v>
      </c>
      <c r="V7" s="107" t="s">
        <v>3108</v>
      </c>
      <c r="W7" s="107" t="s">
        <v>3114</v>
      </c>
      <c r="X7" s="107" t="s">
        <v>3108</v>
      </c>
      <c r="Y7" s="107" t="s">
        <v>3115</v>
      </c>
      <c r="Z7" s="107" t="s">
        <v>3108</v>
      </c>
      <c r="AA7" s="107" t="s">
        <v>117</v>
      </c>
      <c r="AB7" s="107" t="s">
        <v>3108</v>
      </c>
      <c r="AC7" s="107">
        <v>15025</v>
      </c>
      <c r="AD7" s="107" t="s">
        <v>3108</v>
      </c>
      <c r="AE7" s="146" t="s">
        <v>3112</v>
      </c>
      <c r="AF7" s="146" t="s">
        <v>3108</v>
      </c>
      <c r="AG7" s="146" t="s">
        <v>3112</v>
      </c>
      <c r="AH7" s="146" t="s">
        <v>3108</v>
      </c>
      <c r="AI7" s="146" t="s">
        <v>3112</v>
      </c>
      <c r="AJ7" s="146" t="s">
        <v>3108</v>
      </c>
      <c r="AK7" s="146" t="s">
        <v>3112</v>
      </c>
      <c r="AL7" s="146" t="s">
        <v>3108</v>
      </c>
      <c r="AM7" s="107">
        <v>40.294097999999998</v>
      </c>
      <c r="AN7" s="107" t="s">
        <v>3108</v>
      </c>
      <c r="AO7" s="107">
        <v>-79.872844999999998</v>
      </c>
      <c r="AP7" s="107" t="s">
        <v>3108</v>
      </c>
      <c r="AQ7" s="107">
        <v>324199</v>
      </c>
      <c r="AR7" s="107" t="s">
        <v>3108</v>
      </c>
      <c r="AS7" s="107" t="s">
        <v>3128</v>
      </c>
      <c r="AT7" s="107" t="s">
        <v>3108</v>
      </c>
      <c r="AU7" s="107" t="s">
        <v>3129</v>
      </c>
      <c r="AV7" s="107" t="s">
        <v>3108</v>
      </c>
      <c r="AW7" s="107" t="s">
        <v>3130</v>
      </c>
      <c r="AX7" s="107" t="s">
        <v>3108</v>
      </c>
      <c r="AY7" s="107" t="s">
        <v>107</v>
      </c>
      <c r="AZ7" s="107" t="s">
        <v>3108</v>
      </c>
      <c r="BA7" s="16" t="s">
        <v>3131</v>
      </c>
      <c r="BB7" s="107" t="s">
        <v>3108</v>
      </c>
      <c r="BC7" s="164"/>
      <c r="BD7" s="164"/>
      <c r="BE7" s="107" t="s">
        <v>107</v>
      </c>
      <c r="BF7" s="107" t="s">
        <v>3108</v>
      </c>
      <c r="BG7" s="125" t="s">
        <v>3132</v>
      </c>
      <c r="BH7" s="125" t="s">
        <v>3108</v>
      </c>
      <c r="BI7" s="107" t="s">
        <v>107</v>
      </c>
      <c r="BJ7" s="107" t="s">
        <v>3108</v>
      </c>
      <c r="BK7" s="146" t="s">
        <v>3112</v>
      </c>
      <c r="BL7" s="146" t="s">
        <v>3108</v>
      </c>
      <c r="BM7" s="107">
        <v>10</v>
      </c>
      <c r="BN7" s="107" t="s">
        <v>3108</v>
      </c>
      <c r="BO7" s="16" t="s">
        <v>3133</v>
      </c>
      <c r="BP7" s="107" t="s">
        <v>3108</v>
      </c>
      <c r="BQ7" s="16" t="s">
        <v>3134</v>
      </c>
      <c r="BR7" s="107">
        <v>10</v>
      </c>
      <c r="BS7" s="107" t="s">
        <v>3108</v>
      </c>
      <c r="BT7" s="16" t="s">
        <v>3134</v>
      </c>
      <c r="BU7" s="107">
        <v>10</v>
      </c>
      <c r="BV7" s="107" t="s">
        <v>3108</v>
      </c>
      <c r="BW7" s="16" t="s">
        <v>3135</v>
      </c>
      <c r="BX7" s="107">
        <v>0</v>
      </c>
      <c r="BY7" s="107" t="s">
        <v>3108</v>
      </c>
      <c r="BZ7" s="16" t="s">
        <v>3135</v>
      </c>
      <c r="CA7" s="107">
        <v>0</v>
      </c>
      <c r="CB7" s="107" t="s">
        <v>3108</v>
      </c>
      <c r="CC7" s="107">
        <v>7</v>
      </c>
      <c r="CD7" s="107" t="s">
        <v>3108</v>
      </c>
      <c r="CE7" s="107">
        <v>5</v>
      </c>
      <c r="CF7" s="96" t="s">
        <v>3108</v>
      </c>
      <c r="CG7" s="107" t="s">
        <v>85</v>
      </c>
      <c r="CH7" s="107" t="s">
        <v>3108</v>
      </c>
      <c r="CI7" s="107" t="s">
        <v>85</v>
      </c>
      <c r="CJ7" s="107" t="s">
        <v>85</v>
      </c>
      <c r="CK7" s="107" t="s">
        <v>3108</v>
      </c>
      <c r="CL7" s="107" t="s">
        <v>85</v>
      </c>
      <c r="CM7" s="107" t="s">
        <v>85</v>
      </c>
      <c r="CN7" s="107" t="s">
        <v>3108</v>
      </c>
      <c r="CO7" s="107"/>
    </row>
    <row r="8" spans="1:93" ht="24.95" customHeight="1" x14ac:dyDescent="0.2">
      <c r="A8" s="146" t="s">
        <v>3782</v>
      </c>
      <c r="B8" s="146" t="s">
        <v>3073</v>
      </c>
      <c r="C8" s="107" t="s">
        <v>3796</v>
      </c>
      <c r="D8" s="107"/>
      <c r="E8" s="275" t="s">
        <v>3796</v>
      </c>
      <c r="F8" s="275"/>
      <c r="G8" s="275" t="s">
        <v>3797</v>
      </c>
      <c r="H8" s="275"/>
      <c r="I8" s="275" t="s">
        <v>101</v>
      </c>
      <c r="J8" s="275"/>
      <c r="K8" s="275" t="s">
        <v>85</v>
      </c>
      <c r="L8" s="275"/>
      <c r="M8" s="187" t="s">
        <v>85</v>
      </c>
      <c r="N8" s="187"/>
      <c r="O8" s="187" t="s">
        <v>85</v>
      </c>
      <c r="P8" s="187"/>
      <c r="Q8" s="187" t="s">
        <v>85</v>
      </c>
      <c r="R8" s="187"/>
      <c r="S8" s="107" t="s">
        <v>85</v>
      </c>
      <c r="T8" s="107"/>
      <c r="U8" s="132" t="s">
        <v>3798</v>
      </c>
      <c r="V8" s="132"/>
      <c r="W8" s="107" t="s">
        <v>3799</v>
      </c>
      <c r="X8" s="107"/>
      <c r="Y8" s="107" t="s">
        <v>3785</v>
      </c>
      <c r="Z8" s="107"/>
      <c r="AA8" s="107" t="s">
        <v>3786</v>
      </c>
      <c r="AB8" s="107"/>
      <c r="AC8" s="107">
        <v>35217</v>
      </c>
      <c r="AD8" s="107"/>
      <c r="AE8" s="107" t="s">
        <v>3787</v>
      </c>
      <c r="AF8" s="107"/>
      <c r="AG8" s="107" t="s">
        <v>3788</v>
      </c>
      <c r="AH8" s="107"/>
      <c r="AI8" s="107" t="s">
        <v>3786</v>
      </c>
      <c r="AJ8" s="107"/>
      <c r="AK8" s="107">
        <v>35202</v>
      </c>
      <c r="AL8" s="107"/>
      <c r="AM8" s="107">
        <v>33.581049999999998</v>
      </c>
      <c r="AN8" s="107"/>
      <c r="AO8" s="107">
        <v>-86.779989999999998</v>
      </c>
      <c r="AP8" s="107"/>
      <c r="AQ8" s="107" t="s">
        <v>3800</v>
      </c>
      <c r="AR8" s="107"/>
      <c r="AS8" s="107" t="s">
        <v>3801</v>
      </c>
      <c r="AT8" s="107"/>
      <c r="AU8" s="107">
        <v>526673</v>
      </c>
      <c r="AV8" s="107"/>
      <c r="AW8" s="107"/>
      <c r="AX8" s="107"/>
      <c r="AY8" s="107" t="s">
        <v>107</v>
      </c>
      <c r="AZ8" s="107"/>
      <c r="BA8" s="107" t="s">
        <v>214</v>
      </c>
      <c r="BB8" s="107"/>
      <c r="BC8" s="164"/>
      <c r="BD8" s="164"/>
      <c r="BE8" s="107" t="s">
        <v>3802</v>
      </c>
      <c r="BF8" s="107"/>
      <c r="BG8" s="107" t="s">
        <v>2911</v>
      </c>
      <c r="BH8" s="107"/>
      <c r="BI8" s="107" t="s">
        <v>3802</v>
      </c>
      <c r="BJ8" s="107"/>
      <c r="BK8" s="107" t="s">
        <v>85</v>
      </c>
      <c r="BL8" s="107"/>
      <c r="BM8" s="107">
        <v>3</v>
      </c>
      <c r="BN8" s="107"/>
      <c r="BO8" s="107" t="s">
        <v>3803</v>
      </c>
      <c r="BP8" s="107"/>
      <c r="BQ8" s="107">
        <v>3</v>
      </c>
      <c r="BR8" s="107">
        <v>3</v>
      </c>
      <c r="BS8" s="107"/>
      <c r="BT8" s="107">
        <v>3</v>
      </c>
      <c r="BU8" s="107">
        <v>3</v>
      </c>
      <c r="BV8" s="107"/>
      <c r="BW8" s="107">
        <v>0</v>
      </c>
      <c r="BX8" s="107">
        <v>0</v>
      </c>
      <c r="BY8" s="107"/>
      <c r="BZ8" s="107">
        <v>0</v>
      </c>
      <c r="CA8" s="107">
        <v>0</v>
      </c>
      <c r="CB8" s="107"/>
      <c r="CC8" s="107">
        <v>2</v>
      </c>
      <c r="CD8" s="107"/>
      <c r="CE8" s="107">
        <v>2</v>
      </c>
      <c r="CF8" s="107"/>
      <c r="CG8" s="107"/>
      <c r="CH8" s="107"/>
      <c r="CI8" s="107"/>
      <c r="CJ8" s="107"/>
      <c r="CK8" s="107"/>
      <c r="CL8" s="107"/>
      <c r="CM8" s="107"/>
      <c r="CN8" s="107"/>
      <c r="CO8" s="107"/>
    </row>
    <row r="9" spans="1:93" ht="24.95" customHeight="1" x14ac:dyDescent="0.2">
      <c r="A9" s="107" t="s">
        <v>3080</v>
      </c>
      <c r="B9" s="107" t="s">
        <v>3080</v>
      </c>
      <c r="C9" s="107" t="s">
        <v>4389</v>
      </c>
      <c r="D9" s="107"/>
      <c r="E9" s="275" t="s">
        <v>4411</v>
      </c>
      <c r="F9" s="275"/>
      <c r="G9" s="275" t="s">
        <v>4412</v>
      </c>
      <c r="H9" s="275"/>
      <c r="I9" s="275" t="s">
        <v>107</v>
      </c>
      <c r="J9" s="275"/>
      <c r="K9" s="275" t="s">
        <v>4413</v>
      </c>
      <c r="L9" s="275" t="s">
        <v>4414</v>
      </c>
      <c r="M9" s="187">
        <v>0</v>
      </c>
      <c r="N9" s="187"/>
      <c r="O9" s="187">
        <v>0</v>
      </c>
      <c r="P9" s="187"/>
      <c r="Q9" s="107" t="s">
        <v>624</v>
      </c>
      <c r="R9" s="107"/>
      <c r="S9" s="107"/>
      <c r="T9" s="107"/>
      <c r="U9" s="107">
        <v>137</v>
      </c>
      <c r="V9" s="107"/>
      <c r="W9" s="107" t="s">
        <v>4390</v>
      </c>
      <c r="X9" s="107"/>
      <c r="Y9" s="107" t="s">
        <v>4391</v>
      </c>
      <c r="Z9" s="107"/>
      <c r="AA9" s="107" t="s">
        <v>4415</v>
      </c>
      <c r="AB9" s="107"/>
      <c r="AC9" s="107">
        <v>48218</v>
      </c>
      <c r="AD9" s="107"/>
      <c r="AE9" s="107" t="s">
        <v>4393</v>
      </c>
      <c r="AF9" s="107" t="s">
        <v>4394</v>
      </c>
      <c r="AG9" s="107" t="s">
        <v>4395</v>
      </c>
      <c r="AH9" s="107" t="s">
        <v>4396</v>
      </c>
      <c r="AI9" s="107" t="s">
        <v>4415</v>
      </c>
      <c r="AJ9" s="107"/>
      <c r="AK9" s="107">
        <v>48104</v>
      </c>
      <c r="AL9" s="107">
        <v>48226</v>
      </c>
      <c r="AM9" s="107">
        <v>42.281129999999997</v>
      </c>
      <c r="AN9" s="107"/>
      <c r="AO9" s="188">
        <v>83.111699999999999</v>
      </c>
      <c r="AP9" s="107"/>
      <c r="AQ9" s="107">
        <v>324199</v>
      </c>
      <c r="AR9" s="107"/>
      <c r="AS9" s="107" t="s">
        <v>4416</v>
      </c>
      <c r="AT9" s="107"/>
      <c r="AU9" s="107">
        <v>526543</v>
      </c>
      <c r="AV9" s="107"/>
      <c r="AW9" s="107" t="s">
        <v>624</v>
      </c>
      <c r="AX9" s="107"/>
      <c r="AY9" s="107" t="s">
        <v>107</v>
      </c>
      <c r="AZ9" s="107"/>
      <c r="BA9" s="107" t="s">
        <v>4417</v>
      </c>
      <c r="BB9" s="107"/>
      <c r="BC9" s="164"/>
      <c r="BD9" s="164"/>
      <c r="BE9" s="107" t="s">
        <v>107</v>
      </c>
      <c r="BF9" s="107"/>
      <c r="BG9" s="107" t="s">
        <v>2911</v>
      </c>
      <c r="BH9" s="107"/>
      <c r="BI9" s="107" t="s">
        <v>107</v>
      </c>
      <c r="BJ9" s="107"/>
      <c r="BK9" s="107" t="s">
        <v>624</v>
      </c>
      <c r="BL9" s="107"/>
      <c r="BM9" s="107">
        <v>1</v>
      </c>
      <c r="BN9" s="107"/>
      <c r="BO9" s="107">
        <v>85</v>
      </c>
      <c r="BP9" s="107"/>
      <c r="BQ9" s="107">
        <v>1</v>
      </c>
      <c r="BR9" s="107">
        <v>1</v>
      </c>
      <c r="BS9" s="107"/>
      <c r="BT9" s="107">
        <v>1</v>
      </c>
      <c r="BU9" s="107">
        <v>1</v>
      </c>
      <c r="BV9" s="107"/>
      <c r="BW9" s="107">
        <v>1</v>
      </c>
      <c r="BX9" s="107">
        <v>0</v>
      </c>
      <c r="BY9" s="107"/>
      <c r="BZ9" s="107">
        <v>1</v>
      </c>
      <c r="CA9" s="107">
        <v>0</v>
      </c>
      <c r="CB9" s="107"/>
      <c r="CC9" s="107">
        <v>1</v>
      </c>
      <c r="CD9" s="107"/>
      <c r="CE9" s="107">
        <v>1</v>
      </c>
      <c r="CF9" s="107"/>
      <c r="CG9" s="107" t="s">
        <v>85</v>
      </c>
      <c r="CH9" s="107"/>
      <c r="CI9" s="107" t="s">
        <v>85</v>
      </c>
      <c r="CJ9" s="107" t="s">
        <v>85</v>
      </c>
      <c r="CK9" s="107"/>
      <c r="CL9" s="107" t="s">
        <v>85</v>
      </c>
      <c r="CM9" s="107" t="s">
        <v>85</v>
      </c>
      <c r="CN9" s="107"/>
      <c r="CO9" s="107"/>
    </row>
    <row r="10" spans="1:93" s="453" customFormat="1" ht="24.95" customHeight="1" x14ac:dyDescent="0.2">
      <c r="A10" s="16" t="s">
        <v>3083</v>
      </c>
      <c r="B10" s="16" t="s">
        <v>3083</v>
      </c>
      <c r="C10" s="16" t="s">
        <v>5403</v>
      </c>
      <c r="D10" s="16" t="s">
        <v>5387</v>
      </c>
      <c r="E10" s="160" t="s">
        <v>85</v>
      </c>
      <c r="F10" s="160" t="s">
        <v>5387</v>
      </c>
      <c r="G10" s="160" t="s">
        <v>5404</v>
      </c>
      <c r="H10" s="160" t="s">
        <v>5387</v>
      </c>
      <c r="I10" s="160" t="s">
        <v>101</v>
      </c>
      <c r="J10" s="160" t="s">
        <v>5387</v>
      </c>
      <c r="K10" s="160" t="s">
        <v>85</v>
      </c>
      <c r="L10" s="160" t="s">
        <v>5387</v>
      </c>
      <c r="M10" s="16" t="s">
        <v>85</v>
      </c>
      <c r="N10" s="16" t="s">
        <v>5387</v>
      </c>
      <c r="O10" s="16" t="s">
        <v>85</v>
      </c>
      <c r="P10" s="16" t="s">
        <v>5387</v>
      </c>
      <c r="Q10" s="16" t="s">
        <v>85</v>
      </c>
      <c r="R10" s="16" t="s">
        <v>5387</v>
      </c>
      <c r="S10" s="16" t="s">
        <v>85</v>
      </c>
      <c r="T10" s="112" t="s">
        <v>5387</v>
      </c>
      <c r="U10" s="112">
        <v>170</v>
      </c>
      <c r="V10" s="112" t="s">
        <v>5394</v>
      </c>
      <c r="W10" s="16" t="s">
        <v>5389</v>
      </c>
      <c r="X10" s="16" t="s">
        <v>5387</v>
      </c>
      <c r="Y10" s="16" t="s">
        <v>5390</v>
      </c>
      <c r="Z10" s="16" t="s">
        <v>5387</v>
      </c>
      <c r="AA10" s="16" t="s">
        <v>139</v>
      </c>
      <c r="AB10" s="16" t="s">
        <v>5387</v>
      </c>
      <c r="AC10" s="16">
        <v>45629</v>
      </c>
      <c r="AD10" s="16" t="s">
        <v>5387</v>
      </c>
      <c r="AE10" s="16" t="s">
        <v>5391</v>
      </c>
      <c r="AF10" s="16" t="s">
        <v>5387</v>
      </c>
      <c r="AG10" s="16" t="s">
        <v>85</v>
      </c>
      <c r="AH10" s="16" t="s">
        <v>5387</v>
      </c>
      <c r="AI10" s="16" t="s">
        <v>85</v>
      </c>
      <c r="AJ10" s="16" t="s">
        <v>5387</v>
      </c>
      <c r="AK10" s="16" t="s">
        <v>85</v>
      </c>
      <c r="AL10" s="16" t="s">
        <v>5387</v>
      </c>
      <c r="AM10" s="461">
        <v>38.592700000000001</v>
      </c>
      <c r="AN10" s="461" t="s">
        <v>5387</v>
      </c>
      <c r="AO10" s="461">
        <v>-82.83972</v>
      </c>
      <c r="AP10" s="461" t="s">
        <v>5387</v>
      </c>
      <c r="AQ10" s="16">
        <v>324199</v>
      </c>
      <c r="AR10" s="16" t="s">
        <v>5387</v>
      </c>
      <c r="AS10" s="16" t="s">
        <v>5405</v>
      </c>
      <c r="AT10" s="16" t="s">
        <v>5387</v>
      </c>
      <c r="AU10" s="16">
        <v>524326</v>
      </c>
      <c r="AV10" s="16" t="s">
        <v>5387</v>
      </c>
      <c r="AW10" s="16" t="s">
        <v>85</v>
      </c>
      <c r="AX10" s="16" t="s">
        <v>5387</v>
      </c>
      <c r="AY10" s="16" t="s">
        <v>107</v>
      </c>
      <c r="AZ10" s="16" t="s">
        <v>5387</v>
      </c>
      <c r="BA10" s="16" t="s">
        <v>5406</v>
      </c>
      <c r="BB10" s="16" t="s">
        <v>5387</v>
      </c>
      <c r="BC10" s="194"/>
      <c r="BD10" s="194"/>
      <c r="BE10" s="16" t="s">
        <v>107</v>
      </c>
      <c r="BF10" s="16" t="s">
        <v>5387</v>
      </c>
      <c r="BG10" s="16" t="s">
        <v>2911</v>
      </c>
      <c r="BH10" s="16" t="s">
        <v>5387</v>
      </c>
      <c r="BI10" s="16" t="s">
        <v>107</v>
      </c>
      <c r="BJ10" s="16" t="s">
        <v>5387</v>
      </c>
      <c r="BK10" s="16" t="s">
        <v>85</v>
      </c>
      <c r="BL10" s="16" t="s">
        <v>5387</v>
      </c>
      <c r="BM10" s="16">
        <v>4</v>
      </c>
      <c r="BN10" s="16" t="s">
        <v>5387</v>
      </c>
      <c r="BO10" s="16" t="s">
        <v>5407</v>
      </c>
      <c r="BP10" s="16" t="s">
        <v>5387</v>
      </c>
      <c r="BQ10" s="16">
        <v>4</v>
      </c>
      <c r="BR10" s="16">
        <v>4</v>
      </c>
      <c r="BS10" s="16" t="s">
        <v>5387</v>
      </c>
      <c r="BT10" s="16">
        <v>4</v>
      </c>
      <c r="BU10" s="16">
        <v>4</v>
      </c>
      <c r="BV10" s="16" t="s">
        <v>5387</v>
      </c>
      <c r="BW10" s="16">
        <v>4</v>
      </c>
      <c r="BX10" s="16">
        <v>4</v>
      </c>
      <c r="BY10" s="16" t="s">
        <v>5387</v>
      </c>
      <c r="BZ10" s="16">
        <v>4</v>
      </c>
      <c r="CA10" s="16">
        <v>4</v>
      </c>
      <c r="CB10" s="16" t="s">
        <v>5387</v>
      </c>
      <c r="CC10" s="16">
        <v>2</v>
      </c>
      <c r="CD10" s="16" t="s">
        <v>5387</v>
      </c>
      <c r="CE10" s="16">
        <v>2</v>
      </c>
      <c r="CF10" s="16" t="s">
        <v>5387</v>
      </c>
      <c r="CG10" s="95">
        <v>12</v>
      </c>
      <c r="CH10" s="95" t="s">
        <v>5387</v>
      </c>
      <c r="CI10" s="16">
        <v>12</v>
      </c>
      <c r="CJ10" s="16">
        <v>10</v>
      </c>
      <c r="CK10" s="16" t="s">
        <v>5402</v>
      </c>
      <c r="CL10" s="16">
        <v>12</v>
      </c>
      <c r="CM10" s="16">
        <v>10</v>
      </c>
      <c r="CN10" s="16" t="s">
        <v>5402</v>
      </c>
      <c r="CO10" s="462"/>
    </row>
    <row r="11" spans="1:93" ht="24.95" customHeight="1" x14ac:dyDescent="0.2">
      <c r="A11" s="454" t="s">
        <v>85</v>
      </c>
      <c r="B11" s="473" t="s">
        <v>3086</v>
      </c>
      <c r="C11" s="454" t="s">
        <v>5423</v>
      </c>
      <c r="D11" s="454"/>
      <c r="E11" s="454" t="s">
        <v>85</v>
      </c>
      <c r="F11" s="454"/>
      <c r="G11" s="455" t="s">
        <v>5424</v>
      </c>
      <c r="H11" s="455"/>
      <c r="I11" s="455" t="s">
        <v>101</v>
      </c>
      <c r="J11" s="455"/>
      <c r="K11" s="455" t="s">
        <v>85</v>
      </c>
      <c r="L11" s="455"/>
      <c r="M11" s="455" t="s">
        <v>85</v>
      </c>
      <c r="N11" s="455"/>
      <c r="O11" s="455" t="s">
        <v>85</v>
      </c>
      <c r="P11" s="455"/>
      <c r="Q11" s="455" t="s">
        <v>85</v>
      </c>
      <c r="R11" s="455"/>
      <c r="S11" s="455" t="s">
        <v>85</v>
      </c>
      <c r="T11" s="455"/>
      <c r="U11" s="454">
        <v>116</v>
      </c>
      <c r="V11" s="454"/>
      <c r="W11" s="454" t="s">
        <v>5419</v>
      </c>
      <c r="X11" s="454"/>
      <c r="Y11" s="454" t="s">
        <v>5420</v>
      </c>
      <c r="Z11" s="454"/>
      <c r="AA11" s="454" t="s">
        <v>5421</v>
      </c>
      <c r="AB11" s="454"/>
      <c r="AC11" s="454">
        <v>24631</v>
      </c>
      <c r="AD11" s="454"/>
      <c r="AE11" s="460" t="s">
        <v>5422</v>
      </c>
      <c r="AF11" s="460"/>
      <c r="AG11" s="460" t="s">
        <v>5420</v>
      </c>
      <c r="AH11" s="460"/>
      <c r="AI11" s="460" t="s">
        <v>5421</v>
      </c>
      <c r="AJ11" s="460"/>
      <c r="AK11" s="460">
        <v>24631</v>
      </c>
      <c r="AL11" s="460"/>
      <c r="AM11" s="454">
        <v>37.236220000000003</v>
      </c>
      <c r="AN11" s="454"/>
      <c r="AO11" s="454">
        <v>-82.035499999999999</v>
      </c>
      <c r="AP11" s="454"/>
      <c r="AQ11" s="454">
        <v>324199</v>
      </c>
      <c r="AR11" s="454"/>
      <c r="AS11" s="454" t="s">
        <v>5425</v>
      </c>
      <c r="AT11" s="454"/>
      <c r="AU11" s="454">
        <v>529477</v>
      </c>
      <c r="AV11" s="454"/>
      <c r="AW11" s="454" t="s">
        <v>85</v>
      </c>
      <c r="AX11" s="454"/>
      <c r="AY11" s="454" t="s">
        <v>107</v>
      </c>
      <c r="AZ11" s="454"/>
      <c r="BA11" s="454" t="s">
        <v>5406</v>
      </c>
      <c r="BB11" s="454"/>
      <c r="BC11" s="456"/>
      <c r="BD11" s="456"/>
      <c r="BE11" s="454" t="s">
        <v>107</v>
      </c>
      <c r="BF11" s="454"/>
      <c r="BG11" s="457" t="s">
        <v>2911</v>
      </c>
      <c r="BH11" s="457"/>
      <c r="BI11" s="454" t="s">
        <v>107</v>
      </c>
      <c r="BJ11" s="454"/>
      <c r="BK11" s="460" t="s">
        <v>85</v>
      </c>
      <c r="BL11" s="460"/>
      <c r="BM11" s="454">
        <v>6</v>
      </c>
      <c r="BN11" s="454"/>
      <c r="BO11" s="454" t="s">
        <v>5426</v>
      </c>
      <c r="BP11" s="454"/>
      <c r="BQ11" s="454">
        <v>6</v>
      </c>
      <c r="BR11" s="454" t="s">
        <v>85</v>
      </c>
      <c r="BS11" s="454"/>
      <c r="BT11" s="454">
        <v>6</v>
      </c>
      <c r="BU11" s="454" t="s">
        <v>85</v>
      </c>
      <c r="BV11" s="454"/>
      <c r="BW11" s="454">
        <v>6</v>
      </c>
      <c r="BX11" s="454" t="s">
        <v>85</v>
      </c>
      <c r="BY11" s="454"/>
      <c r="BZ11" s="454">
        <v>6</v>
      </c>
      <c r="CA11" s="454" t="s">
        <v>85</v>
      </c>
      <c r="CB11" s="454"/>
      <c r="CC11" s="454">
        <v>2</v>
      </c>
      <c r="CD11" s="454"/>
      <c r="CE11" s="454">
        <v>2</v>
      </c>
      <c r="CF11" s="458"/>
      <c r="CG11" s="454">
        <v>0</v>
      </c>
      <c r="CH11" s="454"/>
      <c r="CI11" s="454" t="s">
        <v>85</v>
      </c>
      <c r="CJ11" s="454" t="s">
        <v>85</v>
      </c>
      <c r="CK11" s="454"/>
      <c r="CL11" s="454" t="s">
        <v>85</v>
      </c>
      <c r="CM11" s="454" t="s">
        <v>85</v>
      </c>
      <c r="CN11" s="454"/>
      <c r="CO11" s="107"/>
    </row>
    <row r="12" spans="1:93" ht="24.95" customHeight="1" x14ac:dyDescent="0.2">
      <c r="A12" s="107"/>
      <c r="B12" s="107" t="s">
        <v>3088</v>
      </c>
      <c r="C12" s="607" t="s">
        <v>5702</v>
      </c>
      <c r="D12" s="107"/>
      <c r="E12" s="607" t="s">
        <v>5711</v>
      </c>
      <c r="F12" s="107"/>
      <c r="G12" s="107"/>
      <c r="H12" s="107"/>
      <c r="I12" s="608" t="s">
        <v>107</v>
      </c>
      <c r="J12" s="107"/>
      <c r="K12" s="608" t="s">
        <v>5712</v>
      </c>
      <c r="L12" s="107"/>
      <c r="M12" s="609"/>
      <c r="N12" s="107"/>
      <c r="O12" s="107"/>
      <c r="P12" s="107"/>
      <c r="Q12" s="187">
        <v>1</v>
      </c>
      <c r="R12" s="107"/>
      <c r="S12" s="107"/>
      <c r="T12" s="107"/>
      <c r="U12" s="107">
        <v>12</v>
      </c>
      <c r="V12" s="107"/>
      <c r="W12" s="607" t="s">
        <v>5703</v>
      </c>
      <c r="X12" s="107"/>
      <c r="Y12" s="607" t="s">
        <v>5704</v>
      </c>
      <c r="Z12" s="107"/>
      <c r="AA12" s="607" t="s">
        <v>83</v>
      </c>
      <c r="AB12" s="107"/>
      <c r="AC12" s="607">
        <v>46312</v>
      </c>
      <c r="AD12" s="107"/>
      <c r="AE12" s="107"/>
      <c r="AF12" s="107"/>
      <c r="AG12" s="107"/>
      <c r="AH12" s="107"/>
      <c r="AI12" s="107"/>
      <c r="AJ12" s="107"/>
      <c r="AK12" s="107"/>
      <c r="AL12" s="107"/>
      <c r="AM12" s="607">
        <v>41.679630000000003</v>
      </c>
      <c r="AN12" s="107"/>
      <c r="AO12" s="607">
        <v>-87.417280000000005</v>
      </c>
      <c r="AP12" s="107"/>
      <c r="AQ12" s="607">
        <v>221118</v>
      </c>
      <c r="AR12" s="107"/>
      <c r="AS12" s="607" t="s">
        <v>88</v>
      </c>
      <c r="AT12" s="107"/>
      <c r="AU12" s="607" t="s">
        <v>88</v>
      </c>
      <c r="AV12" s="107"/>
      <c r="AW12" s="607" t="s">
        <v>88</v>
      </c>
      <c r="AX12" s="107"/>
      <c r="AY12" s="607" t="s">
        <v>101</v>
      </c>
      <c r="AZ12" s="107"/>
      <c r="BA12" s="607" t="s">
        <v>88</v>
      </c>
      <c r="BB12" s="107"/>
      <c r="BC12" s="164"/>
      <c r="BD12" s="164"/>
      <c r="BE12" s="107"/>
      <c r="BF12" s="107"/>
      <c r="BG12" s="107"/>
      <c r="BH12" s="107"/>
      <c r="BI12" s="107"/>
      <c r="BJ12" s="107"/>
      <c r="BK12" s="607" t="s">
        <v>101</v>
      </c>
      <c r="BL12" s="107"/>
      <c r="BM12" s="107"/>
      <c r="BN12" s="107"/>
      <c r="BO12" s="107"/>
      <c r="BP12" s="107"/>
      <c r="BQ12" s="107"/>
      <c r="BR12" s="107"/>
      <c r="BS12" s="107"/>
      <c r="BT12" s="107"/>
      <c r="BU12" s="107"/>
      <c r="BV12" s="107"/>
      <c r="BW12" s="107"/>
      <c r="BX12" s="107"/>
      <c r="BY12" s="107"/>
      <c r="BZ12" s="107"/>
      <c r="CA12" s="107"/>
      <c r="CB12" s="107"/>
      <c r="CC12" s="107"/>
      <c r="CD12" s="107"/>
      <c r="CE12" s="107"/>
      <c r="CF12" s="107"/>
      <c r="CG12" s="607">
        <v>16</v>
      </c>
      <c r="CH12" s="107"/>
      <c r="CI12" s="607">
        <v>16</v>
      </c>
      <c r="CJ12" s="107"/>
      <c r="CK12" s="107"/>
      <c r="CL12" s="607">
        <v>16</v>
      </c>
      <c r="CM12" s="107"/>
      <c r="CN12" s="107"/>
      <c r="CO12" s="26" t="s">
        <v>5714</v>
      </c>
    </row>
  </sheetData>
  <mergeCells count="21">
    <mergeCell ref="AX2:AX3"/>
    <mergeCell ref="AY2:BL2"/>
    <mergeCell ref="BM2:CB2"/>
    <mergeCell ref="CC2:CF2"/>
    <mergeCell ref="CG2:CO2"/>
    <mergeCell ref="AS2:AS3"/>
    <mergeCell ref="AU2:AU3"/>
    <mergeCell ref="AW2:AW3"/>
    <mergeCell ref="AR2:AR3"/>
    <mergeCell ref="AT2:AT3"/>
    <mergeCell ref="AV2:AV3"/>
    <mergeCell ref="V2:V3"/>
    <mergeCell ref="W2:AD2"/>
    <mergeCell ref="AE2:AL2"/>
    <mergeCell ref="AM2:AP2"/>
    <mergeCell ref="AQ2:AQ3"/>
    <mergeCell ref="A2:A3"/>
    <mergeCell ref="U2:U3"/>
    <mergeCell ref="B2:B3"/>
    <mergeCell ref="C2:L2"/>
    <mergeCell ref="M2:T2"/>
  </mergeCells>
  <pageMargins left="0.7" right="0.7" top="0.75" bottom="0.75" header="0.3" footer="0.3"/>
  <pageSetup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0EA26-82F4-4130-9C56-A4A2E9DED25C}">
  <sheetPr>
    <tabColor theme="8"/>
  </sheetPr>
  <dimension ref="A1:X60"/>
  <sheetViews>
    <sheetView topLeftCell="A2" zoomScaleNormal="100" workbookViewId="0">
      <pane xSplit="1" ySplit="3" topLeftCell="B5" activePane="bottomRight" state="frozen"/>
      <selection pane="topRight"/>
      <selection pane="bottomLeft"/>
      <selection pane="bottomRight" activeCell="A2" sqref="A2:A4"/>
    </sheetView>
  </sheetViews>
  <sheetFormatPr defaultColWidth="9.140625" defaultRowHeight="12.75" x14ac:dyDescent="0.2"/>
  <cols>
    <col min="1" max="1" width="23.85546875" style="119" customWidth="1"/>
    <col min="2" max="2" width="32.42578125" style="119" customWidth="1"/>
    <col min="3" max="3" width="51.7109375" style="119" customWidth="1"/>
    <col min="4" max="4" width="41.42578125" style="119" customWidth="1"/>
    <col min="5" max="5" width="24.42578125" style="119" customWidth="1"/>
    <col min="6" max="7" width="22" style="119" customWidth="1"/>
    <col min="8" max="8" width="45.7109375" style="119" customWidth="1"/>
    <col min="9" max="9" width="23.5703125" style="119" customWidth="1"/>
    <col min="10" max="10" width="33.42578125" style="119" customWidth="1"/>
    <col min="11" max="11" width="21" style="119" customWidth="1"/>
    <col min="12" max="12" width="13.42578125" style="119" customWidth="1"/>
    <col min="13" max="13" width="23.85546875" style="119" customWidth="1"/>
    <col min="14" max="14" width="33.42578125" style="119" customWidth="1"/>
    <col min="15" max="15" width="23.7109375" style="119" customWidth="1"/>
    <col min="16" max="16" width="28.85546875" style="119" customWidth="1"/>
    <col min="17" max="21" width="15.5703125" style="119" customWidth="1"/>
    <col min="22" max="22" width="16.28515625" style="119" customWidth="1"/>
    <col min="23" max="24" width="15.5703125" style="119" customWidth="1"/>
    <col min="25" max="16384" width="9.140625" style="119"/>
  </cols>
  <sheetData>
    <row r="1" spans="1:24" ht="15.75" customHeight="1" thickBot="1" x14ac:dyDescent="0.25">
      <c r="A1" s="128" t="s">
        <v>1776</v>
      </c>
      <c r="C1" s="128"/>
    </row>
    <row r="2" spans="1:24" ht="48" customHeight="1" x14ac:dyDescent="0.2">
      <c r="A2" s="885" t="s">
        <v>19</v>
      </c>
      <c r="B2" s="811" t="s">
        <v>1777</v>
      </c>
      <c r="C2" s="811"/>
      <c r="D2" s="811"/>
      <c r="E2" s="811"/>
      <c r="F2" s="811"/>
      <c r="G2" s="811"/>
      <c r="H2" s="811"/>
      <c r="I2" s="811"/>
      <c r="J2" s="811"/>
      <c r="K2" s="811"/>
      <c r="L2" s="811"/>
      <c r="M2" s="811"/>
      <c r="N2" s="834"/>
      <c r="O2" s="889" t="s">
        <v>1778</v>
      </c>
      <c r="P2" s="823"/>
      <c r="Q2" s="823"/>
      <c r="R2" s="823"/>
      <c r="S2" s="823"/>
      <c r="T2" s="823"/>
      <c r="U2" s="823"/>
      <c r="V2" s="823"/>
      <c r="W2" s="823"/>
      <c r="X2" s="890"/>
    </row>
    <row r="3" spans="1:24" ht="30" customHeight="1" x14ac:dyDescent="0.2">
      <c r="A3" s="888"/>
      <c r="B3" s="862" t="s">
        <v>1779</v>
      </c>
      <c r="C3" s="862"/>
      <c r="D3" s="862"/>
      <c r="E3" s="862"/>
      <c r="F3" s="862"/>
      <c r="G3" s="862"/>
      <c r="H3" s="862"/>
      <c r="I3" s="862"/>
      <c r="J3" s="862"/>
      <c r="K3" s="862"/>
      <c r="L3" s="862"/>
      <c r="M3" s="862"/>
      <c r="N3" s="872"/>
      <c r="O3" s="891"/>
      <c r="P3" s="892"/>
      <c r="Q3" s="892"/>
      <c r="R3" s="892"/>
      <c r="S3" s="892"/>
      <c r="T3" s="892"/>
      <c r="U3" s="892"/>
      <c r="V3" s="892"/>
      <c r="W3" s="892"/>
      <c r="X3" s="893"/>
    </row>
    <row r="4" spans="1:24" ht="72.75" customHeight="1" thickBot="1" x14ac:dyDescent="0.25">
      <c r="A4" s="886"/>
      <c r="B4" s="61" t="s">
        <v>1780</v>
      </c>
      <c r="C4" s="61" t="s">
        <v>1781</v>
      </c>
      <c r="D4" s="61" t="s">
        <v>1782</v>
      </c>
      <c r="E4" s="61" t="s">
        <v>1783</v>
      </c>
      <c r="F4" s="61" t="s">
        <v>1784</v>
      </c>
      <c r="G4" s="61" t="s">
        <v>1785</v>
      </c>
      <c r="H4" s="61" t="s">
        <v>1786</v>
      </c>
      <c r="I4" s="61" t="s">
        <v>1787</v>
      </c>
      <c r="J4" s="61" t="s">
        <v>1788</v>
      </c>
      <c r="K4" s="61" t="s">
        <v>1789</v>
      </c>
      <c r="L4" s="61" t="s">
        <v>1790</v>
      </c>
      <c r="M4" s="61" t="s">
        <v>1791</v>
      </c>
      <c r="N4" s="62" t="s">
        <v>1788</v>
      </c>
      <c r="O4" s="331" t="s">
        <v>1792</v>
      </c>
      <c r="P4" s="61" t="s">
        <v>1793</v>
      </c>
      <c r="Q4" s="61" t="s">
        <v>1794</v>
      </c>
      <c r="R4" s="61" t="s">
        <v>1795</v>
      </c>
      <c r="S4" s="61" t="s">
        <v>1796</v>
      </c>
      <c r="T4" s="61" t="s">
        <v>1797</v>
      </c>
      <c r="U4" s="61" t="s">
        <v>1798</v>
      </c>
      <c r="V4" s="61" t="s">
        <v>1799</v>
      </c>
      <c r="W4" s="61" t="s">
        <v>1800</v>
      </c>
      <c r="X4" s="62" t="s">
        <v>1801</v>
      </c>
    </row>
    <row r="5" spans="1:24" ht="24.95" customHeight="1" x14ac:dyDescent="0.2">
      <c r="A5" s="113" t="s">
        <v>22</v>
      </c>
      <c r="B5" s="114" t="s">
        <v>1576</v>
      </c>
      <c r="C5" s="114" t="s">
        <v>1802</v>
      </c>
      <c r="D5" s="113" t="s">
        <v>1803</v>
      </c>
      <c r="E5" s="113" t="s">
        <v>1804</v>
      </c>
      <c r="F5" s="113" t="s">
        <v>1805</v>
      </c>
      <c r="G5" s="113" t="s">
        <v>1806</v>
      </c>
      <c r="H5" s="113" t="s">
        <v>1802</v>
      </c>
      <c r="I5" s="113" t="s">
        <v>1806</v>
      </c>
      <c r="J5" s="114" t="s">
        <v>106</v>
      </c>
      <c r="K5" s="114" t="s">
        <v>524</v>
      </c>
      <c r="L5" s="113" t="s">
        <v>624</v>
      </c>
      <c r="M5" s="113" t="s">
        <v>624</v>
      </c>
      <c r="N5" s="113" t="s">
        <v>624</v>
      </c>
      <c r="O5" s="113" t="s">
        <v>1576</v>
      </c>
      <c r="P5" s="113" t="s">
        <v>1807</v>
      </c>
      <c r="Q5" s="328" t="s">
        <v>1579</v>
      </c>
      <c r="R5" s="328" t="s">
        <v>1579</v>
      </c>
      <c r="S5" s="328" t="s">
        <v>1579</v>
      </c>
      <c r="T5" s="328" t="s">
        <v>1579</v>
      </c>
      <c r="U5" s="328" t="s">
        <v>1579</v>
      </c>
      <c r="V5" s="328" t="s">
        <v>1579</v>
      </c>
      <c r="W5" s="114" t="s">
        <v>621</v>
      </c>
      <c r="X5" s="114"/>
    </row>
    <row r="6" spans="1:24" ht="24.95" customHeight="1" x14ac:dyDescent="0.2">
      <c r="A6" s="112" t="s">
        <v>22</v>
      </c>
      <c r="B6" s="115" t="s">
        <v>1576</v>
      </c>
      <c r="C6" s="115" t="s">
        <v>631</v>
      </c>
      <c r="D6" s="115" t="s">
        <v>631</v>
      </c>
      <c r="E6" s="115" t="s">
        <v>631</v>
      </c>
      <c r="F6" s="115" t="s">
        <v>631</v>
      </c>
      <c r="G6" s="115" t="s">
        <v>631</v>
      </c>
      <c r="H6" s="115" t="s">
        <v>631</v>
      </c>
      <c r="I6" s="115" t="s">
        <v>631</v>
      </c>
      <c r="J6" s="115" t="s">
        <v>631</v>
      </c>
      <c r="K6" s="115" t="s">
        <v>631</v>
      </c>
      <c r="L6" s="115" t="s">
        <v>631</v>
      </c>
      <c r="M6" s="115" t="s">
        <v>631</v>
      </c>
      <c r="N6" s="115" t="s">
        <v>631</v>
      </c>
      <c r="O6" s="112" t="s">
        <v>1576</v>
      </c>
      <c r="P6" s="112" t="s">
        <v>1808</v>
      </c>
      <c r="Q6" s="329" t="s">
        <v>1579</v>
      </c>
      <c r="R6" s="329" t="s">
        <v>1579</v>
      </c>
      <c r="S6" s="329" t="s">
        <v>1579</v>
      </c>
      <c r="T6" s="329" t="s">
        <v>1579</v>
      </c>
      <c r="U6" s="329" t="s">
        <v>1579</v>
      </c>
      <c r="V6" s="329" t="s">
        <v>1579</v>
      </c>
      <c r="W6" s="115" t="s">
        <v>1809</v>
      </c>
      <c r="X6" s="115"/>
    </row>
    <row r="7" spans="1:24" ht="24.95" customHeight="1" x14ac:dyDescent="0.2">
      <c r="A7" s="112" t="s">
        <v>22</v>
      </c>
      <c r="B7" s="115" t="s">
        <v>1576</v>
      </c>
      <c r="C7" s="115" t="s">
        <v>631</v>
      </c>
      <c r="D7" s="115" t="s">
        <v>631</v>
      </c>
      <c r="E7" s="115" t="s">
        <v>631</v>
      </c>
      <c r="F7" s="115" t="s">
        <v>631</v>
      </c>
      <c r="G7" s="115" t="s">
        <v>631</v>
      </c>
      <c r="H7" s="115" t="s">
        <v>631</v>
      </c>
      <c r="I7" s="115" t="s">
        <v>631</v>
      </c>
      <c r="J7" s="115" t="s">
        <v>631</v>
      </c>
      <c r="K7" s="115" t="s">
        <v>631</v>
      </c>
      <c r="L7" s="115" t="s">
        <v>631</v>
      </c>
      <c r="M7" s="115" t="s">
        <v>631</v>
      </c>
      <c r="N7" s="115" t="s">
        <v>631</v>
      </c>
      <c r="O7" s="112" t="s">
        <v>1576</v>
      </c>
      <c r="P7" s="112" t="s">
        <v>1810</v>
      </c>
      <c r="Q7" s="329" t="s">
        <v>1579</v>
      </c>
      <c r="R7" s="329" t="s">
        <v>1579</v>
      </c>
      <c r="S7" s="329" t="s">
        <v>1579</v>
      </c>
      <c r="T7" s="329" t="s">
        <v>1579</v>
      </c>
      <c r="U7" s="329" t="s">
        <v>1579</v>
      </c>
      <c r="V7" s="329" t="s">
        <v>1579</v>
      </c>
      <c r="W7" s="115" t="s">
        <v>1809</v>
      </c>
      <c r="X7" s="115"/>
    </row>
    <row r="8" spans="1:24" ht="89.25" x14ac:dyDescent="0.2">
      <c r="A8" s="115" t="s">
        <v>25</v>
      </c>
      <c r="B8" s="115" t="s">
        <v>1576</v>
      </c>
      <c r="C8" s="166" t="s">
        <v>1811</v>
      </c>
      <c r="D8" s="112" t="s">
        <v>1812</v>
      </c>
      <c r="E8" s="112" t="s">
        <v>1652</v>
      </c>
      <c r="F8" s="112" t="s">
        <v>1805</v>
      </c>
      <c r="G8" s="112" t="s">
        <v>1813</v>
      </c>
      <c r="H8" s="166" t="s">
        <v>1811</v>
      </c>
      <c r="I8" s="112" t="s">
        <v>1814</v>
      </c>
      <c r="J8" s="112" t="s">
        <v>624</v>
      </c>
      <c r="K8" s="112" t="s">
        <v>1815</v>
      </c>
      <c r="L8" s="112" t="s">
        <v>1816</v>
      </c>
      <c r="M8" s="112" t="s">
        <v>624</v>
      </c>
      <c r="N8" s="112" t="s">
        <v>624</v>
      </c>
      <c r="O8" s="112" t="s">
        <v>1576</v>
      </c>
      <c r="P8" s="112" t="s">
        <v>1817</v>
      </c>
      <c r="Q8" s="329" t="s">
        <v>1579</v>
      </c>
      <c r="R8" s="329" t="s">
        <v>1579</v>
      </c>
      <c r="S8" s="329" t="s">
        <v>1579</v>
      </c>
      <c r="T8" s="329" t="s">
        <v>1579</v>
      </c>
      <c r="U8" s="329" t="s">
        <v>1579</v>
      </c>
      <c r="V8" s="329" t="s">
        <v>1579</v>
      </c>
      <c r="W8" s="115" t="s">
        <v>621</v>
      </c>
      <c r="X8" s="115"/>
    </row>
    <row r="9" spans="1:24" ht="24.95" customHeight="1" x14ac:dyDescent="0.2">
      <c r="A9" s="115" t="s">
        <v>25</v>
      </c>
      <c r="B9" s="115" t="s">
        <v>1576</v>
      </c>
      <c r="C9" s="521" t="s">
        <v>129</v>
      </c>
      <c r="D9" s="115" t="s">
        <v>129</v>
      </c>
      <c r="E9" s="115" t="s">
        <v>129</v>
      </c>
      <c r="F9" s="115" t="s">
        <v>129</v>
      </c>
      <c r="G9" s="115" t="s">
        <v>129</v>
      </c>
      <c r="H9" s="521" t="s">
        <v>129</v>
      </c>
      <c r="I9" s="115" t="s">
        <v>129</v>
      </c>
      <c r="J9" s="115" t="s">
        <v>129</v>
      </c>
      <c r="K9" s="115" t="s">
        <v>129</v>
      </c>
      <c r="L9" s="115" t="s">
        <v>129</v>
      </c>
      <c r="M9" s="115" t="s">
        <v>129</v>
      </c>
      <c r="N9" s="115" t="s">
        <v>129</v>
      </c>
      <c r="O9" s="112" t="s">
        <v>1576</v>
      </c>
      <c r="P9" s="112" t="s">
        <v>1818</v>
      </c>
      <c r="Q9" s="329" t="s">
        <v>1579</v>
      </c>
      <c r="R9" s="329" t="s">
        <v>1579</v>
      </c>
      <c r="S9" s="329" t="s">
        <v>1579</v>
      </c>
      <c r="T9" s="329" t="s">
        <v>1579</v>
      </c>
      <c r="U9" s="329" t="s">
        <v>1579</v>
      </c>
      <c r="V9" s="329" t="s">
        <v>1579</v>
      </c>
      <c r="W9" s="115" t="s">
        <v>621</v>
      </c>
      <c r="X9" s="115"/>
    </row>
    <row r="10" spans="1:24" ht="24.95" customHeight="1" x14ac:dyDescent="0.2">
      <c r="A10" s="115" t="s">
        <v>25</v>
      </c>
      <c r="B10" s="115" t="s">
        <v>1576</v>
      </c>
      <c r="C10" s="521" t="s">
        <v>129</v>
      </c>
      <c r="D10" s="115" t="s">
        <v>129</v>
      </c>
      <c r="E10" s="115" t="s">
        <v>129</v>
      </c>
      <c r="F10" s="115" t="s">
        <v>129</v>
      </c>
      <c r="G10" s="115" t="s">
        <v>129</v>
      </c>
      <c r="H10" s="521" t="s">
        <v>129</v>
      </c>
      <c r="I10" s="115" t="s">
        <v>129</v>
      </c>
      <c r="J10" s="115" t="s">
        <v>129</v>
      </c>
      <c r="K10" s="115" t="s">
        <v>129</v>
      </c>
      <c r="L10" s="115" t="s">
        <v>129</v>
      </c>
      <c r="M10" s="115" t="s">
        <v>129</v>
      </c>
      <c r="N10" s="115" t="s">
        <v>129</v>
      </c>
      <c r="O10" s="112" t="s">
        <v>1576</v>
      </c>
      <c r="P10" s="112" t="s">
        <v>1819</v>
      </c>
      <c r="Q10" s="329" t="s">
        <v>1579</v>
      </c>
      <c r="R10" s="329" t="s">
        <v>1579</v>
      </c>
      <c r="S10" s="329" t="s">
        <v>1579</v>
      </c>
      <c r="T10" s="329" t="s">
        <v>1579</v>
      </c>
      <c r="U10" s="329" t="s">
        <v>1579</v>
      </c>
      <c r="V10" s="329" t="s">
        <v>1579</v>
      </c>
      <c r="W10" s="115" t="s">
        <v>621</v>
      </c>
      <c r="X10" s="115"/>
    </row>
    <row r="11" spans="1:24" ht="24.95" customHeight="1" x14ac:dyDescent="0.2">
      <c r="A11" s="115" t="s">
        <v>25</v>
      </c>
      <c r="B11" s="115" t="s">
        <v>1576</v>
      </c>
      <c r="C11" s="521" t="s">
        <v>129</v>
      </c>
      <c r="D11" s="115" t="s">
        <v>129</v>
      </c>
      <c r="E11" s="115" t="s">
        <v>129</v>
      </c>
      <c r="F11" s="115" t="s">
        <v>129</v>
      </c>
      <c r="G11" s="115" t="s">
        <v>129</v>
      </c>
      <c r="H11" s="521" t="s">
        <v>129</v>
      </c>
      <c r="I11" s="115" t="s">
        <v>129</v>
      </c>
      <c r="J11" s="115" t="s">
        <v>129</v>
      </c>
      <c r="K11" s="115" t="s">
        <v>129</v>
      </c>
      <c r="L11" s="115" t="s">
        <v>129</v>
      </c>
      <c r="M11" s="115" t="s">
        <v>129</v>
      </c>
      <c r="N11" s="115" t="s">
        <v>129</v>
      </c>
      <c r="O11" s="112" t="s">
        <v>1576</v>
      </c>
      <c r="P11" s="112" t="s">
        <v>1820</v>
      </c>
      <c r="Q11" s="329" t="s">
        <v>1579</v>
      </c>
      <c r="R11" s="329" t="s">
        <v>1579</v>
      </c>
      <c r="S11" s="329" t="s">
        <v>1579</v>
      </c>
      <c r="T11" s="329" t="s">
        <v>1579</v>
      </c>
      <c r="U11" s="329" t="s">
        <v>1579</v>
      </c>
      <c r="V11" s="329" t="s">
        <v>1579</v>
      </c>
      <c r="W11" s="115" t="s">
        <v>621</v>
      </c>
      <c r="X11" s="115"/>
    </row>
    <row r="12" spans="1:24" ht="24.95" customHeight="1" x14ac:dyDescent="0.2">
      <c r="A12" s="115" t="s">
        <v>25</v>
      </c>
      <c r="B12" s="115" t="s">
        <v>1576</v>
      </c>
      <c r="C12" s="521" t="s">
        <v>129</v>
      </c>
      <c r="D12" s="115" t="s">
        <v>129</v>
      </c>
      <c r="E12" s="115" t="s">
        <v>129</v>
      </c>
      <c r="F12" s="115" t="s">
        <v>129</v>
      </c>
      <c r="G12" s="115" t="s">
        <v>129</v>
      </c>
      <c r="H12" s="521" t="s">
        <v>129</v>
      </c>
      <c r="I12" s="115" t="s">
        <v>129</v>
      </c>
      <c r="J12" s="115" t="s">
        <v>129</v>
      </c>
      <c r="K12" s="115" t="s">
        <v>129</v>
      </c>
      <c r="L12" s="115" t="s">
        <v>129</v>
      </c>
      <c r="M12" s="115" t="s">
        <v>129</v>
      </c>
      <c r="N12" s="115" t="s">
        <v>129</v>
      </c>
      <c r="O12" s="112" t="s">
        <v>1576</v>
      </c>
      <c r="P12" s="112" t="s">
        <v>1821</v>
      </c>
      <c r="Q12" s="329" t="s">
        <v>1579</v>
      </c>
      <c r="R12" s="329" t="s">
        <v>1579</v>
      </c>
      <c r="S12" s="329" t="s">
        <v>1579</v>
      </c>
      <c r="T12" s="329" t="s">
        <v>1579</v>
      </c>
      <c r="U12" s="329" t="s">
        <v>1579</v>
      </c>
      <c r="V12" s="329" t="s">
        <v>1579</v>
      </c>
      <c r="W12" s="115" t="s">
        <v>621</v>
      </c>
      <c r="X12" s="115"/>
    </row>
    <row r="13" spans="1:24" ht="24.95" customHeight="1" x14ac:dyDescent="0.2">
      <c r="A13" s="115" t="s">
        <v>27</v>
      </c>
      <c r="B13" s="115" t="s">
        <v>1576</v>
      </c>
      <c r="C13" s="115" t="s">
        <v>1802</v>
      </c>
      <c r="D13" s="112" t="s">
        <v>1822</v>
      </c>
      <c r="E13" s="112" t="s">
        <v>1804</v>
      </c>
      <c r="F13" s="112" t="s">
        <v>1805</v>
      </c>
      <c r="G13" s="112" t="s">
        <v>1823</v>
      </c>
      <c r="H13" s="112" t="s">
        <v>1802</v>
      </c>
      <c r="I13" s="112" t="s">
        <v>1824</v>
      </c>
      <c r="J13" s="115" t="s">
        <v>129</v>
      </c>
      <c r="K13" s="112" t="s">
        <v>1825</v>
      </c>
      <c r="L13" s="112" t="s">
        <v>1816</v>
      </c>
      <c r="M13" s="115" t="s">
        <v>129</v>
      </c>
      <c r="N13" s="115" t="s">
        <v>129</v>
      </c>
      <c r="O13" s="112" t="s">
        <v>1576</v>
      </c>
      <c r="P13" s="112" t="s">
        <v>1826</v>
      </c>
      <c r="Q13" s="329" t="s">
        <v>1579</v>
      </c>
      <c r="R13" s="329" t="s">
        <v>1579</v>
      </c>
      <c r="S13" s="329" t="s">
        <v>1579</v>
      </c>
      <c r="T13" s="329" t="s">
        <v>1579</v>
      </c>
      <c r="U13" s="329" t="s">
        <v>1579</v>
      </c>
      <c r="V13" s="329" t="s">
        <v>1579</v>
      </c>
      <c r="W13" s="115" t="s">
        <v>621</v>
      </c>
      <c r="X13" s="115"/>
    </row>
    <row r="14" spans="1:24" ht="24.95" customHeight="1" x14ac:dyDescent="0.2">
      <c r="A14" s="115" t="s">
        <v>27</v>
      </c>
      <c r="B14" s="115" t="s">
        <v>1576</v>
      </c>
      <c r="C14" s="115" t="s">
        <v>129</v>
      </c>
      <c r="D14" s="115" t="s">
        <v>129</v>
      </c>
      <c r="E14" s="115" t="s">
        <v>129</v>
      </c>
      <c r="F14" s="115" t="s">
        <v>129</v>
      </c>
      <c r="G14" s="115" t="s">
        <v>129</v>
      </c>
      <c r="H14" s="115" t="s">
        <v>129</v>
      </c>
      <c r="I14" s="115" t="s">
        <v>129</v>
      </c>
      <c r="J14" s="115" t="s">
        <v>129</v>
      </c>
      <c r="K14" s="115" t="s">
        <v>129</v>
      </c>
      <c r="L14" s="115" t="s">
        <v>129</v>
      </c>
      <c r="M14" s="115" t="s">
        <v>129</v>
      </c>
      <c r="N14" s="115" t="s">
        <v>129</v>
      </c>
      <c r="O14" s="112" t="s">
        <v>1576</v>
      </c>
      <c r="P14" s="112" t="s">
        <v>1818</v>
      </c>
      <c r="Q14" s="329" t="s">
        <v>1579</v>
      </c>
      <c r="R14" s="329" t="s">
        <v>1579</v>
      </c>
      <c r="S14" s="329" t="s">
        <v>1579</v>
      </c>
      <c r="T14" s="329" t="s">
        <v>1579</v>
      </c>
      <c r="U14" s="329" t="s">
        <v>1579</v>
      </c>
      <c r="V14" s="329" t="s">
        <v>1579</v>
      </c>
      <c r="W14" s="115" t="s">
        <v>621</v>
      </c>
      <c r="X14" s="115"/>
    </row>
    <row r="15" spans="1:24" ht="24.95" customHeight="1" x14ac:dyDescent="0.2">
      <c r="A15" s="115" t="s">
        <v>27</v>
      </c>
      <c r="B15" s="115" t="s">
        <v>1576</v>
      </c>
      <c r="C15" s="115" t="s">
        <v>129</v>
      </c>
      <c r="D15" s="115" t="s">
        <v>129</v>
      </c>
      <c r="E15" s="115" t="s">
        <v>129</v>
      </c>
      <c r="F15" s="115" t="s">
        <v>129</v>
      </c>
      <c r="G15" s="115" t="s">
        <v>129</v>
      </c>
      <c r="H15" s="115" t="s">
        <v>129</v>
      </c>
      <c r="I15" s="115" t="s">
        <v>129</v>
      </c>
      <c r="J15" s="115" t="s">
        <v>129</v>
      </c>
      <c r="K15" s="115" t="s">
        <v>129</v>
      </c>
      <c r="L15" s="115" t="s">
        <v>129</v>
      </c>
      <c r="M15" s="115" t="s">
        <v>129</v>
      </c>
      <c r="N15" s="115" t="s">
        <v>129</v>
      </c>
      <c r="O15" s="112" t="s">
        <v>1576</v>
      </c>
      <c r="P15" s="112" t="s">
        <v>1827</v>
      </c>
      <c r="Q15" s="329" t="s">
        <v>1579</v>
      </c>
      <c r="R15" s="329" t="s">
        <v>1579</v>
      </c>
      <c r="S15" s="329" t="s">
        <v>1579</v>
      </c>
      <c r="T15" s="329" t="s">
        <v>1579</v>
      </c>
      <c r="U15" s="329" t="s">
        <v>1579</v>
      </c>
      <c r="V15" s="329" t="s">
        <v>1579</v>
      </c>
      <c r="W15" s="115" t="s">
        <v>621</v>
      </c>
      <c r="X15" s="115"/>
    </row>
    <row r="16" spans="1:24" ht="24.95" customHeight="1" x14ac:dyDescent="0.2">
      <c r="A16" s="115" t="s">
        <v>3087</v>
      </c>
      <c r="B16" s="115" t="s">
        <v>3407</v>
      </c>
      <c r="C16" s="92" t="s">
        <v>3408</v>
      </c>
      <c r="D16" s="112" t="s">
        <v>3409</v>
      </c>
      <c r="E16" s="112" t="s">
        <v>3410</v>
      </c>
      <c r="F16" s="115" t="s">
        <v>85</v>
      </c>
      <c r="G16" s="112" t="s">
        <v>3411</v>
      </c>
      <c r="H16" s="112" t="s">
        <v>3408</v>
      </c>
      <c r="I16" s="112" t="s">
        <v>3412</v>
      </c>
      <c r="J16" s="115" t="s">
        <v>85</v>
      </c>
      <c r="K16" s="112" t="s">
        <v>3413</v>
      </c>
      <c r="L16" s="112" t="s">
        <v>3412</v>
      </c>
      <c r="M16" s="115" t="s">
        <v>85</v>
      </c>
      <c r="N16" s="115" t="s">
        <v>85</v>
      </c>
      <c r="O16" s="329" t="s">
        <v>235</v>
      </c>
      <c r="P16" s="329" t="s">
        <v>235</v>
      </c>
      <c r="Q16" s="329" t="s">
        <v>235</v>
      </c>
      <c r="R16" s="329" t="s">
        <v>235</v>
      </c>
      <c r="S16" s="329" t="s">
        <v>235</v>
      </c>
      <c r="T16" s="329" t="s">
        <v>235</v>
      </c>
      <c r="U16" s="329" t="s">
        <v>235</v>
      </c>
      <c r="V16" s="329" t="s">
        <v>235</v>
      </c>
      <c r="W16" s="329" t="s">
        <v>235</v>
      </c>
      <c r="X16" s="329" t="s">
        <v>235</v>
      </c>
    </row>
    <row r="17" spans="1:24" ht="24.95" customHeight="1" x14ac:dyDescent="0.2">
      <c r="A17" s="115" t="s">
        <v>3087</v>
      </c>
      <c r="B17" s="115" t="s">
        <v>3414</v>
      </c>
      <c r="C17" s="92" t="s">
        <v>3408</v>
      </c>
      <c r="D17" s="112" t="s">
        <v>3409</v>
      </c>
      <c r="E17" s="112" t="s">
        <v>3410</v>
      </c>
      <c r="F17" s="115" t="s">
        <v>85</v>
      </c>
      <c r="G17" s="112" t="s">
        <v>3411</v>
      </c>
      <c r="H17" s="112" t="s">
        <v>3408</v>
      </c>
      <c r="I17" s="112" t="s">
        <v>3412</v>
      </c>
      <c r="J17" s="115" t="s">
        <v>85</v>
      </c>
      <c r="K17" s="112" t="s">
        <v>3413</v>
      </c>
      <c r="L17" s="112" t="s">
        <v>3412</v>
      </c>
      <c r="M17" s="115" t="s">
        <v>85</v>
      </c>
      <c r="N17" s="115" t="s">
        <v>85</v>
      </c>
      <c r="O17" s="329" t="s">
        <v>235</v>
      </c>
      <c r="P17" s="329" t="s">
        <v>235</v>
      </c>
      <c r="Q17" s="329" t="s">
        <v>235</v>
      </c>
      <c r="R17" s="329" t="s">
        <v>235</v>
      </c>
      <c r="S17" s="329" t="s">
        <v>235</v>
      </c>
      <c r="T17" s="329" t="s">
        <v>235</v>
      </c>
      <c r="U17" s="329" t="s">
        <v>235</v>
      </c>
      <c r="V17" s="329" t="s">
        <v>235</v>
      </c>
      <c r="W17" s="329" t="s">
        <v>235</v>
      </c>
      <c r="X17" s="329" t="s">
        <v>235</v>
      </c>
    </row>
    <row r="18" spans="1:24" ht="24.95" customHeight="1" x14ac:dyDescent="0.2">
      <c r="A18" s="115" t="s">
        <v>3087</v>
      </c>
      <c r="B18" s="115" t="s">
        <v>3415</v>
      </c>
      <c r="C18" s="92" t="s">
        <v>3408</v>
      </c>
      <c r="D18" s="112" t="s">
        <v>3409</v>
      </c>
      <c r="E18" s="112" t="s">
        <v>3410</v>
      </c>
      <c r="F18" s="115" t="s">
        <v>85</v>
      </c>
      <c r="G18" s="112" t="s">
        <v>3411</v>
      </c>
      <c r="H18" s="112" t="s">
        <v>3408</v>
      </c>
      <c r="I18" s="112" t="s">
        <v>3412</v>
      </c>
      <c r="J18" s="115" t="s">
        <v>85</v>
      </c>
      <c r="K18" s="112" t="s">
        <v>3413</v>
      </c>
      <c r="L18" s="112" t="s">
        <v>3412</v>
      </c>
      <c r="M18" s="115" t="s">
        <v>85</v>
      </c>
      <c r="N18" s="115" t="s">
        <v>85</v>
      </c>
      <c r="O18" s="329" t="s">
        <v>235</v>
      </c>
      <c r="P18" s="329" t="s">
        <v>235</v>
      </c>
      <c r="Q18" s="329" t="s">
        <v>235</v>
      </c>
      <c r="R18" s="329" t="s">
        <v>235</v>
      </c>
      <c r="S18" s="329" t="s">
        <v>235</v>
      </c>
      <c r="T18" s="329" t="s">
        <v>235</v>
      </c>
      <c r="U18" s="329" t="s">
        <v>235</v>
      </c>
      <c r="V18" s="329" t="s">
        <v>235</v>
      </c>
      <c r="W18" s="329" t="s">
        <v>235</v>
      </c>
      <c r="X18" s="329" t="s">
        <v>235</v>
      </c>
    </row>
    <row r="19" spans="1:24" ht="24.95" customHeight="1" x14ac:dyDescent="0.2">
      <c r="A19" s="115" t="s">
        <v>3087</v>
      </c>
      <c r="B19" s="115" t="s">
        <v>3416</v>
      </c>
      <c r="C19" s="92" t="s">
        <v>3408</v>
      </c>
      <c r="D19" s="112" t="s">
        <v>3409</v>
      </c>
      <c r="E19" s="112" t="s">
        <v>3410</v>
      </c>
      <c r="F19" s="115" t="s">
        <v>85</v>
      </c>
      <c r="G19" s="112" t="s">
        <v>3411</v>
      </c>
      <c r="H19" s="112" t="s">
        <v>3408</v>
      </c>
      <c r="I19" s="112" t="s">
        <v>3412</v>
      </c>
      <c r="J19" s="115" t="s">
        <v>85</v>
      </c>
      <c r="K19" s="112" t="s">
        <v>3413</v>
      </c>
      <c r="L19" s="112" t="s">
        <v>3412</v>
      </c>
      <c r="M19" s="115" t="s">
        <v>85</v>
      </c>
      <c r="N19" s="115" t="s">
        <v>85</v>
      </c>
      <c r="O19" s="329" t="s">
        <v>235</v>
      </c>
      <c r="P19" s="329" t="s">
        <v>235</v>
      </c>
      <c r="Q19" s="329" t="s">
        <v>235</v>
      </c>
      <c r="R19" s="329" t="s">
        <v>235</v>
      </c>
      <c r="S19" s="329" t="s">
        <v>235</v>
      </c>
      <c r="T19" s="329" t="s">
        <v>235</v>
      </c>
      <c r="U19" s="329" t="s">
        <v>235</v>
      </c>
      <c r="V19" s="329" t="s">
        <v>235</v>
      </c>
      <c r="W19" s="329" t="s">
        <v>235</v>
      </c>
      <c r="X19" s="329" t="s">
        <v>235</v>
      </c>
    </row>
    <row r="20" spans="1:24" ht="24.95" customHeight="1" x14ac:dyDescent="0.2">
      <c r="A20" s="115" t="s">
        <v>3087</v>
      </c>
      <c r="B20" s="115" t="s">
        <v>3417</v>
      </c>
      <c r="C20" s="92" t="s">
        <v>3408</v>
      </c>
      <c r="D20" s="112" t="s">
        <v>3409</v>
      </c>
      <c r="E20" s="112" t="s">
        <v>3410</v>
      </c>
      <c r="F20" s="115" t="s">
        <v>85</v>
      </c>
      <c r="G20" s="112" t="s">
        <v>3411</v>
      </c>
      <c r="H20" s="112" t="s">
        <v>3408</v>
      </c>
      <c r="I20" s="112" t="s">
        <v>3412</v>
      </c>
      <c r="J20" s="115" t="s">
        <v>85</v>
      </c>
      <c r="K20" s="112" t="s">
        <v>3413</v>
      </c>
      <c r="L20" s="112" t="s">
        <v>3412</v>
      </c>
      <c r="M20" s="115" t="s">
        <v>85</v>
      </c>
      <c r="N20" s="115" t="s">
        <v>85</v>
      </c>
      <c r="O20" s="329" t="s">
        <v>235</v>
      </c>
      <c r="P20" s="329" t="s">
        <v>235</v>
      </c>
      <c r="Q20" s="329" t="s">
        <v>235</v>
      </c>
      <c r="R20" s="329" t="s">
        <v>235</v>
      </c>
      <c r="S20" s="329" t="s">
        <v>235</v>
      </c>
      <c r="T20" s="329" t="s">
        <v>235</v>
      </c>
      <c r="U20" s="329" t="s">
        <v>235</v>
      </c>
      <c r="V20" s="329" t="s">
        <v>235</v>
      </c>
      <c r="W20" s="329" t="s">
        <v>235</v>
      </c>
      <c r="X20" s="329" t="s">
        <v>235</v>
      </c>
    </row>
    <row r="21" spans="1:24" ht="24.95" customHeight="1" x14ac:dyDescent="0.2">
      <c r="A21" s="115" t="s">
        <v>3087</v>
      </c>
      <c r="B21" s="115" t="s">
        <v>3418</v>
      </c>
      <c r="C21" s="92" t="s">
        <v>3408</v>
      </c>
      <c r="D21" s="112" t="s">
        <v>3409</v>
      </c>
      <c r="E21" s="112" t="s">
        <v>3410</v>
      </c>
      <c r="F21" s="115" t="s">
        <v>85</v>
      </c>
      <c r="G21" s="112" t="s">
        <v>3411</v>
      </c>
      <c r="H21" s="112" t="s">
        <v>3408</v>
      </c>
      <c r="I21" s="112" t="s">
        <v>3412</v>
      </c>
      <c r="J21" s="115" t="s">
        <v>85</v>
      </c>
      <c r="K21" s="112" t="s">
        <v>3413</v>
      </c>
      <c r="L21" s="112" t="s">
        <v>3412</v>
      </c>
      <c r="M21" s="115" t="s">
        <v>85</v>
      </c>
      <c r="N21" s="115" t="s">
        <v>85</v>
      </c>
      <c r="O21" s="329" t="s">
        <v>235</v>
      </c>
      <c r="P21" s="329" t="s">
        <v>235</v>
      </c>
      <c r="Q21" s="329" t="s">
        <v>235</v>
      </c>
      <c r="R21" s="329" t="s">
        <v>235</v>
      </c>
      <c r="S21" s="329" t="s">
        <v>235</v>
      </c>
      <c r="T21" s="329" t="s">
        <v>235</v>
      </c>
      <c r="U21" s="329" t="s">
        <v>235</v>
      </c>
      <c r="V21" s="329" t="s">
        <v>235</v>
      </c>
      <c r="W21" s="329" t="s">
        <v>235</v>
      </c>
      <c r="X21" s="329" t="s">
        <v>235</v>
      </c>
    </row>
    <row r="22" spans="1:24" ht="24.95" customHeight="1" x14ac:dyDescent="0.2">
      <c r="A22" s="115" t="s">
        <v>3087</v>
      </c>
      <c r="B22" s="115" t="s">
        <v>3419</v>
      </c>
      <c r="C22" s="92" t="s">
        <v>3408</v>
      </c>
      <c r="D22" s="112" t="s">
        <v>3409</v>
      </c>
      <c r="E22" s="112" t="s">
        <v>3410</v>
      </c>
      <c r="F22" s="115" t="s">
        <v>85</v>
      </c>
      <c r="G22" s="112" t="s">
        <v>3411</v>
      </c>
      <c r="H22" s="112" t="s">
        <v>3408</v>
      </c>
      <c r="I22" s="112" t="s">
        <v>3412</v>
      </c>
      <c r="J22" s="115" t="s">
        <v>85</v>
      </c>
      <c r="K22" s="112" t="s">
        <v>3413</v>
      </c>
      <c r="L22" s="112" t="s">
        <v>3412</v>
      </c>
      <c r="M22" s="115" t="s">
        <v>85</v>
      </c>
      <c r="N22" s="115" t="s">
        <v>85</v>
      </c>
      <c r="O22" s="329" t="s">
        <v>235</v>
      </c>
      <c r="P22" s="329" t="s">
        <v>235</v>
      </c>
      <c r="Q22" s="329" t="s">
        <v>235</v>
      </c>
      <c r="R22" s="329" t="s">
        <v>235</v>
      </c>
      <c r="S22" s="329" t="s">
        <v>235</v>
      </c>
      <c r="T22" s="329" t="s">
        <v>235</v>
      </c>
      <c r="U22" s="329" t="s">
        <v>235</v>
      </c>
      <c r="V22" s="329" t="s">
        <v>235</v>
      </c>
      <c r="W22" s="329" t="s">
        <v>235</v>
      </c>
      <c r="X22" s="329" t="s">
        <v>235</v>
      </c>
    </row>
    <row r="23" spans="1:24" ht="24.95" customHeight="1" x14ac:dyDescent="0.2">
      <c r="A23" s="115" t="s">
        <v>3087</v>
      </c>
      <c r="B23" s="115" t="s">
        <v>3420</v>
      </c>
      <c r="C23" s="92" t="s">
        <v>3408</v>
      </c>
      <c r="D23" s="112" t="s">
        <v>3409</v>
      </c>
      <c r="E23" s="112" t="s">
        <v>3410</v>
      </c>
      <c r="F23" s="115" t="s">
        <v>85</v>
      </c>
      <c r="G23" s="112" t="s">
        <v>3411</v>
      </c>
      <c r="H23" s="112" t="s">
        <v>3408</v>
      </c>
      <c r="I23" s="112" t="s">
        <v>3412</v>
      </c>
      <c r="J23" s="115" t="s">
        <v>85</v>
      </c>
      <c r="K23" s="112" t="s">
        <v>3413</v>
      </c>
      <c r="L23" s="112" t="s">
        <v>3412</v>
      </c>
      <c r="M23" s="115" t="s">
        <v>85</v>
      </c>
      <c r="N23" s="115" t="s">
        <v>85</v>
      </c>
      <c r="O23" s="329" t="s">
        <v>235</v>
      </c>
      <c r="P23" s="329" t="s">
        <v>235</v>
      </c>
      <c r="Q23" s="329" t="s">
        <v>235</v>
      </c>
      <c r="R23" s="329" t="s">
        <v>235</v>
      </c>
      <c r="S23" s="329" t="s">
        <v>235</v>
      </c>
      <c r="T23" s="329" t="s">
        <v>235</v>
      </c>
      <c r="U23" s="329" t="s">
        <v>235</v>
      </c>
      <c r="V23" s="329" t="s">
        <v>235</v>
      </c>
      <c r="W23" s="329" t="s">
        <v>235</v>
      </c>
      <c r="X23" s="329" t="s">
        <v>235</v>
      </c>
    </row>
    <row r="24" spans="1:24" ht="24.95" customHeight="1" x14ac:dyDescent="0.2">
      <c r="A24" s="115" t="s">
        <v>3073</v>
      </c>
      <c r="B24" s="115" t="s">
        <v>4116</v>
      </c>
      <c r="C24" s="115" t="s">
        <v>4117</v>
      </c>
      <c r="D24" s="112" t="s">
        <v>4118</v>
      </c>
      <c r="E24" s="115" t="s">
        <v>4119</v>
      </c>
      <c r="F24" s="92" t="s">
        <v>4120</v>
      </c>
      <c r="G24" s="112" t="s">
        <v>4121</v>
      </c>
      <c r="H24" s="92" t="s">
        <v>4122</v>
      </c>
      <c r="I24" s="112" t="s">
        <v>4123</v>
      </c>
      <c r="J24" s="112" t="s">
        <v>4124</v>
      </c>
      <c r="K24" s="115" t="s">
        <v>85</v>
      </c>
      <c r="L24" s="115" t="s">
        <v>85</v>
      </c>
      <c r="M24" s="115" t="s">
        <v>85</v>
      </c>
      <c r="N24" s="115" t="s">
        <v>85</v>
      </c>
      <c r="O24" s="115">
        <v>5</v>
      </c>
      <c r="P24" s="115" t="s">
        <v>4072</v>
      </c>
      <c r="Q24" s="115"/>
      <c r="R24" s="330" t="s">
        <v>4125</v>
      </c>
      <c r="S24" s="115" t="s">
        <v>526</v>
      </c>
      <c r="T24" s="115" t="s">
        <v>526</v>
      </c>
      <c r="U24" s="115" t="s">
        <v>526</v>
      </c>
      <c r="V24" s="115" t="s">
        <v>4126</v>
      </c>
      <c r="W24" s="115"/>
      <c r="X24" s="115"/>
    </row>
    <row r="25" spans="1:24" ht="24.95" customHeight="1" x14ac:dyDescent="0.2">
      <c r="A25" s="115" t="s">
        <v>3073</v>
      </c>
      <c r="B25" s="115" t="s">
        <v>4116</v>
      </c>
      <c r="C25" s="115" t="s">
        <v>4127</v>
      </c>
      <c r="D25" s="115" t="s">
        <v>4128</v>
      </c>
      <c r="E25" s="115"/>
      <c r="F25" s="115" t="s">
        <v>4129</v>
      </c>
      <c r="G25" s="115"/>
      <c r="H25" s="115"/>
      <c r="I25" s="115"/>
      <c r="J25" s="115"/>
      <c r="K25" s="115"/>
      <c r="L25" s="115"/>
      <c r="M25" s="115"/>
      <c r="N25" s="115"/>
      <c r="O25" s="115"/>
      <c r="P25" s="115" t="s">
        <v>4130</v>
      </c>
      <c r="Q25" s="115"/>
      <c r="R25" s="115" t="s">
        <v>4131</v>
      </c>
      <c r="S25" s="115" t="s">
        <v>526</v>
      </c>
      <c r="T25" s="115" t="s">
        <v>526</v>
      </c>
      <c r="U25" s="115" t="s">
        <v>526</v>
      </c>
      <c r="V25" s="115" t="s">
        <v>4132</v>
      </c>
      <c r="W25" s="115"/>
      <c r="X25" s="115"/>
    </row>
    <row r="26" spans="1:24" ht="24.95" customHeight="1" x14ac:dyDescent="0.2">
      <c r="A26" s="115" t="s">
        <v>3073</v>
      </c>
      <c r="B26" s="115" t="s">
        <v>4116</v>
      </c>
      <c r="C26" s="115" t="s">
        <v>4133</v>
      </c>
      <c r="D26" s="112" t="s">
        <v>4134</v>
      </c>
      <c r="E26" s="115" t="s">
        <v>3806</v>
      </c>
      <c r="F26" s="115"/>
      <c r="G26" s="115"/>
      <c r="H26" s="115"/>
      <c r="I26" s="115"/>
      <c r="J26" s="115"/>
      <c r="K26" s="115"/>
      <c r="L26" s="115"/>
      <c r="M26" s="115"/>
      <c r="N26" s="115"/>
      <c r="O26" s="115"/>
      <c r="P26" s="115"/>
      <c r="Q26" s="115"/>
      <c r="R26" s="115"/>
      <c r="S26" s="115"/>
      <c r="T26" s="115"/>
      <c r="U26" s="115"/>
      <c r="V26" s="115"/>
      <c r="W26" s="115"/>
      <c r="X26" s="112" t="s">
        <v>4135</v>
      </c>
    </row>
    <row r="27" spans="1:24" ht="24.95" customHeight="1" x14ac:dyDescent="0.2">
      <c r="A27" s="115" t="s">
        <v>3073</v>
      </c>
      <c r="B27" s="115" t="s">
        <v>4116</v>
      </c>
      <c r="C27" s="115" t="s">
        <v>4136</v>
      </c>
      <c r="D27" s="112" t="s">
        <v>4137</v>
      </c>
      <c r="E27" s="115" t="s">
        <v>3806</v>
      </c>
      <c r="F27" s="115"/>
      <c r="G27" s="115"/>
      <c r="H27" s="115"/>
      <c r="I27" s="115"/>
      <c r="J27" s="115"/>
      <c r="K27" s="115"/>
      <c r="L27" s="115"/>
      <c r="M27" s="115"/>
      <c r="N27" s="115"/>
      <c r="O27" s="115"/>
      <c r="P27" s="115"/>
      <c r="Q27" s="115"/>
      <c r="R27" s="115"/>
      <c r="S27" s="115"/>
      <c r="T27" s="115"/>
      <c r="U27" s="115"/>
      <c r="V27" s="115"/>
      <c r="W27" s="115"/>
      <c r="X27" s="112" t="s">
        <v>4138</v>
      </c>
    </row>
    <row r="28" spans="1:24" ht="24.95" customHeight="1" x14ac:dyDescent="0.2">
      <c r="A28" s="115" t="s">
        <v>3073</v>
      </c>
      <c r="B28" s="115" t="s">
        <v>4116</v>
      </c>
      <c r="C28" s="115" t="s">
        <v>4139</v>
      </c>
      <c r="D28" s="112" t="s">
        <v>4140</v>
      </c>
      <c r="E28" s="115" t="s">
        <v>4119</v>
      </c>
      <c r="F28" s="92" t="s">
        <v>4141</v>
      </c>
      <c r="G28" s="115"/>
      <c r="H28" s="115"/>
      <c r="I28" s="115"/>
      <c r="J28" s="115"/>
      <c r="K28" s="115"/>
      <c r="L28" s="115"/>
      <c r="M28" s="115"/>
      <c r="N28" s="115"/>
      <c r="O28" s="115"/>
      <c r="P28" s="115"/>
      <c r="Q28" s="115"/>
      <c r="R28" s="115"/>
      <c r="S28" s="115"/>
      <c r="T28" s="115"/>
      <c r="U28" s="115"/>
      <c r="V28" s="115"/>
      <c r="W28" s="115"/>
      <c r="X28" s="115"/>
    </row>
    <row r="29" spans="1:24" ht="24.95" customHeight="1" x14ac:dyDescent="0.2">
      <c r="A29" s="115" t="s">
        <v>3073</v>
      </c>
      <c r="B29" s="115" t="s">
        <v>4116</v>
      </c>
      <c r="C29" s="115" t="s">
        <v>4142</v>
      </c>
      <c r="D29" s="112" t="s">
        <v>4143</v>
      </c>
      <c r="E29" s="115" t="s">
        <v>4119</v>
      </c>
      <c r="F29" s="92" t="s">
        <v>4144</v>
      </c>
      <c r="G29" s="115"/>
      <c r="H29" s="115"/>
      <c r="I29" s="115"/>
      <c r="J29" s="115"/>
      <c r="K29" s="115"/>
      <c r="L29" s="115"/>
      <c r="M29" s="115"/>
      <c r="N29" s="115"/>
      <c r="O29" s="115"/>
      <c r="P29" s="115"/>
      <c r="Q29" s="115"/>
      <c r="R29" s="115"/>
      <c r="S29" s="115"/>
      <c r="T29" s="115"/>
      <c r="U29" s="115"/>
      <c r="V29" s="115"/>
      <c r="W29" s="115"/>
      <c r="X29" s="115"/>
    </row>
    <row r="30" spans="1:24" ht="24.95" customHeight="1" x14ac:dyDescent="0.2">
      <c r="A30" s="115" t="s">
        <v>3073</v>
      </c>
      <c r="B30" s="115" t="s">
        <v>4116</v>
      </c>
      <c r="C30" s="115" t="s">
        <v>4145</v>
      </c>
      <c r="D30" s="112"/>
      <c r="E30" s="115"/>
      <c r="F30" s="115"/>
      <c r="G30" s="115"/>
      <c r="H30" s="115"/>
      <c r="I30" s="115"/>
      <c r="J30" s="115"/>
      <c r="K30" s="115"/>
      <c r="L30" s="115"/>
      <c r="M30" s="115"/>
      <c r="N30" s="115"/>
      <c r="O30" s="115"/>
      <c r="P30" s="115"/>
      <c r="Q30" s="115"/>
      <c r="R30" s="115"/>
      <c r="S30" s="115"/>
      <c r="T30" s="115"/>
      <c r="U30" s="115"/>
      <c r="V30" s="115"/>
      <c r="W30" s="115"/>
      <c r="X30" s="115"/>
    </row>
    <row r="31" spans="1:24" ht="24.95" customHeight="1" x14ac:dyDescent="0.2">
      <c r="A31" s="115" t="s">
        <v>3073</v>
      </c>
      <c r="B31" s="115" t="s">
        <v>4116</v>
      </c>
      <c r="C31" s="115" t="s">
        <v>4146</v>
      </c>
      <c r="D31" s="112"/>
      <c r="E31" s="115"/>
      <c r="F31" s="115"/>
      <c r="G31" s="115"/>
      <c r="H31" s="115"/>
      <c r="I31" s="115"/>
      <c r="J31" s="115"/>
      <c r="K31" s="115"/>
      <c r="L31" s="115"/>
      <c r="M31" s="115"/>
      <c r="N31" s="115"/>
      <c r="O31" s="115"/>
      <c r="P31" s="115"/>
      <c r="Q31" s="115"/>
      <c r="R31" s="115"/>
      <c r="S31" s="115"/>
      <c r="T31" s="115"/>
      <c r="U31" s="115"/>
      <c r="V31" s="115"/>
      <c r="W31" s="115"/>
      <c r="X31" s="115"/>
    </row>
    <row r="32" spans="1:24" ht="24.95" customHeight="1" x14ac:dyDescent="0.2">
      <c r="A32" s="115" t="s">
        <v>3073</v>
      </c>
      <c r="B32" s="115" t="s">
        <v>4116</v>
      </c>
      <c r="C32" s="115" t="s">
        <v>4147</v>
      </c>
      <c r="D32" s="115"/>
      <c r="E32" s="115"/>
      <c r="F32" s="115"/>
      <c r="G32" s="115"/>
      <c r="H32" s="115"/>
      <c r="I32" s="115"/>
      <c r="J32" s="115"/>
      <c r="K32" s="115"/>
      <c r="L32" s="115"/>
      <c r="M32" s="115"/>
      <c r="N32" s="115"/>
      <c r="O32" s="115"/>
      <c r="P32" s="115"/>
      <c r="Q32" s="115"/>
      <c r="R32" s="115"/>
      <c r="S32" s="115"/>
      <c r="T32" s="115"/>
      <c r="U32" s="115"/>
      <c r="V32" s="115"/>
      <c r="W32" s="115"/>
      <c r="X32" s="115"/>
    </row>
    <row r="33" spans="1:24" ht="24.95" customHeight="1" x14ac:dyDescent="0.2">
      <c r="A33" s="115" t="s">
        <v>3080</v>
      </c>
      <c r="B33" s="112" t="s">
        <v>4604</v>
      </c>
      <c r="C33" s="112" t="s">
        <v>88</v>
      </c>
      <c r="D33" s="112" t="s">
        <v>88</v>
      </c>
      <c r="E33" s="112" t="s">
        <v>88</v>
      </c>
      <c r="F33" s="112" t="s">
        <v>88</v>
      </c>
      <c r="G33" s="112" t="s">
        <v>2765</v>
      </c>
      <c r="H33" s="112" t="s">
        <v>88</v>
      </c>
      <c r="I33" s="112" t="s">
        <v>88</v>
      </c>
      <c r="J33" s="112" t="s">
        <v>88</v>
      </c>
      <c r="K33" s="112" t="s">
        <v>88</v>
      </c>
      <c r="L33" s="112" t="s">
        <v>88</v>
      </c>
      <c r="M33" s="112" t="s">
        <v>88</v>
      </c>
      <c r="N33" s="112" t="s">
        <v>88</v>
      </c>
      <c r="O33" s="112" t="s">
        <v>4463</v>
      </c>
      <c r="P33" s="112" t="s">
        <v>4753</v>
      </c>
      <c r="Q33" s="112" t="s">
        <v>88</v>
      </c>
      <c r="R33" s="112" t="s">
        <v>4754</v>
      </c>
      <c r="S33" s="112">
        <v>1</v>
      </c>
      <c r="T33" s="112">
        <v>7</v>
      </c>
      <c r="U33" s="112">
        <v>365</v>
      </c>
      <c r="V33" s="112" t="s">
        <v>4755</v>
      </c>
      <c r="W33" s="112" t="s">
        <v>88</v>
      </c>
      <c r="X33" s="112"/>
    </row>
    <row r="34" spans="1:24" ht="24.95" customHeight="1" x14ac:dyDescent="0.2">
      <c r="A34" s="115" t="s">
        <v>3080</v>
      </c>
      <c r="B34" s="112" t="s">
        <v>4612</v>
      </c>
      <c r="C34" s="112" t="s">
        <v>88</v>
      </c>
      <c r="D34" s="112" t="s">
        <v>88</v>
      </c>
      <c r="E34" s="112" t="s">
        <v>88</v>
      </c>
      <c r="F34" s="112" t="s">
        <v>88</v>
      </c>
      <c r="G34" s="112" t="s">
        <v>4756</v>
      </c>
      <c r="H34" s="112" t="s">
        <v>88</v>
      </c>
      <c r="I34" s="112" t="s">
        <v>4757</v>
      </c>
      <c r="J34" s="112" t="s">
        <v>4758</v>
      </c>
      <c r="K34" s="112" t="s">
        <v>4757</v>
      </c>
      <c r="L34" s="112" t="s">
        <v>4758</v>
      </c>
      <c r="M34" s="112" t="s">
        <v>88</v>
      </c>
      <c r="N34" s="112" t="s">
        <v>88</v>
      </c>
      <c r="O34" s="112" t="s">
        <v>4759</v>
      </c>
      <c r="P34" s="112" t="s">
        <v>4753</v>
      </c>
      <c r="Q34" s="112" t="s">
        <v>88</v>
      </c>
      <c r="R34" s="112" t="s">
        <v>4754</v>
      </c>
      <c r="S34" s="112">
        <v>1</v>
      </c>
      <c r="T34" s="112">
        <v>7</v>
      </c>
      <c r="U34" s="112">
        <v>365</v>
      </c>
      <c r="V34" s="112" t="s">
        <v>4755</v>
      </c>
      <c r="W34" s="112" t="s">
        <v>88</v>
      </c>
      <c r="X34" s="112"/>
    </row>
    <row r="35" spans="1:24" ht="24.95" customHeight="1" x14ac:dyDescent="0.2">
      <c r="A35" s="115" t="s">
        <v>3080</v>
      </c>
      <c r="B35" s="112" t="s">
        <v>4617</v>
      </c>
      <c r="C35" s="112" t="s">
        <v>4760</v>
      </c>
      <c r="D35" s="112" t="s">
        <v>4761</v>
      </c>
      <c r="E35" s="112" t="s">
        <v>4762</v>
      </c>
      <c r="F35" s="112" t="s">
        <v>4760</v>
      </c>
      <c r="G35" s="112" t="s">
        <v>4763</v>
      </c>
      <c r="H35" s="112" t="s">
        <v>4760</v>
      </c>
      <c r="I35" s="112" t="s">
        <v>4757</v>
      </c>
      <c r="J35" s="112" t="s">
        <v>4758</v>
      </c>
      <c r="K35" s="112" t="s">
        <v>4757</v>
      </c>
      <c r="L35" s="112" t="s">
        <v>4758</v>
      </c>
      <c r="M35" s="112" t="s">
        <v>88</v>
      </c>
      <c r="N35" s="112" t="s">
        <v>88</v>
      </c>
      <c r="O35" s="112" t="s">
        <v>4759</v>
      </c>
      <c r="P35" s="112" t="s">
        <v>4753</v>
      </c>
      <c r="Q35" s="112" t="s">
        <v>88</v>
      </c>
      <c r="R35" s="112" t="s">
        <v>4754</v>
      </c>
      <c r="S35" s="112">
        <v>1</v>
      </c>
      <c r="T35" s="112">
        <v>7</v>
      </c>
      <c r="U35" s="112">
        <v>365</v>
      </c>
      <c r="V35" s="112" t="s">
        <v>4755</v>
      </c>
      <c r="W35" s="112" t="s">
        <v>88</v>
      </c>
      <c r="X35" s="112"/>
    </row>
    <row r="36" spans="1:24" ht="24.95" customHeight="1" x14ac:dyDescent="0.2">
      <c r="A36" s="115" t="s">
        <v>3080</v>
      </c>
      <c r="B36" s="112" t="s">
        <v>4626</v>
      </c>
      <c r="C36" s="112" t="s">
        <v>4764</v>
      </c>
      <c r="D36" s="112" t="s">
        <v>4761</v>
      </c>
      <c r="E36" s="112" t="s">
        <v>4765</v>
      </c>
      <c r="F36" s="112" t="s">
        <v>4764</v>
      </c>
      <c r="G36" s="112" t="s">
        <v>4763</v>
      </c>
      <c r="H36" s="112" t="s">
        <v>4764</v>
      </c>
      <c r="I36" s="112" t="s">
        <v>4757</v>
      </c>
      <c r="J36" s="112" t="s">
        <v>4758</v>
      </c>
      <c r="K36" s="112" t="s">
        <v>4757</v>
      </c>
      <c r="L36" s="112" t="s">
        <v>4758</v>
      </c>
      <c r="M36" s="112" t="s">
        <v>88</v>
      </c>
      <c r="N36" s="112" t="s">
        <v>88</v>
      </c>
      <c r="O36" s="112" t="s">
        <v>4759</v>
      </c>
      <c r="P36" s="112" t="s">
        <v>4753</v>
      </c>
      <c r="Q36" s="112" t="s">
        <v>88</v>
      </c>
      <c r="R36" s="112" t="s">
        <v>4754</v>
      </c>
      <c r="S36" s="112">
        <v>1</v>
      </c>
      <c r="T36" s="112">
        <v>7</v>
      </c>
      <c r="U36" s="112">
        <v>365</v>
      </c>
      <c r="V36" s="112" t="s">
        <v>4755</v>
      </c>
      <c r="W36" s="112" t="s">
        <v>88</v>
      </c>
      <c r="X36" s="112"/>
    </row>
    <row r="37" spans="1:24" ht="24.95" customHeight="1" x14ac:dyDescent="0.2">
      <c r="A37" s="115" t="s">
        <v>3080</v>
      </c>
      <c r="B37" s="112" t="s">
        <v>4633</v>
      </c>
      <c r="C37" s="112" t="s">
        <v>88</v>
      </c>
      <c r="D37" s="112" t="s">
        <v>88</v>
      </c>
      <c r="E37" s="112" t="s">
        <v>88</v>
      </c>
      <c r="F37" s="112" t="s">
        <v>88</v>
      </c>
      <c r="G37" s="112" t="s">
        <v>4756</v>
      </c>
      <c r="H37" s="112" t="s">
        <v>88</v>
      </c>
      <c r="I37" s="112" t="s">
        <v>4757</v>
      </c>
      <c r="J37" s="112" t="s">
        <v>4758</v>
      </c>
      <c r="K37" s="112" t="s">
        <v>4757</v>
      </c>
      <c r="L37" s="112" t="s">
        <v>4758</v>
      </c>
      <c r="M37" s="112" t="s">
        <v>88</v>
      </c>
      <c r="N37" s="112" t="s">
        <v>88</v>
      </c>
      <c r="O37" s="112" t="s">
        <v>4759</v>
      </c>
      <c r="P37" s="112" t="s">
        <v>4753</v>
      </c>
      <c r="Q37" s="112" t="s">
        <v>88</v>
      </c>
      <c r="R37" s="112" t="s">
        <v>4754</v>
      </c>
      <c r="S37" s="112">
        <v>1</v>
      </c>
      <c r="T37" s="112">
        <v>7</v>
      </c>
      <c r="U37" s="112">
        <v>365</v>
      </c>
      <c r="V37" s="112" t="s">
        <v>4755</v>
      </c>
      <c r="W37" s="112" t="s">
        <v>88</v>
      </c>
      <c r="X37" s="112"/>
    </row>
    <row r="38" spans="1:24" ht="24.95" customHeight="1" x14ac:dyDescent="0.2">
      <c r="A38" s="115" t="s">
        <v>3080</v>
      </c>
      <c r="B38" s="112" t="s">
        <v>4639</v>
      </c>
      <c r="C38" s="112" t="s">
        <v>88</v>
      </c>
      <c r="D38" s="112" t="s">
        <v>88</v>
      </c>
      <c r="E38" s="112" t="s">
        <v>88</v>
      </c>
      <c r="F38" s="112" t="s">
        <v>88</v>
      </c>
      <c r="G38" s="112" t="s">
        <v>4756</v>
      </c>
      <c r="H38" s="112" t="s">
        <v>88</v>
      </c>
      <c r="I38" s="112" t="s">
        <v>4757</v>
      </c>
      <c r="J38" s="112" t="s">
        <v>4758</v>
      </c>
      <c r="K38" s="112" t="s">
        <v>4757</v>
      </c>
      <c r="L38" s="112" t="s">
        <v>4758</v>
      </c>
      <c r="M38" s="112" t="s">
        <v>88</v>
      </c>
      <c r="N38" s="112" t="s">
        <v>88</v>
      </c>
      <c r="O38" s="112" t="s">
        <v>4759</v>
      </c>
      <c r="P38" s="112" t="s">
        <v>4753</v>
      </c>
      <c r="Q38" s="112" t="s">
        <v>88</v>
      </c>
      <c r="R38" s="112" t="s">
        <v>4754</v>
      </c>
      <c r="S38" s="112">
        <v>1</v>
      </c>
      <c r="T38" s="112">
        <v>7</v>
      </c>
      <c r="U38" s="112">
        <v>365</v>
      </c>
      <c r="V38" s="112" t="s">
        <v>4755</v>
      </c>
      <c r="W38" s="112" t="s">
        <v>88</v>
      </c>
      <c r="X38" s="112"/>
    </row>
    <row r="39" spans="1:24" ht="24.95" customHeight="1" x14ac:dyDescent="0.2">
      <c r="A39" s="115" t="s">
        <v>3080</v>
      </c>
      <c r="B39" s="112" t="s">
        <v>4645</v>
      </c>
      <c r="C39" s="112" t="s">
        <v>4766</v>
      </c>
      <c r="D39" s="112" t="s">
        <v>4761</v>
      </c>
      <c r="E39" s="112" t="s">
        <v>4762</v>
      </c>
      <c r="F39" s="112" t="s">
        <v>4766</v>
      </c>
      <c r="G39" s="112" t="s">
        <v>4763</v>
      </c>
      <c r="H39" s="112" t="s">
        <v>4766</v>
      </c>
      <c r="I39" s="112" t="s">
        <v>4757</v>
      </c>
      <c r="J39" s="112" t="s">
        <v>4758</v>
      </c>
      <c r="K39" s="112" t="s">
        <v>4757</v>
      </c>
      <c r="L39" s="112" t="s">
        <v>4758</v>
      </c>
      <c r="M39" s="112" t="s">
        <v>88</v>
      </c>
      <c r="N39" s="112" t="s">
        <v>88</v>
      </c>
      <c r="O39" s="112" t="s">
        <v>4759</v>
      </c>
      <c r="P39" s="112" t="s">
        <v>4753</v>
      </c>
      <c r="Q39" s="112" t="s">
        <v>88</v>
      </c>
      <c r="R39" s="112" t="s">
        <v>4754</v>
      </c>
      <c r="S39" s="112">
        <v>1</v>
      </c>
      <c r="T39" s="112">
        <v>7</v>
      </c>
      <c r="U39" s="112">
        <v>365</v>
      </c>
      <c r="V39" s="112" t="s">
        <v>4755</v>
      </c>
      <c r="W39" s="112" t="s">
        <v>88</v>
      </c>
      <c r="X39" s="112"/>
    </row>
    <row r="40" spans="1:24" ht="24.95" customHeight="1" x14ac:dyDescent="0.2">
      <c r="A40" s="115" t="s">
        <v>3080</v>
      </c>
      <c r="B40" s="112" t="s">
        <v>4650</v>
      </c>
      <c r="C40" s="112" t="s">
        <v>4767</v>
      </c>
      <c r="D40" s="112" t="s">
        <v>4761</v>
      </c>
      <c r="E40" s="112" t="s">
        <v>4768</v>
      </c>
      <c r="F40" s="112" t="s">
        <v>4767</v>
      </c>
      <c r="G40" s="112" t="s">
        <v>4763</v>
      </c>
      <c r="H40" s="112" t="s">
        <v>4767</v>
      </c>
      <c r="I40" s="112" t="s">
        <v>4757</v>
      </c>
      <c r="J40" s="112" t="s">
        <v>4758</v>
      </c>
      <c r="K40" s="112" t="s">
        <v>4757</v>
      </c>
      <c r="L40" s="112" t="s">
        <v>4758</v>
      </c>
      <c r="M40" s="112" t="s">
        <v>88</v>
      </c>
      <c r="N40" s="112" t="s">
        <v>88</v>
      </c>
      <c r="O40" s="112" t="s">
        <v>4759</v>
      </c>
      <c r="P40" s="112" t="s">
        <v>4753</v>
      </c>
      <c r="Q40" s="112" t="s">
        <v>88</v>
      </c>
      <c r="R40" s="112" t="s">
        <v>4754</v>
      </c>
      <c r="S40" s="112">
        <v>1</v>
      </c>
      <c r="T40" s="112">
        <v>7</v>
      </c>
      <c r="U40" s="112">
        <v>365</v>
      </c>
      <c r="V40" s="112" t="s">
        <v>4755</v>
      </c>
      <c r="W40" s="112" t="s">
        <v>88</v>
      </c>
      <c r="X40" s="112"/>
    </row>
    <row r="41" spans="1:24" ht="24.95" customHeight="1" x14ac:dyDescent="0.2">
      <c r="A41" s="115" t="s">
        <v>3080</v>
      </c>
      <c r="B41" s="112" t="s">
        <v>4656</v>
      </c>
      <c r="C41" s="112" t="s">
        <v>4769</v>
      </c>
      <c r="D41" s="112" t="s">
        <v>4761</v>
      </c>
      <c r="E41" s="112" t="s">
        <v>4762</v>
      </c>
      <c r="F41" s="112" t="s">
        <v>4769</v>
      </c>
      <c r="G41" s="112" t="s">
        <v>4763</v>
      </c>
      <c r="H41" s="112" t="s">
        <v>4769</v>
      </c>
      <c r="I41" s="112" t="s">
        <v>4757</v>
      </c>
      <c r="J41" s="112" t="s">
        <v>4758</v>
      </c>
      <c r="K41" s="112" t="s">
        <v>4757</v>
      </c>
      <c r="L41" s="112" t="s">
        <v>4758</v>
      </c>
      <c r="M41" s="112" t="s">
        <v>88</v>
      </c>
      <c r="N41" s="112" t="s">
        <v>88</v>
      </c>
      <c r="O41" s="112" t="s">
        <v>4759</v>
      </c>
      <c r="P41" s="112" t="s">
        <v>4753</v>
      </c>
      <c r="Q41" s="112" t="s">
        <v>88</v>
      </c>
      <c r="R41" s="112" t="s">
        <v>4754</v>
      </c>
      <c r="S41" s="112">
        <v>1</v>
      </c>
      <c r="T41" s="112">
        <v>7</v>
      </c>
      <c r="U41" s="112">
        <v>365</v>
      </c>
      <c r="V41" s="112" t="s">
        <v>4755</v>
      </c>
      <c r="W41" s="112" t="s">
        <v>88</v>
      </c>
      <c r="X41" s="112"/>
    </row>
    <row r="42" spans="1:24" ht="24.95" customHeight="1" x14ac:dyDescent="0.2">
      <c r="A42" s="115" t="s">
        <v>3080</v>
      </c>
      <c r="B42" s="112" t="s">
        <v>4661</v>
      </c>
      <c r="C42" s="112" t="s">
        <v>4770</v>
      </c>
      <c r="D42" s="112" t="s">
        <v>4761</v>
      </c>
      <c r="E42" s="112" t="s">
        <v>4768</v>
      </c>
      <c r="F42" s="112" t="s">
        <v>4770</v>
      </c>
      <c r="G42" s="112" t="s">
        <v>4763</v>
      </c>
      <c r="H42" s="112" t="s">
        <v>4770</v>
      </c>
      <c r="I42" s="112" t="s">
        <v>4757</v>
      </c>
      <c r="J42" s="112" t="s">
        <v>4758</v>
      </c>
      <c r="K42" s="112" t="s">
        <v>4757</v>
      </c>
      <c r="L42" s="112" t="s">
        <v>4758</v>
      </c>
      <c r="M42" s="112" t="s">
        <v>88</v>
      </c>
      <c r="N42" s="112" t="s">
        <v>88</v>
      </c>
      <c r="O42" s="112" t="s">
        <v>4759</v>
      </c>
      <c r="P42" s="112" t="s">
        <v>4753</v>
      </c>
      <c r="Q42" s="112" t="s">
        <v>88</v>
      </c>
      <c r="R42" s="112" t="s">
        <v>4754</v>
      </c>
      <c r="S42" s="112">
        <v>1</v>
      </c>
      <c r="T42" s="112">
        <v>7</v>
      </c>
      <c r="U42" s="112">
        <v>365</v>
      </c>
      <c r="V42" s="112" t="s">
        <v>4755</v>
      </c>
      <c r="W42" s="112" t="s">
        <v>88</v>
      </c>
      <c r="X42" s="112"/>
    </row>
    <row r="43" spans="1:24" ht="24.95" customHeight="1" x14ac:dyDescent="0.2">
      <c r="A43" s="115" t="s">
        <v>3080</v>
      </c>
      <c r="B43" s="112" t="s">
        <v>4665</v>
      </c>
      <c r="C43" s="112" t="s">
        <v>4771</v>
      </c>
      <c r="D43" s="112" t="s">
        <v>4761</v>
      </c>
      <c r="E43" s="112" t="s">
        <v>4768</v>
      </c>
      <c r="F43" s="112" t="s">
        <v>4771</v>
      </c>
      <c r="G43" s="112" t="s">
        <v>4763</v>
      </c>
      <c r="H43" s="112" t="s">
        <v>4771</v>
      </c>
      <c r="I43" s="112" t="s">
        <v>4757</v>
      </c>
      <c r="J43" s="112" t="s">
        <v>4758</v>
      </c>
      <c r="K43" s="112" t="s">
        <v>4757</v>
      </c>
      <c r="L43" s="112" t="s">
        <v>4758</v>
      </c>
      <c r="M43" s="112" t="s">
        <v>88</v>
      </c>
      <c r="N43" s="112" t="s">
        <v>88</v>
      </c>
      <c r="O43" s="112" t="s">
        <v>4759</v>
      </c>
      <c r="P43" s="112" t="s">
        <v>4753</v>
      </c>
      <c r="Q43" s="112" t="s">
        <v>88</v>
      </c>
      <c r="R43" s="112" t="s">
        <v>4754</v>
      </c>
      <c r="S43" s="112">
        <v>1</v>
      </c>
      <c r="T43" s="112">
        <v>7</v>
      </c>
      <c r="U43" s="112">
        <v>365</v>
      </c>
      <c r="V43" s="112" t="s">
        <v>4755</v>
      </c>
      <c r="W43" s="112" t="s">
        <v>88</v>
      </c>
      <c r="X43" s="112"/>
    </row>
    <row r="44" spans="1:24" ht="24.95" customHeight="1" x14ac:dyDescent="0.2">
      <c r="A44" s="115" t="s">
        <v>3080</v>
      </c>
      <c r="B44" s="112" t="s">
        <v>4670</v>
      </c>
      <c r="C44" s="112" t="s">
        <v>88</v>
      </c>
      <c r="D44" s="112" t="s">
        <v>88</v>
      </c>
      <c r="E44" s="112" t="s">
        <v>88</v>
      </c>
      <c r="F44" s="112" t="s">
        <v>88</v>
      </c>
      <c r="G44" s="112" t="s">
        <v>4756</v>
      </c>
      <c r="H44" s="112" t="s">
        <v>88</v>
      </c>
      <c r="I44" s="112" t="s">
        <v>4757</v>
      </c>
      <c r="J44" s="112" t="s">
        <v>4758</v>
      </c>
      <c r="K44" s="112" t="s">
        <v>4757</v>
      </c>
      <c r="L44" s="112" t="s">
        <v>4758</v>
      </c>
      <c r="M44" s="112" t="s">
        <v>88</v>
      </c>
      <c r="N44" s="112" t="s">
        <v>88</v>
      </c>
      <c r="O44" s="112" t="s">
        <v>4759</v>
      </c>
      <c r="P44" s="112" t="s">
        <v>4753</v>
      </c>
      <c r="Q44" s="112" t="s">
        <v>88</v>
      </c>
      <c r="R44" s="112" t="s">
        <v>4754</v>
      </c>
      <c r="S44" s="112">
        <v>1</v>
      </c>
      <c r="T44" s="112">
        <v>7</v>
      </c>
      <c r="U44" s="112">
        <v>365</v>
      </c>
      <c r="V44" s="112" t="s">
        <v>4755</v>
      </c>
      <c r="W44" s="112" t="s">
        <v>88</v>
      </c>
      <c r="X44" s="112"/>
    </row>
    <row r="45" spans="1:24" ht="24.95" customHeight="1" x14ac:dyDescent="0.2">
      <c r="A45" s="115" t="s">
        <v>3080</v>
      </c>
      <c r="B45" s="112" t="s">
        <v>4675</v>
      </c>
      <c r="C45" s="112" t="s">
        <v>88</v>
      </c>
      <c r="D45" s="112" t="s">
        <v>88</v>
      </c>
      <c r="E45" s="112" t="s">
        <v>88</v>
      </c>
      <c r="F45" s="112" t="s">
        <v>88</v>
      </c>
      <c r="G45" s="112" t="s">
        <v>4756</v>
      </c>
      <c r="H45" s="112" t="s">
        <v>88</v>
      </c>
      <c r="I45" s="112" t="s">
        <v>4757</v>
      </c>
      <c r="J45" s="112" t="s">
        <v>4758</v>
      </c>
      <c r="K45" s="112" t="s">
        <v>4757</v>
      </c>
      <c r="L45" s="112" t="s">
        <v>4758</v>
      </c>
      <c r="M45" s="112" t="s">
        <v>88</v>
      </c>
      <c r="N45" s="112" t="s">
        <v>88</v>
      </c>
      <c r="O45" s="112" t="s">
        <v>4759</v>
      </c>
      <c r="P45" s="112" t="s">
        <v>4753</v>
      </c>
      <c r="Q45" s="112" t="s">
        <v>88</v>
      </c>
      <c r="R45" s="112" t="s">
        <v>4754</v>
      </c>
      <c r="S45" s="112">
        <v>1</v>
      </c>
      <c r="T45" s="112">
        <v>7</v>
      </c>
      <c r="U45" s="112">
        <v>365</v>
      </c>
      <c r="V45" s="112" t="s">
        <v>4755</v>
      </c>
      <c r="W45" s="112" t="s">
        <v>88</v>
      </c>
      <c r="X45" s="112"/>
    </row>
    <row r="46" spans="1:24" ht="24.95" customHeight="1" x14ac:dyDescent="0.2">
      <c r="A46" s="115" t="s">
        <v>3080</v>
      </c>
      <c r="B46" s="112" t="s">
        <v>4680</v>
      </c>
      <c r="C46" s="112" t="s">
        <v>4772</v>
      </c>
      <c r="D46" s="112" t="s">
        <v>4761</v>
      </c>
      <c r="E46" s="112" t="s">
        <v>4768</v>
      </c>
      <c r="F46" s="112" t="s">
        <v>4772</v>
      </c>
      <c r="G46" s="112" t="s">
        <v>4763</v>
      </c>
      <c r="H46" s="112" t="s">
        <v>4772</v>
      </c>
      <c r="I46" s="112" t="s">
        <v>4757</v>
      </c>
      <c r="J46" s="112" t="s">
        <v>4758</v>
      </c>
      <c r="K46" s="112" t="s">
        <v>4757</v>
      </c>
      <c r="L46" s="112" t="s">
        <v>4758</v>
      </c>
      <c r="M46" s="112" t="s">
        <v>88</v>
      </c>
      <c r="N46" s="112" t="s">
        <v>88</v>
      </c>
      <c r="O46" s="112" t="s">
        <v>4759</v>
      </c>
      <c r="P46" s="112" t="s">
        <v>4753</v>
      </c>
      <c r="Q46" s="112" t="s">
        <v>88</v>
      </c>
      <c r="R46" s="112" t="s">
        <v>4754</v>
      </c>
      <c r="S46" s="112">
        <v>1</v>
      </c>
      <c r="T46" s="112">
        <v>7</v>
      </c>
      <c r="U46" s="112">
        <v>365</v>
      </c>
      <c r="V46" s="112" t="s">
        <v>4755</v>
      </c>
      <c r="W46" s="112" t="s">
        <v>88</v>
      </c>
      <c r="X46" s="112"/>
    </row>
    <row r="47" spans="1:24" ht="24.95" customHeight="1" x14ac:dyDescent="0.2">
      <c r="A47" s="115" t="s">
        <v>3080</v>
      </c>
      <c r="B47" s="112" t="s">
        <v>4685</v>
      </c>
      <c r="C47" s="112" t="s">
        <v>88</v>
      </c>
      <c r="D47" s="112" t="s">
        <v>88</v>
      </c>
      <c r="E47" s="112" t="s">
        <v>88</v>
      </c>
      <c r="F47" s="112" t="s">
        <v>88</v>
      </c>
      <c r="G47" s="112" t="s">
        <v>4756</v>
      </c>
      <c r="H47" s="112" t="s">
        <v>88</v>
      </c>
      <c r="I47" s="112" t="s">
        <v>4757</v>
      </c>
      <c r="J47" s="112" t="s">
        <v>4758</v>
      </c>
      <c r="K47" s="112" t="s">
        <v>4757</v>
      </c>
      <c r="L47" s="112" t="s">
        <v>4758</v>
      </c>
      <c r="M47" s="112" t="s">
        <v>88</v>
      </c>
      <c r="N47" s="112" t="s">
        <v>88</v>
      </c>
      <c r="O47" s="112" t="s">
        <v>4759</v>
      </c>
      <c r="P47" s="112" t="s">
        <v>4753</v>
      </c>
      <c r="Q47" s="112" t="s">
        <v>88</v>
      </c>
      <c r="R47" s="112" t="s">
        <v>4754</v>
      </c>
      <c r="S47" s="112">
        <v>1</v>
      </c>
      <c r="T47" s="112">
        <v>7</v>
      </c>
      <c r="U47" s="112">
        <v>365</v>
      </c>
      <c r="V47" s="112" t="s">
        <v>4755</v>
      </c>
      <c r="W47" s="112" t="s">
        <v>88</v>
      </c>
      <c r="X47" s="112"/>
    </row>
    <row r="48" spans="1:24" ht="24.95" customHeight="1" x14ac:dyDescent="0.2">
      <c r="A48" s="115" t="s">
        <v>3080</v>
      </c>
      <c r="B48" s="112" t="s">
        <v>4689</v>
      </c>
      <c r="C48" s="112" t="s">
        <v>4760</v>
      </c>
      <c r="D48" s="112" t="s">
        <v>4761</v>
      </c>
      <c r="E48" s="112" t="s">
        <v>4762</v>
      </c>
      <c r="F48" s="112" t="s">
        <v>4760</v>
      </c>
      <c r="G48" s="112" t="s">
        <v>4763</v>
      </c>
      <c r="H48" s="112" t="s">
        <v>4760</v>
      </c>
      <c r="I48" s="112" t="s">
        <v>4757</v>
      </c>
      <c r="J48" s="112" t="s">
        <v>4758</v>
      </c>
      <c r="K48" s="112" t="s">
        <v>4757</v>
      </c>
      <c r="L48" s="112" t="s">
        <v>4758</v>
      </c>
      <c r="M48" s="112" t="s">
        <v>88</v>
      </c>
      <c r="N48" s="112" t="s">
        <v>88</v>
      </c>
      <c r="O48" s="112" t="s">
        <v>4759</v>
      </c>
      <c r="P48" s="112" t="s">
        <v>4753</v>
      </c>
      <c r="Q48" s="112" t="s">
        <v>88</v>
      </c>
      <c r="R48" s="112" t="s">
        <v>4754</v>
      </c>
      <c r="S48" s="112">
        <v>1</v>
      </c>
      <c r="T48" s="112">
        <v>7</v>
      </c>
      <c r="U48" s="112">
        <v>365</v>
      </c>
      <c r="V48" s="112" t="s">
        <v>4755</v>
      </c>
      <c r="W48" s="112" t="s">
        <v>88</v>
      </c>
      <c r="X48" s="112"/>
    </row>
    <row r="49" spans="1:24" ht="24.95" customHeight="1" x14ac:dyDescent="0.2">
      <c r="A49" s="115" t="s">
        <v>3080</v>
      </c>
      <c r="B49" s="112" t="s">
        <v>4693</v>
      </c>
      <c r="C49" s="112" t="s">
        <v>88</v>
      </c>
      <c r="D49" s="112" t="s">
        <v>88</v>
      </c>
      <c r="E49" s="112" t="s">
        <v>88</v>
      </c>
      <c r="F49" s="112" t="s">
        <v>88</v>
      </c>
      <c r="G49" s="112" t="s">
        <v>4756</v>
      </c>
      <c r="H49" s="112" t="s">
        <v>88</v>
      </c>
      <c r="I49" s="112" t="s">
        <v>4757</v>
      </c>
      <c r="J49" s="112" t="s">
        <v>4758</v>
      </c>
      <c r="K49" s="112" t="s">
        <v>4757</v>
      </c>
      <c r="L49" s="112" t="s">
        <v>4758</v>
      </c>
      <c r="M49" s="112" t="s">
        <v>88</v>
      </c>
      <c r="N49" s="112" t="s">
        <v>88</v>
      </c>
      <c r="O49" s="112" t="s">
        <v>4759</v>
      </c>
      <c r="P49" s="112" t="s">
        <v>4753</v>
      </c>
      <c r="Q49" s="112" t="s">
        <v>88</v>
      </c>
      <c r="R49" s="112" t="s">
        <v>4754</v>
      </c>
      <c r="S49" s="112">
        <v>1</v>
      </c>
      <c r="T49" s="112">
        <v>7</v>
      </c>
      <c r="U49" s="112">
        <v>365</v>
      </c>
      <c r="V49" s="112" t="s">
        <v>4755</v>
      </c>
      <c r="W49" s="112" t="s">
        <v>88</v>
      </c>
      <c r="X49" s="112"/>
    </row>
    <row r="50" spans="1:24" ht="24.95" customHeight="1" x14ac:dyDescent="0.2">
      <c r="A50" s="115" t="s">
        <v>3080</v>
      </c>
      <c r="B50" s="112" t="s">
        <v>4697</v>
      </c>
      <c r="C50" s="112" t="s">
        <v>88</v>
      </c>
      <c r="D50" s="112" t="s">
        <v>88</v>
      </c>
      <c r="E50" s="112" t="s">
        <v>88</v>
      </c>
      <c r="F50" s="112" t="s">
        <v>88</v>
      </c>
      <c r="G50" s="112" t="s">
        <v>4756</v>
      </c>
      <c r="H50" s="112" t="s">
        <v>88</v>
      </c>
      <c r="I50" s="112" t="s">
        <v>4757</v>
      </c>
      <c r="J50" s="112" t="s">
        <v>4758</v>
      </c>
      <c r="K50" s="112" t="s">
        <v>4757</v>
      </c>
      <c r="L50" s="112" t="s">
        <v>4758</v>
      </c>
      <c r="M50" s="112" t="s">
        <v>88</v>
      </c>
      <c r="N50" s="112" t="s">
        <v>88</v>
      </c>
      <c r="O50" s="112" t="s">
        <v>4759</v>
      </c>
      <c r="P50" s="112" t="s">
        <v>4753</v>
      </c>
      <c r="Q50" s="112" t="s">
        <v>88</v>
      </c>
      <c r="R50" s="112" t="s">
        <v>4754</v>
      </c>
      <c r="S50" s="112">
        <v>1</v>
      </c>
      <c r="T50" s="112">
        <v>7</v>
      </c>
      <c r="U50" s="112">
        <v>365</v>
      </c>
      <c r="V50" s="112" t="s">
        <v>4755</v>
      </c>
      <c r="W50" s="112" t="s">
        <v>88</v>
      </c>
      <c r="X50" s="112"/>
    </row>
    <row r="51" spans="1:24" ht="24.95" customHeight="1" x14ac:dyDescent="0.2">
      <c r="A51" s="115" t="s">
        <v>3080</v>
      </c>
      <c r="B51" s="112" t="s">
        <v>4701</v>
      </c>
      <c r="C51" s="112" t="s">
        <v>88</v>
      </c>
      <c r="D51" s="112" t="s">
        <v>88</v>
      </c>
      <c r="E51" s="112" t="s">
        <v>88</v>
      </c>
      <c r="F51" s="112" t="s">
        <v>88</v>
      </c>
      <c r="G51" s="112" t="s">
        <v>4756</v>
      </c>
      <c r="H51" s="112" t="s">
        <v>88</v>
      </c>
      <c r="I51" s="112" t="s">
        <v>4757</v>
      </c>
      <c r="J51" s="112" t="s">
        <v>4758</v>
      </c>
      <c r="K51" s="112" t="s">
        <v>4757</v>
      </c>
      <c r="L51" s="112" t="s">
        <v>4758</v>
      </c>
      <c r="M51" s="112" t="s">
        <v>88</v>
      </c>
      <c r="N51" s="112" t="s">
        <v>88</v>
      </c>
      <c r="O51" s="112" t="s">
        <v>4759</v>
      </c>
      <c r="P51" s="112" t="s">
        <v>4753</v>
      </c>
      <c r="Q51" s="112" t="s">
        <v>88</v>
      </c>
      <c r="R51" s="112" t="s">
        <v>4754</v>
      </c>
      <c r="S51" s="112">
        <v>1</v>
      </c>
      <c r="T51" s="112">
        <v>7</v>
      </c>
      <c r="U51" s="112">
        <v>365</v>
      </c>
      <c r="V51" s="112" t="s">
        <v>4755</v>
      </c>
      <c r="W51" s="112" t="s">
        <v>88</v>
      </c>
      <c r="X51" s="112"/>
    </row>
    <row r="52" spans="1:24" ht="24.95" customHeight="1" x14ac:dyDescent="0.2">
      <c r="A52" s="115" t="s">
        <v>3080</v>
      </c>
      <c r="B52" s="112" t="s">
        <v>4706</v>
      </c>
      <c r="C52" s="112" t="s">
        <v>4773</v>
      </c>
      <c r="D52" s="112" t="s">
        <v>4761</v>
      </c>
      <c r="E52" s="112" t="s">
        <v>4774</v>
      </c>
      <c r="F52" s="112" t="s">
        <v>4773</v>
      </c>
      <c r="G52" s="112" t="s">
        <v>4763</v>
      </c>
      <c r="H52" s="112" t="s">
        <v>4773</v>
      </c>
      <c r="I52" s="112" t="s">
        <v>4757</v>
      </c>
      <c r="J52" s="112" t="s">
        <v>4758</v>
      </c>
      <c r="K52" s="112" t="s">
        <v>4757</v>
      </c>
      <c r="L52" s="112" t="s">
        <v>4758</v>
      </c>
      <c r="M52" s="112" t="s">
        <v>88</v>
      </c>
      <c r="N52" s="112" t="s">
        <v>88</v>
      </c>
      <c r="O52" s="112" t="s">
        <v>4759</v>
      </c>
      <c r="P52" s="112" t="s">
        <v>4753</v>
      </c>
      <c r="Q52" s="112" t="s">
        <v>88</v>
      </c>
      <c r="R52" s="112" t="s">
        <v>4754</v>
      </c>
      <c r="S52" s="112">
        <v>1</v>
      </c>
      <c r="T52" s="112">
        <v>7</v>
      </c>
      <c r="U52" s="112">
        <v>365</v>
      </c>
      <c r="V52" s="112" t="s">
        <v>4755</v>
      </c>
      <c r="W52" s="112" t="s">
        <v>88</v>
      </c>
      <c r="X52" s="112"/>
    </row>
    <row r="53" spans="1:24" ht="24.95" customHeight="1" x14ac:dyDescent="0.2">
      <c r="A53" s="115" t="s">
        <v>3080</v>
      </c>
      <c r="B53" s="112" t="s">
        <v>4711</v>
      </c>
      <c r="C53" s="112" t="s">
        <v>4775</v>
      </c>
      <c r="D53" s="112" t="s">
        <v>4761</v>
      </c>
      <c r="E53" s="112" t="s">
        <v>4762</v>
      </c>
      <c r="F53" s="112" t="s">
        <v>4775</v>
      </c>
      <c r="G53" s="112" t="s">
        <v>4763</v>
      </c>
      <c r="H53" s="112" t="s">
        <v>4775</v>
      </c>
      <c r="I53" s="112" t="s">
        <v>4757</v>
      </c>
      <c r="J53" s="112" t="s">
        <v>4758</v>
      </c>
      <c r="K53" s="112" t="s">
        <v>4757</v>
      </c>
      <c r="L53" s="112" t="s">
        <v>4758</v>
      </c>
      <c r="M53" s="112" t="s">
        <v>88</v>
      </c>
      <c r="N53" s="112" t="s">
        <v>88</v>
      </c>
      <c r="O53" s="112" t="s">
        <v>4759</v>
      </c>
      <c r="P53" s="112" t="s">
        <v>4753</v>
      </c>
      <c r="Q53" s="112" t="s">
        <v>88</v>
      </c>
      <c r="R53" s="112" t="s">
        <v>4754</v>
      </c>
      <c r="S53" s="112">
        <v>1</v>
      </c>
      <c r="T53" s="112">
        <v>7</v>
      </c>
      <c r="U53" s="112">
        <v>365</v>
      </c>
      <c r="V53" s="112" t="s">
        <v>4755</v>
      </c>
      <c r="W53" s="112" t="s">
        <v>88</v>
      </c>
      <c r="X53" s="112"/>
    </row>
    <row r="54" spans="1:24" ht="24.95" customHeight="1" x14ac:dyDescent="0.2">
      <c r="A54" s="115" t="s">
        <v>3080</v>
      </c>
      <c r="B54" s="112" t="s">
        <v>4717</v>
      </c>
      <c r="C54" s="112" t="s">
        <v>4776</v>
      </c>
      <c r="D54" s="112" t="s">
        <v>4761</v>
      </c>
      <c r="E54" s="112" t="s">
        <v>4762</v>
      </c>
      <c r="F54" s="112" t="s">
        <v>4776</v>
      </c>
      <c r="G54" s="112" t="s">
        <v>4763</v>
      </c>
      <c r="H54" s="112" t="s">
        <v>4776</v>
      </c>
      <c r="I54" s="112" t="s">
        <v>4757</v>
      </c>
      <c r="J54" s="112" t="s">
        <v>4758</v>
      </c>
      <c r="K54" s="112" t="s">
        <v>4757</v>
      </c>
      <c r="L54" s="112" t="s">
        <v>4758</v>
      </c>
      <c r="M54" s="112" t="s">
        <v>88</v>
      </c>
      <c r="N54" s="112" t="s">
        <v>88</v>
      </c>
      <c r="O54" s="112" t="s">
        <v>4759</v>
      </c>
      <c r="P54" s="112" t="s">
        <v>4753</v>
      </c>
      <c r="Q54" s="112" t="s">
        <v>88</v>
      </c>
      <c r="R54" s="112" t="s">
        <v>4754</v>
      </c>
      <c r="S54" s="112">
        <v>1</v>
      </c>
      <c r="T54" s="112">
        <v>7</v>
      </c>
      <c r="U54" s="112">
        <v>365</v>
      </c>
      <c r="V54" s="112" t="s">
        <v>4755</v>
      </c>
      <c r="W54" s="112" t="s">
        <v>88</v>
      </c>
      <c r="X54" s="112"/>
    </row>
    <row r="55" spans="1:24" ht="24.95" customHeight="1" x14ac:dyDescent="0.2">
      <c r="A55" s="115" t="s">
        <v>3080</v>
      </c>
      <c r="B55" s="112" t="s">
        <v>4721</v>
      </c>
      <c r="C55" s="112" t="s">
        <v>4777</v>
      </c>
      <c r="D55" s="112" t="s">
        <v>4761</v>
      </c>
      <c r="E55" s="112" t="s">
        <v>4762</v>
      </c>
      <c r="F55" s="112" t="s">
        <v>4777</v>
      </c>
      <c r="G55" s="112" t="s">
        <v>4763</v>
      </c>
      <c r="H55" s="112" t="s">
        <v>4777</v>
      </c>
      <c r="I55" s="112" t="s">
        <v>4757</v>
      </c>
      <c r="J55" s="112" t="s">
        <v>4758</v>
      </c>
      <c r="K55" s="112" t="s">
        <v>4757</v>
      </c>
      <c r="L55" s="112" t="s">
        <v>4758</v>
      </c>
      <c r="M55" s="112" t="s">
        <v>88</v>
      </c>
      <c r="N55" s="112" t="s">
        <v>88</v>
      </c>
      <c r="O55" s="112" t="s">
        <v>4759</v>
      </c>
      <c r="P55" s="112" t="s">
        <v>4753</v>
      </c>
      <c r="Q55" s="112" t="s">
        <v>88</v>
      </c>
      <c r="R55" s="112" t="s">
        <v>4754</v>
      </c>
      <c r="S55" s="112">
        <v>1</v>
      </c>
      <c r="T55" s="112">
        <v>7</v>
      </c>
      <c r="U55" s="112">
        <v>365</v>
      </c>
      <c r="V55" s="112" t="s">
        <v>4755</v>
      </c>
      <c r="W55" s="112" t="s">
        <v>88</v>
      </c>
      <c r="X55" s="112"/>
    </row>
    <row r="56" spans="1:24" ht="24.95" customHeight="1" x14ac:dyDescent="0.2">
      <c r="A56" s="115" t="s">
        <v>3080</v>
      </c>
      <c r="B56" s="112" t="s">
        <v>4727</v>
      </c>
      <c r="C56" s="112" t="s">
        <v>4776</v>
      </c>
      <c r="D56" s="112" t="s">
        <v>4761</v>
      </c>
      <c r="E56" s="112" t="s">
        <v>4762</v>
      </c>
      <c r="F56" s="112" t="s">
        <v>4776</v>
      </c>
      <c r="G56" s="112" t="s">
        <v>4763</v>
      </c>
      <c r="H56" s="112" t="s">
        <v>4776</v>
      </c>
      <c r="I56" s="112" t="s">
        <v>4757</v>
      </c>
      <c r="J56" s="112" t="s">
        <v>4758</v>
      </c>
      <c r="K56" s="112" t="s">
        <v>4757</v>
      </c>
      <c r="L56" s="112" t="s">
        <v>4758</v>
      </c>
      <c r="M56" s="112" t="s">
        <v>88</v>
      </c>
      <c r="N56" s="112" t="s">
        <v>88</v>
      </c>
      <c r="O56" s="112" t="s">
        <v>4759</v>
      </c>
      <c r="P56" s="112" t="s">
        <v>4753</v>
      </c>
      <c r="Q56" s="112" t="s">
        <v>88</v>
      </c>
      <c r="R56" s="112" t="s">
        <v>4754</v>
      </c>
      <c r="S56" s="112">
        <v>1</v>
      </c>
      <c r="T56" s="112">
        <v>7</v>
      </c>
      <c r="U56" s="112">
        <v>365</v>
      </c>
      <c r="V56" s="112" t="s">
        <v>4755</v>
      </c>
      <c r="W56" s="112" t="s">
        <v>88</v>
      </c>
      <c r="X56" s="112"/>
    </row>
    <row r="57" spans="1:24" ht="24.95" customHeight="1" x14ac:dyDescent="0.2">
      <c r="A57" s="115" t="s">
        <v>3080</v>
      </c>
      <c r="B57" s="112" t="s">
        <v>4732</v>
      </c>
      <c r="C57" s="112" t="s">
        <v>4778</v>
      </c>
      <c r="D57" s="112" t="s">
        <v>4761</v>
      </c>
      <c r="E57" s="112" t="s">
        <v>4779</v>
      </c>
      <c r="F57" s="112" t="s">
        <v>4778</v>
      </c>
      <c r="G57" s="112" t="s">
        <v>4763</v>
      </c>
      <c r="H57" s="112" t="s">
        <v>4778</v>
      </c>
      <c r="I57" s="112" t="s">
        <v>4757</v>
      </c>
      <c r="J57" s="112" t="s">
        <v>4758</v>
      </c>
      <c r="K57" s="112" t="s">
        <v>4757</v>
      </c>
      <c r="L57" s="112" t="s">
        <v>4758</v>
      </c>
      <c r="M57" s="112" t="s">
        <v>88</v>
      </c>
      <c r="N57" s="112" t="s">
        <v>88</v>
      </c>
      <c r="O57" s="112" t="s">
        <v>4759</v>
      </c>
      <c r="P57" s="112" t="s">
        <v>4753</v>
      </c>
      <c r="Q57" s="112" t="s">
        <v>88</v>
      </c>
      <c r="R57" s="112" t="s">
        <v>4754</v>
      </c>
      <c r="S57" s="112">
        <v>1</v>
      </c>
      <c r="T57" s="112">
        <v>7</v>
      </c>
      <c r="U57" s="112">
        <v>365</v>
      </c>
      <c r="V57" s="112" t="s">
        <v>4755</v>
      </c>
      <c r="W57" s="112" t="s">
        <v>88</v>
      </c>
      <c r="X57" s="112"/>
    </row>
    <row r="58" spans="1:24" ht="24.95" customHeight="1" x14ac:dyDescent="0.2">
      <c r="A58" s="115" t="s">
        <v>3080</v>
      </c>
      <c r="B58" s="112" t="s">
        <v>4737</v>
      </c>
      <c r="C58" s="112" t="s">
        <v>4780</v>
      </c>
      <c r="D58" s="112" t="s">
        <v>4761</v>
      </c>
      <c r="E58" s="112" t="s">
        <v>4779</v>
      </c>
      <c r="F58" s="112" t="s">
        <v>4780</v>
      </c>
      <c r="G58" s="112" t="s">
        <v>4763</v>
      </c>
      <c r="H58" s="112" t="s">
        <v>4780</v>
      </c>
      <c r="I58" s="112" t="s">
        <v>4757</v>
      </c>
      <c r="J58" s="112" t="s">
        <v>4758</v>
      </c>
      <c r="K58" s="112" t="s">
        <v>4757</v>
      </c>
      <c r="L58" s="112" t="s">
        <v>4758</v>
      </c>
      <c r="M58" s="112" t="s">
        <v>88</v>
      </c>
      <c r="N58" s="112" t="s">
        <v>88</v>
      </c>
      <c r="O58" s="112" t="s">
        <v>4759</v>
      </c>
      <c r="P58" s="112" t="s">
        <v>4753</v>
      </c>
      <c r="Q58" s="112" t="s">
        <v>88</v>
      </c>
      <c r="R58" s="112" t="s">
        <v>4754</v>
      </c>
      <c r="S58" s="112">
        <v>1</v>
      </c>
      <c r="T58" s="112">
        <v>7</v>
      </c>
      <c r="U58" s="112">
        <v>365</v>
      </c>
      <c r="V58" s="112" t="s">
        <v>4755</v>
      </c>
      <c r="W58" s="112" t="s">
        <v>88</v>
      </c>
      <c r="X58" s="112"/>
    </row>
    <row r="59" spans="1:24" ht="24.95" customHeight="1" x14ac:dyDescent="0.2">
      <c r="A59" s="115" t="s">
        <v>3080</v>
      </c>
      <c r="B59" s="112" t="s">
        <v>4743</v>
      </c>
      <c r="C59" s="112" t="s">
        <v>4781</v>
      </c>
      <c r="D59" s="112" t="s">
        <v>4761</v>
      </c>
      <c r="E59" s="112" t="s">
        <v>4782</v>
      </c>
      <c r="F59" s="112" t="s">
        <v>4781</v>
      </c>
      <c r="G59" s="112" t="s">
        <v>4763</v>
      </c>
      <c r="H59" s="112" t="s">
        <v>4781</v>
      </c>
      <c r="I59" s="112" t="s">
        <v>4757</v>
      </c>
      <c r="J59" s="112" t="s">
        <v>4758</v>
      </c>
      <c r="K59" s="112" t="s">
        <v>4757</v>
      </c>
      <c r="L59" s="112" t="s">
        <v>4758</v>
      </c>
      <c r="M59" s="112" t="s">
        <v>88</v>
      </c>
      <c r="N59" s="112" t="s">
        <v>88</v>
      </c>
      <c r="O59" s="112" t="s">
        <v>4759</v>
      </c>
      <c r="P59" s="112" t="s">
        <v>4753</v>
      </c>
      <c r="Q59" s="112" t="s">
        <v>88</v>
      </c>
      <c r="R59" s="112" t="s">
        <v>4754</v>
      </c>
      <c r="S59" s="112">
        <v>1</v>
      </c>
      <c r="T59" s="112">
        <v>7</v>
      </c>
      <c r="U59" s="112">
        <v>365</v>
      </c>
      <c r="V59" s="112" t="s">
        <v>4755</v>
      </c>
      <c r="W59" s="112" t="s">
        <v>88</v>
      </c>
      <c r="X59" s="112"/>
    </row>
    <row r="60" spans="1:24" ht="24.95" customHeight="1" x14ac:dyDescent="0.2">
      <c r="A60" s="115" t="s">
        <v>3080</v>
      </c>
      <c r="B60" s="112" t="s">
        <v>4748</v>
      </c>
      <c r="C60" s="112" t="s">
        <v>88</v>
      </c>
      <c r="D60" s="112" t="s">
        <v>88</v>
      </c>
      <c r="E60" s="112" t="s">
        <v>88</v>
      </c>
      <c r="F60" s="112" t="s">
        <v>88</v>
      </c>
      <c r="G60" s="112" t="s">
        <v>4756</v>
      </c>
      <c r="H60" s="112" t="s">
        <v>88</v>
      </c>
      <c r="I60" s="112" t="s">
        <v>4757</v>
      </c>
      <c r="J60" s="112" t="s">
        <v>4758</v>
      </c>
      <c r="K60" s="112" t="s">
        <v>4757</v>
      </c>
      <c r="L60" s="112" t="s">
        <v>4758</v>
      </c>
      <c r="M60" s="112" t="s">
        <v>88</v>
      </c>
      <c r="N60" s="112" t="s">
        <v>88</v>
      </c>
      <c r="O60" s="112" t="s">
        <v>4759</v>
      </c>
      <c r="P60" s="112" t="s">
        <v>4753</v>
      </c>
      <c r="Q60" s="112" t="s">
        <v>88</v>
      </c>
      <c r="R60" s="112" t="s">
        <v>4754</v>
      </c>
      <c r="S60" s="112">
        <v>1</v>
      </c>
      <c r="T60" s="112">
        <v>7</v>
      </c>
      <c r="U60" s="112">
        <v>365</v>
      </c>
      <c r="V60" s="112" t="s">
        <v>4755</v>
      </c>
      <c r="W60" s="112" t="s">
        <v>88</v>
      </c>
      <c r="X60" s="112"/>
    </row>
  </sheetData>
  <mergeCells count="4">
    <mergeCell ref="A2:A4"/>
    <mergeCell ref="B2:N2"/>
    <mergeCell ref="B3:N3"/>
    <mergeCell ref="O2:X3"/>
  </mergeCells>
  <pageMargins left="0.7" right="0.7" top="0.75" bottom="0.75" header="0.3" footer="0.3"/>
  <pageSetup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8CEEE-F1D6-472F-A94F-2F4403B71824}">
  <sheetPr>
    <tabColor theme="8"/>
  </sheetPr>
  <dimension ref="A1:L28"/>
  <sheetViews>
    <sheetView zoomScaleNormal="100" workbookViewId="0">
      <pane xSplit="1" ySplit="5" topLeftCell="B6" activePane="bottomRight" state="frozen"/>
      <selection pane="topRight" activeCell="B1" sqref="B1"/>
      <selection pane="bottomLeft" activeCell="A6" sqref="A6"/>
      <selection pane="bottomRight"/>
    </sheetView>
  </sheetViews>
  <sheetFormatPr defaultColWidth="9.140625" defaultRowHeight="12.75" x14ac:dyDescent="0.2"/>
  <cols>
    <col min="1" max="1" width="23.42578125" style="119" customWidth="1"/>
    <col min="2" max="2" width="44.7109375" style="119" customWidth="1"/>
    <col min="3" max="3" width="33.42578125" style="119" customWidth="1"/>
    <col min="4" max="4" width="30" style="119" customWidth="1"/>
    <col min="5" max="5" width="24.42578125" style="119" customWidth="1"/>
    <col min="6" max="6" width="52.7109375" style="119" customWidth="1"/>
    <col min="7" max="7" width="40.28515625" style="119" customWidth="1"/>
    <col min="8" max="8" width="57.85546875" style="119" customWidth="1"/>
    <col min="9" max="9" width="23.5703125" style="119" customWidth="1"/>
    <col min="10" max="10" width="82.5703125" style="119" customWidth="1"/>
    <col min="11" max="11" width="18.5703125" style="119" customWidth="1"/>
    <col min="12" max="12" width="55" style="119" customWidth="1"/>
    <col min="13" max="16384" width="9.140625" style="119"/>
  </cols>
  <sheetData>
    <row r="1" spans="1:12" ht="13.5" thickBot="1" x14ac:dyDescent="0.25">
      <c r="A1" s="128" t="s">
        <v>1828</v>
      </c>
      <c r="C1" s="128"/>
    </row>
    <row r="2" spans="1:12" x14ac:dyDescent="0.2">
      <c r="A2" s="885" t="s">
        <v>19</v>
      </c>
      <c r="B2" s="811" t="s">
        <v>1829</v>
      </c>
      <c r="C2" s="811"/>
      <c r="D2" s="811"/>
      <c r="E2" s="811"/>
      <c r="F2" s="811"/>
      <c r="G2" s="811"/>
      <c r="H2" s="811"/>
      <c r="I2" s="811"/>
      <c r="J2" s="811"/>
      <c r="K2" s="835"/>
      <c r="L2" s="894" t="s">
        <v>5472</v>
      </c>
    </row>
    <row r="3" spans="1:12" x14ac:dyDescent="0.2">
      <c r="A3" s="888"/>
      <c r="B3" s="897" t="s">
        <v>1830</v>
      </c>
      <c r="C3" s="862" t="s">
        <v>1831</v>
      </c>
      <c r="D3" s="862"/>
      <c r="E3" s="862"/>
      <c r="F3" s="862"/>
      <c r="G3" s="862"/>
      <c r="H3" s="862"/>
      <c r="I3" s="862"/>
      <c r="J3" s="862"/>
      <c r="K3" s="899"/>
      <c r="L3" s="895"/>
    </row>
    <row r="4" spans="1:12" x14ac:dyDescent="0.2">
      <c r="A4" s="888"/>
      <c r="B4" s="897"/>
      <c r="C4" s="862" t="s">
        <v>1832</v>
      </c>
      <c r="D4" s="862"/>
      <c r="E4" s="862"/>
      <c r="F4" s="862"/>
      <c r="G4" s="862"/>
      <c r="H4" s="862"/>
      <c r="I4" s="862"/>
      <c r="J4" s="862"/>
      <c r="K4" s="899"/>
      <c r="L4" s="895"/>
    </row>
    <row r="5" spans="1:12" ht="64.5" thickBot="1" x14ac:dyDescent="0.25">
      <c r="A5" s="886"/>
      <c r="B5" s="898"/>
      <c r="C5" s="61" t="s">
        <v>1833</v>
      </c>
      <c r="D5" s="61" t="s">
        <v>1834</v>
      </c>
      <c r="E5" s="61" t="s">
        <v>1835</v>
      </c>
      <c r="F5" s="61" t="s">
        <v>1836</v>
      </c>
      <c r="G5" s="61" t="s">
        <v>1837</v>
      </c>
      <c r="H5" s="61" t="s">
        <v>1838</v>
      </c>
      <c r="I5" s="61" t="s">
        <v>1839</v>
      </c>
      <c r="J5" s="61" t="s">
        <v>1840</v>
      </c>
      <c r="K5" s="520" t="s">
        <v>1841</v>
      </c>
      <c r="L5" s="896"/>
    </row>
    <row r="6" spans="1:12" ht="204" x14ac:dyDescent="0.2">
      <c r="A6" s="16" t="s">
        <v>22</v>
      </c>
      <c r="B6" s="67" t="s">
        <v>1842</v>
      </c>
      <c r="C6" s="94" t="s">
        <v>1843</v>
      </c>
      <c r="D6" s="94" t="s">
        <v>1844</v>
      </c>
      <c r="E6" s="94" t="s">
        <v>1845</v>
      </c>
      <c r="F6" s="94" t="s">
        <v>1846</v>
      </c>
      <c r="G6" s="67" t="s">
        <v>1842</v>
      </c>
      <c r="H6" s="94" t="s">
        <v>1847</v>
      </c>
      <c r="I6" s="102" t="s">
        <v>1848</v>
      </c>
      <c r="J6" s="122" t="s">
        <v>1849</v>
      </c>
      <c r="K6" s="212" t="s">
        <v>1850</v>
      </c>
      <c r="L6" s="103"/>
    </row>
    <row r="7" spans="1:12" ht="51" x14ac:dyDescent="0.2">
      <c r="A7" s="107" t="s">
        <v>25</v>
      </c>
      <c r="B7" s="166" t="s">
        <v>1851</v>
      </c>
      <c r="C7" s="16" t="s">
        <v>1660</v>
      </c>
      <c r="D7" s="107" t="s">
        <v>1852</v>
      </c>
      <c r="E7" s="107" t="s">
        <v>1853</v>
      </c>
      <c r="F7" s="16" t="s">
        <v>1854</v>
      </c>
      <c r="G7" s="166" t="s">
        <v>1851</v>
      </c>
      <c r="H7" s="92" t="s">
        <v>1855</v>
      </c>
      <c r="I7" s="106" t="s">
        <v>1856</v>
      </c>
      <c r="J7" s="106" t="s">
        <v>1857</v>
      </c>
      <c r="K7" s="195" t="s">
        <v>1858</v>
      </c>
      <c r="L7" s="107"/>
    </row>
    <row r="8" spans="1:12" ht="63.75" x14ac:dyDescent="0.2">
      <c r="A8" s="107" t="s">
        <v>27</v>
      </c>
      <c r="B8" s="166" t="s">
        <v>1859</v>
      </c>
      <c r="C8" s="16" t="s">
        <v>1711</v>
      </c>
      <c r="D8" s="107" t="s">
        <v>1852</v>
      </c>
      <c r="E8" s="107" t="s">
        <v>1860</v>
      </c>
      <c r="F8" s="16" t="s">
        <v>1854</v>
      </c>
      <c r="G8" s="166" t="s">
        <v>1859</v>
      </c>
      <c r="H8" s="92" t="s">
        <v>1861</v>
      </c>
      <c r="I8" s="106" t="s">
        <v>1862</v>
      </c>
      <c r="J8" s="106" t="s">
        <v>1863</v>
      </c>
      <c r="K8" s="195" t="s">
        <v>1864</v>
      </c>
      <c r="L8" s="107"/>
    </row>
    <row r="9" spans="1:12" ht="127.5" x14ac:dyDescent="0.2">
      <c r="A9" s="107" t="s">
        <v>3087</v>
      </c>
      <c r="B9" s="134" t="s">
        <v>3421</v>
      </c>
      <c r="C9" s="107" t="s">
        <v>3422</v>
      </c>
      <c r="D9" s="16" t="s">
        <v>3423</v>
      </c>
      <c r="E9" s="95" t="s">
        <v>3424</v>
      </c>
      <c r="F9" s="16" t="s">
        <v>3425</v>
      </c>
      <c r="G9" s="16" t="s">
        <v>3426</v>
      </c>
      <c r="H9" s="16" t="s">
        <v>3427</v>
      </c>
      <c r="I9" s="16" t="s">
        <v>85</v>
      </c>
      <c r="J9" s="16" t="s">
        <v>3428</v>
      </c>
      <c r="K9" s="195" t="s">
        <v>3429</v>
      </c>
      <c r="L9" s="107"/>
    </row>
    <row r="10" spans="1:12" ht="127.5" x14ac:dyDescent="0.2">
      <c r="A10" s="107" t="s">
        <v>3087</v>
      </c>
      <c r="B10" s="134" t="s">
        <v>3421</v>
      </c>
      <c r="C10" s="107" t="s">
        <v>3430</v>
      </c>
      <c r="D10" s="16" t="s">
        <v>3423</v>
      </c>
      <c r="E10" s="95" t="s">
        <v>3424</v>
      </c>
      <c r="F10" s="16" t="s">
        <v>3425</v>
      </c>
      <c r="G10" s="16" t="s">
        <v>3431</v>
      </c>
      <c r="H10" s="16" t="s">
        <v>3427</v>
      </c>
      <c r="I10" s="16" t="s">
        <v>85</v>
      </c>
      <c r="J10" s="16" t="s">
        <v>3428</v>
      </c>
      <c r="K10" s="195" t="s">
        <v>3429</v>
      </c>
      <c r="L10" s="107"/>
    </row>
    <row r="11" spans="1:12" ht="127.5" x14ac:dyDescent="0.2">
      <c r="A11" s="107" t="s">
        <v>3087</v>
      </c>
      <c r="B11" s="134" t="s">
        <v>3421</v>
      </c>
      <c r="C11" s="107" t="s">
        <v>3432</v>
      </c>
      <c r="D11" s="16" t="s">
        <v>3423</v>
      </c>
      <c r="E11" s="95" t="s">
        <v>3424</v>
      </c>
      <c r="F11" s="16" t="s">
        <v>3425</v>
      </c>
      <c r="G11" s="16" t="s">
        <v>3433</v>
      </c>
      <c r="H11" s="16" t="s">
        <v>3427</v>
      </c>
      <c r="I11" s="16" t="s">
        <v>85</v>
      </c>
      <c r="J11" s="16" t="s">
        <v>3428</v>
      </c>
      <c r="K11" s="195" t="s">
        <v>3429</v>
      </c>
      <c r="L11" s="107"/>
    </row>
    <row r="12" spans="1:12" ht="127.5" x14ac:dyDescent="0.2">
      <c r="A12" s="107" t="s">
        <v>3087</v>
      </c>
      <c r="B12" s="134" t="s">
        <v>3421</v>
      </c>
      <c r="C12" s="107" t="s">
        <v>3434</v>
      </c>
      <c r="D12" s="16" t="s">
        <v>3423</v>
      </c>
      <c r="E12" s="95" t="s">
        <v>3424</v>
      </c>
      <c r="F12" s="16" t="s">
        <v>3425</v>
      </c>
      <c r="G12" s="16" t="s">
        <v>3435</v>
      </c>
      <c r="H12" s="16" t="s">
        <v>3427</v>
      </c>
      <c r="I12" s="16" t="s">
        <v>85</v>
      </c>
      <c r="J12" s="16" t="s">
        <v>3428</v>
      </c>
      <c r="K12" s="195" t="s">
        <v>3429</v>
      </c>
      <c r="L12" s="107"/>
    </row>
    <row r="13" spans="1:12" ht="127.5" x14ac:dyDescent="0.2">
      <c r="A13" s="107" t="s">
        <v>3087</v>
      </c>
      <c r="B13" s="134" t="s">
        <v>3421</v>
      </c>
      <c r="C13" s="107" t="s">
        <v>3436</v>
      </c>
      <c r="D13" s="16" t="s">
        <v>3423</v>
      </c>
      <c r="E13" s="95" t="s">
        <v>3424</v>
      </c>
      <c r="F13" s="16" t="s">
        <v>3425</v>
      </c>
      <c r="G13" s="16" t="s">
        <v>3437</v>
      </c>
      <c r="H13" s="16" t="s">
        <v>3427</v>
      </c>
      <c r="I13" s="16" t="s">
        <v>85</v>
      </c>
      <c r="J13" s="16" t="s">
        <v>3428</v>
      </c>
      <c r="K13" s="195" t="s">
        <v>3429</v>
      </c>
      <c r="L13" s="107"/>
    </row>
    <row r="14" spans="1:12" ht="127.5" x14ac:dyDescent="0.2">
      <c r="A14" s="107" t="s">
        <v>3087</v>
      </c>
      <c r="B14" s="134" t="s">
        <v>3421</v>
      </c>
      <c r="C14" s="107" t="s">
        <v>3438</v>
      </c>
      <c r="D14" s="16" t="s">
        <v>3423</v>
      </c>
      <c r="E14" s="95" t="s">
        <v>3424</v>
      </c>
      <c r="F14" s="16" t="s">
        <v>3425</v>
      </c>
      <c r="G14" s="16" t="s">
        <v>3439</v>
      </c>
      <c r="H14" s="16" t="s">
        <v>3427</v>
      </c>
      <c r="I14" s="16" t="s">
        <v>85</v>
      </c>
      <c r="J14" s="16" t="s">
        <v>3428</v>
      </c>
      <c r="K14" s="195" t="s">
        <v>3429</v>
      </c>
      <c r="L14" s="107"/>
    </row>
    <row r="15" spans="1:12" ht="127.5" x14ac:dyDescent="0.2">
      <c r="A15" s="107" t="s">
        <v>3087</v>
      </c>
      <c r="B15" s="134" t="s">
        <v>3421</v>
      </c>
      <c r="C15" s="107" t="s">
        <v>3440</v>
      </c>
      <c r="D15" s="16" t="s">
        <v>3423</v>
      </c>
      <c r="E15" s="95" t="s">
        <v>3424</v>
      </c>
      <c r="F15" s="16" t="s">
        <v>3425</v>
      </c>
      <c r="G15" s="16" t="s">
        <v>3441</v>
      </c>
      <c r="H15" s="16" t="s">
        <v>3427</v>
      </c>
      <c r="I15" s="16" t="s">
        <v>85</v>
      </c>
      <c r="J15" s="16" t="s">
        <v>3428</v>
      </c>
      <c r="K15" s="195" t="s">
        <v>3429</v>
      </c>
      <c r="L15" s="107"/>
    </row>
    <row r="16" spans="1:12" ht="127.5" x14ac:dyDescent="0.2">
      <c r="A16" s="107" t="s">
        <v>3087</v>
      </c>
      <c r="B16" s="134" t="s">
        <v>3421</v>
      </c>
      <c r="C16" s="107" t="s">
        <v>3442</v>
      </c>
      <c r="D16" s="16" t="s">
        <v>3423</v>
      </c>
      <c r="E16" s="95" t="s">
        <v>3424</v>
      </c>
      <c r="F16" s="16" t="s">
        <v>3425</v>
      </c>
      <c r="G16" s="16" t="s">
        <v>3443</v>
      </c>
      <c r="H16" s="16" t="s">
        <v>3427</v>
      </c>
      <c r="I16" s="16" t="s">
        <v>85</v>
      </c>
      <c r="J16" s="16" t="s">
        <v>3428</v>
      </c>
      <c r="K16" s="195" t="s">
        <v>3429</v>
      </c>
      <c r="L16" s="107"/>
    </row>
    <row r="17" spans="1:12" ht="127.5" x14ac:dyDescent="0.2">
      <c r="A17" s="107" t="s">
        <v>3087</v>
      </c>
      <c r="B17" s="134" t="s">
        <v>3421</v>
      </c>
      <c r="C17" s="16" t="s">
        <v>3444</v>
      </c>
      <c r="D17" s="16" t="s">
        <v>3262</v>
      </c>
      <c r="E17" s="95" t="s">
        <v>3424</v>
      </c>
      <c r="F17" s="16" t="s">
        <v>3425</v>
      </c>
      <c r="G17" s="16" t="s">
        <v>3445</v>
      </c>
      <c r="H17" s="16" t="s">
        <v>3427</v>
      </c>
      <c r="I17" s="16" t="s">
        <v>85</v>
      </c>
      <c r="J17" s="16" t="s">
        <v>3428</v>
      </c>
      <c r="K17" s="195" t="s">
        <v>3429</v>
      </c>
      <c r="L17" s="107"/>
    </row>
    <row r="18" spans="1:12" ht="25.5" x14ac:dyDescent="0.2">
      <c r="A18" s="107" t="s">
        <v>3073</v>
      </c>
      <c r="B18" s="107">
        <v>7</v>
      </c>
      <c r="C18" s="107" t="s">
        <v>4148</v>
      </c>
      <c r="D18" s="16" t="s">
        <v>4149</v>
      </c>
      <c r="E18" s="107" t="s">
        <v>4150</v>
      </c>
      <c r="F18" s="16" t="s">
        <v>4151</v>
      </c>
      <c r="G18" s="107" t="s">
        <v>3998</v>
      </c>
      <c r="H18" s="107">
        <v>2</v>
      </c>
      <c r="I18" s="107" t="s">
        <v>4152</v>
      </c>
      <c r="J18" s="16" t="s">
        <v>4153</v>
      </c>
      <c r="K18" s="195" t="s">
        <v>4154</v>
      </c>
      <c r="L18" s="107"/>
    </row>
    <row r="19" spans="1:12" ht="25.5" x14ac:dyDescent="0.2">
      <c r="A19" s="107" t="s">
        <v>3073</v>
      </c>
      <c r="B19" s="107">
        <v>3</v>
      </c>
      <c r="C19" s="107" t="s">
        <v>4148</v>
      </c>
      <c r="D19" s="16" t="s">
        <v>4149</v>
      </c>
      <c r="E19" s="107" t="s">
        <v>4150</v>
      </c>
      <c r="F19" s="16" t="s">
        <v>4151</v>
      </c>
      <c r="G19" s="107" t="s">
        <v>2078</v>
      </c>
      <c r="H19" s="107">
        <v>2</v>
      </c>
      <c r="I19" s="107" t="s">
        <v>4152</v>
      </c>
      <c r="J19" s="16" t="s">
        <v>4153</v>
      </c>
      <c r="K19" s="96"/>
      <c r="L19" s="107"/>
    </row>
    <row r="20" spans="1:12" ht="25.5" x14ac:dyDescent="0.2">
      <c r="A20" s="107" t="s">
        <v>3073</v>
      </c>
      <c r="B20" s="107">
        <v>2</v>
      </c>
      <c r="C20" s="107" t="s">
        <v>4148</v>
      </c>
      <c r="D20" s="16" t="s">
        <v>4149</v>
      </c>
      <c r="E20" s="107" t="s">
        <v>4150</v>
      </c>
      <c r="F20" s="16" t="s">
        <v>4151</v>
      </c>
      <c r="G20" s="107" t="s">
        <v>4155</v>
      </c>
      <c r="H20" s="107">
        <v>1</v>
      </c>
      <c r="I20" s="107" t="s">
        <v>4152</v>
      </c>
      <c r="J20" s="16" t="s">
        <v>4153</v>
      </c>
      <c r="K20" s="96"/>
      <c r="L20" s="107"/>
    </row>
    <row r="21" spans="1:12" ht="25.5" x14ac:dyDescent="0.2">
      <c r="A21" s="107" t="s">
        <v>3073</v>
      </c>
      <c r="B21" s="107">
        <v>8</v>
      </c>
      <c r="C21" s="107" t="s">
        <v>4148</v>
      </c>
      <c r="D21" s="16" t="s">
        <v>4149</v>
      </c>
      <c r="E21" s="107" t="s">
        <v>4150</v>
      </c>
      <c r="F21" s="16" t="s">
        <v>4151</v>
      </c>
      <c r="G21" s="107" t="s">
        <v>4156</v>
      </c>
      <c r="H21" s="107">
        <v>1</v>
      </c>
      <c r="I21" s="107" t="s">
        <v>4152</v>
      </c>
      <c r="J21" s="16" t="s">
        <v>4153</v>
      </c>
      <c r="K21" s="96"/>
      <c r="L21" s="107"/>
    </row>
    <row r="22" spans="1:12" ht="258.75" x14ac:dyDescent="0.2">
      <c r="A22" s="115" t="s">
        <v>3080</v>
      </c>
      <c r="B22" s="16" t="s">
        <v>4783</v>
      </c>
      <c r="C22" s="107" t="s">
        <v>3422</v>
      </c>
      <c r="D22" s="107" t="s">
        <v>1852</v>
      </c>
      <c r="E22" s="107" t="s">
        <v>4784</v>
      </c>
      <c r="F22" s="107" t="s">
        <v>4785</v>
      </c>
      <c r="G22" s="16" t="s">
        <v>4786</v>
      </c>
      <c r="H22" s="99" t="s">
        <v>4787</v>
      </c>
      <c r="I22" s="16" t="s">
        <v>4788</v>
      </c>
      <c r="J22" s="16" t="s">
        <v>4789</v>
      </c>
      <c r="K22" s="96" t="s">
        <v>85</v>
      </c>
      <c r="L22" s="509" t="s">
        <v>5473</v>
      </c>
    </row>
    <row r="23" spans="1:12" ht="258.75" x14ac:dyDescent="0.2">
      <c r="A23" s="115" t="s">
        <v>3080</v>
      </c>
      <c r="B23" s="16" t="s">
        <v>4783</v>
      </c>
      <c r="C23" s="107" t="s">
        <v>3430</v>
      </c>
      <c r="D23" s="107" t="s">
        <v>1852</v>
      </c>
      <c r="E23" s="107" t="s">
        <v>4784</v>
      </c>
      <c r="F23" s="107" t="s">
        <v>4785</v>
      </c>
      <c r="G23" s="16" t="s">
        <v>4790</v>
      </c>
      <c r="H23" s="99" t="s">
        <v>4791</v>
      </c>
      <c r="I23" s="16" t="s">
        <v>4788</v>
      </c>
      <c r="J23" s="16" t="s">
        <v>4789</v>
      </c>
      <c r="K23" s="96" t="s">
        <v>85</v>
      </c>
      <c r="L23" s="509" t="s">
        <v>5473</v>
      </c>
    </row>
    <row r="24" spans="1:12" ht="258.75" x14ac:dyDescent="0.2">
      <c r="A24" s="115" t="s">
        <v>3080</v>
      </c>
      <c r="B24" s="16" t="s">
        <v>4783</v>
      </c>
      <c r="C24" s="107" t="s">
        <v>3432</v>
      </c>
      <c r="D24" s="107" t="s">
        <v>1852</v>
      </c>
      <c r="E24" s="107" t="s">
        <v>4784</v>
      </c>
      <c r="F24" s="107" t="s">
        <v>4785</v>
      </c>
      <c r="G24" s="16" t="s">
        <v>4792</v>
      </c>
      <c r="H24" s="99" t="s">
        <v>4793</v>
      </c>
      <c r="I24" s="16" t="s">
        <v>4788</v>
      </c>
      <c r="J24" s="16" t="s">
        <v>4789</v>
      </c>
      <c r="K24" s="96" t="s">
        <v>85</v>
      </c>
      <c r="L24" s="509" t="s">
        <v>5473</v>
      </c>
    </row>
    <row r="25" spans="1:12" ht="258.75" x14ac:dyDescent="0.2">
      <c r="A25" s="115" t="s">
        <v>3080</v>
      </c>
      <c r="B25" s="16" t="s">
        <v>4783</v>
      </c>
      <c r="C25" s="107" t="s">
        <v>3434</v>
      </c>
      <c r="D25" s="107" t="s">
        <v>1852</v>
      </c>
      <c r="E25" s="107" t="s">
        <v>4784</v>
      </c>
      <c r="F25" s="107" t="s">
        <v>4785</v>
      </c>
      <c r="G25" s="16" t="s">
        <v>4794</v>
      </c>
      <c r="H25" s="99" t="s">
        <v>4795</v>
      </c>
      <c r="I25" s="16" t="s">
        <v>4788</v>
      </c>
      <c r="J25" s="16" t="s">
        <v>4789</v>
      </c>
      <c r="K25" s="96" t="s">
        <v>85</v>
      </c>
      <c r="L25" s="509" t="s">
        <v>5473</v>
      </c>
    </row>
    <row r="26" spans="1:12" ht="258.75" x14ac:dyDescent="0.2">
      <c r="A26" s="115" t="s">
        <v>3080</v>
      </c>
      <c r="B26" s="16" t="s">
        <v>4783</v>
      </c>
      <c r="C26" s="107" t="s">
        <v>3436</v>
      </c>
      <c r="D26" s="107" t="s">
        <v>1852</v>
      </c>
      <c r="E26" s="107" t="s">
        <v>4784</v>
      </c>
      <c r="F26" s="107" t="s">
        <v>4785</v>
      </c>
      <c r="G26" s="16" t="s">
        <v>4796</v>
      </c>
      <c r="H26" s="99" t="s">
        <v>4797</v>
      </c>
      <c r="I26" s="16" t="s">
        <v>4788</v>
      </c>
      <c r="J26" s="16" t="s">
        <v>4789</v>
      </c>
      <c r="K26" s="96" t="s">
        <v>85</v>
      </c>
      <c r="L26" s="509" t="s">
        <v>5473</v>
      </c>
    </row>
    <row r="27" spans="1:12" x14ac:dyDescent="0.2">
      <c r="A27" s="115" t="s">
        <v>3080</v>
      </c>
      <c r="B27" s="107"/>
      <c r="C27" s="107"/>
      <c r="D27" s="107"/>
      <c r="E27" s="107"/>
      <c r="F27" s="107"/>
      <c r="G27" s="107"/>
      <c r="H27" s="107" t="s">
        <v>4798</v>
      </c>
      <c r="I27" s="107"/>
      <c r="J27" s="107"/>
      <c r="K27" s="96"/>
      <c r="L27" s="107"/>
    </row>
    <row r="28" spans="1:12" x14ac:dyDescent="0.2">
      <c r="A28" s="115" t="s">
        <v>3080</v>
      </c>
      <c r="B28" s="107"/>
      <c r="C28" s="107"/>
      <c r="D28" s="107"/>
      <c r="E28" s="107"/>
      <c r="F28" s="107"/>
      <c r="G28" s="107"/>
      <c r="H28" s="107" t="s">
        <v>4799</v>
      </c>
      <c r="I28" s="107"/>
      <c r="J28" s="107"/>
      <c r="K28" s="96"/>
      <c r="L28" s="107"/>
    </row>
  </sheetData>
  <mergeCells count="6">
    <mergeCell ref="L2:L5"/>
    <mergeCell ref="A2:A5"/>
    <mergeCell ref="B2:K2"/>
    <mergeCell ref="B3:B5"/>
    <mergeCell ref="C3:K3"/>
    <mergeCell ref="C4:K4"/>
  </mergeCells>
  <pageMargins left="0.7" right="0.7" top="0.75" bottom="0.75" header="0.3" footer="0.3"/>
  <pageSetup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31C52-5CC9-4F1B-9C04-0F8419A26FB5}">
  <sheetPr>
    <tabColor theme="8"/>
  </sheetPr>
  <dimension ref="A1:G21"/>
  <sheetViews>
    <sheetView zoomScaleNormal="100" workbookViewId="0">
      <pane xSplit="1" ySplit="4" topLeftCell="B5" activePane="bottomRight" state="frozen"/>
      <selection pane="topRight" activeCell="B1" sqref="B1"/>
      <selection pane="bottomLeft" activeCell="A5" sqref="A5"/>
      <selection pane="bottomRight"/>
    </sheetView>
  </sheetViews>
  <sheetFormatPr defaultColWidth="9.140625" defaultRowHeight="12.75" x14ac:dyDescent="0.2"/>
  <cols>
    <col min="1" max="1" width="23.42578125" style="119" customWidth="1"/>
    <col min="2" max="2" width="37.140625" style="119" customWidth="1"/>
    <col min="3" max="3" width="33.42578125" style="119" customWidth="1"/>
    <col min="4" max="4" width="30" style="119" customWidth="1"/>
    <col min="5" max="5" width="24.42578125" style="119" customWidth="1"/>
    <col min="6" max="6" width="36" style="119" customWidth="1"/>
    <col min="7" max="7" width="38.5703125" style="119" customWidth="1"/>
    <col min="8" max="16384" width="9.140625" style="119"/>
  </cols>
  <sheetData>
    <row r="1" spans="1:7" ht="15.75" customHeight="1" thickBot="1" x14ac:dyDescent="0.25">
      <c r="A1" s="128" t="s">
        <v>1865</v>
      </c>
      <c r="C1" s="128"/>
    </row>
    <row r="2" spans="1:7" ht="34.5" customHeight="1" x14ac:dyDescent="0.2">
      <c r="A2" s="885" t="s">
        <v>19</v>
      </c>
      <c r="B2" s="811" t="s">
        <v>1866</v>
      </c>
      <c r="C2" s="811"/>
      <c r="D2" s="811"/>
      <c r="E2" s="811"/>
      <c r="F2" s="811"/>
      <c r="G2" s="834"/>
    </row>
    <row r="3" spans="1:7" ht="24.75" customHeight="1" x14ac:dyDescent="0.2">
      <c r="A3" s="888"/>
      <c r="B3" s="862" t="s">
        <v>1867</v>
      </c>
      <c r="C3" s="862"/>
      <c r="D3" s="862"/>
      <c r="E3" s="862"/>
      <c r="F3" s="862"/>
      <c r="G3" s="872"/>
    </row>
    <row r="4" spans="1:7" ht="72.75" customHeight="1" thickBot="1" x14ac:dyDescent="0.25">
      <c r="A4" s="886"/>
      <c r="B4" s="61" t="s">
        <v>1868</v>
      </c>
      <c r="C4" s="61" t="s">
        <v>1869</v>
      </c>
      <c r="D4" s="61" t="s">
        <v>1870</v>
      </c>
      <c r="E4" s="61" t="s">
        <v>1871</v>
      </c>
      <c r="F4" s="61" t="s">
        <v>1872</v>
      </c>
      <c r="G4" s="62" t="s">
        <v>1873</v>
      </c>
    </row>
    <row r="5" spans="1:7" ht="24.95" customHeight="1" x14ac:dyDescent="0.2">
      <c r="A5" s="16" t="s">
        <v>22</v>
      </c>
      <c r="B5" s="94" t="s">
        <v>1576</v>
      </c>
      <c r="C5" s="16" t="s">
        <v>1874</v>
      </c>
      <c r="D5" s="16" t="s">
        <v>624</v>
      </c>
      <c r="E5" s="16" t="s">
        <v>624</v>
      </c>
      <c r="F5" s="16" t="s">
        <v>624</v>
      </c>
      <c r="G5" s="16" t="s">
        <v>624</v>
      </c>
    </row>
    <row r="6" spans="1:7" ht="24.95" customHeight="1" x14ac:dyDescent="0.2">
      <c r="A6" s="107" t="s">
        <v>25</v>
      </c>
      <c r="B6" s="94" t="s">
        <v>1576</v>
      </c>
      <c r="C6" s="103" t="s">
        <v>1875</v>
      </c>
      <c r="D6" s="136" t="s">
        <v>1876</v>
      </c>
      <c r="E6" s="103" t="s">
        <v>1877</v>
      </c>
      <c r="F6" s="94" t="s">
        <v>1878</v>
      </c>
      <c r="G6" s="94" t="s">
        <v>1879</v>
      </c>
    </row>
    <row r="7" spans="1:7" ht="24.95" customHeight="1" x14ac:dyDescent="0.2">
      <c r="A7" s="107" t="s">
        <v>25</v>
      </c>
      <c r="B7" s="94" t="s">
        <v>1576</v>
      </c>
      <c r="C7" s="107" t="s">
        <v>1880</v>
      </c>
      <c r="D7" s="136" t="s">
        <v>1881</v>
      </c>
      <c r="E7" s="107" t="s">
        <v>1882</v>
      </c>
      <c r="F7" s="16" t="s">
        <v>1883</v>
      </c>
      <c r="G7" s="94" t="s">
        <v>1879</v>
      </c>
    </row>
    <row r="8" spans="1:7" ht="24.95" customHeight="1" x14ac:dyDescent="0.2">
      <c r="A8" s="107" t="s">
        <v>25</v>
      </c>
      <c r="B8" s="16" t="s">
        <v>1576</v>
      </c>
      <c r="C8" s="107" t="s">
        <v>1884</v>
      </c>
      <c r="D8" s="136" t="s">
        <v>1881</v>
      </c>
      <c r="E8" s="107" t="s">
        <v>1885</v>
      </c>
      <c r="F8" s="16" t="s">
        <v>1886</v>
      </c>
      <c r="G8" s="16" t="s">
        <v>1879</v>
      </c>
    </row>
    <row r="9" spans="1:7" ht="24.95" customHeight="1" x14ac:dyDescent="0.2">
      <c r="A9" s="107" t="s">
        <v>25</v>
      </c>
      <c r="B9" s="16" t="s">
        <v>1576</v>
      </c>
      <c r="C9" s="107" t="s">
        <v>1887</v>
      </c>
      <c r="D9" s="136" t="s">
        <v>1881</v>
      </c>
      <c r="E9" s="107" t="s">
        <v>1888</v>
      </c>
      <c r="F9" s="16" t="s">
        <v>1889</v>
      </c>
      <c r="G9" s="16" t="s">
        <v>1879</v>
      </c>
    </row>
    <row r="10" spans="1:7" ht="24.95" customHeight="1" x14ac:dyDescent="0.2">
      <c r="A10" s="107" t="s">
        <v>25</v>
      </c>
      <c r="B10" s="16" t="s">
        <v>1576</v>
      </c>
      <c r="C10" s="107" t="s">
        <v>1890</v>
      </c>
      <c r="D10" s="136" t="s">
        <v>1881</v>
      </c>
      <c r="E10" s="107" t="s">
        <v>1891</v>
      </c>
      <c r="F10" s="16" t="s">
        <v>1892</v>
      </c>
      <c r="G10" s="16" t="s">
        <v>1879</v>
      </c>
    </row>
    <row r="11" spans="1:7" ht="24.95" customHeight="1" x14ac:dyDescent="0.2">
      <c r="A11" s="107" t="s">
        <v>25</v>
      </c>
      <c r="B11" s="16" t="s">
        <v>1576</v>
      </c>
      <c r="C11" s="107" t="s">
        <v>1893</v>
      </c>
      <c r="D11" s="136" t="s">
        <v>1881</v>
      </c>
      <c r="E11" s="107" t="s">
        <v>1894</v>
      </c>
      <c r="F11" s="16" t="s">
        <v>1895</v>
      </c>
      <c r="G11" s="16" t="s">
        <v>1879</v>
      </c>
    </row>
    <row r="12" spans="1:7" ht="24.95" customHeight="1" x14ac:dyDescent="0.2">
      <c r="A12" s="107" t="s">
        <v>25</v>
      </c>
      <c r="B12" s="16" t="s">
        <v>1576</v>
      </c>
      <c r="C12" s="107" t="s">
        <v>1896</v>
      </c>
      <c r="D12" s="136" t="s">
        <v>1876</v>
      </c>
      <c r="E12" s="107" t="s">
        <v>1897</v>
      </c>
      <c r="F12" s="16" t="s">
        <v>1898</v>
      </c>
      <c r="G12" s="16" t="s">
        <v>1879</v>
      </c>
    </row>
    <row r="13" spans="1:7" ht="24.95" customHeight="1" x14ac:dyDescent="0.2">
      <c r="A13" s="107" t="s">
        <v>27</v>
      </c>
      <c r="B13" s="16" t="s">
        <v>1576</v>
      </c>
      <c r="C13" s="16" t="s">
        <v>1899</v>
      </c>
      <c r="D13" s="136" t="s">
        <v>1900</v>
      </c>
      <c r="E13" s="136" t="s">
        <v>1900</v>
      </c>
      <c r="F13" s="136" t="s">
        <v>1900</v>
      </c>
      <c r="G13" s="136" t="s">
        <v>1900</v>
      </c>
    </row>
    <row r="14" spans="1:7" ht="24.95" customHeight="1" x14ac:dyDescent="0.2">
      <c r="A14" s="107" t="s">
        <v>3087</v>
      </c>
      <c r="B14" s="107" t="s">
        <v>3446</v>
      </c>
      <c r="C14" s="107" t="s">
        <v>3447</v>
      </c>
      <c r="D14" s="107" t="s">
        <v>3448</v>
      </c>
      <c r="E14" s="107" t="s">
        <v>3449</v>
      </c>
      <c r="F14" s="16" t="s">
        <v>3450</v>
      </c>
      <c r="G14" s="16" t="s">
        <v>3451</v>
      </c>
    </row>
    <row r="15" spans="1:7" ht="24.95" customHeight="1" x14ac:dyDescent="0.2">
      <c r="A15" s="107" t="s">
        <v>3087</v>
      </c>
      <c r="B15" s="107" t="s">
        <v>3452</v>
      </c>
      <c r="C15" s="135">
        <v>44609</v>
      </c>
      <c r="D15" s="107" t="s">
        <v>3448</v>
      </c>
      <c r="E15" s="107" t="s">
        <v>3453</v>
      </c>
      <c r="F15" s="16" t="s">
        <v>3454</v>
      </c>
      <c r="G15" s="16" t="s">
        <v>3455</v>
      </c>
    </row>
    <row r="16" spans="1:7" ht="24.95" customHeight="1" x14ac:dyDescent="0.2">
      <c r="A16" s="107" t="s">
        <v>3087</v>
      </c>
      <c r="B16" s="107" t="s">
        <v>3452</v>
      </c>
      <c r="C16" s="135">
        <v>44593</v>
      </c>
      <c r="D16" s="107" t="s">
        <v>3448</v>
      </c>
      <c r="E16" s="107" t="s">
        <v>3456</v>
      </c>
      <c r="F16" s="16" t="s">
        <v>3457</v>
      </c>
      <c r="G16" s="16" t="s">
        <v>3458</v>
      </c>
    </row>
    <row r="17" spans="1:7" ht="24.95" customHeight="1" x14ac:dyDescent="0.2">
      <c r="A17" s="107" t="s">
        <v>3087</v>
      </c>
      <c r="B17" s="107" t="s">
        <v>3459</v>
      </c>
      <c r="C17" s="107" t="s">
        <v>3460</v>
      </c>
      <c r="D17" s="107" t="s">
        <v>3448</v>
      </c>
      <c r="E17" s="107" t="s">
        <v>3461</v>
      </c>
      <c r="F17" s="16" t="s">
        <v>3462</v>
      </c>
      <c r="G17" s="16" t="s">
        <v>3463</v>
      </c>
    </row>
    <row r="18" spans="1:7" ht="24.95" customHeight="1" x14ac:dyDescent="0.2">
      <c r="A18" s="107" t="s">
        <v>3087</v>
      </c>
      <c r="B18" s="107" t="s">
        <v>3464</v>
      </c>
      <c r="C18" s="135">
        <v>43672</v>
      </c>
      <c r="D18" s="107" t="s">
        <v>3448</v>
      </c>
      <c r="E18" s="107" t="s">
        <v>3465</v>
      </c>
      <c r="F18" s="16" t="s">
        <v>3450</v>
      </c>
      <c r="G18" s="16" t="s">
        <v>3466</v>
      </c>
    </row>
    <row r="19" spans="1:7" ht="24.95" customHeight="1" x14ac:dyDescent="0.2">
      <c r="A19" s="107" t="s">
        <v>3087</v>
      </c>
      <c r="B19" s="107" t="s">
        <v>3459</v>
      </c>
      <c r="C19" s="135">
        <v>43546</v>
      </c>
      <c r="D19" s="107" t="s">
        <v>3448</v>
      </c>
      <c r="E19" s="107" t="s">
        <v>3467</v>
      </c>
      <c r="F19" s="107" t="s">
        <v>3457</v>
      </c>
      <c r="G19" s="16" t="s">
        <v>3468</v>
      </c>
    </row>
    <row r="20" spans="1:7" ht="24.95" customHeight="1" x14ac:dyDescent="0.2">
      <c r="A20" s="107" t="s">
        <v>3073</v>
      </c>
      <c r="B20" s="107" t="s">
        <v>4157</v>
      </c>
      <c r="C20" s="107" t="s">
        <v>526</v>
      </c>
      <c r="D20" s="16" t="s">
        <v>4158</v>
      </c>
      <c r="E20" s="107" t="s">
        <v>526</v>
      </c>
      <c r="F20" s="107" t="s">
        <v>4159</v>
      </c>
      <c r="G20" s="107" t="s">
        <v>4160</v>
      </c>
    </row>
    <row r="21" spans="1:7" ht="24.95" customHeight="1" x14ac:dyDescent="0.2">
      <c r="A21" s="115" t="s">
        <v>3080</v>
      </c>
      <c r="B21" s="16" t="s">
        <v>4800</v>
      </c>
      <c r="C21" s="107"/>
      <c r="D21" s="107"/>
      <c r="E21" s="107"/>
      <c r="F21" s="107"/>
      <c r="G21" s="107"/>
    </row>
  </sheetData>
  <mergeCells count="3">
    <mergeCell ref="A2:A4"/>
    <mergeCell ref="B2:G2"/>
    <mergeCell ref="B3:G3"/>
  </mergeCells>
  <pageMargins left="0.7" right="0.7" top="0.75" bottom="0.75" header="0.3" footer="0.3"/>
  <pageSetup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91C52-36F2-430A-9581-CC96C6AC504B}">
  <sheetPr>
    <tabColor theme="8"/>
  </sheetPr>
  <dimension ref="A1:O10"/>
  <sheetViews>
    <sheetView zoomScaleNormal="100" workbookViewId="0"/>
  </sheetViews>
  <sheetFormatPr defaultColWidth="9.140625" defaultRowHeight="12.75" x14ac:dyDescent="0.2"/>
  <cols>
    <col min="1" max="1" width="18.85546875" style="119" customWidth="1"/>
    <col min="2" max="2" width="43.5703125" style="119" customWidth="1"/>
    <col min="3" max="3" width="41" style="119" customWidth="1"/>
    <col min="4" max="4" width="38.42578125" style="119" customWidth="1"/>
    <col min="5" max="5" width="52.7109375" style="119" customWidth="1"/>
    <col min="6" max="6" width="25.140625" style="119" customWidth="1"/>
    <col min="7" max="15" width="15.5703125" style="119" customWidth="1"/>
    <col min="16" max="16384" width="9.140625" style="119"/>
  </cols>
  <sheetData>
    <row r="1" spans="1:15" ht="15.75" customHeight="1" thickBot="1" x14ac:dyDescent="0.25">
      <c r="A1" s="128" t="s">
        <v>1901</v>
      </c>
      <c r="C1" s="128"/>
      <c r="F1" s="332"/>
    </row>
    <row r="2" spans="1:15" ht="57" customHeight="1" x14ac:dyDescent="0.2">
      <c r="A2" s="885" t="s">
        <v>19</v>
      </c>
      <c r="B2" s="811" t="s">
        <v>1902</v>
      </c>
      <c r="C2" s="811"/>
      <c r="D2" s="811"/>
      <c r="E2" s="834"/>
      <c r="F2" s="889" t="s">
        <v>1778</v>
      </c>
      <c r="G2" s="823"/>
      <c r="H2" s="823"/>
      <c r="I2" s="823"/>
      <c r="J2" s="823"/>
      <c r="K2" s="823"/>
      <c r="L2" s="823"/>
      <c r="M2" s="823"/>
      <c r="N2" s="823"/>
      <c r="O2" s="890"/>
    </row>
    <row r="3" spans="1:15" ht="28.5" customHeight="1" x14ac:dyDescent="0.2">
      <c r="A3" s="888"/>
      <c r="B3" s="862" t="s">
        <v>1903</v>
      </c>
      <c r="C3" s="862"/>
      <c r="D3" s="862"/>
      <c r="E3" s="872"/>
      <c r="F3" s="891"/>
      <c r="G3" s="892"/>
      <c r="H3" s="892"/>
      <c r="I3" s="892"/>
      <c r="J3" s="892"/>
      <c r="K3" s="892"/>
      <c r="L3" s="892"/>
      <c r="M3" s="892"/>
      <c r="N3" s="892"/>
      <c r="O3" s="893"/>
    </row>
    <row r="4" spans="1:15" ht="80.25" customHeight="1" thickBot="1" x14ac:dyDescent="0.25">
      <c r="A4" s="886"/>
      <c r="B4" s="61" t="s">
        <v>1904</v>
      </c>
      <c r="C4" s="61" t="s">
        <v>1905</v>
      </c>
      <c r="D4" s="61" t="s">
        <v>1906</v>
      </c>
      <c r="E4" s="62" t="s">
        <v>1907</v>
      </c>
      <c r="F4" s="331" t="s">
        <v>1792</v>
      </c>
      <c r="G4" s="61" t="s">
        <v>1793</v>
      </c>
      <c r="H4" s="61" t="s">
        <v>1794</v>
      </c>
      <c r="I4" s="61" t="s">
        <v>1795</v>
      </c>
      <c r="J4" s="61" t="s">
        <v>1796</v>
      </c>
      <c r="K4" s="61" t="s">
        <v>1797</v>
      </c>
      <c r="L4" s="61" t="s">
        <v>1798</v>
      </c>
      <c r="M4" s="61" t="s">
        <v>1799</v>
      </c>
      <c r="N4" s="61" t="s">
        <v>1800</v>
      </c>
      <c r="O4" s="62" t="s">
        <v>1801</v>
      </c>
    </row>
    <row r="5" spans="1:15" ht="24.95" customHeight="1" x14ac:dyDescent="0.2">
      <c r="A5" s="16" t="s">
        <v>22</v>
      </c>
      <c r="B5" s="103" t="s">
        <v>624</v>
      </c>
      <c r="C5" s="103" t="s">
        <v>624</v>
      </c>
      <c r="D5" s="103" t="s">
        <v>624</v>
      </c>
      <c r="E5" s="114" t="s">
        <v>624</v>
      </c>
      <c r="F5" s="103"/>
      <c r="G5" s="103"/>
      <c r="H5" s="103"/>
      <c r="I5" s="103"/>
      <c r="J5" s="103"/>
      <c r="K5" s="103"/>
      <c r="L5" s="103"/>
      <c r="M5" s="103"/>
      <c r="N5" s="103"/>
      <c r="O5" s="103"/>
    </row>
    <row r="6" spans="1:15" ht="24.95" customHeight="1" x14ac:dyDescent="0.2">
      <c r="A6" s="107" t="s">
        <v>25</v>
      </c>
      <c r="B6" s="103" t="s">
        <v>624</v>
      </c>
      <c r="C6" s="103" t="s">
        <v>624</v>
      </c>
      <c r="D6" s="103" t="s">
        <v>624</v>
      </c>
      <c r="E6" s="114" t="s">
        <v>624</v>
      </c>
      <c r="F6" s="103"/>
      <c r="G6" s="103"/>
      <c r="H6" s="103"/>
      <c r="I6" s="103"/>
      <c r="J6" s="103"/>
      <c r="K6" s="103"/>
      <c r="L6" s="103"/>
      <c r="M6" s="103"/>
      <c r="N6" s="103"/>
      <c r="O6" s="103"/>
    </row>
    <row r="7" spans="1:15" ht="24.95" customHeight="1" x14ac:dyDescent="0.2">
      <c r="A7" s="107" t="s">
        <v>27</v>
      </c>
      <c r="B7" s="103" t="s">
        <v>624</v>
      </c>
      <c r="C7" s="103" t="s">
        <v>624</v>
      </c>
      <c r="D7" s="103" t="s">
        <v>624</v>
      </c>
      <c r="E7" s="115" t="s">
        <v>624</v>
      </c>
      <c r="F7" s="107"/>
      <c r="G7" s="107"/>
      <c r="H7" s="107"/>
      <c r="I7" s="107"/>
      <c r="J7" s="107"/>
      <c r="K7" s="107"/>
      <c r="L7" s="107"/>
      <c r="M7" s="107"/>
      <c r="N7" s="107"/>
      <c r="O7" s="107"/>
    </row>
    <row r="8" spans="1:15" ht="24.95" customHeight="1" x14ac:dyDescent="0.2">
      <c r="A8" s="107" t="s">
        <v>3087</v>
      </c>
      <c r="B8" s="103" t="s">
        <v>3469</v>
      </c>
      <c r="C8" s="103" t="s">
        <v>85</v>
      </c>
      <c r="D8" s="103" t="s">
        <v>85</v>
      </c>
      <c r="E8" s="114" t="s">
        <v>85</v>
      </c>
      <c r="F8" s="103" t="s">
        <v>85</v>
      </c>
      <c r="G8" s="103" t="s">
        <v>85</v>
      </c>
      <c r="H8" s="103" t="s">
        <v>85</v>
      </c>
      <c r="I8" s="103" t="s">
        <v>85</v>
      </c>
      <c r="J8" s="103" t="s">
        <v>85</v>
      </c>
      <c r="K8" s="103" t="s">
        <v>85</v>
      </c>
      <c r="L8" s="103" t="s">
        <v>85</v>
      </c>
      <c r="M8" s="103" t="s">
        <v>85</v>
      </c>
      <c r="N8" s="103" t="s">
        <v>85</v>
      </c>
      <c r="O8" s="103" t="s">
        <v>85</v>
      </c>
    </row>
    <row r="9" spans="1:15" x14ac:dyDescent="0.2">
      <c r="A9" s="107" t="s">
        <v>3073</v>
      </c>
      <c r="B9" s="107"/>
      <c r="C9" s="107"/>
      <c r="D9" s="107"/>
      <c r="E9" s="107"/>
      <c r="F9" s="107"/>
      <c r="G9" s="107"/>
      <c r="H9" s="107"/>
      <c r="I9" s="107"/>
      <c r="J9" s="107"/>
      <c r="K9" s="107"/>
      <c r="L9" s="107"/>
      <c r="M9" s="107"/>
      <c r="N9" s="107"/>
      <c r="O9" s="107"/>
    </row>
    <row r="10" spans="1:15" ht="24.95" customHeight="1" x14ac:dyDescent="0.2">
      <c r="A10" s="115" t="s">
        <v>3080</v>
      </c>
      <c r="B10" s="94" t="s">
        <v>4801</v>
      </c>
      <c r="C10" s="94" t="s">
        <v>4802</v>
      </c>
      <c r="D10" s="94" t="s">
        <v>4803</v>
      </c>
      <c r="E10" s="104" t="s">
        <v>4804</v>
      </c>
      <c r="F10" s="103" t="s">
        <v>4759</v>
      </c>
      <c r="G10" s="103" t="s">
        <v>4805</v>
      </c>
      <c r="H10" s="103" t="s">
        <v>524</v>
      </c>
      <c r="I10" s="103" t="s">
        <v>4806</v>
      </c>
      <c r="J10" s="103" t="s">
        <v>4807</v>
      </c>
      <c r="K10" s="333" t="s">
        <v>4808</v>
      </c>
      <c r="L10" s="103" t="s">
        <v>4809</v>
      </c>
      <c r="M10" s="103" t="s">
        <v>4810</v>
      </c>
      <c r="N10" s="186" t="s">
        <v>4811</v>
      </c>
      <c r="O10" s="103"/>
    </row>
  </sheetData>
  <mergeCells count="4">
    <mergeCell ref="A2:A4"/>
    <mergeCell ref="B2:E2"/>
    <mergeCell ref="B3:E3"/>
    <mergeCell ref="F2:O3"/>
  </mergeCells>
  <pageMargins left="0.7" right="0.7" top="0.75" bottom="0.75" header="0.3" footer="0.3"/>
  <pageSetup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4C83B-B0A7-47C6-8AA7-92A2CC4734F2}">
  <sheetPr>
    <tabColor theme="8"/>
  </sheetPr>
  <dimension ref="A1:N10"/>
  <sheetViews>
    <sheetView zoomScaleNormal="100" workbookViewId="0"/>
  </sheetViews>
  <sheetFormatPr defaultColWidth="9.140625" defaultRowHeight="12.75" x14ac:dyDescent="0.2"/>
  <cols>
    <col min="1" max="1" width="18.85546875" style="119" customWidth="1"/>
    <col min="2" max="2" width="45.42578125" style="119" customWidth="1"/>
    <col min="3" max="3" width="34.140625" style="119" customWidth="1"/>
    <col min="4" max="4" width="50.85546875" style="119" customWidth="1"/>
    <col min="5" max="5" width="22.140625" style="119" customWidth="1"/>
    <col min="6" max="14" width="15.5703125" style="119" customWidth="1"/>
    <col min="15" max="16384" width="9.140625" style="119"/>
  </cols>
  <sheetData>
    <row r="1" spans="1:14" ht="15.75" customHeight="1" thickBot="1" x14ac:dyDescent="0.25">
      <c r="A1" s="128" t="s">
        <v>1908</v>
      </c>
      <c r="E1" s="332"/>
    </row>
    <row r="2" spans="1:14" ht="57" customHeight="1" x14ac:dyDescent="0.2">
      <c r="A2" s="885" t="s">
        <v>19</v>
      </c>
      <c r="B2" s="811" t="s">
        <v>1909</v>
      </c>
      <c r="C2" s="811"/>
      <c r="D2" s="834"/>
      <c r="E2" s="900" t="s">
        <v>1778</v>
      </c>
      <c r="F2" s="821"/>
      <c r="G2" s="821"/>
      <c r="H2" s="821"/>
      <c r="I2" s="821"/>
      <c r="J2" s="821"/>
      <c r="K2" s="821"/>
      <c r="L2" s="821"/>
      <c r="M2" s="821"/>
      <c r="N2" s="838"/>
    </row>
    <row r="3" spans="1:14" ht="28.5" customHeight="1" x14ac:dyDescent="0.2">
      <c r="A3" s="888"/>
      <c r="B3" s="862" t="s">
        <v>1910</v>
      </c>
      <c r="C3" s="862"/>
      <c r="D3" s="872"/>
      <c r="E3" s="901"/>
      <c r="F3" s="902"/>
      <c r="G3" s="902"/>
      <c r="H3" s="902"/>
      <c r="I3" s="902"/>
      <c r="J3" s="902"/>
      <c r="K3" s="902"/>
      <c r="L3" s="902"/>
      <c r="M3" s="902"/>
      <c r="N3" s="903"/>
    </row>
    <row r="4" spans="1:14" ht="72" customHeight="1" thickBot="1" x14ac:dyDescent="0.25">
      <c r="A4" s="886"/>
      <c r="B4" s="61" t="s">
        <v>1904</v>
      </c>
      <c r="C4" s="61" t="s">
        <v>1911</v>
      </c>
      <c r="D4" s="62" t="s">
        <v>1912</v>
      </c>
      <c r="E4" s="331" t="s">
        <v>1792</v>
      </c>
      <c r="F4" s="61" t="s">
        <v>1793</v>
      </c>
      <c r="G4" s="61" t="s">
        <v>1794</v>
      </c>
      <c r="H4" s="61" t="s">
        <v>1795</v>
      </c>
      <c r="I4" s="61" t="s">
        <v>1796</v>
      </c>
      <c r="J4" s="61" t="s">
        <v>1797</v>
      </c>
      <c r="K4" s="61" t="s">
        <v>1798</v>
      </c>
      <c r="L4" s="61" t="s">
        <v>1799</v>
      </c>
      <c r="M4" s="61" t="s">
        <v>1800</v>
      </c>
      <c r="N4" s="62" t="s">
        <v>1801</v>
      </c>
    </row>
    <row r="5" spans="1:14" ht="24.95" customHeight="1" x14ac:dyDescent="0.2">
      <c r="A5" s="16" t="s">
        <v>22</v>
      </c>
      <c r="B5" s="103" t="s">
        <v>624</v>
      </c>
      <c r="C5" s="103" t="s">
        <v>624</v>
      </c>
      <c r="D5" s="114" t="s">
        <v>624</v>
      </c>
      <c r="E5" s="103"/>
      <c r="F5" s="103"/>
      <c r="G5" s="103"/>
      <c r="H5" s="103"/>
      <c r="I5" s="103"/>
      <c r="J5" s="103"/>
      <c r="K5" s="103"/>
      <c r="L5" s="103"/>
      <c r="M5" s="103"/>
      <c r="N5" s="103"/>
    </row>
    <row r="6" spans="1:14" ht="24.95" customHeight="1" x14ac:dyDescent="0.2">
      <c r="A6" s="107" t="s">
        <v>25</v>
      </c>
      <c r="B6" s="103" t="s">
        <v>624</v>
      </c>
      <c r="C6" s="103" t="s">
        <v>624</v>
      </c>
      <c r="D6" s="115" t="s">
        <v>624</v>
      </c>
      <c r="E6" s="103"/>
      <c r="F6" s="103"/>
      <c r="G6" s="103"/>
      <c r="H6" s="103"/>
      <c r="I6" s="103"/>
      <c r="J6" s="103"/>
      <c r="K6" s="103"/>
      <c r="L6" s="103"/>
      <c r="M6" s="103"/>
      <c r="N6" s="103"/>
    </row>
    <row r="7" spans="1:14" ht="24.95" customHeight="1" x14ac:dyDescent="0.2">
      <c r="A7" s="107" t="s">
        <v>27</v>
      </c>
      <c r="B7" s="103" t="s">
        <v>624</v>
      </c>
      <c r="C7" s="103" t="s">
        <v>624</v>
      </c>
      <c r="D7" s="115" t="s">
        <v>624</v>
      </c>
      <c r="E7" s="107"/>
      <c r="F7" s="107"/>
      <c r="G7" s="107"/>
      <c r="H7" s="107"/>
      <c r="I7" s="107"/>
      <c r="J7" s="107"/>
      <c r="K7" s="107"/>
      <c r="L7" s="107"/>
      <c r="M7" s="107"/>
      <c r="N7" s="107"/>
    </row>
    <row r="8" spans="1:14" ht="24.95" customHeight="1" x14ac:dyDescent="0.2">
      <c r="A8" s="107" t="s">
        <v>3087</v>
      </c>
      <c r="B8" s="103" t="s">
        <v>3470</v>
      </c>
      <c r="C8" s="103" t="s">
        <v>85</v>
      </c>
      <c r="D8" s="114" t="s">
        <v>85</v>
      </c>
      <c r="E8" s="103" t="s">
        <v>85</v>
      </c>
      <c r="F8" s="103" t="s">
        <v>85</v>
      </c>
      <c r="G8" s="103" t="s">
        <v>85</v>
      </c>
      <c r="H8" s="103" t="s">
        <v>85</v>
      </c>
      <c r="I8" s="103" t="s">
        <v>85</v>
      </c>
      <c r="J8" s="103" t="s">
        <v>85</v>
      </c>
      <c r="K8" s="103" t="s">
        <v>85</v>
      </c>
      <c r="L8" s="103" t="s">
        <v>85</v>
      </c>
      <c r="M8" s="103" t="s">
        <v>85</v>
      </c>
      <c r="N8" s="103" t="s">
        <v>85</v>
      </c>
    </row>
    <row r="9" spans="1:14" ht="24.95" customHeight="1" x14ac:dyDescent="0.2">
      <c r="A9" s="103" t="s">
        <v>3073</v>
      </c>
      <c r="B9" s="103">
        <v>10</v>
      </c>
      <c r="C9" s="103" t="s">
        <v>4018</v>
      </c>
      <c r="D9" s="104" t="s">
        <v>4161</v>
      </c>
      <c r="E9" s="103"/>
      <c r="F9" s="103"/>
      <c r="G9" s="103"/>
      <c r="H9" s="103"/>
      <c r="I9" s="103"/>
      <c r="J9" s="103"/>
      <c r="K9" s="103"/>
      <c r="L9" s="103"/>
      <c r="M9" s="103"/>
      <c r="N9" s="94" t="s">
        <v>4162</v>
      </c>
    </row>
    <row r="10" spans="1:14" ht="76.5" x14ac:dyDescent="0.2">
      <c r="A10" s="115" t="s">
        <v>3080</v>
      </c>
      <c r="B10" s="16" t="s">
        <v>4801</v>
      </c>
      <c r="C10" s="16" t="s">
        <v>4812</v>
      </c>
      <c r="D10" s="113" t="s">
        <v>4813</v>
      </c>
      <c r="E10" s="103" t="s">
        <v>4759</v>
      </c>
      <c r="F10" s="103" t="s">
        <v>4814</v>
      </c>
      <c r="G10" s="103" t="s">
        <v>4754</v>
      </c>
      <c r="H10" s="103" t="s">
        <v>4754</v>
      </c>
      <c r="I10" s="103">
        <v>1</v>
      </c>
      <c r="J10" s="103">
        <v>5</v>
      </c>
      <c r="K10" s="103">
        <v>160</v>
      </c>
      <c r="L10" s="103" t="s">
        <v>4815</v>
      </c>
      <c r="M10" s="103" t="s">
        <v>88</v>
      </c>
      <c r="N10" s="94" t="s">
        <v>4816</v>
      </c>
    </row>
  </sheetData>
  <mergeCells count="4">
    <mergeCell ref="A2:A4"/>
    <mergeCell ref="B2:D2"/>
    <mergeCell ref="B3:D3"/>
    <mergeCell ref="E2:N3"/>
  </mergeCells>
  <pageMargins left="0.7" right="0.7" top="0.75" bottom="0.75" header="0.3" footer="0.3"/>
  <pageSetup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54F9-6D13-4813-A7BC-043DE53BA200}">
  <sheetPr>
    <tabColor theme="8"/>
  </sheetPr>
  <dimension ref="A1:H14"/>
  <sheetViews>
    <sheetView zoomScaleNormal="100" workbookViewId="0"/>
  </sheetViews>
  <sheetFormatPr defaultColWidth="9.140625" defaultRowHeight="12.75" x14ac:dyDescent="0.2"/>
  <cols>
    <col min="1" max="1" width="18" style="119" customWidth="1"/>
    <col min="2" max="8" width="30.5703125" style="119" customWidth="1"/>
    <col min="9" max="16384" width="9.140625" style="119"/>
  </cols>
  <sheetData>
    <row r="1" spans="1:8" ht="15.75" customHeight="1" thickBot="1" x14ac:dyDescent="0.25">
      <c r="A1" s="128" t="s">
        <v>1913</v>
      </c>
      <c r="C1" s="128"/>
      <c r="H1" s="332"/>
    </row>
    <row r="2" spans="1:8" ht="57" customHeight="1" x14ac:dyDescent="0.2">
      <c r="A2" s="885" t="s">
        <v>19</v>
      </c>
      <c r="B2" s="811" t="s">
        <v>1914</v>
      </c>
      <c r="C2" s="811"/>
      <c r="D2" s="811"/>
      <c r="E2" s="811"/>
      <c r="F2" s="811"/>
      <c r="G2" s="811"/>
      <c r="H2" s="834"/>
    </row>
    <row r="3" spans="1:8" ht="30" customHeight="1" x14ac:dyDescent="0.2">
      <c r="A3" s="888"/>
      <c r="B3" s="862" t="s">
        <v>1915</v>
      </c>
      <c r="C3" s="862"/>
      <c r="D3" s="862"/>
      <c r="E3" s="862"/>
      <c r="F3" s="862"/>
      <c r="G3" s="862"/>
      <c r="H3" s="872"/>
    </row>
    <row r="4" spans="1:8" ht="72.75" customHeight="1" thickBot="1" x14ac:dyDescent="0.25">
      <c r="A4" s="886"/>
      <c r="B4" s="61" t="s">
        <v>1916</v>
      </c>
      <c r="C4" s="61" t="s">
        <v>1917</v>
      </c>
      <c r="D4" s="61" t="s">
        <v>1918</v>
      </c>
      <c r="E4" s="61" t="s">
        <v>1919</v>
      </c>
      <c r="F4" s="61" t="s">
        <v>1920</v>
      </c>
      <c r="G4" s="61" t="s">
        <v>1921</v>
      </c>
      <c r="H4" s="62" t="s">
        <v>1922</v>
      </c>
    </row>
    <row r="5" spans="1:8" ht="24.95" customHeight="1" x14ac:dyDescent="0.2">
      <c r="A5" s="16" t="s">
        <v>22</v>
      </c>
      <c r="B5" s="103" t="s">
        <v>624</v>
      </c>
      <c r="C5" s="103" t="s">
        <v>624</v>
      </c>
      <c r="D5" s="103" t="s">
        <v>624</v>
      </c>
      <c r="E5" s="103" t="s">
        <v>624</v>
      </c>
      <c r="F5" s="103" t="s">
        <v>624</v>
      </c>
      <c r="G5" s="103" t="s">
        <v>624</v>
      </c>
      <c r="H5" s="94" t="s">
        <v>624</v>
      </c>
    </row>
    <row r="6" spans="1:8" ht="24.95" customHeight="1" x14ac:dyDescent="0.2">
      <c r="A6" s="107" t="s">
        <v>25</v>
      </c>
      <c r="B6" s="103" t="s">
        <v>624</v>
      </c>
      <c r="C6" s="103" t="s">
        <v>624</v>
      </c>
      <c r="D6" s="103" t="s">
        <v>624</v>
      </c>
      <c r="E6" s="103" t="s">
        <v>624</v>
      </c>
      <c r="F6" s="103" t="s">
        <v>624</v>
      </c>
      <c r="G6" s="103" t="s">
        <v>624</v>
      </c>
      <c r="H6" s="94" t="s">
        <v>624</v>
      </c>
    </row>
    <row r="7" spans="1:8" ht="24.95" customHeight="1" x14ac:dyDescent="0.2">
      <c r="A7" s="107" t="s">
        <v>27</v>
      </c>
      <c r="B7" s="103" t="s">
        <v>624</v>
      </c>
      <c r="C7" s="103" t="s">
        <v>624</v>
      </c>
      <c r="D7" s="103" t="s">
        <v>624</v>
      </c>
      <c r="E7" s="103" t="s">
        <v>624</v>
      </c>
      <c r="F7" s="103" t="s">
        <v>624</v>
      </c>
      <c r="G7" s="103" t="s">
        <v>624</v>
      </c>
      <c r="H7" s="94" t="s">
        <v>624</v>
      </c>
    </row>
    <row r="8" spans="1:8" ht="24.95" customHeight="1" x14ac:dyDescent="0.2">
      <c r="A8" s="107" t="s">
        <v>3087</v>
      </c>
      <c r="B8" s="103" t="s">
        <v>3471</v>
      </c>
      <c r="C8" s="103" t="s">
        <v>85</v>
      </c>
      <c r="D8" s="103" t="s">
        <v>85</v>
      </c>
      <c r="E8" s="103" t="s">
        <v>85</v>
      </c>
      <c r="F8" s="103" t="s">
        <v>85</v>
      </c>
      <c r="G8" s="103" t="s">
        <v>85</v>
      </c>
      <c r="H8" s="94" t="s">
        <v>85</v>
      </c>
    </row>
    <row r="9" spans="1:8" ht="24.95" customHeight="1" x14ac:dyDescent="0.2">
      <c r="A9" s="103" t="s">
        <v>3073</v>
      </c>
      <c r="B9" s="103">
        <v>26</v>
      </c>
      <c r="C9" s="103" t="s">
        <v>4163</v>
      </c>
      <c r="D9" s="103" t="s">
        <v>3806</v>
      </c>
      <c r="E9" s="103" t="s">
        <v>4164</v>
      </c>
      <c r="F9" s="94" t="s">
        <v>4165</v>
      </c>
      <c r="G9" s="103" t="s">
        <v>4166</v>
      </c>
      <c r="H9" s="94" t="s">
        <v>4167</v>
      </c>
    </row>
    <row r="10" spans="1:8" ht="24.95" customHeight="1" x14ac:dyDescent="0.2">
      <c r="A10" s="103" t="s">
        <v>3073</v>
      </c>
      <c r="B10" s="107">
        <v>26</v>
      </c>
      <c r="C10" s="107" t="s">
        <v>4168</v>
      </c>
      <c r="D10" s="103" t="s">
        <v>3806</v>
      </c>
      <c r="E10" s="103" t="s">
        <v>4164</v>
      </c>
      <c r="F10" s="94" t="s">
        <v>4169</v>
      </c>
      <c r="G10" s="103" t="s">
        <v>4166</v>
      </c>
      <c r="H10" s="94" t="s">
        <v>4167</v>
      </c>
    </row>
    <row r="11" spans="1:8" ht="24.95" customHeight="1" x14ac:dyDescent="0.2">
      <c r="A11" s="103" t="s">
        <v>3073</v>
      </c>
      <c r="B11" s="107">
        <v>8</v>
      </c>
      <c r="C11" s="107" t="s">
        <v>4170</v>
      </c>
      <c r="D11" s="107" t="s">
        <v>3806</v>
      </c>
      <c r="E11" s="107" t="s">
        <v>4171</v>
      </c>
      <c r="F11" s="107" t="s">
        <v>4172</v>
      </c>
      <c r="G11" s="107" t="s">
        <v>4173</v>
      </c>
      <c r="H11" s="475" t="s">
        <v>4174</v>
      </c>
    </row>
    <row r="12" spans="1:8" ht="24.95" customHeight="1" x14ac:dyDescent="0.2">
      <c r="A12" s="103" t="s">
        <v>3073</v>
      </c>
      <c r="B12" s="107">
        <v>7</v>
      </c>
      <c r="C12" s="107" t="s">
        <v>4175</v>
      </c>
      <c r="D12" s="107" t="s">
        <v>3806</v>
      </c>
      <c r="E12" s="132" t="s">
        <v>4176</v>
      </c>
      <c r="F12" s="107" t="s">
        <v>4177</v>
      </c>
      <c r="G12" s="107" t="s">
        <v>4173</v>
      </c>
      <c r="H12" s="475" t="s">
        <v>4178</v>
      </c>
    </row>
    <row r="13" spans="1:8" ht="24.95" customHeight="1" x14ac:dyDescent="0.2">
      <c r="A13" s="103" t="s">
        <v>3073</v>
      </c>
      <c r="B13" s="107">
        <v>7</v>
      </c>
      <c r="C13" s="107" t="s">
        <v>4175</v>
      </c>
      <c r="D13" s="107" t="s">
        <v>3806</v>
      </c>
      <c r="E13" s="107" t="s">
        <v>4171</v>
      </c>
      <c r="F13" s="107" t="s">
        <v>4179</v>
      </c>
      <c r="G13" s="107" t="s">
        <v>4173</v>
      </c>
      <c r="H13" s="475" t="s">
        <v>4178</v>
      </c>
    </row>
    <row r="14" spans="1:8" ht="24.95" customHeight="1" x14ac:dyDescent="0.2">
      <c r="A14" s="115" t="s">
        <v>3080</v>
      </c>
      <c r="B14" s="93" t="s">
        <v>4817</v>
      </c>
      <c r="C14" s="103" t="s">
        <v>88</v>
      </c>
      <c r="D14" s="103" t="s">
        <v>88</v>
      </c>
      <c r="E14" s="103" t="s">
        <v>88</v>
      </c>
      <c r="F14" s="103" t="s">
        <v>88</v>
      </c>
      <c r="G14" s="103" t="s">
        <v>88</v>
      </c>
      <c r="H14" s="94" t="s">
        <v>88</v>
      </c>
    </row>
  </sheetData>
  <mergeCells count="3">
    <mergeCell ref="A2:A4"/>
    <mergeCell ref="B2:H2"/>
    <mergeCell ref="B3:H3"/>
  </mergeCells>
  <pageMargins left="0.7" right="0.7" top="0.75" bottom="0.75" header="0.3" footer="0.3"/>
  <pageSetup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3EAF1-6EE9-4D98-BC60-C80AFB74D57A}">
  <sheetPr>
    <tabColor theme="8"/>
  </sheetPr>
  <dimension ref="A1:H16"/>
  <sheetViews>
    <sheetView zoomScaleNormal="100" workbookViewId="0"/>
  </sheetViews>
  <sheetFormatPr defaultColWidth="9.140625" defaultRowHeight="12.75" x14ac:dyDescent="0.2"/>
  <cols>
    <col min="1" max="1" width="17.5703125" style="119" customWidth="1"/>
    <col min="2" max="8" width="30.5703125" style="119" customWidth="1"/>
    <col min="9" max="16384" width="9.140625" style="119"/>
  </cols>
  <sheetData>
    <row r="1" spans="1:8" ht="15.75" customHeight="1" thickBot="1" x14ac:dyDescent="0.25">
      <c r="A1" s="128" t="s">
        <v>1923</v>
      </c>
      <c r="C1" s="128"/>
      <c r="H1" s="332"/>
    </row>
    <row r="2" spans="1:8" ht="57" customHeight="1" x14ac:dyDescent="0.2">
      <c r="A2" s="885" t="s">
        <v>19</v>
      </c>
      <c r="B2" s="811" t="s">
        <v>1924</v>
      </c>
      <c r="C2" s="811"/>
      <c r="D2" s="811"/>
      <c r="E2" s="811"/>
      <c r="F2" s="811"/>
      <c r="G2" s="811"/>
      <c r="H2" s="834"/>
    </row>
    <row r="3" spans="1:8" ht="33.75" customHeight="1" x14ac:dyDescent="0.2">
      <c r="A3" s="888"/>
      <c r="B3" s="904" t="s">
        <v>1925</v>
      </c>
      <c r="C3" s="904"/>
      <c r="D3" s="904"/>
      <c r="E3" s="904"/>
      <c r="F3" s="904"/>
      <c r="G3" s="904"/>
      <c r="H3" s="905"/>
    </row>
    <row r="4" spans="1:8" ht="72.75" customHeight="1" thickBot="1" x14ac:dyDescent="0.25">
      <c r="A4" s="886"/>
      <c r="B4" s="61" t="s">
        <v>1926</v>
      </c>
      <c r="C4" s="61" t="s">
        <v>1927</v>
      </c>
      <c r="D4" s="61" t="s">
        <v>1928</v>
      </c>
      <c r="E4" s="61" t="s">
        <v>1929</v>
      </c>
      <c r="F4" s="61" t="s">
        <v>1930</v>
      </c>
      <c r="G4" s="61" t="s">
        <v>1931</v>
      </c>
      <c r="H4" s="62" t="s">
        <v>1932</v>
      </c>
    </row>
    <row r="5" spans="1:8" ht="24.95" customHeight="1" x14ac:dyDescent="0.2">
      <c r="A5" s="16" t="s">
        <v>22</v>
      </c>
      <c r="B5" s="103" t="s">
        <v>1576</v>
      </c>
      <c r="C5" s="94" t="s">
        <v>1933</v>
      </c>
      <c r="D5" s="94" t="s">
        <v>1934</v>
      </c>
      <c r="E5" s="133" t="s">
        <v>1579</v>
      </c>
      <c r="F5" s="94" t="s">
        <v>1935</v>
      </c>
      <c r="G5" s="133" t="s">
        <v>1579</v>
      </c>
      <c r="H5" s="94" t="s">
        <v>1936</v>
      </c>
    </row>
    <row r="6" spans="1:8" ht="24.95" customHeight="1" x14ac:dyDescent="0.2">
      <c r="A6" s="16" t="s">
        <v>22</v>
      </c>
      <c r="B6" s="107" t="s">
        <v>1576</v>
      </c>
      <c r="C6" s="16" t="s">
        <v>1937</v>
      </c>
      <c r="D6" s="16" t="s">
        <v>1934</v>
      </c>
      <c r="E6" s="121" t="s">
        <v>1579</v>
      </c>
      <c r="F6" s="16" t="s">
        <v>1938</v>
      </c>
      <c r="G6" s="121" t="s">
        <v>1579</v>
      </c>
      <c r="H6" s="16" t="s">
        <v>1936</v>
      </c>
    </row>
    <row r="7" spans="1:8" ht="24.95" customHeight="1" x14ac:dyDescent="0.2">
      <c r="A7" s="107" t="s">
        <v>25</v>
      </c>
      <c r="B7" s="107" t="s">
        <v>1576</v>
      </c>
      <c r="C7" s="16" t="s">
        <v>1817</v>
      </c>
      <c r="D7" s="16" t="s">
        <v>1934</v>
      </c>
      <c r="E7" s="121" t="s">
        <v>1579</v>
      </c>
      <c r="F7" s="16" t="s">
        <v>1935</v>
      </c>
      <c r="G7" s="121" t="s">
        <v>1579</v>
      </c>
      <c r="H7" s="16" t="s">
        <v>1936</v>
      </c>
    </row>
    <row r="8" spans="1:8" ht="24.95" customHeight="1" x14ac:dyDescent="0.2">
      <c r="A8" s="107" t="s">
        <v>25</v>
      </c>
      <c r="B8" s="107" t="s">
        <v>1576</v>
      </c>
      <c r="C8" s="16" t="s">
        <v>1818</v>
      </c>
      <c r="D8" s="16" t="s">
        <v>1934</v>
      </c>
      <c r="E8" s="121" t="s">
        <v>1579</v>
      </c>
      <c r="F8" s="16" t="s">
        <v>1939</v>
      </c>
      <c r="G8" s="121" t="s">
        <v>1579</v>
      </c>
      <c r="H8" s="16" t="s">
        <v>1936</v>
      </c>
    </row>
    <row r="9" spans="1:8" ht="24.95" customHeight="1" x14ac:dyDescent="0.2">
      <c r="A9" s="107" t="s">
        <v>25</v>
      </c>
      <c r="B9" s="107" t="s">
        <v>1576</v>
      </c>
      <c r="C9" s="16" t="s">
        <v>1819</v>
      </c>
      <c r="D9" s="16" t="s">
        <v>1934</v>
      </c>
      <c r="E9" s="121" t="s">
        <v>1579</v>
      </c>
      <c r="F9" s="16" t="s">
        <v>1935</v>
      </c>
      <c r="G9" s="121" t="s">
        <v>1579</v>
      </c>
      <c r="H9" s="16" t="s">
        <v>1936</v>
      </c>
    </row>
    <row r="10" spans="1:8" ht="24.95" customHeight="1" x14ac:dyDescent="0.2">
      <c r="A10" s="107" t="s">
        <v>27</v>
      </c>
      <c r="B10" s="107" t="s">
        <v>1576</v>
      </c>
      <c r="C10" s="16" t="s">
        <v>1826</v>
      </c>
      <c r="D10" s="16" t="s">
        <v>1934</v>
      </c>
      <c r="E10" s="121" t="s">
        <v>1579</v>
      </c>
      <c r="F10" s="16" t="s">
        <v>1935</v>
      </c>
      <c r="G10" s="121" t="s">
        <v>1579</v>
      </c>
      <c r="H10" s="16" t="s">
        <v>1936</v>
      </c>
    </row>
    <row r="11" spans="1:8" ht="24.95" customHeight="1" x14ac:dyDescent="0.2">
      <c r="A11" s="107" t="s">
        <v>27</v>
      </c>
      <c r="B11" s="107" t="s">
        <v>1576</v>
      </c>
      <c r="C11" s="16" t="s">
        <v>1818</v>
      </c>
      <c r="D11" s="16" t="s">
        <v>1934</v>
      </c>
      <c r="E11" s="121" t="s">
        <v>1579</v>
      </c>
      <c r="F11" s="16" t="s">
        <v>1939</v>
      </c>
      <c r="G11" s="121" t="s">
        <v>1579</v>
      </c>
      <c r="H11" s="16" t="s">
        <v>1936</v>
      </c>
    </row>
    <row r="12" spans="1:8" ht="24.95" customHeight="1" x14ac:dyDescent="0.2">
      <c r="A12" s="107" t="s">
        <v>27</v>
      </c>
      <c r="B12" s="107" t="s">
        <v>1576</v>
      </c>
      <c r="C12" s="16" t="s">
        <v>1819</v>
      </c>
      <c r="D12" s="16" t="s">
        <v>1934</v>
      </c>
      <c r="E12" s="121" t="s">
        <v>1579</v>
      </c>
      <c r="F12" s="16" t="s">
        <v>1935</v>
      </c>
      <c r="G12" s="121" t="s">
        <v>1579</v>
      </c>
      <c r="H12" s="16" t="s">
        <v>1936</v>
      </c>
    </row>
    <row r="13" spans="1:8" ht="24.95" customHeight="1" x14ac:dyDescent="0.2">
      <c r="A13" s="16" t="s">
        <v>3087</v>
      </c>
      <c r="B13" s="107" t="s">
        <v>3472</v>
      </c>
      <c r="C13" s="16" t="s">
        <v>3473</v>
      </c>
      <c r="D13" s="92" t="s">
        <v>3474</v>
      </c>
      <c r="E13" s="95" t="s">
        <v>3475</v>
      </c>
      <c r="F13" s="107" t="s">
        <v>3476</v>
      </c>
      <c r="G13" s="16" t="s">
        <v>3477</v>
      </c>
      <c r="H13" s="16" t="s">
        <v>3478</v>
      </c>
    </row>
    <row r="14" spans="1:8" ht="24.95" customHeight="1" x14ac:dyDescent="0.2">
      <c r="A14" s="16" t="s">
        <v>3087</v>
      </c>
      <c r="B14" s="16" t="s">
        <v>3479</v>
      </c>
      <c r="C14" s="16" t="s">
        <v>3480</v>
      </c>
      <c r="D14" s="16" t="s">
        <v>3481</v>
      </c>
      <c r="E14" s="95" t="s">
        <v>3475</v>
      </c>
      <c r="F14" s="107" t="s">
        <v>3476</v>
      </c>
      <c r="G14" s="16" t="s">
        <v>3482</v>
      </c>
      <c r="H14" s="16" t="s">
        <v>3478</v>
      </c>
    </row>
    <row r="15" spans="1:8" ht="24.95" customHeight="1" x14ac:dyDescent="0.2">
      <c r="A15" s="107" t="s">
        <v>3073</v>
      </c>
      <c r="B15" s="107" t="s">
        <v>4180</v>
      </c>
      <c r="C15" s="16" t="s">
        <v>4181</v>
      </c>
      <c r="D15" s="16" t="s">
        <v>4182</v>
      </c>
      <c r="E15" s="107" t="s">
        <v>526</v>
      </c>
      <c r="F15" s="16" t="s">
        <v>4183</v>
      </c>
      <c r="G15" s="107" t="s">
        <v>526</v>
      </c>
      <c r="H15" s="16" t="s">
        <v>4184</v>
      </c>
    </row>
    <row r="16" spans="1:8" ht="24.95" customHeight="1" x14ac:dyDescent="0.2">
      <c r="A16" s="115" t="s">
        <v>3080</v>
      </c>
      <c r="B16" s="16" t="s">
        <v>4818</v>
      </c>
      <c r="C16" s="107" t="s">
        <v>88</v>
      </c>
      <c r="D16" s="107" t="s">
        <v>88</v>
      </c>
      <c r="E16" s="107" t="s">
        <v>88</v>
      </c>
      <c r="F16" s="107" t="s">
        <v>88</v>
      </c>
      <c r="G16" s="107" t="s">
        <v>88</v>
      </c>
      <c r="H16" s="107" t="s">
        <v>88</v>
      </c>
    </row>
  </sheetData>
  <mergeCells count="3">
    <mergeCell ref="A2:A4"/>
    <mergeCell ref="B2:H2"/>
    <mergeCell ref="B3:H3"/>
  </mergeCells>
  <pageMargins left="0.7" right="0.7" top="0.75" bottom="0.75" header="0.3" footer="0.3"/>
  <pageSetup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CB021-A4C8-4C4E-B156-B96E530C7721}">
  <sheetPr>
    <tabColor theme="8"/>
  </sheetPr>
  <dimension ref="A1:K99"/>
  <sheetViews>
    <sheetView zoomScaleNormal="100" workbookViewId="0">
      <pane xSplit="2" ySplit="4" topLeftCell="C5" activePane="bottomRight" state="frozen"/>
      <selection pane="topRight" activeCell="C1" sqref="C1"/>
      <selection pane="bottomLeft" activeCell="A5" sqref="A5"/>
      <selection pane="bottomRight"/>
    </sheetView>
  </sheetViews>
  <sheetFormatPr defaultColWidth="9.140625" defaultRowHeight="12.75" x14ac:dyDescent="0.2"/>
  <cols>
    <col min="1" max="1" width="28.140625" style="119" customWidth="1"/>
    <col min="2" max="2" width="43.5703125" style="119" customWidth="1"/>
    <col min="3" max="3" width="30.5703125" style="119" customWidth="1"/>
    <col min="4" max="4" width="21" style="119" customWidth="1"/>
    <col min="5" max="5" width="23.140625" style="119" customWidth="1"/>
    <col min="6" max="6" width="30.5703125" style="119" customWidth="1"/>
    <col min="7" max="7" width="38.140625" style="119" customWidth="1"/>
    <col min="8" max="8" width="30.5703125" style="119" customWidth="1"/>
    <col min="9" max="9" width="39.7109375" style="119" customWidth="1"/>
    <col min="10" max="10" width="45" style="119" customWidth="1"/>
    <col min="11" max="11" width="30.5703125" style="119" customWidth="1"/>
    <col min="12" max="16384" width="9.140625" style="119"/>
  </cols>
  <sheetData>
    <row r="1" spans="1:11" ht="15.75" customHeight="1" thickBot="1" x14ac:dyDescent="0.25">
      <c r="A1" s="128" t="s">
        <v>1940</v>
      </c>
      <c r="C1" s="128"/>
      <c r="H1" s="332"/>
    </row>
    <row r="2" spans="1:11" ht="30.75" customHeight="1" x14ac:dyDescent="0.2">
      <c r="A2" s="885" t="s">
        <v>19</v>
      </c>
      <c r="B2" s="811" t="s">
        <v>1941</v>
      </c>
      <c r="C2" s="811"/>
      <c r="D2" s="811"/>
      <c r="E2" s="811"/>
      <c r="F2" s="811"/>
      <c r="G2" s="811"/>
      <c r="H2" s="811"/>
      <c r="I2" s="811"/>
      <c r="J2" s="835"/>
      <c r="K2" s="834"/>
    </row>
    <row r="3" spans="1:11" ht="27.75" customHeight="1" x14ac:dyDescent="0.2">
      <c r="A3" s="888"/>
      <c r="B3" s="862" t="s">
        <v>1942</v>
      </c>
      <c r="C3" s="862"/>
      <c r="D3" s="862"/>
      <c r="E3" s="862"/>
      <c r="F3" s="862"/>
      <c r="G3" s="862"/>
      <c r="H3" s="862"/>
      <c r="I3" s="862"/>
      <c r="J3" s="899"/>
      <c r="K3" s="872"/>
    </row>
    <row r="4" spans="1:11" ht="72.75" customHeight="1" thickBot="1" x14ac:dyDescent="0.25">
      <c r="A4" s="886"/>
      <c r="B4" s="61" t="s">
        <v>1943</v>
      </c>
      <c r="C4" s="61" t="s">
        <v>1944</v>
      </c>
      <c r="D4" s="61" t="s">
        <v>1945</v>
      </c>
      <c r="E4" s="61" t="s">
        <v>1946</v>
      </c>
      <c r="F4" s="61" t="s">
        <v>1947</v>
      </c>
      <c r="G4" s="61" t="s">
        <v>1948</v>
      </c>
      <c r="H4" s="61" t="s">
        <v>1949</v>
      </c>
      <c r="I4" s="127" t="s">
        <v>1950</v>
      </c>
      <c r="J4" s="576" t="s">
        <v>5536</v>
      </c>
      <c r="K4" s="129" t="s">
        <v>1951</v>
      </c>
    </row>
    <row r="5" spans="1:11" ht="24.95" customHeight="1" x14ac:dyDescent="0.2">
      <c r="A5" s="16" t="s">
        <v>22</v>
      </c>
      <c r="B5" s="107" t="s">
        <v>1952</v>
      </c>
      <c r="C5" s="107" t="s">
        <v>1953</v>
      </c>
      <c r="D5" s="103" t="s">
        <v>1954</v>
      </c>
      <c r="E5" s="16" t="s">
        <v>1955</v>
      </c>
      <c r="F5" s="107" t="s">
        <v>1956</v>
      </c>
      <c r="G5" s="107" t="s">
        <v>1952</v>
      </c>
      <c r="H5" s="94" t="s">
        <v>1957</v>
      </c>
      <c r="I5" s="94" t="s">
        <v>1958</v>
      </c>
      <c r="J5" s="94"/>
      <c r="K5" s="16" t="s">
        <v>1959</v>
      </c>
    </row>
    <row r="6" spans="1:11" ht="24.95" customHeight="1" x14ac:dyDescent="0.2">
      <c r="A6" s="16" t="s">
        <v>22</v>
      </c>
      <c r="B6" s="107" t="s">
        <v>1960</v>
      </c>
      <c r="C6" s="107" t="s">
        <v>1953</v>
      </c>
      <c r="D6" s="103" t="s">
        <v>1954</v>
      </c>
      <c r="E6" s="16" t="s">
        <v>1955</v>
      </c>
      <c r="F6" s="107" t="s">
        <v>1956</v>
      </c>
      <c r="G6" s="107" t="s">
        <v>1960</v>
      </c>
      <c r="H6" s="94" t="s">
        <v>1957</v>
      </c>
      <c r="I6" s="94" t="s">
        <v>1958</v>
      </c>
      <c r="J6" s="94"/>
      <c r="K6" s="16" t="s">
        <v>1959</v>
      </c>
    </row>
    <row r="7" spans="1:11" ht="24.95" customHeight="1" x14ac:dyDescent="0.2">
      <c r="A7" s="16" t="s">
        <v>22</v>
      </c>
      <c r="B7" s="107" t="s">
        <v>1961</v>
      </c>
      <c r="C7" s="107" t="s">
        <v>1962</v>
      </c>
      <c r="D7" s="103" t="s">
        <v>1954</v>
      </c>
      <c r="E7" s="107" t="s">
        <v>1963</v>
      </c>
      <c r="F7" s="107" t="s">
        <v>1956</v>
      </c>
      <c r="G7" s="107" t="s">
        <v>1961</v>
      </c>
      <c r="H7" s="106" t="s">
        <v>1964</v>
      </c>
      <c r="I7" s="120" t="s">
        <v>1350</v>
      </c>
      <c r="J7" s="120"/>
      <c r="K7" s="16" t="s">
        <v>1959</v>
      </c>
    </row>
    <row r="8" spans="1:11" ht="24.95" customHeight="1" x14ac:dyDescent="0.2">
      <c r="A8" s="16" t="s">
        <v>22</v>
      </c>
      <c r="B8" s="107" t="s">
        <v>1965</v>
      </c>
      <c r="C8" s="107" t="s">
        <v>1966</v>
      </c>
      <c r="D8" s="103" t="s">
        <v>1954</v>
      </c>
      <c r="E8" s="107" t="s">
        <v>1967</v>
      </c>
      <c r="F8" s="107" t="s">
        <v>1956</v>
      </c>
      <c r="G8" s="107" t="s">
        <v>1965</v>
      </c>
      <c r="H8" s="102" t="s">
        <v>1968</v>
      </c>
      <c r="I8" s="102" t="s">
        <v>1969</v>
      </c>
      <c r="J8" s="102"/>
      <c r="K8" s="16" t="s">
        <v>1959</v>
      </c>
    </row>
    <row r="9" spans="1:11" ht="24.95" customHeight="1" x14ac:dyDescent="0.2">
      <c r="A9" s="16" t="s">
        <v>22</v>
      </c>
      <c r="B9" s="107" t="s">
        <v>1970</v>
      </c>
      <c r="C9" s="107" t="s">
        <v>1971</v>
      </c>
      <c r="D9" s="103" t="s">
        <v>1954</v>
      </c>
      <c r="E9" s="107" t="s">
        <v>1972</v>
      </c>
      <c r="F9" s="107" t="s">
        <v>1956</v>
      </c>
      <c r="G9" s="107" t="s">
        <v>1970</v>
      </c>
      <c r="H9" s="94" t="s">
        <v>1973</v>
      </c>
      <c r="I9" s="102" t="s">
        <v>524</v>
      </c>
      <c r="J9" s="102"/>
      <c r="K9" s="94" t="s">
        <v>1974</v>
      </c>
    </row>
    <row r="10" spans="1:11" ht="24.95" customHeight="1" x14ac:dyDescent="0.2">
      <c r="A10" s="107" t="s">
        <v>25</v>
      </c>
      <c r="B10" s="103" t="s">
        <v>1975</v>
      </c>
      <c r="C10" s="103" t="s">
        <v>1976</v>
      </c>
      <c r="D10" s="103" t="s">
        <v>1977</v>
      </c>
      <c r="E10" s="130">
        <v>3130966</v>
      </c>
      <c r="F10" s="103" t="s">
        <v>1652</v>
      </c>
      <c r="G10" s="103" t="s">
        <v>1975</v>
      </c>
      <c r="H10" s="102" t="s">
        <v>1957</v>
      </c>
      <c r="I10" s="102" t="s">
        <v>1958</v>
      </c>
      <c r="J10" s="102"/>
      <c r="K10" s="94" t="s">
        <v>1978</v>
      </c>
    </row>
    <row r="11" spans="1:11" ht="24.95" customHeight="1" x14ac:dyDescent="0.2">
      <c r="A11" s="107" t="s">
        <v>25</v>
      </c>
      <c r="B11" s="103" t="s">
        <v>1979</v>
      </c>
      <c r="C11" s="103" t="s">
        <v>1980</v>
      </c>
      <c r="D11" s="103" t="s">
        <v>1977</v>
      </c>
      <c r="E11" s="130">
        <v>28000</v>
      </c>
      <c r="F11" s="103" t="s">
        <v>85</v>
      </c>
      <c r="G11" s="103" t="s">
        <v>1979</v>
      </c>
      <c r="H11" s="94" t="s">
        <v>1973</v>
      </c>
      <c r="I11" s="94" t="s">
        <v>524</v>
      </c>
      <c r="J11" s="94"/>
      <c r="K11" s="94" t="s">
        <v>1974</v>
      </c>
    </row>
    <row r="12" spans="1:11" ht="24.95" customHeight="1" x14ac:dyDescent="0.2">
      <c r="A12" s="107" t="s">
        <v>25</v>
      </c>
      <c r="B12" s="103" t="s">
        <v>1981</v>
      </c>
      <c r="C12" s="103" t="s">
        <v>1980</v>
      </c>
      <c r="D12" s="103" t="s">
        <v>1977</v>
      </c>
      <c r="E12" s="130" t="s">
        <v>1982</v>
      </c>
      <c r="F12" s="103" t="s">
        <v>85</v>
      </c>
      <c r="G12" s="103" t="s">
        <v>1981</v>
      </c>
      <c r="H12" s="94" t="s">
        <v>1983</v>
      </c>
      <c r="I12" s="94" t="s">
        <v>524</v>
      </c>
      <c r="J12" s="94"/>
      <c r="K12" s="94" t="s">
        <v>1974</v>
      </c>
    </row>
    <row r="13" spans="1:11" ht="24.95" customHeight="1" x14ac:dyDescent="0.2">
      <c r="A13" s="107" t="s">
        <v>25</v>
      </c>
      <c r="B13" s="103" t="s">
        <v>1984</v>
      </c>
      <c r="C13" s="103" t="s">
        <v>1985</v>
      </c>
      <c r="D13" s="103" t="s">
        <v>1977</v>
      </c>
      <c r="E13" s="130">
        <v>475218.5</v>
      </c>
      <c r="F13" s="103" t="s">
        <v>1652</v>
      </c>
      <c r="G13" s="103" t="s">
        <v>1984</v>
      </c>
      <c r="H13" s="94" t="s">
        <v>1986</v>
      </c>
      <c r="I13" s="94" t="s">
        <v>1987</v>
      </c>
      <c r="J13" s="94"/>
      <c r="K13" s="94" t="s">
        <v>1978</v>
      </c>
    </row>
    <row r="14" spans="1:11" ht="24.95" customHeight="1" x14ac:dyDescent="0.2">
      <c r="A14" s="107" t="s">
        <v>25</v>
      </c>
      <c r="B14" s="103" t="s">
        <v>1988</v>
      </c>
      <c r="C14" s="103" t="s">
        <v>1985</v>
      </c>
      <c r="D14" s="103" t="s">
        <v>1977</v>
      </c>
      <c r="E14" s="130">
        <v>475218.5</v>
      </c>
      <c r="F14" s="103" t="s">
        <v>1652</v>
      </c>
      <c r="G14" s="103" t="s">
        <v>1988</v>
      </c>
      <c r="H14" s="94" t="s">
        <v>1986</v>
      </c>
      <c r="I14" s="94" t="s">
        <v>1987</v>
      </c>
      <c r="J14" s="94"/>
      <c r="K14" s="94" t="s">
        <v>1978</v>
      </c>
    </row>
    <row r="15" spans="1:11" ht="24.95" customHeight="1" x14ac:dyDescent="0.2">
      <c r="A15" s="107" t="s">
        <v>25</v>
      </c>
      <c r="B15" s="103" t="s">
        <v>1989</v>
      </c>
      <c r="C15" s="103" t="s">
        <v>1990</v>
      </c>
      <c r="D15" s="103" t="s">
        <v>1977</v>
      </c>
      <c r="E15" s="130">
        <v>23626000</v>
      </c>
      <c r="F15" s="103" t="s">
        <v>1652</v>
      </c>
      <c r="G15" s="103" t="s">
        <v>1989</v>
      </c>
      <c r="H15" s="94" t="s">
        <v>1968</v>
      </c>
      <c r="I15" s="94" t="s">
        <v>1969</v>
      </c>
      <c r="J15" s="94"/>
      <c r="K15" s="94" t="s">
        <v>1978</v>
      </c>
    </row>
    <row r="16" spans="1:11" ht="24.95" customHeight="1" x14ac:dyDescent="0.2">
      <c r="A16" s="107" t="s">
        <v>25</v>
      </c>
      <c r="B16" s="103" t="s">
        <v>1991</v>
      </c>
      <c r="C16" s="103" t="s">
        <v>1990</v>
      </c>
      <c r="D16" s="103" t="s">
        <v>1977</v>
      </c>
      <c r="E16" s="130">
        <v>23626000</v>
      </c>
      <c r="F16" s="103" t="s">
        <v>1652</v>
      </c>
      <c r="G16" s="103" t="s">
        <v>1991</v>
      </c>
      <c r="H16" s="94" t="s">
        <v>1968</v>
      </c>
      <c r="I16" s="94" t="s">
        <v>1969</v>
      </c>
      <c r="J16" s="94"/>
      <c r="K16" s="94" t="s">
        <v>1978</v>
      </c>
    </row>
    <row r="17" spans="1:11" ht="24.95" customHeight="1" x14ac:dyDescent="0.2">
      <c r="A17" s="107" t="s">
        <v>27</v>
      </c>
      <c r="B17" s="103" t="s">
        <v>1728</v>
      </c>
      <c r="C17" s="107" t="s">
        <v>1992</v>
      </c>
      <c r="D17" s="103" t="s">
        <v>1977</v>
      </c>
      <c r="E17" s="130">
        <v>4725000</v>
      </c>
      <c r="F17" s="103" t="s">
        <v>1652</v>
      </c>
      <c r="G17" s="111" t="s">
        <v>1652</v>
      </c>
      <c r="H17" s="94" t="s">
        <v>1957</v>
      </c>
      <c r="I17" s="94" t="s">
        <v>1958</v>
      </c>
      <c r="J17" s="94"/>
      <c r="K17" s="102" t="s">
        <v>1993</v>
      </c>
    </row>
    <row r="18" spans="1:11" ht="24.95" customHeight="1" x14ac:dyDescent="0.2">
      <c r="A18" s="107" t="s">
        <v>27</v>
      </c>
      <c r="B18" s="103" t="s">
        <v>1729</v>
      </c>
      <c r="C18" s="107" t="s">
        <v>1992</v>
      </c>
      <c r="D18" s="103" t="s">
        <v>1977</v>
      </c>
      <c r="E18" s="131" t="s">
        <v>1994</v>
      </c>
      <c r="F18" s="103" t="s">
        <v>1652</v>
      </c>
      <c r="G18" s="111" t="s">
        <v>1652</v>
      </c>
      <c r="H18" s="94" t="s">
        <v>1957</v>
      </c>
      <c r="I18" s="94" t="s">
        <v>1958</v>
      </c>
      <c r="J18" s="94"/>
      <c r="K18" s="102" t="s">
        <v>1993</v>
      </c>
    </row>
    <row r="19" spans="1:11" ht="24.95" customHeight="1" x14ac:dyDescent="0.2">
      <c r="A19" s="107" t="s">
        <v>27</v>
      </c>
      <c r="B19" s="103" t="s">
        <v>1770</v>
      </c>
      <c r="C19" s="132" t="s">
        <v>1990</v>
      </c>
      <c r="D19" s="103" t="s">
        <v>1977</v>
      </c>
      <c r="E19" s="130">
        <v>52560000</v>
      </c>
      <c r="F19" s="103" t="s">
        <v>1652</v>
      </c>
      <c r="G19" s="111" t="s">
        <v>1652</v>
      </c>
      <c r="H19" s="94" t="s">
        <v>1968</v>
      </c>
      <c r="I19" s="94" t="s">
        <v>1969</v>
      </c>
      <c r="J19" s="94"/>
      <c r="K19" s="102" t="s">
        <v>1993</v>
      </c>
    </row>
    <row r="20" spans="1:11" ht="24.95" customHeight="1" x14ac:dyDescent="0.2">
      <c r="A20" s="107" t="s">
        <v>27</v>
      </c>
      <c r="B20" s="103" t="s">
        <v>1771</v>
      </c>
      <c r="C20" s="132" t="s">
        <v>1990</v>
      </c>
      <c r="D20" s="103" t="s">
        <v>1977</v>
      </c>
      <c r="E20" s="131" t="s">
        <v>1994</v>
      </c>
      <c r="F20" s="103" t="s">
        <v>1652</v>
      </c>
      <c r="G20" s="111" t="s">
        <v>1652</v>
      </c>
      <c r="H20" s="94" t="s">
        <v>1968</v>
      </c>
      <c r="I20" s="94" t="s">
        <v>1969</v>
      </c>
      <c r="J20" s="94"/>
      <c r="K20" s="102" t="s">
        <v>1993</v>
      </c>
    </row>
    <row r="21" spans="1:11" ht="24.95" customHeight="1" x14ac:dyDescent="0.2">
      <c r="A21" s="107" t="s">
        <v>27</v>
      </c>
      <c r="B21" s="103" t="s">
        <v>1760</v>
      </c>
      <c r="C21" s="107" t="s">
        <v>1995</v>
      </c>
      <c r="D21" s="103" t="s">
        <v>1977</v>
      </c>
      <c r="E21" s="131" t="s">
        <v>1994</v>
      </c>
      <c r="F21" s="103" t="s">
        <v>1652</v>
      </c>
      <c r="G21" s="111" t="s">
        <v>1652</v>
      </c>
      <c r="H21" s="94" t="s">
        <v>1986</v>
      </c>
      <c r="I21" s="94" t="s">
        <v>1987</v>
      </c>
      <c r="J21" s="94"/>
      <c r="K21" s="102" t="s">
        <v>1993</v>
      </c>
    </row>
    <row r="22" spans="1:11" ht="24.95" customHeight="1" x14ac:dyDescent="0.2">
      <c r="A22" s="107" t="s">
        <v>27</v>
      </c>
      <c r="B22" s="103" t="s">
        <v>1761</v>
      </c>
      <c r="C22" s="107" t="s">
        <v>1996</v>
      </c>
      <c r="D22" s="103" t="s">
        <v>1977</v>
      </c>
      <c r="E22" s="130" t="s">
        <v>1997</v>
      </c>
      <c r="F22" s="103" t="s">
        <v>1652</v>
      </c>
      <c r="G22" s="111" t="s">
        <v>1652</v>
      </c>
      <c r="H22" s="94" t="s">
        <v>1986</v>
      </c>
      <c r="I22" s="94" t="s">
        <v>1987</v>
      </c>
      <c r="J22" s="94"/>
      <c r="K22" s="102" t="s">
        <v>1993</v>
      </c>
    </row>
    <row r="23" spans="1:11" ht="24.95" customHeight="1" x14ac:dyDescent="0.2">
      <c r="A23" s="107" t="s">
        <v>27</v>
      </c>
      <c r="B23" s="103" t="s">
        <v>1762</v>
      </c>
      <c r="C23" s="107" t="s">
        <v>1995</v>
      </c>
      <c r="D23" s="103" t="s">
        <v>1977</v>
      </c>
      <c r="E23" s="130">
        <v>300000</v>
      </c>
      <c r="F23" s="103" t="s">
        <v>1652</v>
      </c>
      <c r="G23" s="111" t="s">
        <v>1652</v>
      </c>
      <c r="H23" s="94" t="s">
        <v>1986</v>
      </c>
      <c r="I23" s="94" t="s">
        <v>1987</v>
      </c>
      <c r="J23" s="94"/>
      <c r="K23" s="102" t="s">
        <v>1993</v>
      </c>
    </row>
    <row r="24" spans="1:11" ht="24.95" customHeight="1" x14ac:dyDescent="0.2">
      <c r="A24" s="107" t="s">
        <v>27</v>
      </c>
      <c r="B24" s="103" t="s">
        <v>1763</v>
      </c>
      <c r="C24" s="107" t="s">
        <v>1995</v>
      </c>
      <c r="D24" s="103" t="s">
        <v>1977</v>
      </c>
      <c r="E24" s="130">
        <v>300000</v>
      </c>
      <c r="F24" s="103" t="s">
        <v>1652</v>
      </c>
      <c r="G24" s="111" t="s">
        <v>1652</v>
      </c>
      <c r="H24" s="94" t="s">
        <v>1986</v>
      </c>
      <c r="I24" s="94" t="s">
        <v>1987</v>
      </c>
      <c r="J24" s="94"/>
      <c r="K24" s="102" t="s">
        <v>1993</v>
      </c>
    </row>
    <row r="25" spans="1:11" ht="24.95" customHeight="1" x14ac:dyDescent="0.2">
      <c r="A25" s="107" t="s">
        <v>27</v>
      </c>
      <c r="B25" s="103" t="s">
        <v>1764</v>
      </c>
      <c r="C25" s="107" t="s">
        <v>1995</v>
      </c>
      <c r="D25" s="103" t="s">
        <v>1977</v>
      </c>
      <c r="E25" s="130">
        <v>300000</v>
      </c>
      <c r="F25" s="103" t="s">
        <v>1652</v>
      </c>
      <c r="G25" s="111" t="s">
        <v>1652</v>
      </c>
      <c r="H25" s="94" t="s">
        <v>1986</v>
      </c>
      <c r="I25" s="94" t="s">
        <v>1987</v>
      </c>
      <c r="J25" s="94"/>
      <c r="K25" s="102" t="s">
        <v>1993</v>
      </c>
    </row>
    <row r="26" spans="1:11" ht="24.95" customHeight="1" x14ac:dyDescent="0.2">
      <c r="A26" s="107" t="s">
        <v>27</v>
      </c>
      <c r="B26" s="103" t="s">
        <v>1998</v>
      </c>
      <c r="C26" s="107" t="s">
        <v>1999</v>
      </c>
      <c r="D26" s="103" t="s">
        <v>1977</v>
      </c>
      <c r="E26" s="130">
        <v>60000</v>
      </c>
      <c r="F26" s="103" t="s">
        <v>524</v>
      </c>
      <c r="G26" s="111" t="s">
        <v>524</v>
      </c>
      <c r="H26" s="94" t="s">
        <v>1973</v>
      </c>
      <c r="I26" s="94" t="s">
        <v>524</v>
      </c>
      <c r="J26" s="94"/>
      <c r="K26" s="94" t="s">
        <v>1974</v>
      </c>
    </row>
    <row r="27" spans="1:11" ht="24.95" customHeight="1" x14ac:dyDescent="0.2">
      <c r="A27" s="109" t="s">
        <v>3087</v>
      </c>
      <c r="B27" s="16" t="s">
        <v>3483</v>
      </c>
      <c r="C27" s="108" t="s">
        <v>3484</v>
      </c>
      <c r="D27" s="109" t="s">
        <v>3485</v>
      </c>
      <c r="E27" s="107" t="s">
        <v>3486</v>
      </c>
      <c r="F27" s="109" t="s">
        <v>3487</v>
      </c>
      <c r="G27" s="109" t="s">
        <v>3488</v>
      </c>
      <c r="H27" s="109" t="s">
        <v>3489</v>
      </c>
      <c r="I27" s="573" t="s">
        <v>3490</v>
      </c>
      <c r="J27" s="596" t="s">
        <v>5506</v>
      </c>
      <c r="K27" s="108" t="s">
        <v>3491</v>
      </c>
    </row>
    <row r="28" spans="1:11" ht="24.95" customHeight="1" x14ac:dyDescent="0.2">
      <c r="A28" s="109" t="s">
        <v>3087</v>
      </c>
      <c r="B28" s="16" t="s">
        <v>3483</v>
      </c>
      <c r="C28" s="108" t="s">
        <v>3484</v>
      </c>
      <c r="D28" s="109" t="s">
        <v>3485</v>
      </c>
      <c r="E28" s="107" t="s">
        <v>3492</v>
      </c>
      <c r="F28" s="109" t="s">
        <v>3487</v>
      </c>
      <c r="G28" s="109" t="s">
        <v>3513</v>
      </c>
      <c r="H28" s="109" t="s">
        <v>3489</v>
      </c>
      <c r="I28" s="573" t="s">
        <v>3490</v>
      </c>
      <c r="J28" s="596" t="s">
        <v>5506</v>
      </c>
      <c r="K28" s="108" t="s">
        <v>3491</v>
      </c>
    </row>
    <row r="29" spans="1:11" ht="24.95" customHeight="1" x14ac:dyDescent="0.2">
      <c r="A29" s="109" t="s">
        <v>3087</v>
      </c>
      <c r="B29" s="16" t="s">
        <v>3483</v>
      </c>
      <c r="C29" s="108" t="s">
        <v>3484</v>
      </c>
      <c r="D29" s="109" t="s">
        <v>3485</v>
      </c>
      <c r="E29" s="107" t="s">
        <v>3486</v>
      </c>
      <c r="F29" s="109" t="s">
        <v>3487</v>
      </c>
      <c r="G29" s="109" t="s">
        <v>3514</v>
      </c>
      <c r="H29" s="109" t="s">
        <v>3489</v>
      </c>
      <c r="I29" s="573" t="s">
        <v>3490</v>
      </c>
      <c r="J29" s="596" t="s">
        <v>5506</v>
      </c>
      <c r="K29" s="108" t="s">
        <v>3491</v>
      </c>
    </row>
    <row r="30" spans="1:11" ht="24.95" customHeight="1" x14ac:dyDescent="0.2">
      <c r="A30" s="109" t="s">
        <v>3087</v>
      </c>
      <c r="B30" s="16" t="s">
        <v>3483</v>
      </c>
      <c r="C30" s="108" t="s">
        <v>3484</v>
      </c>
      <c r="D30" s="109" t="s">
        <v>3485</v>
      </c>
      <c r="E30" s="107" t="s">
        <v>3486</v>
      </c>
      <c r="F30" s="109" t="s">
        <v>3487</v>
      </c>
      <c r="G30" s="109" t="s">
        <v>3515</v>
      </c>
      <c r="H30" s="109" t="s">
        <v>3489</v>
      </c>
      <c r="I30" s="573" t="s">
        <v>3490</v>
      </c>
      <c r="J30" s="596" t="s">
        <v>5506</v>
      </c>
      <c r="K30" s="108" t="s">
        <v>3491</v>
      </c>
    </row>
    <row r="31" spans="1:11" ht="24.95" customHeight="1" x14ac:dyDescent="0.2">
      <c r="A31" s="109" t="s">
        <v>3087</v>
      </c>
      <c r="B31" s="16" t="s">
        <v>3483</v>
      </c>
      <c r="C31" s="108" t="s">
        <v>3484</v>
      </c>
      <c r="D31" s="109" t="s">
        <v>3485</v>
      </c>
      <c r="E31" s="107" t="s">
        <v>3486</v>
      </c>
      <c r="F31" s="109" t="s">
        <v>3487</v>
      </c>
      <c r="G31" s="109" t="s">
        <v>3516</v>
      </c>
      <c r="H31" s="109" t="s">
        <v>3489</v>
      </c>
      <c r="I31" s="573" t="s">
        <v>3490</v>
      </c>
      <c r="J31" s="596" t="s">
        <v>5506</v>
      </c>
      <c r="K31" s="108" t="s">
        <v>3491</v>
      </c>
    </row>
    <row r="32" spans="1:11" ht="24.95" customHeight="1" x14ac:dyDescent="0.2">
      <c r="A32" s="109" t="s">
        <v>3087</v>
      </c>
      <c r="B32" s="16" t="s">
        <v>3483</v>
      </c>
      <c r="C32" s="108" t="s">
        <v>3484</v>
      </c>
      <c r="D32" s="109" t="s">
        <v>3485</v>
      </c>
      <c r="E32" s="107" t="s">
        <v>3486</v>
      </c>
      <c r="F32" s="109" t="s">
        <v>3487</v>
      </c>
      <c r="G32" s="109" t="s">
        <v>3517</v>
      </c>
      <c r="H32" s="109" t="s">
        <v>3489</v>
      </c>
      <c r="I32" s="573" t="s">
        <v>3490</v>
      </c>
      <c r="J32" s="596" t="s">
        <v>5506</v>
      </c>
      <c r="K32" s="108" t="s">
        <v>3491</v>
      </c>
    </row>
    <row r="33" spans="1:11" ht="24.95" customHeight="1" x14ac:dyDescent="0.2">
      <c r="A33" s="109" t="s">
        <v>3087</v>
      </c>
      <c r="B33" s="16" t="s">
        <v>3483</v>
      </c>
      <c r="C33" s="108" t="s">
        <v>3484</v>
      </c>
      <c r="D33" s="109" t="s">
        <v>3485</v>
      </c>
      <c r="E33" s="107" t="s">
        <v>3486</v>
      </c>
      <c r="F33" s="109" t="s">
        <v>3487</v>
      </c>
      <c r="G33" s="109" t="s">
        <v>3518</v>
      </c>
      <c r="H33" s="109" t="s">
        <v>3489</v>
      </c>
      <c r="I33" s="573" t="s">
        <v>3490</v>
      </c>
      <c r="J33" s="596" t="s">
        <v>5506</v>
      </c>
      <c r="K33" s="108" t="s">
        <v>3491</v>
      </c>
    </row>
    <row r="34" spans="1:11" ht="24.95" customHeight="1" x14ac:dyDescent="0.2">
      <c r="A34" s="109" t="s">
        <v>3087</v>
      </c>
      <c r="B34" s="16" t="s">
        <v>3483</v>
      </c>
      <c r="C34" s="108" t="s">
        <v>3484</v>
      </c>
      <c r="D34" s="109" t="s">
        <v>3485</v>
      </c>
      <c r="E34" s="107">
        <v>0</v>
      </c>
      <c r="F34" s="109" t="s">
        <v>3487</v>
      </c>
      <c r="G34" s="109" t="s">
        <v>3519</v>
      </c>
      <c r="H34" s="109" t="s">
        <v>3489</v>
      </c>
      <c r="I34" s="573" t="s">
        <v>3490</v>
      </c>
      <c r="J34" s="596" t="s">
        <v>5506</v>
      </c>
      <c r="K34" s="108" t="s">
        <v>3491</v>
      </c>
    </row>
    <row r="35" spans="1:11" ht="24.95" customHeight="1" x14ac:dyDescent="0.2">
      <c r="A35" s="109" t="s">
        <v>3087</v>
      </c>
      <c r="B35" s="16" t="s">
        <v>3483</v>
      </c>
      <c r="C35" s="108" t="s">
        <v>3484</v>
      </c>
      <c r="D35" s="109" t="s">
        <v>3485</v>
      </c>
      <c r="E35" s="107" t="s">
        <v>3493</v>
      </c>
      <c r="F35" s="109" t="s">
        <v>3487</v>
      </c>
      <c r="G35" s="109" t="s">
        <v>3520</v>
      </c>
      <c r="H35" s="109" t="s">
        <v>3489</v>
      </c>
      <c r="I35" s="573" t="s">
        <v>3490</v>
      </c>
      <c r="J35" s="596" t="s">
        <v>5506</v>
      </c>
      <c r="K35" s="108" t="s">
        <v>3491</v>
      </c>
    </row>
    <row r="36" spans="1:11" ht="24.95" customHeight="1" x14ac:dyDescent="0.2">
      <c r="A36" s="109" t="s">
        <v>3087</v>
      </c>
      <c r="B36" s="16" t="s">
        <v>3494</v>
      </c>
      <c r="C36" s="107" t="s">
        <v>3495</v>
      </c>
      <c r="D36" s="109" t="s">
        <v>3485</v>
      </c>
      <c r="E36" s="107" t="s">
        <v>3496</v>
      </c>
      <c r="F36" s="109" t="s">
        <v>3487</v>
      </c>
      <c r="G36" s="109" t="s">
        <v>3521</v>
      </c>
      <c r="H36" s="107" t="s">
        <v>3497</v>
      </c>
      <c r="I36" s="573" t="s">
        <v>3498</v>
      </c>
      <c r="J36" s="596" t="s">
        <v>5507</v>
      </c>
      <c r="K36" s="108" t="s">
        <v>3491</v>
      </c>
    </row>
    <row r="37" spans="1:11" ht="24.95" customHeight="1" x14ac:dyDescent="0.2">
      <c r="A37" s="109" t="s">
        <v>3087</v>
      </c>
      <c r="B37" s="16" t="s">
        <v>3499</v>
      </c>
      <c r="C37" s="107" t="s">
        <v>3495</v>
      </c>
      <c r="D37" s="109" t="s">
        <v>3485</v>
      </c>
      <c r="E37" s="107" t="s">
        <v>3500</v>
      </c>
      <c r="F37" s="109" t="s">
        <v>3487</v>
      </c>
      <c r="G37" s="109" t="s">
        <v>3522</v>
      </c>
      <c r="H37" s="107" t="s">
        <v>3501</v>
      </c>
      <c r="I37" s="573" t="s">
        <v>3498</v>
      </c>
      <c r="J37" s="596" t="s">
        <v>5508</v>
      </c>
      <c r="K37" s="108" t="s">
        <v>3491</v>
      </c>
    </row>
    <row r="38" spans="1:11" ht="24.95" customHeight="1" x14ac:dyDescent="0.2">
      <c r="A38" s="109" t="s">
        <v>3087</v>
      </c>
      <c r="B38" s="16" t="s">
        <v>3502</v>
      </c>
      <c r="C38" s="107" t="s">
        <v>3495</v>
      </c>
      <c r="D38" s="109" t="s">
        <v>3485</v>
      </c>
      <c r="E38" s="107" t="s">
        <v>3503</v>
      </c>
      <c r="F38" s="109" t="s">
        <v>3487</v>
      </c>
      <c r="G38" s="109" t="s">
        <v>3523</v>
      </c>
      <c r="H38" s="107" t="s">
        <v>3497</v>
      </c>
      <c r="I38" s="573" t="s">
        <v>3498</v>
      </c>
      <c r="J38" s="596" t="s">
        <v>5507</v>
      </c>
      <c r="K38" s="108" t="s">
        <v>3491</v>
      </c>
    </row>
    <row r="39" spans="1:11" ht="24.95" customHeight="1" x14ac:dyDescent="0.2">
      <c r="A39" s="109" t="s">
        <v>3087</v>
      </c>
      <c r="B39" s="16" t="s">
        <v>3504</v>
      </c>
      <c r="C39" s="107" t="s">
        <v>3495</v>
      </c>
      <c r="D39" s="109" t="s">
        <v>3485</v>
      </c>
      <c r="E39" s="107" t="s">
        <v>3505</v>
      </c>
      <c r="F39" s="109" t="s">
        <v>3487</v>
      </c>
      <c r="G39" s="109" t="s">
        <v>3524</v>
      </c>
      <c r="H39" s="107" t="s">
        <v>3501</v>
      </c>
      <c r="I39" s="573" t="s">
        <v>3498</v>
      </c>
      <c r="J39" s="596" t="s">
        <v>5508</v>
      </c>
      <c r="K39" s="108" t="s">
        <v>3491</v>
      </c>
    </row>
    <row r="40" spans="1:11" ht="24.95" customHeight="1" x14ac:dyDescent="0.2">
      <c r="A40" s="109" t="s">
        <v>3087</v>
      </c>
      <c r="B40" s="16" t="s">
        <v>3506</v>
      </c>
      <c r="C40" s="108" t="s">
        <v>3507</v>
      </c>
      <c r="D40" s="109" t="s">
        <v>3508</v>
      </c>
      <c r="E40" s="109" t="s">
        <v>3509</v>
      </c>
      <c r="F40" s="109" t="s">
        <v>3487</v>
      </c>
      <c r="G40" s="109" t="s">
        <v>3525</v>
      </c>
      <c r="H40" s="109" t="s">
        <v>2219</v>
      </c>
      <c r="I40" s="573" t="s">
        <v>3510</v>
      </c>
      <c r="J40" s="596" t="s">
        <v>5509</v>
      </c>
      <c r="K40" s="108" t="s">
        <v>3491</v>
      </c>
    </row>
    <row r="41" spans="1:11" ht="24.95" customHeight="1" x14ac:dyDescent="0.2">
      <c r="A41" s="109" t="s">
        <v>3087</v>
      </c>
      <c r="B41" s="16" t="s">
        <v>3506</v>
      </c>
      <c r="C41" s="108" t="s">
        <v>3507</v>
      </c>
      <c r="D41" s="109" t="s">
        <v>3508</v>
      </c>
      <c r="E41" s="109" t="s">
        <v>3509</v>
      </c>
      <c r="F41" s="109" t="s">
        <v>3487</v>
      </c>
      <c r="G41" s="109" t="s">
        <v>3526</v>
      </c>
      <c r="H41" s="109" t="s">
        <v>2219</v>
      </c>
      <c r="I41" s="573" t="s">
        <v>3510</v>
      </c>
      <c r="J41" s="596" t="s">
        <v>5509</v>
      </c>
      <c r="K41" s="108" t="s">
        <v>3491</v>
      </c>
    </row>
    <row r="42" spans="1:11" ht="24.95" customHeight="1" x14ac:dyDescent="0.2">
      <c r="A42" s="109" t="s">
        <v>3087</v>
      </c>
      <c r="B42" s="16" t="s">
        <v>3506</v>
      </c>
      <c r="C42" s="108" t="s">
        <v>3507</v>
      </c>
      <c r="D42" s="109" t="s">
        <v>3508</v>
      </c>
      <c r="E42" s="109" t="s">
        <v>3509</v>
      </c>
      <c r="F42" s="109" t="s">
        <v>3487</v>
      </c>
      <c r="G42" s="109" t="s">
        <v>3527</v>
      </c>
      <c r="H42" s="109" t="s">
        <v>2219</v>
      </c>
      <c r="I42" s="573" t="s">
        <v>3510</v>
      </c>
      <c r="J42" s="596" t="s">
        <v>5509</v>
      </c>
      <c r="K42" s="108" t="s">
        <v>3491</v>
      </c>
    </row>
    <row r="43" spans="1:11" ht="24.95" customHeight="1" x14ac:dyDescent="0.2">
      <c r="A43" s="109" t="s">
        <v>3087</v>
      </c>
      <c r="B43" s="16" t="s">
        <v>3506</v>
      </c>
      <c r="C43" s="108" t="s">
        <v>3507</v>
      </c>
      <c r="D43" s="109" t="s">
        <v>3508</v>
      </c>
      <c r="E43" s="109" t="s">
        <v>3509</v>
      </c>
      <c r="F43" s="109" t="s">
        <v>3487</v>
      </c>
      <c r="G43" s="109" t="s">
        <v>3528</v>
      </c>
      <c r="H43" s="109" t="s">
        <v>2219</v>
      </c>
      <c r="I43" s="573" t="s">
        <v>3510</v>
      </c>
      <c r="J43" s="596" t="s">
        <v>5509</v>
      </c>
      <c r="K43" s="108" t="s">
        <v>3491</v>
      </c>
    </row>
    <row r="44" spans="1:11" ht="24.95" customHeight="1" x14ac:dyDescent="0.2">
      <c r="A44" s="109" t="s">
        <v>3087</v>
      </c>
      <c r="B44" s="16" t="s">
        <v>3506</v>
      </c>
      <c r="C44" s="108" t="s">
        <v>3507</v>
      </c>
      <c r="D44" s="109" t="s">
        <v>3508</v>
      </c>
      <c r="E44" s="109" t="s">
        <v>3509</v>
      </c>
      <c r="F44" s="109" t="s">
        <v>3487</v>
      </c>
      <c r="G44" s="109" t="s">
        <v>3529</v>
      </c>
      <c r="H44" s="109" t="s">
        <v>2219</v>
      </c>
      <c r="I44" s="573" t="s">
        <v>3510</v>
      </c>
      <c r="J44" s="596" t="s">
        <v>5509</v>
      </c>
      <c r="K44" s="108" t="s">
        <v>3491</v>
      </c>
    </row>
    <row r="45" spans="1:11" ht="24.95" customHeight="1" x14ac:dyDescent="0.2">
      <c r="A45" s="107" t="s">
        <v>3087</v>
      </c>
      <c r="B45" s="475" t="s">
        <v>3506</v>
      </c>
      <c r="C45" s="475" t="s">
        <v>3507</v>
      </c>
      <c r="D45" s="107" t="s">
        <v>3508</v>
      </c>
      <c r="E45" s="107" t="s">
        <v>3509</v>
      </c>
      <c r="F45" s="107" t="s">
        <v>3487</v>
      </c>
      <c r="G45" s="107" t="s">
        <v>3530</v>
      </c>
      <c r="H45" s="107" t="s">
        <v>2219</v>
      </c>
      <c r="I45" s="92" t="s">
        <v>3510</v>
      </c>
      <c r="J45" s="112" t="s">
        <v>5509</v>
      </c>
      <c r="K45" s="475" t="s">
        <v>3491</v>
      </c>
    </row>
    <row r="46" spans="1:11" ht="24.95" customHeight="1" x14ac:dyDescent="0.2">
      <c r="A46" s="107" t="s">
        <v>3087</v>
      </c>
      <c r="B46" s="475" t="s">
        <v>3511</v>
      </c>
      <c r="C46" s="475" t="s">
        <v>3512</v>
      </c>
      <c r="D46" s="107" t="s">
        <v>3508</v>
      </c>
      <c r="E46" s="107">
        <v>0</v>
      </c>
      <c r="F46" s="107" t="s">
        <v>3487</v>
      </c>
      <c r="G46" s="107" t="s">
        <v>3531</v>
      </c>
      <c r="H46" s="107" t="s">
        <v>2219</v>
      </c>
      <c r="I46" s="92" t="s">
        <v>3510</v>
      </c>
      <c r="J46" s="112" t="s">
        <v>5509</v>
      </c>
      <c r="K46" s="107" t="s">
        <v>3491</v>
      </c>
    </row>
    <row r="47" spans="1:11" ht="24.95" customHeight="1" x14ac:dyDescent="0.2">
      <c r="A47" s="107" t="s">
        <v>3073</v>
      </c>
      <c r="B47" s="107">
        <v>7</v>
      </c>
      <c r="C47" s="475" t="s">
        <v>4185</v>
      </c>
      <c r="D47" s="107" t="s">
        <v>1977</v>
      </c>
      <c r="E47" s="132">
        <v>2676950</v>
      </c>
      <c r="F47" s="107" t="s">
        <v>4186</v>
      </c>
      <c r="G47" s="107">
        <v>7</v>
      </c>
      <c r="H47" s="107" t="s">
        <v>4187</v>
      </c>
      <c r="I47" s="187">
        <v>0.12</v>
      </c>
      <c r="J47" s="187"/>
      <c r="K47" s="475" t="s">
        <v>4188</v>
      </c>
    </row>
    <row r="48" spans="1:11" ht="24.95" customHeight="1" x14ac:dyDescent="0.2">
      <c r="A48" s="107" t="s">
        <v>3073</v>
      </c>
      <c r="B48" s="107">
        <v>8</v>
      </c>
      <c r="C48" s="107" t="s">
        <v>4189</v>
      </c>
      <c r="D48" s="107" t="s">
        <v>4190</v>
      </c>
      <c r="E48" s="132">
        <v>78840000</v>
      </c>
      <c r="F48" s="107" t="s">
        <v>4172</v>
      </c>
      <c r="G48" s="107">
        <v>8</v>
      </c>
      <c r="H48" s="107" t="s">
        <v>4191</v>
      </c>
      <c r="I48" s="334"/>
      <c r="J48" s="334"/>
      <c r="K48" s="475" t="s">
        <v>4192</v>
      </c>
    </row>
    <row r="49" spans="1:11" ht="24.95" customHeight="1" x14ac:dyDescent="0.2">
      <c r="A49" s="107" t="s">
        <v>3073</v>
      </c>
      <c r="B49" s="107">
        <v>10</v>
      </c>
      <c r="C49" s="107" t="s">
        <v>4193</v>
      </c>
      <c r="D49" s="107" t="s">
        <v>4190</v>
      </c>
      <c r="E49" s="132">
        <v>78840000</v>
      </c>
      <c r="F49" s="107" t="s">
        <v>3806</v>
      </c>
      <c r="G49" s="107">
        <v>10</v>
      </c>
      <c r="H49" s="107" t="s">
        <v>4194</v>
      </c>
      <c r="I49" s="334"/>
      <c r="J49" s="334"/>
      <c r="K49" s="475" t="s">
        <v>4195</v>
      </c>
    </row>
    <row r="50" spans="1:11" ht="24.95" customHeight="1" x14ac:dyDescent="0.2">
      <c r="A50" s="103" t="s">
        <v>3073</v>
      </c>
      <c r="B50" s="107">
        <v>26</v>
      </c>
      <c r="C50" s="107" t="s">
        <v>4196</v>
      </c>
      <c r="D50" s="107" t="s">
        <v>1977</v>
      </c>
      <c r="E50" s="132">
        <v>1085745</v>
      </c>
      <c r="F50" s="107" t="s">
        <v>4197</v>
      </c>
      <c r="G50" s="107">
        <v>26</v>
      </c>
      <c r="H50" s="107" t="s">
        <v>4198</v>
      </c>
      <c r="I50" s="187">
        <v>0.85</v>
      </c>
      <c r="J50" s="187"/>
      <c r="K50" s="107"/>
    </row>
    <row r="51" spans="1:11" ht="24.95" customHeight="1" x14ac:dyDescent="0.2">
      <c r="A51" s="103" t="s">
        <v>3073</v>
      </c>
      <c r="B51" s="107" t="s">
        <v>4199</v>
      </c>
      <c r="C51" s="107" t="s">
        <v>4200</v>
      </c>
      <c r="D51" s="107" t="s">
        <v>4201</v>
      </c>
      <c r="E51" s="132">
        <v>173448000</v>
      </c>
      <c r="F51" s="107"/>
      <c r="G51" s="107"/>
      <c r="H51" s="107"/>
      <c r="I51" s="107"/>
      <c r="J51" s="107"/>
      <c r="K51" s="107"/>
    </row>
    <row r="52" spans="1:11" ht="24.95" customHeight="1" x14ac:dyDescent="0.2">
      <c r="A52" s="115" t="s">
        <v>3080</v>
      </c>
      <c r="B52" s="107" t="s">
        <v>4819</v>
      </c>
      <c r="C52" s="107" t="s">
        <v>4820</v>
      </c>
      <c r="D52" s="16" t="s">
        <v>4821</v>
      </c>
      <c r="E52" s="16" t="s">
        <v>4822</v>
      </c>
      <c r="F52" s="103" t="s">
        <v>4823</v>
      </c>
      <c r="G52" s="107" t="s">
        <v>3711</v>
      </c>
      <c r="H52" s="103" t="s">
        <v>3501</v>
      </c>
      <c r="I52" s="107" t="s">
        <v>4824</v>
      </c>
      <c r="J52" s="107"/>
      <c r="K52" s="107" t="s">
        <v>4825</v>
      </c>
    </row>
    <row r="53" spans="1:11" ht="24.95" customHeight="1" x14ac:dyDescent="0.2">
      <c r="A53" s="115" t="s">
        <v>3080</v>
      </c>
      <c r="B53" s="107" t="s">
        <v>4826</v>
      </c>
      <c r="C53" s="107" t="s">
        <v>4820</v>
      </c>
      <c r="D53" s="16" t="s">
        <v>4821</v>
      </c>
      <c r="E53" s="16" t="s">
        <v>4822</v>
      </c>
      <c r="F53" s="103" t="s">
        <v>4823</v>
      </c>
      <c r="G53" s="107" t="s">
        <v>3711</v>
      </c>
      <c r="H53" s="103" t="s">
        <v>3501</v>
      </c>
      <c r="I53" s="107" t="s">
        <v>4824</v>
      </c>
      <c r="J53" s="107"/>
      <c r="K53" s="107" t="s">
        <v>4825</v>
      </c>
    </row>
    <row r="54" spans="1:11" ht="24.95" customHeight="1" x14ac:dyDescent="0.2">
      <c r="A54" s="115" t="s">
        <v>3080</v>
      </c>
      <c r="B54" s="107" t="s">
        <v>4827</v>
      </c>
      <c r="C54" s="107" t="s">
        <v>4828</v>
      </c>
      <c r="D54" s="16" t="s">
        <v>4821</v>
      </c>
      <c r="E54" s="16" t="s">
        <v>4822</v>
      </c>
      <c r="F54" s="103" t="s">
        <v>4823</v>
      </c>
      <c r="G54" s="16" t="s">
        <v>4829</v>
      </c>
      <c r="H54" s="103" t="s">
        <v>3501</v>
      </c>
      <c r="I54" s="107" t="s">
        <v>4824</v>
      </c>
      <c r="J54" s="107"/>
      <c r="K54" s="107" t="s">
        <v>4825</v>
      </c>
    </row>
    <row r="55" spans="1:11" ht="24.95" customHeight="1" x14ac:dyDescent="0.2">
      <c r="A55" s="115" t="s">
        <v>3080</v>
      </c>
      <c r="B55" s="107" t="s">
        <v>4830</v>
      </c>
      <c r="C55" s="107" t="s">
        <v>4828</v>
      </c>
      <c r="D55" s="16" t="s">
        <v>4821</v>
      </c>
      <c r="E55" s="16" t="s">
        <v>4822</v>
      </c>
      <c r="F55" s="103" t="s">
        <v>4823</v>
      </c>
      <c r="G55" s="16" t="s">
        <v>4829</v>
      </c>
      <c r="H55" s="103" t="s">
        <v>3501</v>
      </c>
      <c r="I55" s="107" t="s">
        <v>4824</v>
      </c>
      <c r="J55" s="107"/>
      <c r="K55" s="107" t="s">
        <v>4825</v>
      </c>
    </row>
    <row r="56" spans="1:11" ht="24.95" customHeight="1" x14ac:dyDescent="0.2">
      <c r="A56" s="115" t="s">
        <v>3080</v>
      </c>
      <c r="B56" s="107" t="s">
        <v>4831</v>
      </c>
      <c r="C56" s="107" t="s">
        <v>4832</v>
      </c>
      <c r="D56" s="16" t="s">
        <v>4821</v>
      </c>
      <c r="E56" s="16" t="s">
        <v>4822</v>
      </c>
      <c r="F56" s="103" t="s">
        <v>4823</v>
      </c>
      <c r="G56" s="107" t="s">
        <v>4833</v>
      </c>
      <c r="H56" s="103" t="s">
        <v>3501</v>
      </c>
      <c r="I56" s="107" t="s">
        <v>4824</v>
      </c>
      <c r="J56" s="107"/>
      <c r="K56" s="107" t="s">
        <v>88</v>
      </c>
    </row>
    <row r="57" spans="1:11" ht="24.95" customHeight="1" x14ac:dyDescent="0.2">
      <c r="A57" s="115" t="s">
        <v>3080</v>
      </c>
      <c r="B57" s="107" t="s">
        <v>4834</v>
      </c>
      <c r="C57" s="107" t="s">
        <v>4832</v>
      </c>
      <c r="D57" s="16" t="s">
        <v>4821</v>
      </c>
      <c r="E57" s="16" t="s">
        <v>4822</v>
      </c>
      <c r="F57" s="103" t="s">
        <v>4823</v>
      </c>
      <c r="G57" s="107" t="s">
        <v>4833</v>
      </c>
      <c r="H57" s="103" t="s">
        <v>3501</v>
      </c>
      <c r="I57" s="107" t="s">
        <v>4824</v>
      </c>
      <c r="J57" s="107"/>
      <c r="K57" s="107" t="s">
        <v>88</v>
      </c>
    </row>
    <row r="58" spans="1:11" ht="24.95" customHeight="1" x14ac:dyDescent="0.2">
      <c r="A58" s="115" t="s">
        <v>3080</v>
      </c>
      <c r="B58" s="107" t="s">
        <v>4835</v>
      </c>
      <c r="C58" s="335" t="s">
        <v>4836</v>
      </c>
      <c r="D58" s="16" t="s">
        <v>4821</v>
      </c>
      <c r="E58" s="16" t="s">
        <v>4822</v>
      </c>
      <c r="F58" s="103" t="s">
        <v>4823</v>
      </c>
      <c r="G58" s="107" t="s">
        <v>3603</v>
      </c>
      <c r="H58" s="107" t="s">
        <v>4837</v>
      </c>
      <c r="I58" s="107" t="s">
        <v>4838</v>
      </c>
      <c r="J58" s="107"/>
      <c r="K58" s="107" t="s">
        <v>4839</v>
      </c>
    </row>
    <row r="59" spans="1:11" ht="24.95" customHeight="1" x14ac:dyDescent="0.2">
      <c r="A59" s="115" t="s">
        <v>3080</v>
      </c>
      <c r="B59" s="107" t="s">
        <v>4840</v>
      </c>
      <c r="C59" s="335" t="s">
        <v>4836</v>
      </c>
      <c r="D59" s="16" t="s">
        <v>4821</v>
      </c>
      <c r="E59" s="16" t="s">
        <v>4822</v>
      </c>
      <c r="F59" s="103" t="s">
        <v>4823</v>
      </c>
      <c r="G59" s="107" t="s">
        <v>3603</v>
      </c>
      <c r="H59" s="107" t="s">
        <v>4837</v>
      </c>
      <c r="I59" s="107" t="s">
        <v>4838</v>
      </c>
      <c r="J59" s="107"/>
      <c r="K59" s="107" t="s">
        <v>4839</v>
      </c>
    </row>
    <row r="60" spans="1:11" ht="24.95" customHeight="1" x14ac:dyDescent="0.2">
      <c r="A60" s="115" t="s">
        <v>3080</v>
      </c>
      <c r="B60" s="107" t="s">
        <v>4841</v>
      </c>
      <c r="C60" s="335" t="s">
        <v>4836</v>
      </c>
      <c r="D60" s="16" t="s">
        <v>4821</v>
      </c>
      <c r="E60" s="16" t="s">
        <v>4822</v>
      </c>
      <c r="F60" s="103" t="s">
        <v>4823</v>
      </c>
      <c r="G60" s="107" t="s">
        <v>3603</v>
      </c>
      <c r="H60" s="107" t="s">
        <v>4837</v>
      </c>
      <c r="I60" s="107" t="s">
        <v>4838</v>
      </c>
      <c r="J60" s="107"/>
      <c r="K60" s="107" t="s">
        <v>4839</v>
      </c>
    </row>
    <row r="61" spans="1:11" ht="24.95" customHeight="1" x14ac:dyDescent="0.2">
      <c r="A61" s="115" t="s">
        <v>3080</v>
      </c>
      <c r="B61" s="107" t="s">
        <v>4842</v>
      </c>
      <c r="C61" s="107" t="s">
        <v>4843</v>
      </c>
      <c r="D61" s="16" t="s">
        <v>4821</v>
      </c>
      <c r="E61" s="16" t="s">
        <v>4822</v>
      </c>
      <c r="F61" s="103" t="s">
        <v>4823</v>
      </c>
      <c r="G61" s="16" t="s">
        <v>4844</v>
      </c>
      <c r="H61" s="107" t="s">
        <v>4845</v>
      </c>
      <c r="I61" s="107" t="s">
        <v>4846</v>
      </c>
      <c r="J61" s="107"/>
      <c r="K61" s="107" t="s">
        <v>4847</v>
      </c>
    </row>
    <row r="62" spans="1:11" ht="24.95" customHeight="1" x14ac:dyDescent="0.2">
      <c r="A62" s="115" t="s">
        <v>3080</v>
      </c>
      <c r="B62" s="107" t="s">
        <v>4848</v>
      </c>
      <c r="C62" s="107" t="s">
        <v>4849</v>
      </c>
      <c r="D62" s="16" t="s">
        <v>4821</v>
      </c>
      <c r="E62" s="16" t="s">
        <v>4822</v>
      </c>
      <c r="F62" s="103" t="s">
        <v>4823</v>
      </c>
      <c r="G62" s="336" t="s">
        <v>4850</v>
      </c>
      <c r="H62" s="107" t="s">
        <v>4845</v>
      </c>
      <c r="I62" s="107" t="s">
        <v>4846</v>
      </c>
      <c r="J62" s="107"/>
      <c r="K62" s="107" t="s">
        <v>4839</v>
      </c>
    </row>
    <row r="63" spans="1:11" ht="24.95" customHeight="1" x14ac:dyDescent="0.2">
      <c r="A63" s="115" t="s">
        <v>3080</v>
      </c>
      <c r="B63" s="107" t="s">
        <v>4851</v>
      </c>
      <c r="C63" s="107" t="s">
        <v>4852</v>
      </c>
      <c r="D63" s="16" t="s">
        <v>4821</v>
      </c>
      <c r="E63" s="16" t="s">
        <v>4822</v>
      </c>
      <c r="F63" s="103" t="s">
        <v>4823</v>
      </c>
      <c r="G63" s="107" t="s">
        <v>4853</v>
      </c>
      <c r="H63" s="107" t="s">
        <v>4845</v>
      </c>
      <c r="I63" s="107" t="s">
        <v>4846</v>
      </c>
      <c r="J63" s="107"/>
      <c r="K63" s="107" t="s">
        <v>4854</v>
      </c>
    </row>
    <row r="64" spans="1:11" ht="24.95" customHeight="1" x14ac:dyDescent="0.2">
      <c r="A64" s="115" t="s">
        <v>3080</v>
      </c>
      <c r="B64" s="107" t="s">
        <v>4855</v>
      </c>
      <c r="C64" s="107" t="s">
        <v>4852</v>
      </c>
      <c r="D64" s="16" t="s">
        <v>4821</v>
      </c>
      <c r="E64" s="16" t="s">
        <v>4822</v>
      </c>
      <c r="F64" s="103" t="s">
        <v>4823</v>
      </c>
      <c r="G64" s="107" t="s">
        <v>4853</v>
      </c>
      <c r="H64" s="107" t="s">
        <v>4845</v>
      </c>
      <c r="I64" s="107" t="s">
        <v>4846</v>
      </c>
      <c r="J64" s="107"/>
      <c r="K64" s="107" t="s">
        <v>4854</v>
      </c>
    </row>
    <row r="65" spans="1:11" ht="24.95" customHeight="1" x14ac:dyDescent="0.2">
      <c r="A65" s="115" t="s">
        <v>3080</v>
      </c>
      <c r="B65" s="107" t="s">
        <v>4856</v>
      </c>
      <c r="C65" s="107" t="s">
        <v>4857</v>
      </c>
      <c r="D65" s="16" t="s">
        <v>4821</v>
      </c>
      <c r="E65" s="16" t="s">
        <v>4822</v>
      </c>
      <c r="F65" s="103" t="s">
        <v>4823</v>
      </c>
      <c r="G65" s="107" t="s">
        <v>4853</v>
      </c>
      <c r="H65" s="107" t="s">
        <v>4845</v>
      </c>
      <c r="I65" s="107" t="s">
        <v>4846</v>
      </c>
      <c r="J65" s="107"/>
      <c r="K65" s="107" t="s">
        <v>4854</v>
      </c>
    </row>
    <row r="66" spans="1:11" ht="24.95" customHeight="1" x14ac:dyDescent="0.2">
      <c r="A66" s="115" t="s">
        <v>3080</v>
      </c>
      <c r="B66" s="107" t="s">
        <v>4858</v>
      </c>
      <c r="C66" s="107" t="s">
        <v>4857</v>
      </c>
      <c r="D66" s="16" t="s">
        <v>4821</v>
      </c>
      <c r="E66" s="16" t="s">
        <v>4822</v>
      </c>
      <c r="F66" s="103" t="s">
        <v>4823</v>
      </c>
      <c r="G66" s="107" t="s">
        <v>4853</v>
      </c>
      <c r="H66" s="107" t="s">
        <v>4845</v>
      </c>
      <c r="I66" s="107" t="s">
        <v>4846</v>
      </c>
      <c r="J66" s="107"/>
      <c r="K66" s="107" t="s">
        <v>4854</v>
      </c>
    </row>
    <row r="67" spans="1:11" ht="24.95" customHeight="1" x14ac:dyDescent="0.2">
      <c r="A67" s="115" t="s">
        <v>3080</v>
      </c>
      <c r="B67" s="107" t="s">
        <v>4859</v>
      </c>
      <c r="C67" s="107" t="s">
        <v>4860</v>
      </c>
      <c r="D67" s="16" t="s">
        <v>4821</v>
      </c>
      <c r="E67" s="16" t="s">
        <v>4822</v>
      </c>
      <c r="F67" s="103" t="s">
        <v>4823</v>
      </c>
      <c r="G67" s="107" t="s">
        <v>4861</v>
      </c>
      <c r="H67" s="107" t="s">
        <v>4845</v>
      </c>
      <c r="I67" s="107" t="s">
        <v>4846</v>
      </c>
      <c r="J67" s="107"/>
      <c r="K67" s="107" t="s">
        <v>4839</v>
      </c>
    </row>
    <row r="68" spans="1:11" ht="24.95" customHeight="1" x14ac:dyDescent="0.2">
      <c r="A68" s="115" t="s">
        <v>3080</v>
      </c>
      <c r="B68" s="107" t="s">
        <v>4862</v>
      </c>
      <c r="C68" s="107" t="s">
        <v>4863</v>
      </c>
      <c r="D68" s="16" t="s">
        <v>4821</v>
      </c>
      <c r="E68" s="16" t="s">
        <v>4822</v>
      </c>
      <c r="F68" s="103" t="s">
        <v>4823</v>
      </c>
      <c r="G68" s="107" t="s">
        <v>4853</v>
      </c>
      <c r="H68" s="107" t="s">
        <v>4845</v>
      </c>
      <c r="I68" s="107" t="s">
        <v>4846</v>
      </c>
      <c r="J68" s="107"/>
      <c r="K68" s="107" t="s">
        <v>4854</v>
      </c>
    </row>
    <row r="69" spans="1:11" ht="24.95" customHeight="1" x14ac:dyDescent="0.2">
      <c r="A69" s="115" t="s">
        <v>3080</v>
      </c>
      <c r="B69" s="107" t="s">
        <v>4864</v>
      </c>
      <c r="C69" s="107" t="s">
        <v>4863</v>
      </c>
      <c r="D69" s="16" t="s">
        <v>4821</v>
      </c>
      <c r="E69" s="16" t="s">
        <v>4822</v>
      </c>
      <c r="F69" s="103" t="s">
        <v>4823</v>
      </c>
      <c r="G69" s="107" t="s">
        <v>4853</v>
      </c>
      <c r="H69" s="107" t="s">
        <v>4845</v>
      </c>
      <c r="I69" s="107" t="s">
        <v>4846</v>
      </c>
      <c r="J69" s="107"/>
      <c r="K69" s="107" t="s">
        <v>4854</v>
      </c>
    </row>
    <row r="70" spans="1:11" ht="24.95" customHeight="1" x14ac:dyDescent="0.2">
      <c r="A70" s="115" t="s">
        <v>3080</v>
      </c>
      <c r="B70" s="107" t="s">
        <v>4865</v>
      </c>
      <c r="C70" s="107" t="s">
        <v>4866</v>
      </c>
      <c r="D70" s="16" t="s">
        <v>4821</v>
      </c>
      <c r="E70" s="16" t="s">
        <v>4822</v>
      </c>
      <c r="F70" s="103" t="s">
        <v>4823</v>
      </c>
      <c r="G70" s="107" t="s">
        <v>4867</v>
      </c>
      <c r="H70" s="107" t="s">
        <v>4845</v>
      </c>
      <c r="I70" s="107" t="s">
        <v>4846</v>
      </c>
      <c r="J70" s="107"/>
      <c r="K70" s="107" t="s">
        <v>4847</v>
      </c>
    </row>
    <row r="71" spans="1:11" ht="24.95" customHeight="1" x14ac:dyDescent="0.2">
      <c r="A71" s="115" t="s">
        <v>3080</v>
      </c>
      <c r="B71" s="107" t="s">
        <v>4868</v>
      </c>
      <c r="C71" s="107" t="s">
        <v>4866</v>
      </c>
      <c r="D71" s="16" t="s">
        <v>4821</v>
      </c>
      <c r="E71" s="16" t="s">
        <v>4822</v>
      </c>
      <c r="F71" s="103" t="s">
        <v>4823</v>
      </c>
      <c r="G71" s="107" t="s">
        <v>4867</v>
      </c>
      <c r="H71" s="107" t="s">
        <v>4845</v>
      </c>
      <c r="I71" s="107" t="s">
        <v>4846</v>
      </c>
      <c r="J71" s="107"/>
      <c r="K71" s="107" t="s">
        <v>4847</v>
      </c>
    </row>
    <row r="72" spans="1:11" ht="24.95" customHeight="1" x14ac:dyDescent="0.2">
      <c r="A72" s="115" t="s">
        <v>3080</v>
      </c>
      <c r="B72" s="107" t="s">
        <v>4869</v>
      </c>
      <c r="C72" s="107" t="s">
        <v>4870</v>
      </c>
      <c r="D72" s="16" t="s">
        <v>4821</v>
      </c>
      <c r="E72" s="16" t="s">
        <v>4822</v>
      </c>
      <c r="F72" s="103" t="s">
        <v>4823</v>
      </c>
      <c r="G72" s="107" t="s">
        <v>4867</v>
      </c>
      <c r="H72" s="107" t="s">
        <v>4845</v>
      </c>
      <c r="I72" s="107" t="s">
        <v>4846</v>
      </c>
      <c r="J72" s="107"/>
      <c r="K72" s="107" t="s">
        <v>4847</v>
      </c>
    </row>
    <row r="73" spans="1:11" ht="24.95" customHeight="1" x14ac:dyDescent="0.2">
      <c r="A73" s="115" t="s">
        <v>3080</v>
      </c>
      <c r="B73" s="107" t="s">
        <v>4871</v>
      </c>
      <c r="C73" s="107" t="s">
        <v>4872</v>
      </c>
      <c r="D73" s="16" t="s">
        <v>4821</v>
      </c>
      <c r="E73" s="16" t="s">
        <v>4822</v>
      </c>
      <c r="F73" s="103" t="s">
        <v>4823</v>
      </c>
      <c r="G73" s="107" t="s">
        <v>4873</v>
      </c>
      <c r="H73" s="107" t="s">
        <v>3646</v>
      </c>
      <c r="I73" s="107" t="s">
        <v>4874</v>
      </c>
      <c r="J73" s="107"/>
      <c r="K73" s="107" t="s">
        <v>4875</v>
      </c>
    </row>
    <row r="74" spans="1:11" ht="24.95" customHeight="1" x14ac:dyDescent="0.2">
      <c r="A74" s="115" t="s">
        <v>3080</v>
      </c>
      <c r="B74" s="107" t="s">
        <v>4876</v>
      </c>
      <c r="C74" s="107" t="s">
        <v>4877</v>
      </c>
      <c r="D74" s="16" t="s">
        <v>4821</v>
      </c>
      <c r="E74" s="16" t="s">
        <v>4822</v>
      </c>
      <c r="F74" s="103" t="s">
        <v>4823</v>
      </c>
      <c r="G74" s="107" t="s">
        <v>4878</v>
      </c>
      <c r="H74" s="107" t="s">
        <v>3646</v>
      </c>
      <c r="I74" s="107" t="s">
        <v>4874</v>
      </c>
      <c r="J74" s="107"/>
      <c r="K74" s="107" t="s">
        <v>4875</v>
      </c>
    </row>
    <row r="75" spans="1:11" ht="24.95" customHeight="1" x14ac:dyDescent="0.2">
      <c r="A75" s="115" t="s">
        <v>3080</v>
      </c>
      <c r="B75" s="107" t="s">
        <v>4879</v>
      </c>
      <c r="C75" s="107" t="s">
        <v>4880</v>
      </c>
      <c r="D75" s="16" t="s">
        <v>4821</v>
      </c>
      <c r="E75" s="16" t="s">
        <v>4822</v>
      </c>
      <c r="F75" s="103" t="s">
        <v>4823</v>
      </c>
      <c r="G75" s="107" t="s">
        <v>4881</v>
      </c>
      <c r="H75" s="107" t="s">
        <v>3646</v>
      </c>
      <c r="I75" s="107" t="s">
        <v>4874</v>
      </c>
      <c r="J75" s="107"/>
      <c r="K75" s="107" t="s">
        <v>4875</v>
      </c>
    </row>
    <row r="76" spans="1:11" ht="24.95" customHeight="1" x14ac:dyDescent="0.2">
      <c r="A76" s="115" t="s">
        <v>3080</v>
      </c>
      <c r="B76" s="107" t="s">
        <v>4882</v>
      </c>
      <c r="C76" s="107" t="s">
        <v>4883</v>
      </c>
      <c r="D76" s="16" t="s">
        <v>4821</v>
      </c>
      <c r="E76" s="16" t="s">
        <v>4822</v>
      </c>
      <c r="F76" s="103" t="s">
        <v>4823</v>
      </c>
      <c r="G76" s="107" t="s">
        <v>4884</v>
      </c>
      <c r="H76" s="107" t="s">
        <v>4845</v>
      </c>
      <c r="I76" s="107" t="s">
        <v>4846</v>
      </c>
      <c r="J76" s="107"/>
      <c r="K76" s="107" t="s">
        <v>4854</v>
      </c>
    </row>
    <row r="77" spans="1:11" ht="24.95" customHeight="1" x14ac:dyDescent="0.2">
      <c r="A77" s="115" t="s">
        <v>3080</v>
      </c>
      <c r="B77" s="107" t="s">
        <v>4885</v>
      </c>
      <c r="C77" s="107" t="s">
        <v>4886</v>
      </c>
      <c r="D77" s="16" t="s">
        <v>4821</v>
      </c>
      <c r="E77" s="16" t="s">
        <v>4822</v>
      </c>
      <c r="F77" s="103" t="s">
        <v>4823</v>
      </c>
      <c r="G77" s="107" t="s">
        <v>4640</v>
      </c>
      <c r="H77" s="107" t="s">
        <v>4845</v>
      </c>
      <c r="I77" s="107" t="s">
        <v>4846</v>
      </c>
      <c r="J77" s="107"/>
      <c r="K77" s="107" t="s">
        <v>4854</v>
      </c>
    </row>
    <row r="78" spans="1:11" ht="24.95" customHeight="1" x14ac:dyDescent="0.2">
      <c r="A78" s="115" t="s">
        <v>3080</v>
      </c>
      <c r="B78" s="107" t="s">
        <v>4887</v>
      </c>
      <c r="C78" s="107" t="s">
        <v>4886</v>
      </c>
      <c r="D78" s="16" t="s">
        <v>4821</v>
      </c>
      <c r="E78" s="16" t="s">
        <v>4822</v>
      </c>
      <c r="F78" s="103" t="s">
        <v>4823</v>
      </c>
      <c r="G78" s="107" t="s">
        <v>4640</v>
      </c>
      <c r="H78" s="107" t="s">
        <v>4845</v>
      </c>
      <c r="I78" s="107" t="s">
        <v>4846</v>
      </c>
      <c r="J78" s="107"/>
      <c r="K78" s="107" t="s">
        <v>4854</v>
      </c>
    </row>
    <row r="79" spans="1:11" ht="24.95" customHeight="1" x14ac:dyDescent="0.2">
      <c r="A79" s="115" t="s">
        <v>3080</v>
      </c>
      <c r="B79" s="107" t="s">
        <v>4888</v>
      </c>
      <c r="C79" s="107" t="s">
        <v>4889</v>
      </c>
      <c r="D79" s="16" t="s">
        <v>4821</v>
      </c>
      <c r="E79" s="16" t="s">
        <v>4822</v>
      </c>
      <c r="F79" s="103" t="s">
        <v>4823</v>
      </c>
      <c r="G79" s="107" t="s">
        <v>4890</v>
      </c>
      <c r="H79" s="107" t="s">
        <v>4845</v>
      </c>
      <c r="I79" s="107" t="s">
        <v>4846</v>
      </c>
      <c r="J79" s="107"/>
      <c r="K79" s="107" t="s">
        <v>4854</v>
      </c>
    </row>
    <row r="80" spans="1:11" ht="24.95" customHeight="1" x14ac:dyDescent="0.2">
      <c r="A80" s="115" t="s">
        <v>3080</v>
      </c>
      <c r="B80" s="107" t="s">
        <v>4891</v>
      </c>
      <c r="C80" s="107" t="s">
        <v>4889</v>
      </c>
      <c r="D80" s="16" t="s">
        <v>4821</v>
      </c>
      <c r="E80" s="16" t="s">
        <v>4822</v>
      </c>
      <c r="F80" s="103" t="s">
        <v>4823</v>
      </c>
      <c r="G80" s="107" t="s">
        <v>4890</v>
      </c>
      <c r="H80" s="107" t="s">
        <v>4845</v>
      </c>
      <c r="I80" s="107" t="s">
        <v>4846</v>
      </c>
      <c r="J80" s="107"/>
      <c r="K80" s="107" t="s">
        <v>4854</v>
      </c>
    </row>
    <row r="81" spans="1:11" ht="24.95" customHeight="1" x14ac:dyDescent="0.2">
      <c r="A81" s="115" t="s">
        <v>3080</v>
      </c>
      <c r="B81" s="107" t="s">
        <v>4892</v>
      </c>
      <c r="C81" s="107" t="s">
        <v>4893</v>
      </c>
      <c r="D81" s="16" t="s">
        <v>4821</v>
      </c>
      <c r="E81" s="16" t="s">
        <v>4822</v>
      </c>
      <c r="F81" s="103" t="s">
        <v>4823</v>
      </c>
      <c r="G81" s="107" t="s">
        <v>4894</v>
      </c>
      <c r="H81" s="107" t="s">
        <v>4895</v>
      </c>
      <c r="I81" s="107" t="s">
        <v>4896</v>
      </c>
      <c r="J81" s="107"/>
      <c r="K81" s="107" t="s">
        <v>4897</v>
      </c>
    </row>
    <row r="82" spans="1:11" ht="24.95" customHeight="1" x14ac:dyDescent="0.2">
      <c r="A82" s="115" t="s">
        <v>3080</v>
      </c>
      <c r="B82" s="107" t="s">
        <v>4898</v>
      </c>
      <c r="C82" s="107" t="s">
        <v>4899</v>
      </c>
      <c r="D82" s="16" t="s">
        <v>4821</v>
      </c>
      <c r="E82" s="16" t="s">
        <v>4822</v>
      </c>
      <c r="F82" s="103" t="s">
        <v>4823</v>
      </c>
      <c r="G82" s="107" t="s">
        <v>2358</v>
      </c>
      <c r="H82" s="107" t="s">
        <v>4895</v>
      </c>
      <c r="I82" s="107" t="s">
        <v>4896</v>
      </c>
      <c r="J82" s="107"/>
      <c r="K82" s="107" t="s">
        <v>4897</v>
      </c>
    </row>
    <row r="83" spans="1:11" ht="24.95" customHeight="1" x14ac:dyDescent="0.2">
      <c r="A83" s="115" t="s">
        <v>3080</v>
      </c>
      <c r="B83" s="107" t="s">
        <v>4900</v>
      </c>
      <c r="C83" s="107" t="s">
        <v>4901</v>
      </c>
      <c r="D83" s="16" t="s">
        <v>4821</v>
      </c>
      <c r="E83" s="16" t="s">
        <v>4822</v>
      </c>
      <c r="F83" s="103" t="s">
        <v>4823</v>
      </c>
      <c r="G83" s="107" t="s">
        <v>4902</v>
      </c>
      <c r="H83" s="107" t="s">
        <v>4895</v>
      </c>
      <c r="I83" s="107" t="s">
        <v>4896</v>
      </c>
      <c r="J83" s="107"/>
      <c r="K83" s="107" t="s">
        <v>4903</v>
      </c>
    </row>
    <row r="84" spans="1:11" ht="24.95" customHeight="1" x14ac:dyDescent="0.2">
      <c r="A84" s="115" t="s">
        <v>3080</v>
      </c>
      <c r="B84" s="107" t="s">
        <v>4904</v>
      </c>
      <c r="C84" s="107" t="s">
        <v>4877</v>
      </c>
      <c r="D84" s="16" t="s">
        <v>4821</v>
      </c>
      <c r="E84" s="16" t="s">
        <v>4822</v>
      </c>
      <c r="F84" s="103" t="s">
        <v>4823</v>
      </c>
      <c r="G84" s="107" t="s">
        <v>4905</v>
      </c>
      <c r="H84" s="107" t="s">
        <v>4895</v>
      </c>
      <c r="I84" s="107" t="s">
        <v>4896</v>
      </c>
      <c r="J84" s="107"/>
      <c r="K84" s="107" t="s">
        <v>4897</v>
      </c>
    </row>
    <row r="85" spans="1:11" ht="24.95" customHeight="1" x14ac:dyDescent="0.2">
      <c r="A85" s="115" t="s">
        <v>3080</v>
      </c>
      <c r="B85" s="107" t="s">
        <v>4906</v>
      </c>
      <c r="C85" s="107" t="s">
        <v>4907</v>
      </c>
      <c r="D85" s="16" t="s">
        <v>4821</v>
      </c>
      <c r="E85" s="16" t="s">
        <v>4822</v>
      </c>
      <c r="F85" s="103" t="s">
        <v>4823</v>
      </c>
      <c r="G85" s="107" t="s">
        <v>4908</v>
      </c>
      <c r="H85" s="107" t="s">
        <v>4895</v>
      </c>
      <c r="I85" s="107" t="s">
        <v>4896</v>
      </c>
      <c r="J85" s="107"/>
      <c r="K85" s="107" t="s">
        <v>88</v>
      </c>
    </row>
    <row r="86" spans="1:11" ht="24.95" customHeight="1" x14ac:dyDescent="0.2">
      <c r="A86" s="115" t="s">
        <v>3080</v>
      </c>
      <c r="B86" s="107" t="s">
        <v>4909</v>
      </c>
      <c r="C86" s="107" t="s">
        <v>4907</v>
      </c>
      <c r="D86" s="16" t="s">
        <v>4821</v>
      </c>
      <c r="E86" s="16" t="s">
        <v>4822</v>
      </c>
      <c r="F86" s="103" t="s">
        <v>4823</v>
      </c>
      <c r="G86" s="107" t="s">
        <v>4908</v>
      </c>
      <c r="H86" s="107" t="s">
        <v>4895</v>
      </c>
      <c r="I86" s="107" t="s">
        <v>4896</v>
      </c>
      <c r="J86" s="107"/>
      <c r="K86" s="107" t="s">
        <v>88</v>
      </c>
    </row>
    <row r="87" spans="1:11" ht="24.95" customHeight="1" x14ac:dyDescent="0.2">
      <c r="A87" s="115" t="s">
        <v>3080</v>
      </c>
      <c r="B87" s="107" t="s">
        <v>4910</v>
      </c>
      <c r="C87" s="107" t="s">
        <v>4911</v>
      </c>
      <c r="D87" s="16" t="s">
        <v>4821</v>
      </c>
      <c r="E87" s="16" t="s">
        <v>4822</v>
      </c>
      <c r="F87" s="103" t="s">
        <v>4823</v>
      </c>
      <c r="G87" s="107" t="s">
        <v>4912</v>
      </c>
      <c r="H87" s="107" t="s">
        <v>4895</v>
      </c>
      <c r="I87" s="107" t="s">
        <v>4896</v>
      </c>
      <c r="J87" s="107"/>
      <c r="K87" s="107" t="s">
        <v>88</v>
      </c>
    </row>
    <row r="88" spans="1:11" ht="24.95" customHeight="1" x14ac:dyDescent="0.2">
      <c r="A88" s="115" t="s">
        <v>3080</v>
      </c>
      <c r="B88" s="107" t="s">
        <v>4913</v>
      </c>
      <c r="C88" s="107" t="s">
        <v>4914</v>
      </c>
      <c r="D88" s="16" t="s">
        <v>4821</v>
      </c>
      <c r="E88" s="16" t="s">
        <v>4822</v>
      </c>
      <c r="F88" s="103" t="s">
        <v>4823</v>
      </c>
      <c r="G88" s="107" t="s">
        <v>4915</v>
      </c>
      <c r="H88" s="107" t="s">
        <v>4895</v>
      </c>
      <c r="I88" s="107" t="s">
        <v>4896</v>
      </c>
      <c r="J88" s="107"/>
      <c r="K88" s="107" t="s">
        <v>88</v>
      </c>
    </row>
    <row r="89" spans="1:11" ht="24.95" customHeight="1" x14ac:dyDescent="0.2">
      <c r="A89" s="115" t="s">
        <v>3080</v>
      </c>
      <c r="B89" s="107" t="s">
        <v>4916</v>
      </c>
      <c r="C89" s="107">
        <v>125000</v>
      </c>
      <c r="D89" s="16" t="s">
        <v>4821</v>
      </c>
      <c r="E89" s="16" t="s">
        <v>4822</v>
      </c>
      <c r="F89" s="103" t="s">
        <v>4823</v>
      </c>
      <c r="G89" s="16" t="s">
        <v>4917</v>
      </c>
      <c r="H89" s="107" t="s">
        <v>4918</v>
      </c>
      <c r="I89" s="107" t="s">
        <v>4919</v>
      </c>
      <c r="J89" s="107"/>
      <c r="K89" s="107" t="s">
        <v>4920</v>
      </c>
    </row>
    <row r="90" spans="1:11" ht="24.95" customHeight="1" x14ac:dyDescent="0.2">
      <c r="A90" s="115" t="s">
        <v>3080</v>
      </c>
      <c r="B90" s="107" t="s">
        <v>4921</v>
      </c>
      <c r="C90" s="107">
        <v>500</v>
      </c>
      <c r="D90" s="16" t="s">
        <v>4821</v>
      </c>
      <c r="E90" s="16" t="s">
        <v>4822</v>
      </c>
      <c r="F90" s="103" t="s">
        <v>4823</v>
      </c>
      <c r="G90" s="16" t="s">
        <v>4922</v>
      </c>
      <c r="H90" s="107" t="s">
        <v>4923</v>
      </c>
      <c r="I90" s="107" t="s">
        <v>4919</v>
      </c>
      <c r="J90" s="107"/>
      <c r="K90" s="107" t="s">
        <v>88</v>
      </c>
    </row>
    <row r="91" spans="1:11" ht="24.95" customHeight="1" x14ac:dyDescent="0.2">
      <c r="A91" s="115" t="s">
        <v>3080</v>
      </c>
      <c r="B91" s="107" t="s">
        <v>4924</v>
      </c>
      <c r="C91" s="107">
        <v>3000</v>
      </c>
      <c r="D91" s="16" t="s">
        <v>4821</v>
      </c>
      <c r="E91" s="16" t="s">
        <v>4822</v>
      </c>
      <c r="F91" s="103" t="s">
        <v>4823</v>
      </c>
      <c r="G91" s="16" t="s">
        <v>4922</v>
      </c>
      <c r="H91" s="107" t="s">
        <v>4923</v>
      </c>
      <c r="I91" s="107" t="s">
        <v>4919</v>
      </c>
      <c r="J91" s="107"/>
      <c r="K91" s="107" t="s">
        <v>88</v>
      </c>
    </row>
    <row r="92" spans="1:11" ht="24.95" customHeight="1" x14ac:dyDescent="0.2">
      <c r="A92" s="115" t="s">
        <v>3080</v>
      </c>
      <c r="B92" s="107" t="s">
        <v>4925</v>
      </c>
      <c r="C92" s="107">
        <v>500</v>
      </c>
      <c r="D92" s="16" t="s">
        <v>4821</v>
      </c>
      <c r="E92" s="16" t="s">
        <v>4822</v>
      </c>
      <c r="F92" s="103" t="s">
        <v>4823</v>
      </c>
      <c r="G92" s="16" t="s">
        <v>4922</v>
      </c>
      <c r="H92" s="107" t="s">
        <v>4923</v>
      </c>
      <c r="I92" s="107" t="s">
        <v>4919</v>
      </c>
      <c r="J92" s="107"/>
      <c r="K92" s="107" t="s">
        <v>88</v>
      </c>
    </row>
    <row r="93" spans="1:11" ht="24.95" customHeight="1" x14ac:dyDescent="0.2">
      <c r="A93" s="115" t="s">
        <v>3080</v>
      </c>
      <c r="B93" s="107" t="s">
        <v>4926</v>
      </c>
      <c r="C93" s="107">
        <v>5000</v>
      </c>
      <c r="D93" s="16" t="s">
        <v>4821</v>
      </c>
      <c r="E93" s="16" t="s">
        <v>4822</v>
      </c>
      <c r="F93" s="103" t="s">
        <v>4823</v>
      </c>
      <c r="G93" s="16" t="s">
        <v>4922</v>
      </c>
      <c r="H93" s="107" t="s">
        <v>4923</v>
      </c>
      <c r="I93" s="107" t="s">
        <v>4919</v>
      </c>
      <c r="J93" s="107"/>
      <c r="K93" s="107" t="s">
        <v>88</v>
      </c>
    </row>
    <row r="94" spans="1:11" ht="24.95" customHeight="1" x14ac:dyDescent="0.2">
      <c r="A94" s="115" t="s">
        <v>3080</v>
      </c>
      <c r="B94" s="107" t="s">
        <v>4927</v>
      </c>
      <c r="C94" s="107">
        <v>5000</v>
      </c>
      <c r="D94" s="16" t="s">
        <v>4821</v>
      </c>
      <c r="E94" s="16" t="s">
        <v>4822</v>
      </c>
      <c r="F94" s="103" t="s">
        <v>4823</v>
      </c>
      <c r="G94" s="16" t="s">
        <v>4922</v>
      </c>
      <c r="H94" s="107" t="s">
        <v>4923</v>
      </c>
      <c r="I94" s="107" t="s">
        <v>4919</v>
      </c>
      <c r="J94" s="107"/>
      <c r="K94" s="107" t="s">
        <v>88</v>
      </c>
    </row>
    <row r="95" spans="1:11" ht="24.95" customHeight="1" x14ac:dyDescent="0.2">
      <c r="A95" s="115" t="s">
        <v>3080</v>
      </c>
      <c r="B95" s="107" t="s">
        <v>4928</v>
      </c>
      <c r="C95" s="107">
        <v>5000</v>
      </c>
      <c r="D95" s="16" t="s">
        <v>4821</v>
      </c>
      <c r="E95" s="16" t="s">
        <v>4822</v>
      </c>
      <c r="F95" s="103" t="s">
        <v>4823</v>
      </c>
      <c r="G95" s="16" t="s">
        <v>4922</v>
      </c>
      <c r="H95" s="107" t="s">
        <v>4923</v>
      </c>
      <c r="I95" s="107" t="s">
        <v>4919</v>
      </c>
      <c r="J95" s="107"/>
      <c r="K95" s="107" t="s">
        <v>88</v>
      </c>
    </row>
    <row r="96" spans="1:11" ht="24.95" customHeight="1" x14ac:dyDescent="0.2">
      <c r="A96" s="115" t="s">
        <v>3080</v>
      </c>
      <c r="B96" s="107" t="s">
        <v>4929</v>
      </c>
      <c r="C96" s="107">
        <v>5000</v>
      </c>
      <c r="D96" s="16" t="s">
        <v>4821</v>
      </c>
      <c r="E96" s="16" t="s">
        <v>4822</v>
      </c>
      <c r="F96" s="103" t="s">
        <v>4823</v>
      </c>
      <c r="G96" s="16" t="s">
        <v>4922</v>
      </c>
      <c r="H96" s="107" t="s">
        <v>4923</v>
      </c>
      <c r="I96" s="107" t="s">
        <v>4919</v>
      </c>
      <c r="J96" s="107"/>
      <c r="K96" s="107" t="s">
        <v>88</v>
      </c>
    </row>
    <row r="97" spans="1:11" ht="24.95" customHeight="1" x14ac:dyDescent="0.2">
      <c r="A97" s="115" t="s">
        <v>3080</v>
      </c>
      <c r="B97" s="107" t="s">
        <v>4930</v>
      </c>
      <c r="C97" s="107">
        <v>5000</v>
      </c>
      <c r="D97" s="16" t="s">
        <v>4821</v>
      </c>
      <c r="E97" s="16" t="s">
        <v>4822</v>
      </c>
      <c r="F97" s="103" t="s">
        <v>4823</v>
      </c>
      <c r="G97" s="16" t="s">
        <v>4922</v>
      </c>
      <c r="H97" s="107" t="s">
        <v>4923</v>
      </c>
      <c r="I97" s="107" t="s">
        <v>4919</v>
      </c>
      <c r="J97" s="107"/>
      <c r="K97" s="107" t="s">
        <v>88</v>
      </c>
    </row>
    <row r="98" spans="1:11" ht="24.95" customHeight="1" x14ac:dyDescent="0.2">
      <c r="A98" s="115" t="s">
        <v>3080</v>
      </c>
      <c r="B98" s="107" t="s">
        <v>4931</v>
      </c>
      <c r="C98" s="107">
        <v>5000</v>
      </c>
      <c r="D98" s="16" t="s">
        <v>4821</v>
      </c>
      <c r="E98" s="16" t="s">
        <v>4822</v>
      </c>
      <c r="F98" s="103" t="s">
        <v>4823</v>
      </c>
      <c r="G98" s="16" t="s">
        <v>4922</v>
      </c>
      <c r="H98" s="107" t="s">
        <v>4923</v>
      </c>
      <c r="I98" s="107" t="s">
        <v>4919</v>
      </c>
      <c r="J98" s="107"/>
      <c r="K98" s="107" t="s">
        <v>88</v>
      </c>
    </row>
    <row r="99" spans="1:11" ht="24.95" customHeight="1" x14ac:dyDescent="0.2">
      <c r="A99" s="115" t="s">
        <v>3080</v>
      </c>
      <c r="B99" s="107" t="s">
        <v>4932</v>
      </c>
      <c r="C99" s="107">
        <v>5000</v>
      </c>
      <c r="D99" s="16" t="s">
        <v>4821</v>
      </c>
      <c r="E99" s="16" t="s">
        <v>4822</v>
      </c>
      <c r="F99" s="103" t="s">
        <v>4823</v>
      </c>
      <c r="G99" s="16" t="s">
        <v>4922</v>
      </c>
      <c r="H99" s="107" t="s">
        <v>4923</v>
      </c>
      <c r="I99" s="107" t="s">
        <v>4919</v>
      </c>
      <c r="J99" s="107"/>
      <c r="K99" s="107" t="s">
        <v>88</v>
      </c>
    </row>
  </sheetData>
  <mergeCells count="3">
    <mergeCell ref="A2:A4"/>
    <mergeCell ref="B2:K2"/>
    <mergeCell ref="B3:K3"/>
  </mergeCells>
  <phoneticPr fontId="50" type="noConversion"/>
  <pageMargins left="0.7" right="0.7" top="0.75" bottom="0.75" header="0.3" footer="0.3"/>
  <pageSetup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F428D-79E1-45E2-9085-D3AD1B8A7D36}">
  <sheetPr>
    <tabColor theme="8"/>
  </sheetPr>
  <dimension ref="A1:S10"/>
  <sheetViews>
    <sheetView zoomScaleNormal="100" workbookViewId="0">
      <pane xSplit="2" ySplit="4" topLeftCell="C5" activePane="bottomRight" state="frozen"/>
      <selection pane="topRight" activeCell="C1" sqref="C1"/>
      <selection pane="bottomLeft" activeCell="A5" sqref="A5"/>
      <selection pane="bottomRight"/>
    </sheetView>
  </sheetViews>
  <sheetFormatPr defaultColWidth="9.140625" defaultRowHeight="12.75" x14ac:dyDescent="0.2"/>
  <cols>
    <col min="1" max="1" width="23.140625" style="119" customWidth="1"/>
    <col min="2" max="3" width="30.5703125" style="119" customWidth="1"/>
    <col min="4" max="4" width="35.7109375" style="119" customWidth="1"/>
    <col min="5" max="19" width="30.5703125" style="119" customWidth="1"/>
    <col min="20" max="16384" width="9.140625" style="119"/>
  </cols>
  <sheetData>
    <row r="1" spans="1:19" ht="15.75" customHeight="1" thickBot="1" x14ac:dyDescent="0.25">
      <c r="A1" s="128" t="s">
        <v>2000</v>
      </c>
      <c r="C1" s="128"/>
      <c r="D1" s="128"/>
    </row>
    <row r="2" spans="1:19" ht="30.75" customHeight="1" x14ac:dyDescent="0.2">
      <c r="A2" s="885" t="s">
        <v>19</v>
      </c>
      <c r="B2" s="811" t="s">
        <v>2001</v>
      </c>
      <c r="C2" s="811"/>
      <c r="D2" s="811"/>
      <c r="E2" s="811"/>
      <c r="F2" s="811"/>
      <c r="G2" s="811"/>
      <c r="H2" s="811"/>
      <c r="I2" s="811"/>
      <c r="J2" s="811"/>
      <c r="K2" s="811"/>
      <c r="L2" s="811"/>
      <c r="M2" s="811"/>
      <c r="N2" s="811"/>
      <c r="O2" s="811"/>
      <c r="P2" s="811"/>
      <c r="Q2" s="811"/>
      <c r="R2" s="811"/>
      <c r="S2" s="834"/>
    </row>
    <row r="3" spans="1:19" ht="28.5" customHeight="1" x14ac:dyDescent="0.2">
      <c r="A3" s="888"/>
      <c r="B3" s="862" t="s">
        <v>2002</v>
      </c>
      <c r="C3" s="862"/>
      <c r="D3" s="862"/>
      <c r="E3" s="862"/>
      <c r="F3" s="862"/>
      <c r="G3" s="862"/>
      <c r="H3" s="862"/>
      <c r="I3" s="862"/>
      <c r="J3" s="862"/>
      <c r="K3" s="862"/>
      <c r="L3" s="862"/>
      <c r="M3" s="862"/>
      <c r="N3" s="862"/>
      <c r="O3" s="862"/>
      <c r="P3" s="862"/>
      <c r="Q3" s="862"/>
      <c r="R3" s="862"/>
      <c r="S3" s="872"/>
    </row>
    <row r="4" spans="1:19" ht="72.75" customHeight="1" thickBot="1" x14ac:dyDescent="0.25">
      <c r="A4" s="886"/>
      <c r="B4" s="61" t="s">
        <v>2003</v>
      </c>
      <c r="C4" s="61" t="s">
        <v>2004</v>
      </c>
      <c r="D4" s="61" t="s">
        <v>2005</v>
      </c>
      <c r="E4" s="61" t="s">
        <v>2006</v>
      </c>
      <c r="F4" s="61" t="s">
        <v>2007</v>
      </c>
      <c r="G4" s="61" t="s">
        <v>2008</v>
      </c>
      <c r="H4" s="127" t="s">
        <v>2009</v>
      </c>
      <c r="I4" s="127" t="s">
        <v>2010</v>
      </c>
      <c r="J4" s="127" t="s">
        <v>2011</v>
      </c>
      <c r="K4" s="127" t="s">
        <v>2012</v>
      </c>
      <c r="L4" s="127" t="s">
        <v>2013</v>
      </c>
      <c r="M4" s="127" t="s">
        <v>2014</v>
      </c>
      <c r="N4" s="127" t="s">
        <v>2015</v>
      </c>
      <c r="O4" s="127" t="s">
        <v>2016</v>
      </c>
      <c r="P4" s="127" t="s">
        <v>2017</v>
      </c>
      <c r="Q4" s="127" t="s">
        <v>2018</v>
      </c>
      <c r="R4" s="127" t="s">
        <v>2019</v>
      </c>
      <c r="S4" s="129" t="s">
        <v>2020</v>
      </c>
    </row>
    <row r="5" spans="1:19" ht="24.95" customHeight="1" x14ac:dyDescent="0.2">
      <c r="A5" s="16" t="s">
        <v>22</v>
      </c>
      <c r="B5" s="107" t="s">
        <v>2021</v>
      </c>
      <c r="C5" s="103" t="s">
        <v>106</v>
      </c>
      <c r="D5" s="94" t="s">
        <v>2022</v>
      </c>
      <c r="E5" s="122" t="s">
        <v>2023</v>
      </c>
      <c r="F5" s="102" t="s">
        <v>2024</v>
      </c>
      <c r="G5" s="102" t="s">
        <v>2025</v>
      </c>
      <c r="H5" s="102" t="s">
        <v>2026</v>
      </c>
      <c r="I5" s="102" t="s">
        <v>2027</v>
      </c>
      <c r="J5" s="111" t="s">
        <v>2028</v>
      </c>
      <c r="K5" s="103" t="s">
        <v>101</v>
      </c>
      <c r="L5" s="103" t="s">
        <v>2029</v>
      </c>
      <c r="M5" s="103" t="s">
        <v>106</v>
      </c>
      <c r="N5" s="94" t="s">
        <v>2030</v>
      </c>
      <c r="O5" s="103" t="s">
        <v>2031</v>
      </c>
      <c r="P5" s="107" t="s">
        <v>620</v>
      </c>
      <c r="Q5" s="114" t="s">
        <v>106</v>
      </c>
      <c r="R5" s="103" t="s">
        <v>106</v>
      </c>
      <c r="S5" s="103" t="s">
        <v>524</v>
      </c>
    </row>
    <row r="6" spans="1:19" ht="24.95" customHeight="1" x14ac:dyDescent="0.2">
      <c r="A6" s="107" t="s">
        <v>25</v>
      </c>
      <c r="B6" s="103" t="s">
        <v>2032</v>
      </c>
      <c r="C6" s="103" t="s">
        <v>106</v>
      </c>
      <c r="D6" s="94" t="s">
        <v>2033</v>
      </c>
      <c r="E6" s="94" t="s">
        <v>2034</v>
      </c>
      <c r="F6" s="94" t="s">
        <v>2035</v>
      </c>
      <c r="G6" s="103" t="s">
        <v>2036</v>
      </c>
      <c r="H6" s="94" t="s">
        <v>2026</v>
      </c>
      <c r="I6" s="94" t="s">
        <v>2037</v>
      </c>
      <c r="J6" s="103" t="s">
        <v>2028</v>
      </c>
      <c r="K6" s="103" t="s">
        <v>101</v>
      </c>
      <c r="L6" s="103" t="s">
        <v>2029</v>
      </c>
      <c r="M6" s="103" t="s">
        <v>106</v>
      </c>
      <c r="N6" s="94" t="s">
        <v>2030</v>
      </c>
      <c r="O6" s="103" t="s">
        <v>2038</v>
      </c>
      <c r="P6" s="94" t="s">
        <v>2039</v>
      </c>
      <c r="Q6" s="114" t="s">
        <v>106</v>
      </c>
      <c r="R6" s="103" t="s">
        <v>106</v>
      </c>
      <c r="S6" s="103" t="s">
        <v>524</v>
      </c>
    </row>
    <row r="7" spans="1:19" ht="24.95" customHeight="1" x14ac:dyDescent="0.2">
      <c r="A7" s="107" t="s">
        <v>27</v>
      </c>
      <c r="B7" s="107" t="s">
        <v>2040</v>
      </c>
      <c r="C7" s="103" t="s">
        <v>106</v>
      </c>
      <c r="D7" s="107" t="s">
        <v>2041</v>
      </c>
      <c r="E7" s="16" t="s">
        <v>2042</v>
      </c>
      <c r="F7" s="94" t="s">
        <v>2035</v>
      </c>
      <c r="G7" s="103" t="s">
        <v>2036</v>
      </c>
      <c r="H7" s="94" t="s">
        <v>2026</v>
      </c>
      <c r="I7" s="94" t="s">
        <v>2043</v>
      </c>
      <c r="J7" s="103" t="s">
        <v>2028</v>
      </c>
      <c r="K7" s="103" t="s">
        <v>101</v>
      </c>
      <c r="L7" s="103" t="s">
        <v>2029</v>
      </c>
      <c r="M7" s="103" t="s">
        <v>106</v>
      </c>
      <c r="N7" s="94" t="s">
        <v>2030</v>
      </c>
      <c r="O7" s="107" t="s">
        <v>2044</v>
      </c>
      <c r="P7" s="107" t="s">
        <v>620</v>
      </c>
      <c r="Q7" s="114" t="s">
        <v>106</v>
      </c>
      <c r="R7" s="103" t="s">
        <v>106</v>
      </c>
      <c r="S7" s="103" t="s">
        <v>524</v>
      </c>
    </row>
    <row r="8" spans="1:19" ht="24.95" customHeight="1" x14ac:dyDescent="0.2">
      <c r="A8" s="107" t="s">
        <v>3087</v>
      </c>
      <c r="B8" s="103" t="s">
        <v>3532</v>
      </c>
      <c r="C8" s="103" t="s">
        <v>3533</v>
      </c>
      <c r="D8" s="103" t="s">
        <v>85</v>
      </c>
      <c r="E8" s="103" t="s">
        <v>85</v>
      </c>
      <c r="F8" s="103" t="s">
        <v>85</v>
      </c>
      <c r="G8" s="103" t="s">
        <v>85</v>
      </c>
      <c r="H8" s="103" t="s">
        <v>85</v>
      </c>
      <c r="I8" s="103" t="s">
        <v>85</v>
      </c>
      <c r="J8" s="103" t="s">
        <v>85</v>
      </c>
      <c r="K8" s="103" t="s">
        <v>85</v>
      </c>
      <c r="L8" s="103" t="s">
        <v>85</v>
      </c>
      <c r="M8" s="103" t="s">
        <v>85</v>
      </c>
      <c r="N8" s="103" t="s">
        <v>85</v>
      </c>
      <c r="O8" s="103" t="s">
        <v>85</v>
      </c>
      <c r="P8" s="103" t="s">
        <v>85</v>
      </c>
      <c r="Q8" s="114" t="s">
        <v>85</v>
      </c>
      <c r="R8" s="103" t="s">
        <v>85</v>
      </c>
      <c r="S8" s="103" t="s">
        <v>85</v>
      </c>
    </row>
    <row r="9" spans="1:19" ht="24.95" customHeight="1" x14ac:dyDescent="0.2">
      <c r="A9" s="115" t="s">
        <v>3080</v>
      </c>
      <c r="B9" s="103" t="s">
        <v>4933</v>
      </c>
      <c r="C9" s="103" t="s">
        <v>88</v>
      </c>
      <c r="D9" s="103" t="s">
        <v>4934</v>
      </c>
      <c r="E9" s="103" t="s">
        <v>4935</v>
      </c>
      <c r="F9" s="94" t="s">
        <v>4936</v>
      </c>
      <c r="G9" s="103" t="s">
        <v>88</v>
      </c>
      <c r="H9" s="186" t="s">
        <v>4937</v>
      </c>
      <c r="I9" s="107" t="s">
        <v>4938</v>
      </c>
      <c r="J9" s="103" t="s">
        <v>4939</v>
      </c>
      <c r="K9" s="103" t="s">
        <v>101</v>
      </c>
      <c r="L9" s="103" t="s">
        <v>4940</v>
      </c>
      <c r="M9" s="94" t="s">
        <v>4941</v>
      </c>
      <c r="N9" s="103" t="s">
        <v>4942</v>
      </c>
      <c r="O9" s="103">
        <v>500</v>
      </c>
      <c r="P9" s="103" t="s">
        <v>4938</v>
      </c>
      <c r="Q9" s="114" t="s">
        <v>4943</v>
      </c>
      <c r="R9" s="337" t="s">
        <v>4944</v>
      </c>
      <c r="S9" s="103" t="s">
        <v>88</v>
      </c>
    </row>
    <row r="10" spans="1:19" ht="24.95" customHeight="1" x14ac:dyDescent="0.2">
      <c r="A10" s="115" t="s">
        <v>3080</v>
      </c>
      <c r="B10" s="107" t="s">
        <v>4945</v>
      </c>
      <c r="C10" s="107" t="s">
        <v>4946</v>
      </c>
      <c r="D10" s="107" t="s">
        <v>88</v>
      </c>
      <c r="E10" s="107" t="s">
        <v>4947</v>
      </c>
      <c r="F10" s="16" t="s">
        <v>4948</v>
      </c>
      <c r="G10" s="146" t="s">
        <v>88</v>
      </c>
      <c r="H10" s="186" t="s">
        <v>4937</v>
      </c>
      <c r="I10" s="107" t="s">
        <v>4938</v>
      </c>
      <c r="J10" s="107" t="s">
        <v>4949</v>
      </c>
      <c r="K10" s="107" t="s">
        <v>101</v>
      </c>
      <c r="L10" s="146" t="s">
        <v>88</v>
      </c>
      <c r="M10" s="146" t="s">
        <v>88</v>
      </c>
      <c r="N10" s="146" t="s">
        <v>88</v>
      </c>
      <c r="O10" s="107">
        <v>500</v>
      </c>
      <c r="P10" s="107" t="s">
        <v>88</v>
      </c>
      <c r="Q10" s="115" t="s">
        <v>88</v>
      </c>
      <c r="R10" s="146" t="s">
        <v>88</v>
      </c>
      <c r="S10" s="146" t="s">
        <v>88</v>
      </c>
    </row>
  </sheetData>
  <mergeCells count="3">
    <mergeCell ref="B2:S2"/>
    <mergeCell ref="A2:A4"/>
    <mergeCell ref="B3:S3"/>
  </mergeCells>
  <pageMargins left="0.7" right="0.7" top="0.75" bottom="0.75" header="0.3" footer="0.3"/>
  <pageSetup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FD198-B800-4769-B6F0-E9BBB76002E2}">
  <sheetPr>
    <tabColor theme="8"/>
  </sheetPr>
  <dimension ref="A1:W71"/>
  <sheetViews>
    <sheetView zoomScaleNormal="100" workbookViewId="0">
      <pane xSplit="2" ySplit="4" topLeftCell="C5" activePane="bottomRight" state="frozen"/>
      <selection pane="topRight" activeCell="C1" sqref="C1"/>
      <selection pane="bottomLeft" activeCell="A5" sqref="A5"/>
      <selection pane="bottomRight"/>
    </sheetView>
  </sheetViews>
  <sheetFormatPr defaultColWidth="9.140625" defaultRowHeight="12.75" x14ac:dyDescent="0.2"/>
  <cols>
    <col min="1" max="1" width="21.42578125" style="119" customWidth="1"/>
    <col min="2" max="2" width="16.28515625" style="119" customWidth="1"/>
    <col min="3" max="3" width="33.42578125" style="119" customWidth="1"/>
    <col min="4" max="4" width="38.42578125" style="119" customWidth="1"/>
    <col min="5" max="5" width="43.28515625" style="119" customWidth="1"/>
    <col min="6" max="6" width="30.85546875" style="119" customWidth="1"/>
    <col min="7" max="9" width="40.7109375" style="119" customWidth="1"/>
    <col min="10" max="10" width="31.140625" style="119" customWidth="1"/>
    <col min="11" max="11" width="41.140625" style="119" customWidth="1"/>
    <col min="12" max="12" width="17" style="119" customWidth="1"/>
    <col min="13" max="13" width="40.7109375" style="119" customWidth="1"/>
    <col min="14" max="23" width="13.5703125" style="119" customWidth="1"/>
    <col min="24" max="16384" width="9.140625" style="119"/>
  </cols>
  <sheetData>
    <row r="1" spans="1:23" ht="15.75" customHeight="1" thickBot="1" x14ac:dyDescent="0.25">
      <c r="A1" s="128" t="s">
        <v>2045</v>
      </c>
      <c r="C1" s="128"/>
      <c r="J1" s="332"/>
    </row>
    <row r="2" spans="1:23" ht="57" customHeight="1" x14ac:dyDescent="0.2">
      <c r="A2" s="885" t="s">
        <v>19</v>
      </c>
      <c r="B2" s="811" t="s">
        <v>2046</v>
      </c>
      <c r="C2" s="811"/>
      <c r="D2" s="811"/>
      <c r="E2" s="811"/>
      <c r="F2" s="811"/>
      <c r="G2" s="811"/>
      <c r="H2" s="811"/>
      <c r="I2" s="811"/>
      <c r="J2" s="811"/>
      <c r="K2" s="834"/>
      <c r="L2" s="906" t="s">
        <v>2047</v>
      </c>
      <c r="M2" s="907"/>
      <c r="N2" s="907"/>
      <c r="O2" s="907"/>
      <c r="P2" s="907"/>
      <c r="Q2" s="907"/>
      <c r="R2" s="907"/>
      <c r="S2" s="907"/>
      <c r="T2" s="907"/>
      <c r="U2" s="907"/>
      <c r="V2" s="907"/>
      <c r="W2" s="908"/>
    </row>
    <row r="3" spans="1:23" ht="30" customHeight="1" x14ac:dyDescent="0.2">
      <c r="A3" s="888"/>
      <c r="B3" s="862" t="s">
        <v>2048</v>
      </c>
      <c r="C3" s="862"/>
      <c r="D3" s="862"/>
      <c r="E3" s="862"/>
      <c r="F3" s="862"/>
      <c r="G3" s="862"/>
      <c r="H3" s="862"/>
      <c r="I3" s="862"/>
      <c r="J3" s="862"/>
      <c r="K3" s="872"/>
      <c r="L3" s="909"/>
      <c r="M3" s="910"/>
      <c r="N3" s="910"/>
      <c r="O3" s="910"/>
      <c r="P3" s="910"/>
      <c r="Q3" s="910"/>
      <c r="R3" s="910"/>
      <c r="S3" s="910"/>
      <c r="T3" s="910"/>
      <c r="U3" s="910"/>
      <c r="V3" s="910"/>
      <c r="W3" s="911"/>
    </row>
    <row r="4" spans="1:23" ht="81.75" customHeight="1" thickBot="1" x14ac:dyDescent="0.25">
      <c r="A4" s="886"/>
      <c r="B4" s="61" t="s">
        <v>2049</v>
      </c>
      <c r="C4" s="127" t="s">
        <v>2050</v>
      </c>
      <c r="D4" s="127" t="s">
        <v>2051</v>
      </c>
      <c r="E4" s="127" t="s">
        <v>2052</v>
      </c>
      <c r="F4" s="127" t="s">
        <v>2053</v>
      </c>
      <c r="G4" s="127" t="s">
        <v>2054</v>
      </c>
      <c r="H4" s="578" t="s">
        <v>5511</v>
      </c>
      <c r="I4" s="127" t="s">
        <v>2055</v>
      </c>
      <c r="J4" s="127" t="s">
        <v>2056</v>
      </c>
      <c r="K4" s="129" t="s">
        <v>2057</v>
      </c>
      <c r="L4" s="167" t="s">
        <v>2058</v>
      </c>
      <c r="M4" s="171" t="s">
        <v>2059</v>
      </c>
      <c r="N4" s="171" t="s">
        <v>2058</v>
      </c>
      <c r="O4" s="171" t="s">
        <v>2059</v>
      </c>
      <c r="P4" s="171" t="s">
        <v>2058</v>
      </c>
      <c r="Q4" s="171" t="s">
        <v>2059</v>
      </c>
      <c r="R4" s="171" t="s">
        <v>2058</v>
      </c>
      <c r="S4" s="171" t="s">
        <v>2059</v>
      </c>
      <c r="T4" s="171" t="s">
        <v>2058</v>
      </c>
      <c r="U4" s="171" t="s">
        <v>2059</v>
      </c>
      <c r="V4" s="171" t="s">
        <v>2058</v>
      </c>
      <c r="W4" s="179" t="s">
        <v>2059</v>
      </c>
    </row>
    <row r="5" spans="1:23" ht="24.95" customHeight="1" x14ac:dyDescent="0.2">
      <c r="A5" s="16" t="s">
        <v>22</v>
      </c>
      <c r="B5" s="95" t="s">
        <v>2060</v>
      </c>
      <c r="C5" s="95" t="s">
        <v>2061</v>
      </c>
      <c r="D5" s="123" t="s">
        <v>2062</v>
      </c>
      <c r="E5" s="95" t="s">
        <v>2063</v>
      </c>
      <c r="F5" s="123" t="s">
        <v>2064</v>
      </c>
      <c r="G5" s="522" t="s">
        <v>2065</v>
      </c>
      <c r="H5" s="579"/>
      <c r="I5" s="92" t="s">
        <v>2065</v>
      </c>
      <c r="J5" s="95" t="s">
        <v>2066</v>
      </c>
      <c r="K5" s="94" t="s">
        <v>2067</v>
      </c>
      <c r="L5" s="94" t="s">
        <v>2068</v>
      </c>
      <c r="M5" s="522" t="s">
        <v>2065</v>
      </c>
      <c r="N5" s="94"/>
      <c r="O5" s="94"/>
      <c r="P5" s="94"/>
      <c r="Q5" s="94"/>
      <c r="R5" s="94"/>
      <c r="S5" s="94"/>
      <c r="T5" s="94"/>
      <c r="U5" s="94"/>
      <c r="V5" s="94"/>
      <c r="W5" s="94"/>
    </row>
    <row r="6" spans="1:23" ht="24.95" customHeight="1" x14ac:dyDescent="0.2">
      <c r="A6" s="16" t="s">
        <v>22</v>
      </c>
      <c r="B6" s="95" t="s">
        <v>2069</v>
      </c>
      <c r="C6" s="95" t="s">
        <v>2070</v>
      </c>
      <c r="D6" s="123" t="s">
        <v>2071</v>
      </c>
      <c r="E6" s="95" t="s">
        <v>2072</v>
      </c>
      <c r="F6" s="123" t="s">
        <v>524</v>
      </c>
      <c r="G6" s="522" t="s">
        <v>2065</v>
      </c>
      <c r="H6" s="580" t="s">
        <v>5510</v>
      </c>
      <c r="I6" s="92" t="s">
        <v>2065</v>
      </c>
      <c r="J6" s="95" t="s">
        <v>2073</v>
      </c>
      <c r="K6" s="16" t="s">
        <v>2074</v>
      </c>
      <c r="L6" s="16" t="s">
        <v>2068</v>
      </c>
      <c r="M6" s="523" t="s">
        <v>2065</v>
      </c>
      <c r="N6" s="16"/>
      <c r="O6" s="16"/>
      <c r="P6" s="16"/>
      <c r="Q6" s="16"/>
      <c r="R6" s="16"/>
      <c r="S6" s="16"/>
      <c r="T6" s="16"/>
      <c r="U6" s="16"/>
      <c r="V6" s="16"/>
      <c r="W6" s="16"/>
    </row>
    <row r="7" spans="1:23" ht="24.95" customHeight="1" x14ac:dyDescent="0.2">
      <c r="A7" s="16" t="s">
        <v>22</v>
      </c>
      <c r="B7" s="95" t="s">
        <v>2075</v>
      </c>
      <c r="C7" s="95" t="s">
        <v>2076</v>
      </c>
      <c r="D7" s="123" t="s">
        <v>2071</v>
      </c>
      <c r="E7" s="95" t="s">
        <v>2077</v>
      </c>
      <c r="F7" s="123" t="s">
        <v>524</v>
      </c>
      <c r="G7" s="522" t="s">
        <v>2065</v>
      </c>
      <c r="H7" s="580" t="s">
        <v>5510</v>
      </c>
      <c r="I7" s="92" t="s">
        <v>2065</v>
      </c>
      <c r="J7" s="95" t="s">
        <v>2078</v>
      </c>
      <c r="K7" s="16" t="s">
        <v>2074</v>
      </c>
      <c r="L7" s="16" t="s">
        <v>2068</v>
      </c>
      <c r="M7" s="523" t="s">
        <v>2065</v>
      </c>
      <c r="N7" s="16"/>
      <c r="O7" s="16"/>
      <c r="P7" s="16"/>
      <c r="Q7" s="16"/>
      <c r="R7" s="16"/>
      <c r="S7" s="16"/>
      <c r="T7" s="16"/>
      <c r="U7" s="16"/>
      <c r="V7" s="16"/>
      <c r="W7" s="16"/>
    </row>
    <row r="8" spans="1:23" ht="24.95" customHeight="1" x14ac:dyDescent="0.2">
      <c r="A8" s="16" t="s">
        <v>22</v>
      </c>
      <c r="B8" s="95" t="s">
        <v>2079</v>
      </c>
      <c r="C8" s="95" t="s">
        <v>2080</v>
      </c>
      <c r="D8" s="123" t="s">
        <v>2071</v>
      </c>
      <c r="E8" s="95" t="s">
        <v>2081</v>
      </c>
      <c r="F8" s="123" t="s">
        <v>524</v>
      </c>
      <c r="G8" s="522" t="s">
        <v>2065</v>
      </c>
      <c r="H8" s="581">
        <v>0</v>
      </c>
      <c r="I8" s="92" t="s">
        <v>2065</v>
      </c>
      <c r="J8" s="95" t="s">
        <v>2082</v>
      </c>
      <c r="K8" s="16" t="s">
        <v>2074</v>
      </c>
      <c r="L8" s="16" t="s">
        <v>2068</v>
      </c>
      <c r="M8" s="523" t="s">
        <v>2065</v>
      </c>
      <c r="N8" s="16"/>
      <c r="O8" s="16"/>
      <c r="P8" s="16"/>
      <c r="Q8" s="16"/>
      <c r="R8" s="16"/>
      <c r="S8" s="16"/>
      <c r="T8" s="16"/>
      <c r="U8" s="16"/>
      <c r="V8" s="16"/>
      <c r="W8" s="16"/>
    </row>
    <row r="9" spans="1:23" ht="24.95" customHeight="1" x14ac:dyDescent="0.2">
      <c r="A9" s="107" t="s">
        <v>25</v>
      </c>
      <c r="B9" s="16" t="s">
        <v>2083</v>
      </c>
      <c r="C9" s="16" t="s">
        <v>2084</v>
      </c>
      <c r="D9" s="124" t="s">
        <v>2071</v>
      </c>
      <c r="E9" s="106" t="s">
        <v>2085</v>
      </c>
      <c r="F9" s="124" t="s">
        <v>524</v>
      </c>
      <c r="G9" s="523" t="s">
        <v>2086</v>
      </c>
      <c r="H9" s="580" t="s">
        <v>5512</v>
      </c>
      <c r="I9" s="92" t="s">
        <v>2087</v>
      </c>
      <c r="J9" s="16" t="s">
        <v>2088</v>
      </c>
      <c r="K9" s="16" t="s">
        <v>2074</v>
      </c>
      <c r="L9" s="16" t="s">
        <v>2068</v>
      </c>
      <c r="M9" s="523" t="s">
        <v>2086</v>
      </c>
      <c r="N9" s="16"/>
      <c r="O9" s="16"/>
      <c r="P9" s="16"/>
      <c r="Q9" s="16"/>
      <c r="R9" s="16"/>
      <c r="S9" s="16"/>
      <c r="T9" s="16"/>
      <c r="U9" s="16"/>
      <c r="V9" s="16"/>
      <c r="W9" s="16"/>
    </row>
    <row r="10" spans="1:23" ht="24.95" customHeight="1" x14ac:dyDescent="0.2">
      <c r="A10" s="107" t="s">
        <v>25</v>
      </c>
      <c r="B10" s="16" t="s">
        <v>2089</v>
      </c>
      <c r="C10" s="16" t="s">
        <v>2090</v>
      </c>
      <c r="D10" s="124" t="s">
        <v>2071</v>
      </c>
      <c r="E10" s="106" t="s">
        <v>2085</v>
      </c>
      <c r="F10" s="124" t="s">
        <v>524</v>
      </c>
      <c r="G10" s="523" t="s">
        <v>2086</v>
      </c>
      <c r="H10" s="580" t="s">
        <v>5513</v>
      </c>
      <c r="I10" s="92" t="s">
        <v>2087</v>
      </c>
      <c r="J10" s="16" t="s">
        <v>2091</v>
      </c>
      <c r="K10" s="16" t="s">
        <v>2074</v>
      </c>
      <c r="L10" s="16" t="s">
        <v>2068</v>
      </c>
      <c r="M10" s="523" t="s">
        <v>2086</v>
      </c>
      <c r="N10" s="16"/>
      <c r="O10" s="16"/>
      <c r="P10" s="16"/>
      <c r="Q10" s="16"/>
      <c r="R10" s="16"/>
      <c r="S10" s="16"/>
      <c r="T10" s="16"/>
      <c r="U10" s="16"/>
      <c r="V10" s="16"/>
      <c r="W10" s="16"/>
    </row>
    <row r="11" spans="1:23" ht="24.95" customHeight="1" x14ac:dyDescent="0.2">
      <c r="A11" s="107" t="s">
        <v>25</v>
      </c>
      <c r="B11" s="16" t="s">
        <v>2092</v>
      </c>
      <c r="C11" s="16" t="s">
        <v>2093</v>
      </c>
      <c r="D11" s="124" t="s">
        <v>2071</v>
      </c>
      <c r="E11" s="106" t="s">
        <v>2085</v>
      </c>
      <c r="F11" s="124" t="s">
        <v>524</v>
      </c>
      <c r="G11" s="523" t="s">
        <v>2086</v>
      </c>
      <c r="H11" s="580" t="s">
        <v>5514</v>
      </c>
      <c r="I11" s="92" t="s">
        <v>2087</v>
      </c>
      <c r="J11" s="16" t="s">
        <v>2091</v>
      </c>
      <c r="K11" s="16" t="s">
        <v>2074</v>
      </c>
      <c r="L11" s="16" t="s">
        <v>2068</v>
      </c>
      <c r="M11" s="523" t="s">
        <v>2086</v>
      </c>
      <c r="N11" s="16"/>
      <c r="O11" s="16"/>
      <c r="P11" s="16"/>
      <c r="Q11" s="16"/>
      <c r="R11" s="16"/>
      <c r="S11" s="16"/>
      <c r="T11" s="16"/>
      <c r="U11" s="16"/>
      <c r="V11" s="16"/>
      <c r="W11" s="16"/>
    </row>
    <row r="12" spans="1:23" ht="24.95" customHeight="1" x14ac:dyDescent="0.2">
      <c r="A12" s="107" t="s">
        <v>25</v>
      </c>
      <c r="B12" s="16" t="s">
        <v>2094</v>
      </c>
      <c r="C12" s="16" t="s">
        <v>2093</v>
      </c>
      <c r="D12" s="124" t="s">
        <v>2071</v>
      </c>
      <c r="E12" s="106" t="s">
        <v>2085</v>
      </c>
      <c r="F12" s="124" t="s">
        <v>524</v>
      </c>
      <c r="G12" s="523" t="s">
        <v>2086</v>
      </c>
      <c r="H12" s="580" t="s">
        <v>5515</v>
      </c>
      <c r="I12" s="92" t="s">
        <v>2087</v>
      </c>
      <c r="J12" s="16" t="s">
        <v>2091</v>
      </c>
      <c r="K12" s="16" t="s">
        <v>2074</v>
      </c>
      <c r="L12" s="16" t="s">
        <v>2068</v>
      </c>
      <c r="M12" s="523" t="s">
        <v>2086</v>
      </c>
      <c r="N12" s="16"/>
      <c r="O12" s="16"/>
      <c r="P12" s="16"/>
      <c r="Q12" s="16"/>
      <c r="R12" s="16"/>
      <c r="S12" s="16"/>
      <c r="T12" s="16"/>
      <c r="U12" s="16"/>
      <c r="V12" s="16"/>
      <c r="W12" s="16"/>
    </row>
    <row r="13" spans="1:23" ht="24.95" customHeight="1" x14ac:dyDescent="0.2">
      <c r="A13" s="107" t="s">
        <v>25</v>
      </c>
      <c r="B13" s="16" t="s">
        <v>2095</v>
      </c>
      <c r="C13" s="16" t="s">
        <v>2093</v>
      </c>
      <c r="D13" s="124" t="s">
        <v>2071</v>
      </c>
      <c r="E13" s="106" t="s">
        <v>2085</v>
      </c>
      <c r="F13" s="124" t="s">
        <v>524</v>
      </c>
      <c r="G13" s="523" t="s">
        <v>2086</v>
      </c>
      <c r="H13" s="580" t="s">
        <v>5516</v>
      </c>
      <c r="I13" s="92" t="s">
        <v>2087</v>
      </c>
      <c r="J13" s="16" t="s">
        <v>2091</v>
      </c>
      <c r="K13" s="16" t="s">
        <v>2074</v>
      </c>
      <c r="L13" s="16" t="s">
        <v>2068</v>
      </c>
      <c r="M13" s="523" t="s">
        <v>2086</v>
      </c>
      <c r="N13" s="16"/>
      <c r="O13" s="16"/>
      <c r="P13" s="16"/>
      <c r="Q13" s="16"/>
      <c r="R13" s="16"/>
      <c r="S13" s="16"/>
      <c r="T13" s="16"/>
      <c r="U13" s="16"/>
      <c r="V13" s="16"/>
      <c r="W13" s="16"/>
    </row>
    <row r="14" spans="1:23" ht="24.95" customHeight="1" x14ac:dyDescent="0.2">
      <c r="A14" s="107" t="s">
        <v>25</v>
      </c>
      <c r="B14" s="16" t="s">
        <v>2096</v>
      </c>
      <c r="C14" s="16" t="s">
        <v>2093</v>
      </c>
      <c r="D14" s="124" t="s">
        <v>2071</v>
      </c>
      <c r="E14" s="106" t="s">
        <v>2085</v>
      </c>
      <c r="F14" s="124" t="s">
        <v>524</v>
      </c>
      <c r="G14" s="523" t="s">
        <v>2086</v>
      </c>
      <c r="H14" s="580" t="s">
        <v>5513</v>
      </c>
      <c r="I14" s="92" t="s">
        <v>2087</v>
      </c>
      <c r="J14" s="16" t="s">
        <v>2091</v>
      </c>
      <c r="K14" s="16" t="s">
        <v>2074</v>
      </c>
      <c r="L14" s="16" t="s">
        <v>2068</v>
      </c>
      <c r="M14" s="523" t="s">
        <v>2086</v>
      </c>
      <c r="N14" s="16"/>
      <c r="O14" s="16"/>
      <c r="P14" s="16"/>
      <c r="Q14" s="16"/>
      <c r="R14" s="16"/>
      <c r="S14" s="16"/>
      <c r="T14" s="16"/>
      <c r="U14" s="16"/>
      <c r="V14" s="16"/>
      <c r="W14" s="16"/>
    </row>
    <row r="15" spans="1:23" ht="24.95" customHeight="1" x14ac:dyDescent="0.2">
      <c r="A15" s="107" t="s">
        <v>25</v>
      </c>
      <c r="B15" s="16" t="s">
        <v>2097</v>
      </c>
      <c r="C15" s="16" t="s">
        <v>2098</v>
      </c>
      <c r="D15" s="124" t="s">
        <v>2071</v>
      </c>
      <c r="E15" s="106" t="s">
        <v>2085</v>
      </c>
      <c r="F15" s="124" t="s">
        <v>524</v>
      </c>
      <c r="G15" s="523" t="s">
        <v>2086</v>
      </c>
      <c r="H15" s="580" t="s">
        <v>5517</v>
      </c>
      <c r="I15" s="92" t="s">
        <v>2087</v>
      </c>
      <c r="J15" s="16" t="s">
        <v>2091</v>
      </c>
      <c r="K15" s="16" t="s">
        <v>2074</v>
      </c>
      <c r="L15" s="16" t="s">
        <v>2068</v>
      </c>
      <c r="M15" s="523" t="s">
        <v>2086</v>
      </c>
      <c r="N15" s="16"/>
      <c r="O15" s="16"/>
      <c r="P15" s="16"/>
      <c r="Q15" s="16"/>
      <c r="R15" s="16"/>
      <c r="S15" s="16"/>
      <c r="T15" s="16"/>
      <c r="U15" s="16"/>
      <c r="V15" s="16"/>
      <c r="W15" s="16"/>
    </row>
    <row r="16" spans="1:23" ht="24.95" customHeight="1" x14ac:dyDescent="0.2">
      <c r="A16" s="107" t="s">
        <v>25</v>
      </c>
      <c r="B16" s="16" t="s">
        <v>2099</v>
      </c>
      <c r="C16" s="16" t="s">
        <v>2098</v>
      </c>
      <c r="D16" s="124" t="s">
        <v>2071</v>
      </c>
      <c r="E16" s="106" t="s">
        <v>2085</v>
      </c>
      <c r="F16" s="124" t="s">
        <v>524</v>
      </c>
      <c r="G16" s="523" t="s">
        <v>2086</v>
      </c>
      <c r="H16" s="580" t="s">
        <v>5518</v>
      </c>
      <c r="I16" s="92" t="s">
        <v>2087</v>
      </c>
      <c r="J16" s="16" t="s">
        <v>2091</v>
      </c>
      <c r="K16" s="16" t="s">
        <v>2074</v>
      </c>
      <c r="L16" s="16" t="s">
        <v>2068</v>
      </c>
      <c r="M16" s="523" t="s">
        <v>2086</v>
      </c>
      <c r="N16" s="16"/>
      <c r="O16" s="16"/>
      <c r="P16" s="16"/>
      <c r="Q16" s="16"/>
      <c r="R16" s="16"/>
      <c r="S16" s="16"/>
      <c r="T16" s="16"/>
      <c r="U16" s="16"/>
      <c r="V16" s="16"/>
      <c r="W16" s="16"/>
    </row>
    <row r="17" spans="1:23" ht="24.95" customHeight="1" x14ac:dyDescent="0.2">
      <c r="A17" s="107" t="s">
        <v>25</v>
      </c>
      <c r="B17" s="16" t="s">
        <v>2100</v>
      </c>
      <c r="C17" s="16" t="s">
        <v>2101</v>
      </c>
      <c r="D17" s="124" t="s">
        <v>2071</v>
      </c>
      <c r="E17" s="106" t="s">
        <v>2085</v>
      </c>
      <c r="F17" s="124" t="s">
        <v>524</v>
      </c>
      <c r="G17" s="523" t="s">
        <v>2086</v>
      </c>
      <c r="H17" s="582">
        <v>0</v>
      </c>
      <c r="I17" s="92" t="s">
        <v>2087</v>
      </c>
      <c r="J17" s="16" t="s">
        <v>2091</v>
      </c>
      <c r="K17" s="16" t="s">
        <v>2074</v>
      </c>
      <c r="L17" s="16" t="s">
        <v>2068</v>
      </c>
      <c r="M17" s="523" t="s">
        <v>2086</v>
      </c>
      <c r="N17" s="16"/>
      <c r="O17" s="16"/>
      <c r="P17" s="16"/>
      <c r="Q17" s="16"/>
      <c r="R17" s="16"/>
      <c r="S17" s="16"/>
      <c r="T17" s="16"/>
      <c r="U17" s="16"/>
      <c r="V17" s="16"/>
      <c r="W17" s="16"/>
    </row>
    <row r="18" spans="1:23" ht="24.95" customHeight="1" x14ac:dyDescent="0.2">
      <c r="A18" s="107" t="s">
        <v>25</v>
      </c>
      <c r="B18" s="16" t="s">
        <v>2102</v>
      </c>
      <c r="C18" s="16" t="s">
        <v>2103</v>
      </c>
      <c r="D18" s="124" t="s">
        <v>2071</v>
      </c>
      <c r="E18" s="106" t="s">
        <v>2085</v>
      </c>
      <c r="F18" s="124" t="s">
        <v>524</v>
      </c>
      <c r="G18" s="523" t="s">
        <v>2086</v>
      </c>
      <c r="H18" s="580" t="s">
        <v>5519</v>
      </c>
      <c r="I18" s="92" t="s">
        <v>2087</v>
      </c>
      <c r="J18" s="16" t="s">
        <v>2091</v>
      </c>
      <c r="K18" s="16" t="s">
        <v>2074</v>
      </c>
      <c r="L18" s="16" t="s">
        <v>2068</v>
      </c>
      <c r="M18" s="523" t="s">
        <v>2086</v>
      </c>
      <c r="N18" s="16"/>
      <c r="O18" s="16"/>
      <c r="P18" s="16"/>
      <c r="Q18" s="16"/>
      <c r="R18" s="16"/>
      <c r="S18" s="16"/>
      <c r="T18" s="16"/>
      <c r="U18" s="16"/>
      <c r="V18" s="16"/>
      <c r="W18" s="16"/>
    </row>
    <row r="19" spans="1:23" ht="24.95" customHeight="1" x14ac:dyDescent="0.2">
      <c r="A19" s="107" t="s">
        <v>25</v>
      </c>
      <c r="B19" s="16" t="s">
        <v>2104</v>
      </c>
      <c r="C19" s="16" t="s">
        <v>2105</v>
      </c>
      <c r="D19" s="124" t="s">
        <v>2071</v>
      </c>
      <c r="E19" s="106" t="s">
        <v>2085</v>
      </c>
      <c r="F19" s="124" t="s">
        <v>524</v>
      </c>
      <c r="G19" s="523" t="s">
        <v>2086</v>
      </c>
      <c r="H19" s="580" t="s">
        <v>5520</v>
      </c>
      <c r="I19" s="92" t="s">
        <v>2087</v>
      </c>
      <c r="J19" s="16" t="s">
        <v>2106</v>
      </c>
      <c r="K19" s="16" t="s">
        <v>2074</v>
      </c>
      <c r="L19" s="16" t="s">
        <v>2068</v>
      </c>
      <c r="M19" s="523" t="s">
        <v>2086</v>
      </c>
      <c r="N19" s="16"/>
      <c r="O19" s="16"/>
      <c r="P19" s="16"/>
      <c r="Q19" s="16"/>
      <c r="R19" s="16"/>
      <c r="S19" s="16"/>
      <c r="T19" s="16"/>
      <c r="U19" s="16"/>
      <c r="V19" s="16"/>
      <c r="W19" s="16"/>
    </row>
    <row r="20" spans="1:23" ht="24.95" customHeight="1" x14ac:dyDescent="0.2">
      <c r="A20" s="107" t="s">
        <v>25</v>
      </c>
      <c r="B20" s="16" t="s">
        <v>2107</v>
      </c>
      <c r="C20" s="16" t="s">
        <v>2108</v>
      </c>
      <c r="D20" s="124" t="s">
        <v>2071</v>
      </c>
      <c r="E20" s="106" t="s">
        <v>2109</v>
      </c>
      <c r="F20" s="124" t="s">
        <v>524</v>
      </c>
      <c r="G20" s="523" t="s">
        <v>2086</v>
      </c>
      <c r="H20" s="580" t="s">
        <v>5521</v>
      </c>
      <c r="I20" s="92" t="s">
        <v>2087</v>
      </c>
      <c r="J20" s="16" t="s">
        <v>2110</v>
      </c>
      <c r="K20" s="16" t="s">
        <v>2074</v>
      </c>
      <c r="L20" s="16" t="s">
        <v>2068</v>
      </c>
      <c r="M20" s="523" t="s">
        <v>2086</v>
      </c>
      <c r="N20" s="16"/>
      <c r="O20" s="16"/>
      <c r="P20" s="16"/>
      <c r="Q20" s="16"/>
      <c r="R20" s="16"/>
      <c r="S20" s="16"/>
      <c r="T20" s="16"/>
      <c r="U20" s="16"/>
      <c r="V20" s="16"/>
      <c r="W20" s="16"/>
    </row>
    <row r="21" spans="1:23" ht="24.95" customHeight="1" x14ac:dyDescent="0.2">
      <c r="A21" s="107" t="s">
        <v>25</v>
      </c>
      <c r="B21" s="16" t="s">
        <v>2111</v>
      </c>
      <c r="C21" s="16" t="s">
        <v>2112</v>
      </c>
      <c r="D21" s="124" t="s">
        <v>2071</v>
      </c>
      <c r="E21" s="106" t="s">
        <v>2113</v>
      </c>
      <c r="F21" s="124" t="s">
        <v>524</v>
      </c>
      <c r="G21" s="523" t="s">
        <v>2086</v>
      </c>
      <c r="H21" s="580" t="s">
        <v>5522</v>
      </c>
      <c r="I21" s="92" t="s">
        <v>2087</v>
      </c>
      <c r="J21" s="16" t="s">
        <v>2114</v>
      </c>
      <c r="K21" s="16" t="s">
        <v>2074</v>
      </c>
      <c r="L21" s="16" t="s">
        <v>2068</v>
      </c>
      <c r="M21" s="523" t="s">
        <v>2086</v>
      </c>
      <c r="N21" s="16"/>
      <c r="O21" s="16"/>
      <c r="P21" s="16"/>
      <c r="Q21" s="16"/>
      <c r="R21" s="16"/>
      <c r="S21" s="16"/>
      <c r="T21" s="16"/>
      <c r="U21" s="16"/>
      <c r="V21" s="16"/>
      <c r="W21" s="16"/>
    </row>
    <row r="22" spans="1:23" ht="24.95" customHeight="1" x14ac:dyDescent="0.2">
      <c r="A22" s="16" t="s">
        <v>27</v>
      </c>
      <c r="B22" s="16" t="s">
        <v>2115</v>
      </c>
      <c r="C22" s="16" t="s">
        <v>2116</v>
      </c>
      <c r="D22" s="124" t="s">
        <v>2071</v>
      </c>
      <c r="E22" s="16" t="s">
        <v>2117</v>
      </c>
      <c r="F22" s="124" t="s">
        <v>524</v>
      </c>
      <c r="G22" s="523" t="s">
        <v>2118</v>
      </c>
      <c r="H22" s="580" t="s">
        <v>5523</v>
      </c>
      <c r="I22" s="92" t="s">
        <v>2119</v>
      </c>
      <c r="J22" s="16" t="s">
        <v>2091</v>
      </c>
      <c r="K22" s="16" t="s">
        <v>2074</v>
      </c>
      <c r="L22" s="16" t="s">
        <v>2068</v>
      </c>
      <c r="M22" s="523" t="s">
        <v>2118</v>
      </c>
      <c r="N22" s="16"/>
      <c r="O22" s="16"/>
      <c r="P22" s="16"/>
      <c r="Q22" s="16"/>
      <c r="R22" s="16"/>
      <c r="S22" s="16"/>
      <c r="T22" s="16"/>
      <c r="U22" s="16"/>
      <c r="V22" s="16"/>
      <c r="W22" s="16"/>
    </row>
    <row r="23" spans="1:23" ht="24.95" customHeight="1" x14ac:dyDescent="0.2">
      <c r="A23" s="16" t="s">
        <v>27</v>
      </c>
      <c r="B23" s="16" t="s">
        <v>2120</v>
      </c>
      <c r="C23" s="16" t="s">
        <v>2121</v>
      </c>
      <c r="D23" s="124" t="s">
        <v>2071</v>
      </c>
      <c r="E23" s="16" t="s">
        <v>2117</v>
      </c>
      <c r="F23" s="124" t="s">
        <v>524</v>
      </c>
      <c r="G23" s="523" t="s">
        <v>2118</v>
      </c>
      <c r="H23" s="580" t="s">
        <v>5523</v>
      </c>
      <c r="I23" s="92" t="s">
        <v>2119</v>
      </c>
      <c r="J23" s="16" t="s">
        <v>2091</v>
      </c>
      <c r="K23" s="16" t="s">
        <v>2074</v>
      </c>
      <c r="L23" s="16" t="s">
        <v>2068</v>
      </c>
      <c r="M23" s="523" t="s">
        <v>2118</v>
      </c>
      <c r="N23" s="16"/>
      <c r="O23" s="16"/>
      <c r="P23" s="16"/>
      <c r="Q23" s="16"/>
      <c r="R23" s="16"/>
      <c r="S23" s="16"/>
      <c r="T23" s="16"/>
      <c r="U23" s="16"/>
      <c r="V23" s="16"/>
      <c r="W23" s="16"/>
    </row>
    <row r="24" spans="1:23" ht="24.95" customHeight="1" x14ac:dyDescent="0.2">
      <c r="A24" s="16" t="s">
        <v>27</v>
      </c>
      <c r="B24" s="16" t="s">
        <v>2122</v>
      </c>
      <c r="C24" s="16" t="s">
        <v>2123</v>
      </c>
      <c r="D24" s="124" t="s">
        <v>2071</v>
      </c>
      <c r="E24" s="16" t="s">
        <v>2117</v>
      </c>
      <c r="F24" s="124" t="s">
        <v>524</v>
      </c>
      <c r="G24" s="523" t="s">
        <v>2118</v>
      </c>
      <c r="H24" s="580" t="s">
        <v>5524</v>
      </c>
      <c r="I24" s="92" t="s">
        <v>2119</v>
      </c>
      <c r="J24" s="16" t="s">
        <v>2091</v>
      </c>
      <c r="K24" s="16" t="s">
        <v>2074</v>
      </c>
      <c r="L24" s="16" t="s">
        <v>2068</v>
      </c>
      <c r="M24" s="523" t="s">
        <v>2118</v>
      </c>
      <c r="N24" s="16"/>
      <c r="O24" s="16"/>
      <c r="P24" s="16"/>
      <c r="Q24" s="16"/>
      <c r="R24" s="16"/>
      <c r="S24" s="16"/>
      <c r="T24" s="16"/>
      <c r="U24" s="16"/>
      <c r="V24" s="16"/>
      <c r="W24" s="16"/>
    </row>
    <row r="25" spans="1:23" ht="24.95" customHeight="1" x14ac:dyDescent="0.2">
      <c r="A25" s="16" t="s">
        <v>27</v>
      </c>
      <c r="B25" s="16" t="s">
        <v>2124</v>
      </c>
      <c r="C25" s="16" t="s">
        <v>2125</v>
      </c>
      <c r="D25" s="124" t="s">
        <v>2071</v>
      </c>
      <c r="E25" s="16" t="s">
        <v>2117</v>
      </c>
      <c r="F25" s="124" t="s">
        <v>524</v>
      </c>
      <c r="G25" s="523" t="s">
        <v>2118</v>
      </c>
      <c r="H25" s="580" t="s">
        <v>5523</v>
      </c>
      <c r="I25" s="92" t="s">
        <v>2119</v>
      </c>
      <c r="J25" s="16" t="s">
        <v>2091</v>
      </c>
      <c r="K25" s="16" t="s">
        <v>2074</v>
      </c>
      <c r="L25" s="16" t="s">
        <v>2068</v>
      </c>
      <c r="M25" s="523" t="s">
        <v>2118</v>
      </c>
      <c r="N25" s="16"/>
      <c r="O25" s="16"/>
      <c r="P25" s="16"/>
      <c r="Q25" s="16"/>
      <c r="R25" s="16"/>
      <c r="S25" s="16"/>
      <c r="T25" s="16"/>
      <c r="U25" s="16"/>
      <c r="V25" s="16"/>
      <c r="W25" s="16"/>
    </row>
    <row r="26" spans="1:23" ht="24.95" customHeight="1" x14ac:dyDescent="0.2">
      <c r="A26" s="16" t="s">
        <v>27</v>
      </c>
      <c r="B26" s="16" t="s">
        <v>2126</v>
      </c>
      <c r="C26" s="16" t="s">
        <v>2127</v>
      </c>
      <c r="D26" s="124" t="s">
        <v>2071</v>
      </c>
      <c r="E26" s="16" t="s">
        <v>2117</v>
      </c>
      <c r="F26" s="124" t="s">
        <v>524</v>
      </c>
      <c r="G26" s="523" t="s">
        <v>2118</v>
      </c>
      <c r="H26" s="580" t="s">
        <v>5526</v>
      </c>
      <c r="I26" s="92" t="s">
        <v>2119</v>
      </c>
      <c r="J26" s="16" t="s">
        <v>2091</v>
      </c>
      <c r="K26" s="16" t="s">
        <v>2074</v>
      </c>
      <c r="L26" s="16" t="s">
        <v>2068</v>
      </c>
      <c r="M26" s="523" t="s">
        <v>2118</v>
      </c>
      <c r="N26" s="16"/>
      <c r="O26" s="16"/>
      <c r="P26" s="16"/>
      <c r="Q26" s="16"/>
      <c r="R26" s="16"/>
      <c r="S26" s="16"/>
      <c r="T26" s="16"/>
      <c r="U26" s="16"/>
      <c r="V26" s="16"/>
      <c r="W26" s="16"/>
    </row>
    <row r="27" spans="1:23" ht="24.95" customHeight="1" x14ac:dyDescent="0.2">
      <c r="A27" s="16" t="s">
        <v>27</v>
      </c>
      <c r="B27" s="16" t="s">
        <v>2128</v>
      </c>
      <c r="C27" s="16" t="s">
        <v>2129</v>
      </c>
      <c r="D27" s="124" t="s">
        <v>2071</v>
      </c>
      <c r="E27" s="16" t="s">
        <v>2130</v>
      </c>
      <c r="F27" s="124" t="s">
        <v>524</v>
      </c>
      <c r="G27" s="523" t="s">
        <v>2118</v>
      </c>
      <c r="H27" s="580" t="s">
        <v>5525</v>
      </c>
      <c r="I27" s="92" t="s">
        <v>2119</v>
      </c>
      <c r="J27" s="16" t="s">
        <v>2131</v>
      </c>
      <c r="K27" s="16" t="s">
        <v>2074</v>
      </c>
      <c r="L27" s="16" t="s">
        <v>2068</v>
      </c>
      <c r="M27" s="523" t="s">
        <v>2118</v>
      </c>
      <c r="N27" s="16"/>
      <c r="O27" s="16"/>
      <c r="P27" s="16"/>
      <c r="Q27" s="16"/>
      <c r="R27" s="16"/>
      <c r="S27" s="16"/>
      <c r="T27" s="16"/>
      <c r="U27" s="16"/>
      <c r="V27" s="16"/>
      <c r="W27" s="16"/>
    </row>
    <row r="28" spans="1:23" ht="24.95" customHeight="1" x14ac:dyDescent="0.2">
      <c r="A28" s="16" t="s">
        <v>27</v>
      </c>
      <c r="B28" s="16" t="s">
        <v>2132</v>
      </c>
      <c r="C28" s="16" t="s">
        <v>2133</v>
      </c>
      <c r="D28" s="124" t="s">
        <v>2071</v>
      </c>
      <c r="E28" s="16" t="s">
        <v>2130</v>
      </c>
      <c r="F28" s="124" t="s">
        <v>524</v>
      </c>
      <c r="G28" s="523" t="s">
        <v>2118</v>
      </c>
      <c r="H28" s="580" t="s">
        <v>5525</v>
      </c>
      <c r="I28" s="92" t="s">
        <v>2119</v>
      </c>
      <c r="J28" s="16" t="s">
        <v>2131</v>
      </c>
      <c r="K28" s="16" t="s">
        <v>2074</v>
      </c>
      <c r="L28" s="16" t="s">
        <v>2068</v>
      </c>
      <c r="M28" s="523" t="s">
        <v>2118</v>
      </c>
      <c r="N28" s="16"/>
      <c r="O28" s="16"/>
      <c r="P28" s="16"/>
      <c r="Q28" s="16"/>
      <c r="R28" s="16"/>
      <c r="S28" s="16"/>
      <c r="T28" s="16"/>
      <c r="U28" s="16"/>
      <c r="V28" s="16"/>
      <c r="W28" s="16"/>
    </row>
    <row r="29" spans="1:23" ht="24.95" customHeight="1" x14ac:dyDescent="0.2">
      <c r="A29" s="16" t="s">
        <v>27</v>
      </c>
      <c r="B29" s="16" t="s">
        <v>2134</v>
      </c>
      <c r="C29" s="16" t="s">
        <v>2135</v>
      </c>
      <c r="D29" s="124" t="s">
        <v>2071</v>
      </c>
      <c r="E29" s="16" t="s">
        <v>2130</v>
      </c>
      <c r="F29" s="124" t="s">
        <v>524</v>
      </c>
      <c r="G29" s="523" t="s">
        <v>2118</v>
      </c>
      <c r="H29" s="580" t="s">
        <v>5525</v>
      </c>
      <c r="I29" s="92" t="s">
        <v>2119</v>
      </c>
      <c r="J29" s="16" t="s">
        <v>2131</v>
      </c>
      <c r="K29" s="16" t="s">
        <v>2074</v>
      </c>
      <c r="L29" s="16" t="s">
        <v>2068</v>
      </c>
      <c r="M29" s="523" t="s">
        <v>2118</v>
      </c>
      <c r="N29" s="16"/>
      <c r="O29" s="16"/>
      <c r="P29" s="16"/>
      <c r="Q29" s="16"/>
      <c r="R29" s="16"/>
      <c r="S29" s="16"/>
      <c r="T29" s="16"/>
      <c r="U29" s="16"/>
      <c r="V29" s="16"/>
      <c r="W29" s="16"/>
    </row>
    <row r="30" spans="1:23" ht="24.95" customHeight="1" x14ac:dyDescent="0.2">
      <c r="A30" s="16" t="s">
        <v>27</v>
      </c>
      <c r="B30" s="16" t="s">
        <v>2136</v>
      </c>
      <c r="C30" s="16" t="s">
        <v>2137</v>
      </c>
      <c r="D30" s="124" t="s">
        <v>2071</v>
      </c>
      <c r="E30" s="16" t="s">
        <v>2138</v>
      </c>
      <c r="F30" s="124" t="s">
        <v>524</v>
      </c>
      <c r="G30" s="523" t="s">
        <v>2118</v>
      </c>
      <c r="H30" s="580" t="s">
        <v>5527</v>
      </c>
      <c r="I30" s="92" t="s">
        <v>2119</v>
      </c>
      <c r="J30" s="16" t="s">
        <v>2091</v>
      </c>
      <c r="K30" s="16" t="s">
        <v>2074</v>
      </c>
      <c r="L30" s="16" t="s">
        <v>2068</v>
      </c>
      <c r="M30" s="523" t="s">
        <v>2118</v>
      </c>
      <c r="N30" s="16"/>
      <c r="O30" s="16"/>
      <c r="P30" s="16"/>
      <c r="Q30" s="16"/>
      <c r="R30" s="16"/>
      <c r="S30" s="16"/>
      <c r="T30" s="16"/>
      <c r="U30" s="16"/>
      <c r="V30" s="16"/>
      <c r="W30" s="16"/>
    </row>
    <row r="31" spans="1:23" ht="24.95" customHeight="1" x14ac:dyDescent="0.2">
      <c r="A31" s="16" t="s">
        <v>27</v>
      </c>
      <c r="B31" s="16" t="s">
        <v>2139</v>
      </c>
      <c r="C31" s="16" t="s">
        <v>2140</v>
      </c>
      <c r="D31" s="124" t="s">
        <v>2071</v>
      </c>
      <c r="E31" s="16" t="s">
        <v>2138</v>
      </c>
      <c r="F31" s="124" t="s">
        <v>524</v>
      </c>
      <c r="G31" s="523" t="s">
        <v>2118</v>
      </c>
      <c r="H31" s="580" t="s">
        <v>5528</v>
      </c>
      <c r="I31" s="92" t="s">
        <v>2119</v>
      </c>
      <c r="J31" s="16" t="s">
        <v>2091</v>
      </c>
      <c r="K31" s="16" t="s">
        <v>2074</v>
      </c>
      <c r="L31" s="16" t="s">
        <v>2068</v>
      </c>
      <c r="M31" s="523" t="s">
        <v>2118</v>
      </c>
      <c r="N31" s="16"/>
      <c r="O31" s="16"/>
      <c r="P31" s="16"/>
      <c r="Q31" s="16"/>
      <c r="R31" s="16"/>
      <c r="S31" s="16"/>
      <c r="T31" s="16"/>
      <c r="U31" s="16"/>
      <c r="V31" s="16"/>
      <c r="W31" s="16"/>
    </row>
    <row r="32" spans="1:23" ht="24.95" customHeight="1" x14ac:dyDescent="0.2">
      <c r="A32" s="16" t="s">
        <v>27</v>
      </c>
      <c r="B32" s="16" t="s">
        <v>2141</v>
      </c>
      <c r="C32" s="16" t="s">
        <v>2142</v>
      </c>
      <c r="D32" s="124" t="s">
        <v>2071</v>
      </c>
      <c r="E32" s="16" t="s">
        <v>2143</v>
      </c>
      <c r="F32" s="124" t="s">
        <v>524</v>
      </c>
      <c r="G32" s="523" t="s">
        <v>2118</v>
      </c>
      <c r="H32" s="580" t="s">
        <v>5529</v>
      </c>
      <c r="I32" s="92" t="s">
        <v>2119</v>
      </c>
      <c r="J32" s="16" t="s">
        <v>2144</v>
      </c>
      <c r="K32" s="16" t="s">
        <v>2074</v>
      </c>
      <c r="L32" s="16" t="s">
        <v>2068</v>
      </c>
      <c r="M32" s="523" t="s">
        <v>2118</v>
      </c>
      <c r="N32" s="16"/>
      <c r="O32" s="16"/>
      <c r="P32" s="16"/>
      <c r="Q32" s="16"/>
      <c r="R32" s="16"/>
      <c r="S32" s="16"/>
      <c r="T32" s="16"/>
      <c r="U32" s="16"/>
      <c r="V32" s="16"/>
      <c r="W32" s="16"/>
    </row>
    <row r="33" spans="1:23" ht="24.95" customHeight="1" x14ac:dyDescent="0.2">
      <c r="A33" s="16" t="s">
        <v>27</v>
      </c>
      <c r="B33" s="16" t="s">
        <v>2145</v>
      </c>
      <c r="C33" s="16" t="s">
        <v>2146</v>
      </c>
      <c r="D33" s="124" t="s">
        <v>2071</v>
      </c>
      <c r="E33" s="16" t="s">
        <v>2147</v>
      </c>
      <c r="F33" s="124" t="s">
        <v>524</v>
      </c>
      <c r="G33" s="523" t="s">
        <v>2118</v>
      </c>
      <c r="H33" s="580" t="s">
        <v>5530</v>
      </c>
      <c r="I33" s="92" t="s">
        <v>2119</v>
      </c>
      <c r="J33" s="16" t="s">
        <v>2148</v>
      </c>
      <c r="K33" s="16" t="s">
        <v>2074</v>
      </c>
      <c r="L33" s="16" t="s">
        <v>2068</v>
      </c>
      <c r="M33" s="523" t="s">
        <v>2118</v>
      </c>
      <c r="N33" s="16"/>
      <c r="O33" s="16"/>
      <c r="P33" s="16"/>
      <c r="Q33" s="16"/>
      <c r="R33" s="16"/>
      <c r="S33" s="16"/>
      <c r="T33" s="16"/>
      <c r="U33" s="16"/>
      <c r="V33" s="16"/>
      <c r="W33" s="16"/>
    </row>
    <row r="34" spans="1:23" ht="24.95" customHeight="1" x14ac:dyDescent="0.2">
      <c r="A34" s="16" t="s">
        <v>27</v>
      </c>
      <c r="B34" s="16" t="s">
        <v>2149</v>
      </c>
      <c r="C34" s="16" t="s">
        <v>2150</v>
      </c>
      <c r="D34" s="124" t="s">
        <v>2071</v>
      </c>
      <c r="E34" s="16" t="s">
        <v>2151</v>
      </c>
      <c r="F34" s="124" t="s">
        <v>524</v>
      </c>
      <c r="G34" s="523" t="s">
        <v>2118</v>
      </c>
      <c r="H34" s="580" t="s">
        <v>5531</v>
      </c>
      <c r="I34" s="92" t="s">
        <v>2119</v>
      </c>
      <c r="J34" s="16" t="s">
        <v>2110</v>
      </c>
      <c r="K34" s="16" t="s">
        <v>2152</v>
      </c>
      <c r="L34" s="16" t="s">
        <v>2068</v>
      </c>
      <c r="M34" s="523" t="s">
        <v>2118</v>
      </c>
      <c r="N34" s="16"/>
      <c r="O34" s="16"/>
      <c r="P34" s="16"/>
      <c r="Q34" s="16"/>
      <c r="R34" s="16"/>
      <c r="S34" s="16"/>
      <c r="T34" s="16"/>
      <c r="U34" s="16"/>
      <c r="V34" s="16"/>
      <c r="W34" s="16"/>
    </row>
    <row r="35" spans="1:23" ht="24.95" customHeight="1" x14ac:dyDescent="0.2">
      <c r="A35" s="16" t="s">
        <v>27</v>
      </c>
      <c r="B35" s="16" t="s">
        <v>2153</v>
      </c>
      <c r="C35" s="16" t="s">
        <v>2154</v>
      </c>
      <c r="D35" s="124" t="s">
        <v>2071</v>
      </c>
      <c r="E35" s="16" t="s">
        <v>2155</v>
      </c>
      <c r="F35" s="124" t="s">
        <v>524</v>
      </c>
      <c r="G35" s="523" t="s">
        <v>2118</v>
      </c>
      <c r="H35" s="580" t="s">
        <v>5532</v>
      </c>
      <c r="I35" s="92" t="s">
        <v>2119</v>
      </c>
      <c r="J35" s="16" t="s">
        <v>2091</v>
      </c>
      <c r="K35" s="16" t="s">
        <v>2074</v>
      </c>
      <c r="L35" s="16" t="s">
        <v>2068</v>
      </c>
      <c r="M35" s="523" t="s">
        <v>2118</v>
      </c>
      <c r="N35" s="16"/>
      <c r="O35" s="16"/>
      <c r="P35" s="16"/>
      <c r="Q35" s="16"/>
      <c r="R35" s="16"/>
      <c r="S35" s="16"/>
      <c r="T35" s="16"/>
      <c r="U35" s="16"/>
      <c r="V35" s="16"/>
      <c r="W35" s="16"/>
    </row>
    <row r="36" spans="1:23" ht="24.95" customHeight="1" x14ac:dyDescent="0.2">
      <c r="A36" s="16" t="s">
        <v>27</v>
      </c>
      <c r="B36" s="16" t="s">
        <v>2156</v>
      </c>
      <c r="C36" s="16" t="s">
        <v>2157</v>
      </c>
      <c r="D36" s="124" t="s">
        <v>2071</v>
      </c>
      <c r="E36" s="16" t="s">
        <v>2158</v>
      </c>
      <c r="F36" s="124" t="s">
        <v>524</v>
      </c>
      <c r="G36" s="523" t="s">
        <v>2118</v>
      </c>
      <c r="H36" s="580" t="s">
        <v>5533</v>
      </c>
      <c r="I36" s="92" t="s">
        <v>2119</v>
      </c>
      <c r="J36" s="16" t="s">
        <v>2114</v>
      </c>
      <c r="K36" s="16" t="s">
        <v>2159</v>
      </c>
      <c r="L36" s="16" t="s">
        <v>2068</v>
      </c>
      <c r="M36" s="523" t="s">
        <v>2118</v>
      </c>
      <c r="N36" s="16"/>
      <c r="O36" s="16"/>
      <c r="P36" s="16"/>
      <c r="Q36" s="16"/>
      <c r="R36" s="16"/>
      <c r="S36" s="16"/>
      <c r="T36" s="16"/>
      <c r="U36" s="16"/>
      <c r="V36" s="16"/>
      <c r="W36" s="16"/>
    </row>
    <row r="37" spans="1:23" ht="24.95" customHeight="1" x14ac:dyDescent="0.2">
      <c r="A37" s="16" t="s">
        <v>27</v>
      </c>
      <c r="B37" s="16" t="s">
        <v>2160</v>
      </c>
      <c r="C37" s="16" t="s">
        <v>2161</v>
      </c>
      <c r="D37" s="124" t="s">
        <v>2071</v>
      </c>
      <c r="E37" s="16" t="s">
        <v>2162</v>
      </c>
      <c r="F37" s="124" t="s">
        <v>524</v>
      </c>
      <c r="G37" s="523" t="s">
        <v>2118</v>
      </c>
      <c r="H37" s="580" t="s">
        <v>5534</v>
      </c>
      <c r="I37" s="92" t="s">
        <v>2119</v>
      </c>
      <c r="J37" s="16" t="s">
        <v>2114</v>
      </c>
      <c r="K37" s="16" t="s">
        <v>2074</v>
      </c>
      <c r="L37" s="16" t="s">
        <v>2068</v>
      </c>
      <c r="M37" s="523" t="s">
        <v>2118</v>
      </c>
      <c r="N37" s="16"/>
      <c r="O37" s="16"/>
      <c r="P37" s="16"/>
      <c r="Q37" s="16"/>
      <c r="R37" s="16"/>
      <c r="S37" s="16"/>
      <c r="T37" s="16"/>
      <c r="U37" s="16"/>
      <c r="V37" s="16"/>
      <c r="W37" s="16"/>
    </row>
    <row r="38" spans="1:23" ht="24.95" customHeight="1" x14ac:dyDescent="0.2">
      <c r="A38" s="16" t="s">
        <v>27</v>
      </c>
      <c r="B38" s="16" t="s">
        <v>2163</v>
      </c>
      <c r="C38" s="16" t="s">
        <v>2164</v>
      </c>
      <c r="D38" s="124" t="s">
        <v>2071</v>
      </c>
      <c r="E38" s="16" t="s">
        <v>2165</v>
      </c>
      <c r="F38" s="124" t="s">
        <v>524</v>
      </c>
      <c r="G38" s="523" t="s">
        <v>2118</v>
      </c>
      <c r="H38" s="580" t="s">
        <v>5535</v>
      </c>
      <c r="I38" s="92" t="s">
        <v>2119</v>
      </c>
      <c r="J38" s="16" t="s">
        <v>2091</v>
      </c>
      <c r="K38" s="16" t="s">
        <v>2074</v>
      </c>
      <c r="L38" s="16" t="s">
        <v>2068</v>
      </c>
      <c r="M38" s="523" t="s">
        <v>2118</v>
      </c>
      <c r="N38" s="16"/>
      <c r="O38" s="16"/>
      <c r="P38" s="16"/>
      <c r="Q38" s="16"/>
      <c r="R38" s="16"/>
      <c r="S38" s="16"/>
      <c r="T38" s="16"/>
      <c r="U38" s="16"/>
      <c r="V38" s="16"/>
      <c r="W38" s="16"/>
    </row>
    <row r="39" spans="1:23" ht="24.95" customHeight="1" x14ac:dyDescent="0.2">
      <c r="A39" s="107" t="s">
        <v>3087</v>
      </c>
      <c r="B39" s="107" t="s">
        <v>3534</v>
      </c>
      <c r="C39" s="125" t="s">
        <v>2214</v>
      </c>
      <c r="D39" s="107" t="s">
        <v>3535</v>
      </c>
      <c r="E39" s="16" t="s">
        <v>3536</v>
      </c>
      <c r="F39" s="16" t="s">
        <v>3537</v>
      </c>
      <c r="G39" s="107" t="s">
        <v>3538</v>
      </c>
      <c r="H39" s="115"/>
      <c r="I39" s="92" t="s">
        <v>3539</v>
      </c>
      <c r="J39" s="16" t="s">
        <v>3540</v>
      </c>
      <c r="K39" s="16" t="s">
        <v>3541</v>
      </c>
      <c r="L39" s="107" t="s">
        <v>2068</v>
      </c>
      <c r="M39" s="107" t="s">
        <v>3542</v>
      </c>
      <c r="N39" s="125"/>
      <c r="O39" s="107"/>
      <c r="P39" s="107"/>
      <c r="Q39" s="107"/>
      <c r="R39" s="107"/>
      <c r="S39" s="107"/>
      <c r="T39" s="107"/>
      <c r="U39" s="107"/>
      <c r="V39" s="107"/>
      <c r="W39" s="107"/>
    </row>
    <row r="40" spans="1:23" ht="24.95" customHeight="1" x14ac:dyDescent="0.2">
      <c r="A40" s="107" t="s">
        <v>3087</v>
      </c>
      <c r="B40" s="107" t="s">
        <v>3534</v>
      </c>
      <c r="C40" s="125" t="s">
        <v>3543</v>
      </c>
      <c r="D40" s="107" t="s">
        <v>3535</v>
      </c>
      <c r="E40" s="16" t="s">
        <v>3536</v>
      </c>
      <c r="F40" s="16" t="s">
        <v>3537</v>
      </c>
      <c r="G40" s="107" t="s">
        <v>3544</v>
      </c>
      <c r="H40" s="115"/>
      <c r="I40" s="92" t="s">
        <v>3539</v>
      </c>
      <c r="J40" s="16" t="s">
        <v>3545</v>
      </c>
      <c r="K40" s="16" t="s">
        <v>3541</v>
      </c>
      <c r="L40" s="107" t="s">
        <v>2068</v>
      </c>
      <c r="M40" s="107" t="s">
        <v>3546</v>
      </c>
      <c r="N40" s="125"/>
      <c r="O40" s="107"/>
      <c r="P40" s="107"/>
      <c r="Q40" s="107"/>
      <c r="R40" s="107"/>
      <c r="S40" s="107"/>
      <c r="T40" s="107"/>
      <c r="U40" s="107"/>
      <c r="V40" s="107"/>
      <c r="W40" s="107"/>
    </row>
    <row r="41" spans="1:23" ht="24.95" customHeight="1" x14ac:dyDescent="0.2">
      <c r="A41" s="107" t="s">
        <v>3087</v>
      </c>
      <c r="B41" s="107" t="s">
        <v>3534</v>
      </c>
      <c r="C41" s="125" t="s">
        <v>3547</v>
      </c>
      <c r="D41" s="107" t="s">
        <v>3535</v>
      </c>
      <c r="E41" s="16" t="s">
        <v>3536</v>
      </c>
      <c r="F41" s="16" t="s">
        <v>3537</v>
      </c>
      <c r="G41" s="107" t="s">
        <v>3548</v>
      </c>
      <c r="H41" s="115"/>
      <c r="I41" s="92" t="s">
        <v>3539</v>
      </c>
      <c r="J41" s="107" t="s">
        <v>3549</v>
      </c>
      <c r="K41" s="16" t="s">
        <v>3541</v>
      </c>
      <c r="L41" s="107" t="s">
        <v>2068</v>
      </c>
      <c r="M41" s="107" t="s">
        <v>3550</v>
      </c>
      <c r="N41" s="125"/>
      <c r="O41" s="107"/>
      <c r="P41" s="107"/>
      <c r="Q41" s="107"/>
      <c r="R41" s="107"/>
      <c r="S41" s="107"/>
      <c r="T41" s="107"/>
      <c r="U41" s="107"/>
      <c r="V41" s="107"/>
      <c r="W41" s="107"/>
    </row>
    <row r="42" spans="1:23" ht="24.95" customHeight="1" x14ac:dyDescent="0.2">
      <c r="A42" s="107" t="s">
        <v>3087</v>
      </c>
      <c r="B42" s="107" t="s">
        <v>3534</v>
      </c>
      <c r="C42" s="125" t="s">
        <v>3551</v>
      </c>
      <c r="D42" s="107" t="s">
        <v>3535</v>
      </c>
      <c r="E42" s="16" t="s">
        <v>3536</v>
      </c>
      <c r="F42" s="16" t="s">
        <v>3537</v>
      </c>
      <c r="G42" s="107" t="s">
        <v>3552</v>
      </c>
      <c r="H42" s="115"/>
      <c r="I42" s="92" t="s">
        <v>3539</v>
      </c>
      <c r="J42" s="16" t="s">
        <v>3553</v>
      </c>
      <c r="K42" s="16" t="s">
        <v>3541</v>
      </c>
      <c r="L42" s="107" t="s">
        <v>2068</v>
      </c>
      <c r="M42" s="107" t="s">
        <v>3554</v>
      </c>
      <c r="N42" s="125"/>
      <c r="O42" s="107"/>
      <c r="P42" s="107"/>
      <c r="Q42" s="107"/>
      <c r="R42" s="107"/>
      <c r="S42" s="107"/>
      <c r="T42" s="107"/>
      <c r="U42" s="107"/>
      <c r="V42" s="107"/>
      <c r="W42" s="107"/>
    </row>
    <row r="43" spans="1:23" ht="24.95" customHeight="1" x14ac:dyDescent="0.2">
      <c r="A43" s="107" t="s">
        <v>3087</v>
      </c>
      <c r="B43" s="107" t="s">
        <v>3555</v>
      </c>
      <c r="C43" s="125" t="s">
        <v>3556</v>
      </c>
      <c r="D43" s="107" t="s">
        <v>3535</v>
      </c>
      <c r="E43" s="16" t="s">
        <v>3536</v>
      </c>
      <c r="F43" s="16" t="s">
        <v>3537</v>
      </c>
      <c r="G43" s="107" t="s">
        <v>3557</v>
      </c>
      <c r="H43" s="115"/>
      <c r="I43" s="92" t="s">
        <v>3539</v>
      </c>
      <c r="J43" s="95" t="s">
        <v>3558</v>
      </c>
      <c r="K43" s="16" t="s">
        <v>3541</v>
      </c>
      <c r="L43" s="107" t="s">
        <v>2068</v>
      </c>
      <c r="M43" s="107" t="s">
        <v>3559</v>
      </c>
      <c r="N43" s="125"/>
      <c r="O43" s="107"/>
      <c r="P43" s="107"/>
      <c r="Q43" s="107"/>
      <c r="R43" s="107"/>
      <c r="S43" s="107"/>
      <c r="T43" s="107"/>
      <c r="U43" s="107"/>
      <c r="V43" s="107"/>
      <c r="W43" s="107"/>
    </row>
    <row r="44" spans="1:23" ht="24.95" customHeight="1" x14ac:dyDescent="0.2">
      <c r="A44" s="107" t="s">
        <v>3087</v>
      </c>
      <c r="B44" s="107" t="s">
        <v>3555</v>
      </c>
      <c r="C44" s="125" t="s">
        <v>3560</v>
      </c>
      <c r="D44" s="107" t="s">
        <v>3535</v>
      </c>
      <c r="E44" s="16" t="s">
        <v>3536</v>
      </c>
      <c r="F44" s="16" t="s">
        <v>3537</v>
      </c>
      <c r="G44" s="107" t="s">
        <v>3561</v>
      </c>
      <c r="H44" s="115"/>
      <c r="I44" s="92" t="s">
        <v>3539</v>
      </c>
      <c r="J44" s="95" t="s">
        <v>3562</v>
      </c>
      <c r="K44" s="16" t="s">
        <v>3541</v>
      </c>
      <c r="L44" s="107" t="s">
        <v>2068</v>
      </c>
      <c r="M44" s="107" t="s">
        <v>3563</v>
      </c>
      <c r="N44" s="125"/>
      <c r="O44" s="107"/>
      <c r="P44" s="107"/>
      <c r="Q44" s="107"/>
      <c r="R44" s="107"/>
      <c r="S44" s="107"/>
      <c r="T44" s="107"/>
      <c r="U44" s="107"/>
      <c r="V44" s="107"/>
      <c r="W44" s="107"/>
    </row>
    <row r="45" spans="1:23" ht="24.95" customHeight="1" x14ac:dyDescent="0.2">
      <c r="A45" s="107" t="s">
        <v>3087</v>
      </c>
      <c r="B45" s="107" t="s">
        <v>3534</v>
      </c>
      <c r="C45" s="125" t="s">
        <v>3564</v>
      </c>
      <c r="D45" s="107" t="s">
        <v>3535</v>
      </c>
      <c r="E45" s="16" t="s">
        <v>3536</v>
      </c>
      <c r="F45" s="16" t="s">
        <v>3537</v>
      </c>
      <c r="G45" s="107" t="s">
        <v>3565</v>
      </c>
      <c r="H45" s="115"/>
      <c r="I45" s="92" t="s">
        <v>3539</v>
      </c>
      <c r="J45" s="16" t="s">
        <v>3566</v>
      </c>
      <c r="K45" s="16" t="s">
        <v>3541</v>
      </c>
      <c r="L45" s="107" t="s">
        <v>2068</v>
      </c>
      <c r="M45" s="107" t="s">
        <v>3567</v>
      </c>
      <c r="N45" s="125"/>
      <c r="O45" s="107"/>
      <c r="P45" s="107"/>
      <c r="Q45" s="107"/>
      <c r="R45" s="107"/>
      <c r="S45" s="107"/>
      <c r="T45" s="107"/>
      <c r="U45" s="107"/>
      <c r="V45" s="107"/>
      <c r="W45" s="107"/>
    </row>
    <row r="46" spans="1:23" ht="24.95" customHeight="1" x14ac:dyDescent="0.2">
      <c r="A46" s="107" t="s">
        <v>3087</v>
      </c>
      <c r="B46" s="107" t="s">
        <v>3534</v>
      </c>
      <c r="C46" s="125" t="s">
        <v>3568</v>
      </c>
      <c r="D46" s="107" t="s">
        <v>3535</v>
      </c>
      <c r="E46" s="16" t="s">
        <v>3536</v>
      </c>
      <c r="F46" s="16" t="s">
        <v>3537</v>
      </c>
      <c r="G46" s="107" t="s">
        <v>3569</v>
      </c>
      <c r="H46" s="115"/>
      <c r="I46" s="92" t="s">
        <v>3539</v>
      </c>
      <c r="J46" s="16" t="s">
        <v>3570</v>
      </c>
      <c r="K46" s="16" t="s">
        <v>3541</v>
      </c>
      <c r="L46" s="107" t="s">
        <v>2068</v>
      </c>
      <c r="M46" s="107" t="s">
        <v>3571</v>
      </c>
      <c r="N46" s="125"/>
      <c r="O46" s="107"/>
      <c r="P46" s="107"/>
      <c r="Q46" s="107"/>
      <c r="R46" s="107"/>
      <c r="S46" s="107"/>
      <c r="T46" s="107"/>
      <c r="U46" s="107"/>
      <c r="V46" s="107"/>
      <c r="W46" s="107"/>
    </row>
    <row r="47" spans="1:23" ht="24.95" customHeight="1" x14ac:dyDescent="0.2">
      <c r="A47" s="107" t="s">
        <v>3087</v>
      </c>
      <c r="B47" s="107" t="s">
        <v>3534</v>
      </c>
      <c r="C47" s="125" t="s">
        <v>3572</v>
      </c>
      <c r="D47" s="107" t="s">
        <v>3535</v>
      </c>
      <c r="E47" s="16" t="s">
        <v>3536</v>
      </c>
      <c r="F47" s="16" t="s">
        <v>3537</v>
      </c>
      <c r="G47" s="107" t="s">
        <v>3573</v>
      </c>
      <c r="H47" s="115"/>
      <c r="I47" s="92" t="s">
        <v>3539</v>
      </c>
      <c r="J47" s="16" t="s">
        <v>3574</v>
      </c>
      <c r="K47" s="16" t="s">
        <v>3541</v>
      </c>
      <c r="L47" s="107" t="s">
        <v>2068</v>
      </c>
      <c r="M47" s="107" t="s">
        <v>3575</v>
      </c>
      <c r="N47" s="125"/>
      <c r="O47" s="107"/>
      <c r="P47" s="107"/>
      <c r="Q47" s="107"/>
      <c r="R47" s="107"/>
      <c r="S47" s="107"/>
      <c r="T47" s="107"/>
      <c r="U47" s="107"/>
      <c r="V47" s="107"/>
      <c r="W47" s="107"/>
    </row>
    <row r="48" spans="1:23" ht="24.95" customHeight="1" x14ac:dyDescent="0.2">
      <c r="A48" s="107" t="s">
        <v>3087</v>
      </c>
      <c r="B48" s="107" t="s">
        <v>3534</v>
      </c>
      <c r="C48" s="125" t="s">
        <v>3576</v>
      </c>
      <c r="D48" s="107" t="s">
        <v>3535</v>
      </c>
      <c r="E48" s="16" t="s">
        <v>3536</v>
      </c>
      <c r="F48" s="16" t="s">
        <v>3537</v>
      </c>
      <c r="G48" s="107" t="s">
        <v>3577</v>
      </c>
      <c r="H48" s="115"/>
      <c r="I48" s="92" t="s">
        <v>3539</v>
      </c>
      <c r="J48" s="16" t="s">
        <v>3578</v>
      </c>
      <c r="K48" s="16" t="s">
        <v>3541</v>
      </c>
      <c r="L48" s="107" t="s">
        <v>2068</v>
      </c>
      <c r="M48" s="107" t="s">
        <v>3579</v>
      </c>
      <c r="N48" s="125"/>
      <c r="O48" s="107"/>
      <c r="P48" s="107"/>
      <c r="Q48" s="107"/>
      <c r="R48" s="107"/>
      <c r="S48" s="107"/>
      <c r="T48" s="107"/>
      <c r="U48" s="107"/>
      <c r="V48" s="107"/>
      <c r="W48" s="107"/>
    </row>
    <row r="49" spans="1:23" ht="24.95" customHeight="1" x14ac:dyDescent="0.2">
      <c r="A49" s="107" t="s">
        <v>3087</v>
      </c>
      <c r="B49" s="107" t="s">
        <v>3534</v>
      </c>
      <c r="C49" s="125" t="s">
        <v>3343</v>
      </c>
      <c r="D49" s="107" t="s">
        <v>3535</v>
      </c>
      <c r="E49" s="16" t="s">
        <v>3536</v>
      </c>
      <c r="F49" s="16" t="s">
        <v>3537</v>
      </c>
      <c r="G49" s="107" t="s">
        <v>3580</v>
      </c>
      <c r="H49" s="115"/>
      <c r="I49" s="92" t="s">
        <v>3539</v>
      </c>
      <c r="J49" s="16" t="s">
        <v>3581</v>
      </c>
      <c r="K49" s="16" t="s">
        <v>3541</v>
      </c>
      <c r="L49" s="107" t="s">
        <v>2068</v>
      </c>
      <c r="M49" s="107" t="s">
        <v>3582</v>
      </c>
      <c r="N49" s="125"/>
      <c r="O49" s="107"/>
      <c r="P49" s="107"/>
      <c r="Q49" s="107"/>
      <c r="R49" s="107"/>
      <c r="S49" s="107"/>
      <c r="T49" s="107"/>
      <c r="U49" s="107"/>
      <c r="V49" s="107"/>
      <c r="W49" s="107"/>
    </row>
    <row r="50" spans="1:23" ht="24.95" customHeight="1" x14ac:dyDescent="0.2">
      <c r="A50" s="107" t="s">
        <v>3087</v>
      </c>
      <c r="B50" s="107" t="s">
        <v>3534</v>
      </c>
      <c r="C50" s="125" t="s">
        <v>3583</v>
      </c>
      <c r="D50" s="107" t="s">
        <v>3535</v>
      </c>
      <c r="E50" s="16" t="s">
        <v>3536</v>
      </c>
      <c r="F50" s="16" t="s">
        <v>3537</v>
      </c>
      <c r="G50" s="107" t="s">
        <v>3584</v>
      </c>
      <c r="H50" s="115"/>
      <c r="I50" s="92" t="s">
        <v>3539</v>
      </c>
      <c r="J50" s="16" t="s">
        <v>3581</v>
      </c>
      <c r="K50" s="16" t="s">
        <v>3541</v>
      </c>
      <c r="L50" s="107" t="s">
        <v>2068</v>
      </c>
      <c r="M50" s="107" t="s">
        <v>3585</v>
      </c>
      <c r="N50" s="125"/>
      <c r="O50" s="107"/>
      <c r="P50" s="107"/>
      <c r="Q50" s="107"/>
      <c r="R50" s="107"/>
      <c r="S50" s="107"/>
      <c r="T50" s="107"/>
      <c r="U50" s="107"/>
      <c r="V50" s="107"/>
      <c r="W50" s="107"/>
    </row>
    <row r="51" spans="1:23" ht="24.95" customHeight="1" x14ac:dyDescent="0.2">
      <c r="A51" s="107" t="s">
        <v>3087</v>
      </c>
      <c r="B51" s="107" t="s">
        <v>3534</v>
      </c>
      <c r="C51" s="125" t="s">
        <v>3586</v>
      </c>
      <c r="D51" s="107" t="s">
        <v>3535</v>
      </c>
      <c r="E51" s="16" t="s">
        <v>3536</v>
      </c>
      <c r="F51" s="16" t="s">
        <v>3537</v>
      </c>
      <c r="G51" s="107" t="s">
        <v>3587</v>
      </c>
      <c r="H51" s="115"/>
      <c r="I51" s="92" t="s">
        <v>3539</v>
      </c>
      <c r="J51" s="16" t="s">
        <v>3581</v>
      </c>
      <c r="K51" s="16" t="s">
        <v>3541</v>
      </c>
      <c r="L51" s="107" t="s">
        <v>2068</v>
      </c>
      <c r="M51" s="107" t="s">
        <v>3588</v>
      </c>
      <c r="N51" s="125"/>
      <c r="O51" s="107"/>
      <c r="P51" s="107"/>
      <c r="Q51" s="107"/>
      <c r="R51" s="107"/>
      <c r="S51" s="107"/>
      <c r="T51" s="107"/>
      <c r="U51" s="107"/>
      <c r="V51" s="107"/>
      <c r="W51" s="107"/>
    </row>
    <row r="52" spans="1:23" ht="24.95" customHeight="1" x14ac:dyDescent="0.2">
      <c r="A52" s="107" t="s">
        <v>3087</v>
      </c>
      <c r="B52" s="107" t="s">
        <v>3534</v>
      </c>
      <c r="C52" s="125" t="s">
        <v>3589</v>
      </c>
      <c r="D52" s="107" t="s">
        <v>3535</v>
      </c>
      <c r="E52" s="16" t="s">
        <v>3536</v>
      </c>
      <c r="F52" s="16" t="s">
        <v>3537</v>
      </c>
      <c r="G52" s="107" t="s">
        <v>3590</v>
      </c>
      <c r="H52" s="115"/>
      <c r="I52" s="92" t="s">
        <v>3539</v>
      </c>
      <c r="J52" s="16" t="s">
        <v>3581</v>
      </c>
      <c r="K52" s="16" t="s">
        <v>3541</v>
      </c>
      <c r="L52" s="107" t="s">
        <v>2068</v>
      </c>
      <c r="M52" s="107" t="s">
        <v>3591</v>
      </c>
      <c r="N52" s="125"/>
      <c r="O52" s="107"/>
      <c r="P52" s="107"/>
      <c r="Q52" s="107"/>
      <c r="R52" s="107"/>
      <c r="S52" s="107"/>
      <c r="T52" s="107"/>
      <c r="U52" s="107"/>
      <c r="V52" s="107"/>
      <c r="W52" s="107"/>
    </row>
    <row r="53" spans="1:23" ht="24.95" customHeight="1" x14ac:dyDescent="0.2">
      <c r="A53" s="107" t="s">
        <v>3087</v>
      </c>
      <c r="B53" s="107" t="s">
        <v>3534</v>
      </c>
      <c r="C53" s="125" t="s">
        <v>3592</v>
      </c>
      <c r="D53" s="107" t="s">
        <v>3535</v>
      </c>
      <c r="E53" s="16" t="s">
        <v>3536</v>
      </c>
      <c r="F53" s="16" t="s">
        <v>3537</v>
      </c>
      <c r="G53" s="107" t="s">
        <v>3593</v>
      </c>
      <c r="H53" s="115"/>
      <c r="I53" s="92" t="s">
        <v>3539</v>
      </c>
      <c r="J53" s="16" t="s">
        <v>3581</v>
      </c>
      <c r="K53" s="16" t="s">
        <v>3541</v>
      </c>
      <c r="L53" s="107" t="s">
        <v>2068</v>
      </c>
      <c r="M53" s="107" t="s">
        <v>3594</v>
      </c>
      <c r="N53" s="125"/>
      <c r="O53" s="107"/>
      <c r="P53" s="107"/>
      <c r="Q53" s="107"/>
      <c r="R53" s="107"/>
      <c r="S53" s="107"/>
      <c r="T53" s="107"/>
      <c r="U53" s="107"/>
      <c r="V53" s="107"/>
      <c r="W53" s="107"/>
    </row>
    <row r="54" spans="1:23" ht="24.95" customHeight="1" x14ac:dyDescent="0.2">
      <c r="A54" s="107" t="s">
        <v>3087</v>
      </c>
      <c r="B54" s="107" t="s">
        <v>3534</v>
      </c>
      <c r="C54" s="125" t="s">
        <v>3595</v>
      </c>
      <c r="D54" s="107" t="s">
        <v>3535</v>
      </c>
      <c r="E54" s="16" t="s">
        <v>3536</v>
      </c>
      <c r="F54" s="16" t="s">
        <v>3537</v>
      </c>
      <c r="G54" s="107" t="s">
        <v>3596</v>
      </c>
      <c r="H54" s="115"/>
      <c r="I54" s="92" t="s">
        <v>3539</v>
      </c>
      <c r="J54" s="16" t="s">
        <v>3581</v>
      </c>
      <c r="K54" s="16" t="s">
        <v>3541</v>
      </c>
      <c r="L54" s="107" t="s">
        <v>2068</v>
      </c>
      <c r="M54" s="107" t="s">
        <v>3597</v>
      </c>
      <c r="N54" s="125"/>
      <c r="O54" s="107"/>
      <c r="P54" s="107"/>
      <c r="Q54" s="107"/>
      <c r="R54" s="107"/>
      <c r="S54" s="107"/>
      <c r="T54" s="107"/>
      <c r="U54" s="107"/>
      <c r="V54" s="107"/>
      <c r="W54" s="107"/>
    </row>
    <row r="55" spans="1:23" ht="24.95" customHeight="1" x14ac:dyDescent="0.2">
      <c r="A55" s="107" t="s">
        <v>3087</v>
      </c>
      <c r="B55" s="107" t="s">
        <v>3534</v>
      </c>
      <c r="C55" s="125" t="s">
        <v>3598</v>
      </c>
      <c r="D55" s="107" t="s">
        <v>3535</v>
      </c>
      <c r="E55" s="16" t="s">
        <v>3536</v>
      </c>
      <c r="F55" s="16" t="s">
        <v>3537</v>
      </c>
      <c r="G55" s="107" t="s">
        <v>3561</v>
      </c>
      <c r="H55" s="115"/>
      <c r="I55" s="92" t="s">
        <v>3539</v>
      </c>
      <c r="J55" s="107" t="s">
        <v>3598</v>
      </c>
      <c r="K55" s="16" t="s">
        <v>3541</v>
      </c>
      <c r="L55" s="107" t="s">
        <v>2068</v>
      </c>
      <c r="M55" s="107" t="s">
        <v>3599</v>
      </c>
      <c r="N55" s="125"/>
      <c r="O55" s="107"/>
      <c r="P55" s="107"/>
      <c r="Q55" s="107"/>
      <c r="R55" s="107"/>
      <c r="S55" s="107"/>
      <c r="T55" s="107"/>
      <c r="U55" s="107"/>
      <c r="V55" s="107"/>
      <c r="W55" s="107"/>
    </row>
    <row r="56" spans="1:23" ht="24.95" customHeight="1" x14ac:dyDescent="0.2">
      <c r="A56" s="107" t="s">
        <v>3087</v>
      </c>
      <c r="B56" s="107" t="s">
        <v>3534</v>
      </c>
      <c r="C56" s="125" t="s">
        <v>3600</v>
      </c>
      <c r="D56" s="107" t="s">
        <v>3535</v>
      </c>
      <c r="E56" s="16" t="s">
        <v>3536</v>
      </c>
      <c r="F56" s="16" t="s">
        <v>3537</v>
      </c>
      <c r="G56" s="107" t="s">
        <v>3561</v>
      </c>
      <c r="H56" s="115"/>
      <c r="I56" s="92" t="s">
        <v>3539</v>
      </c>
      <c r="J56" s="107" t="s">
        <v>3601</v>
      </c>
      <c r="K56" s="16" t="s">
        <v>3541</v>
      </c>
      <c r="L56" s="107" t="s">
        <v>2068</v>
      </c>
      <c r="M56" s="107" t="s">
        <v>3602</v>
      </c>
      <c r="N56" s="125"/>
      <c r="O56" s="107"/>
      <c r="P56" s="107"/>
      <c r="Q56" s="107"/>
      <c r="R56" s="107"/>
      <c r="S56" s="107"/>
      <c r="T56" s="107"/>
      <c r="U56" s="107"/>
      <c r="V56" s="107"/>
      <c r="W56" s="107"/>
    </row>
    <row r="57" spans="1:23" ht="24.95" customHeight="1" x14ac:dyDescent="0.2">
      <c r="A57" s="107" t="s">
        <v>3087</v>
      </c>
      <c r="B57" s="107" t="s">
        <v>3534</v>
      </c>
      <c r="C57" s="125" t="s">
        <v>3603</v>
      </c>
      <c r="D57" s="107" t="s">
        <v>3535</v>
      </c>
      <c r="E57" s="16" t="s">
        <v>3536</v>
      </c>
      <c r="F57" s="16" t="s">
        <v>3537</v>
      </c>
      <c r="G57" s="107" t="s">
        <v>3561</v>
      </c>
      <c r="H57" s="115"/>
      <c r="I57" s="92" t="s">
        <v>3539</v>
      </c>
      <c r="J57" s="107" t="s">
        <v>3603</v>
      </c>
      <c r="K57" s="16" t="s">
        <v>3541</v>
      </c>
      <c r="L57" s="107" t="s">
        <v>2068</v>
      </c>
      <c r="M57" s="107" t="s">
        <v>3599</v>
      </c>
      <c r="N57" s="125"/>
      <c r="O57" s="107"/>
      <c r="P57" s="107"/>
      <c r="Q57" s="107"/>
      <c r="R57" s="107"/>
      <c r="S57" s="107"/>
      <c r="T57" s="107"/>
      <c r="U57" s="107"/>
      <c r="V57" s="107"/>
      <c r="W57" s="107"/>
    </row>
    <row r="58" spans="1:23" ht="24.95" customHeight="1" x14ac:dyDescent="0.2">
      <c r="A58" s="107" t="s">
        <v>3073</v>
      </c>
      <c r="B58" s="107">
        <v>10</v>
      </c>
      <c r="C58" s="107" t="s">
        <v>4202</v>
      </c>
      <c r="D58" s="107" t="s">
        <v>4203</v>
      </c>
      <c r="E58" s="16" t="s">
        <v>4204</v>
      </c>
      <c r="F58" s="16" t="s">
        <v>4205</v>
      </c>
      <c r="G58" s="107" t="s">
        <v>4206</v>
      </c>
      <c r="H58" s="115"/>
      <c r="I58" s="134" t="s">
        <v>4207</v>
      </c>
      <c r="J58" s="107">
        <v>9</v>
      </c>
      <c r="K58" s="107"/>
      <c r="L58" s="107"/>
      <c r="M58" s="107"/>
      <c r="N58" s="107"/>
      <c r="O58" s="107"/>
      <c r="P58" s="107"/>
      <c r="Q58" s="107"/>
      <c r="R58" s="107"/>
      <c r="S58" s="107"/>
      <c r="T58" s="107"/>
      <c r="U58" s="107"/>
      <c r="V58" s="107"/>
      <c r="W58" s="107"/>
    </row>
    <row r="59" spans="1:23" ht="24.95" customHeight="1" x14ac:dyDescent="0.2">
      <c r="A59" s="107" t="s">
        <v>3073</v>
      </c>
      <c r="B59" s="107" t="s">
        <v>4208</v>
      </c>
      <c r="C59" s="16" t="s">
        <v>4209</v>
      </c>
      <c r="D59" s="107" t="s">
        <v>4213</v>
      </c>
      <c r="E59" s="16" t="s">
        <v>4210</v>
      </c>
      <c r="F59" s="107" t="s">
        <v>4211</v>
      </c>
      <c r="G59" s="107" t="s">
        <v>4212</v>
      </c>
      <c r="H59" s="115"/>
      <c r="I59" s="134" t="s">
        <v>4207</v>
      </c>
      <c r="J59" s="107">
        <v>9</v>
      </c>
      <c r="K59" s="107"/>
      <c r="L59" s="107"/>
      <c r="M59" s="107"/>
      <c r="N59" s="107"/>
      <c r="O59" s="107"/>
      <c r="P59" s="107"/>
      <c r="Q59" s="107"/>
      <c r="R59" s="107"/>
      <c r="S59" s="107"/>
      <c r="T59" s="107"/>
      <c r="U59" s="107"/>
      <c r="V59" s="107"/>
      <c r="W59" s="107"/>
    </row>
    <row r="60" spans="1:23" ht="24.95" customHeight="1" x14ac:dyDescent="0.2">
      <c r="A60" s="115" t="s">
        <v>3080</v>
      </c>
      <c r="B60" s="107" t="s">
        <v>4950</v>
      </c>
      <c r="C60" s="107" t="s">
        <v>4951</v>
      </c>
      <c r="D60" s="107" t="s">
        <v>2071</v>
      </c>
      <c r="E60" s="107" t="s">
        <v>88</v>
      </c>
      <c r="F60" s="107" t="s">
        <v>524</v>
      </c>
      <c r="G60" s="107" t="s">
        <v>4952</v>
      </c>
      <c r="H60" s="115"/>
      <c r="I60" s="134" t="s">
        <v>4953</v>
      </c>
      <c r="J60" s="16" t="s">
        <v>4954</v>
      </c>
      <c r="K60" s="107"/>
      <c r="L60" s="107" t="s">
        <v>2068</v>
      </c>
      <c r="M60" s="110">
        <v>0.237153</v>
      </c>
      <c r="N60" s="107"/>
      <c r="O60" s="110"/>
      <c r="P60" s="107"/>
      <c r="Q60" s="107"/>
      <c r="R60" s="107"/>
      <c r="S60" s="110"/>
      <c r="T60" s="107"/>
      <c r="U60" s="110"/>
      <c r="V60" s="107"/>
      <c r="W60" s="107"/>
    </row>
    <row r="61" spans="1:23" ht="24.95" customHeight="1" x14ac:dyDescent="0.2">
      <c r="A61" s="115" t="s">
        <v>3080</v>
      </c>
      <c r="B61" s="107" t="s">
        <v>4950</v>
      </c>
      <c r="C61" s="107" t="s">
        <v>4955</v>
      </c>
      <c r="D61" s="107" t="s">
        <v>2071</v>
      </c>
      <c r="E61" s="107" t="s">
        <v>4956</v>
      </c>
      <c r="F61" s="16" t="s">
        <v>4957</v>
      </c>
      <c r="G61" s="107" t="s">
        <v>4958</v>
      </c>
      <c r="H61" s="115"/>
      <c r="I61" s="134" t="s">
        <v>4953</v>
      </c>
      <c r="J61" s="95" t="s">
        <v>4959</v>
      </c>
      <c r="K61" s="107"/>
      <c r="L61" s="107" t="s">
        <v>2068</v>
      </c>
      <c r="M61" s="110">
        <v>0.22550000000000001</v>
      </c>
      <c r="N61" s="107"/>
      <c r="O61" s="110"/>
      <c r="P61" s="107"/>
      <c r="Q61" s="107"/>
      <c r="R61" s="107"/>
      <c r="S61" s="110"/>
      <c r="T61" s="107"/>
      <c r="U61" s="110"/>
      <c r="V61" s="107"/>
      <c r="W61" s="107"/>
    </row>
    <row r="62" spans="1:23" ht="24.95" customHeight="1" x14ac:dyDescent="0.2">
      <c r="A62" s="115" t="s">
        <v>3080</v>
      </c>
      <c r="B62" s="107" t="s">
        <v>4950</v>
      </c>
      <c r="C62" s="107" t="s">
        <v>4960</v>
      </c>
      <c r="D62" s="107" t="s">
        <v>2071</v>
      </c>
      <c r="E62" s="16" t="s">
        <v>4961</v>
      </c>
      <c r="F62" s="107" t="s">
        <v>4962</v>
      </c>
      <c r="G62" s="107" t="s">
        <v>4963</v>
      </c>
      <c r="H62" s="115"/>
      <c r="I62" s="134" t="s">
        <v>4953</v>
      </c>
      <c r="J62" s="16" t="s">
        <v>4964</v>
      </c>
      <c r="K62" s="107"/>
      <c r="L62" s="107" t="s">
        <v>2068</v>
      </c>
      <c r="M62" s="110">
        <v>2.4299999999999999E-2</v>
      </c>
      <c r="N62" s="107"/>
      <c r="O62" s="110"/>
      <c r="P62" s="107"/>
      <c r="Q62" s="107"/>
      <c r="R62" s="107"/>
      <c r="S62" s="110"/>
      <c r="T62" s="107"/>
      <c r="U62" s="110"/>
      <c r="V62" s="107"/>
      <c r="W62" s="107"/>
    </row>
    <row r="63" spans="1:23" ht="24.95" customHeight="1" x14ac:dyDescent="0.2">
      <c r="A63" s="115" t="s">
        <v>3080</v>
      </c>
      <c r="B63" s="107" t="s">
        <v>4950</v>
      </c>
      <c r="C63" s="107" t="s">
        <v>4965</v>
      </c>
      <c r="D63" s="107" t="s">
        <v>2071</v>
      </c>
      <c r="E63" s="16" t="s">
        <v>4966</v>
      </c>
      <c r="F63" s="107" t="s">
        <v>524</v>
      </c>
      <c r="G63" s="107" t="s">
        <v>4967</v>
      </c>
      <c r="H63" s="115"/>
      <c r="I63" s="134" t="s">
        <v>4953</v>
      </c>
      <c r="J63" s="107" t="s">
        <v>4968</v>
      </c>
      <c r="K63" s="107"/>
      <c r="L63" s="107"/>
      <c r="M63" s="110"/>
      <c r="N63" s="107"/>
      <c r="O63" s="110"/>
      <c r="P63" s="107"/>
      <c r="Q63" s="107"/>
      <c r="R63" s="107"/>
      <c r="S63" s="110"/>
      <c r="T63" s="107"/>
      <c r="U63" s="110"/>
      <c r="V63" s="107"/>
      <c r="W63" s="107"/>
    </row>
    <row r="64" spans="1:23" ht="24.95" customHeight="1" x14ac:dyDescent="0.2">
      <c r="A64" s="115" t="s">
        <v>3080</v>
      </c>
      <c r="B64" s="107" t="s">
        <v>4950</v>
      </c>
      <c r="C64" s="107" t="s">
        <v>4969</v>
      </c>
      <c r="D64" s="107" t="s">
        <v>2071</v>
      </c>
      <c r="E64" s="107"/>
      <c r="F64" s="107" t="s">
        <v>524</v>
      </c>
      <c r="G64" s="107" t="s">
        <v>4970</v>
      </c>
      <c r="H64" s="115"/>
      <c r="I64" s="134" t="s">
        <v>4953</v>
      </c>
      <c r="J64" s="107" t="s">
        <v>4971</v>
      </c>
      <c r="K64" s="107"/>
      <c r="L64" s="107"/>
      <c r="M64" s="107"/>
      <c r="N64" s="107"/>
      <c r="O64" s="107"/>
      <c r="P64" s="107"/>
      <c r="Q64" s="107"/>
      <c r="R64" s="107"/>
      <c r="S64" s="107"/>
      <c r="T64" s="107"/>
      <c r="U64" s="107"/>
      <c r="V64" s="107"/>
      <c r="W64" s="107"/>
    </row>
    <row r="65" spans="1:23" ht="24.95" customHeight="1" x14ac:dyDescent="0.2">
      <c r="A65" s="115" t="s">
        <v>3080</v>
      </c>
      <c r="B65" s="107" t="s">
        <v>4950</v>
      </c>
      <c r="C65" s="107" t="s">
        <v>2209</v>
      </c>
      <c r="D65" s="107" t="s">
        <v>2071</v>
      </c>
      <c r="E65" s="107"/>
      <c r="F65" s="107" t="s">
        <v>524</v>
      </c>
      <c r="G65" s="107" t="s">
        <v>4972</v>
      </c>
      <c r="H65" s="115"/>
      <c r="I65" s="134" t="s">
        <v>4953</v>
      </c>
      <c r="J65" s="107" t="s">
        <v>4973</v>
      </c>
      <c r="K65" s="107"/>
      <c r="L65" s="107" t="s">
        <v>4974</v>
      </c>
      <c r="M65" s="110" t="s">
        <v>4975</v>
      </c>
      <c r="N65" s="107" t="s">
        <v>4976</v>
      </c>
      <c r="O65" s="110" t="s">
        <v>4977</v>
      </c>
      <c r="P65" s="107" t="s">
        <v>2068</v>
      </c>
      <c r="Q65" s="107" t="s">
        <v>4978</v>
      </c>
      <c r="R65" s="107" t="s">
        <v>4979</v>
      </c>
      <c r="S65" s="110" t="s">
        <v>4980</v>
      </c>
      <c r="T65" s="107" t="s">
        <v>3693</v>
      </c>
      <c r="U65" s="110" t="s">
        <v>4975</v>
      </c>
      <c r="V65" s="107"/>
      <c r="W65" s="107"/>
    </row>
    <row r="66" spans="1:23" ht="24.95" customHeight="1" x14ac:dyDescent="0.2">
      <c r="A66" s="115" t="s">
        <v>3080</v>
      </c>
      <c r="B66" s="107" t="s">
        <v>4950</v>
      </c>
      <c r="C66" s="107" t="s">
        <v>4981</v>
      </c>
      <c r="D66" s="107" t="s">
        <v>2071</v>
      </c>
      <c r="E66" s="107"/>
      <c r="F66" s="107" t="s">
        <v>524</v>
      </c>
      <c r="G66" s="107" t="s">
        <v>4982</v>
      </c>
      <c r="H66" s="115"/>
      <c r="I66" s="134" t="s">
        <v>4953</v>
      </c>
      <c r="J66" s="107" t="s">
        <v>4971</v>
      </c>
      <c r="K66" s="107"/>
      <c r="L66" s="107" t="s">
        <v>4974</v>
      </c>
      <c r="M66" s="110" t="s">
        <v>4975</v>
      </c>
      <c r="N66" s="107" t="s">
        <v>4976</v>
      </c>
      <c r="O66" s="110" t="s">
        <v>4983</v>
      </c>
      <c r="P66" s="107" t="s">
        <v>2068</v>
      </c>
      <c r="Q66" s="107" t="s">
        <v>4980</v>
      </c>
      <c r="R66" s="107" t="s">
        <v>4979</v>
      </c>
      <c r="S66" s="110" t="s">
        <v>4980</v>
      </c>
      <c r="T66" s="107" t="s">
        <v>3693</v>
      </c>
      <c r="U66" s="110" t="s">
        <v>4975</v>
      </c>
      <c r="V66" s="107" t="s">
        <v>4984</v>
      </c>
      <c r="W66" s="107" t="s">
        <v>4985</v>
      </c>
    </row>
    <row r="67" spans="1:23" ht="24.95" customHeight="1" x14ac:dyDescent="0.2">
      <c r="A67" s="115" t="s">
        <v>3080</v>
      </c>
      <c r="B67" s="107" t="s">
        <v>4950</v>
      </c>
      <c r="C67" s="107" t="s">
        <v>4986</v>
      </c>
      <c r="D67" s="107" t="s">
        <v>2071</v>
      </c>
      <c r="E67" s="107" t="s">
        <v>4987</v>
      </c>
      <c r="F67" s="107" t="s">
        <v>4988</v>
      </c>
      <c r="G67" s="107" t="s">
        <v>4989</v>
      </c>
      <c r="H67" s="115"/>
      <c r="I67" s="134" t="s">
        <v>4953</v>
      </c>
      <c r="J67" s="107" t="s">
        <v>4990</v>
      </c>
      <c r="K67" s="107"/>
      <c r="L67" s="107" t="s">
        <v>2068</v>
      </c>
      <c r="M67" s="110">
        <v>7.4099999999999999E-2</v>
      </c>
      <c r="N67" s="107"/>
      <c r="O67" s="110"/>
      <c r="P67" s="107"/>
      <c r="Q67" s="107"/>
      <c r="R67" s="107"/>
      <c r="S67" s="110"/>
      <c r="T67" s="107"/>
      <c r="U67" s="110"/>
      <c r="V67" s="107"/>
      <c r="W67" s="107"/>
    </row>
    <row r="68" spans="1:23" ht="24.95" customHeight="1" x14ac:dyDescent="0.2">
      <c r="A68" s="115" t="s">
        <v>3080</v>
      </c>
      <c r="B68" s="107" t="s">
        <v>4950</v>
      </c>
      <c r="C68" s="107" t="s">
        <v>4991</v>
      </c>
      <c r="D68" s="107" t="s">
        <v>2071</v>
      </c>
      <c r="E68" s="107" t="s">
        <v>4992</v>
      </c>
      <c r="F68" s="107" t="s">
        <v>4992</v>
      </c>
      <c r="G68" s="107" t="s">
        <v>4993</v>
      </c>
      <c r="H68" s="115"/>
      <c r="I68" s="134" t="s">
        <v>4953</v>
      </c>
      <c r="J68" s="107" t="s">
        <v>4994</v>
      </c>
      <c r="K68" s="107"/>
      <c r="L68" s="107" t="s">
        <v>2068</v>
      </c>
      <c r="M68" s="110">
        <v>14.4</v>
      </c>
      <c r="N68" s="107"/>
      <c r="O68" s="110"/>
      <c r="P68" s="107"/>
      <c r="Q68" s="107"/>
      <c r="R68" s="107"/>
      <c r="S68" s="110"/>
      <c r="T68" s="107"/>
      <c r="U68" s="110"/>
      <c r="V68" s="107"/>
      <c r="W68" s="107"/>
    </row>
    <row r="69" spans="1:23" ht="24.95" customHeight="1" x14ac:dyDescent="0.2">
      <c r="A69" s="115" t="s">
        <v>3080</v>
      </c>
      <c r="B69" s="107" t="s">
        <v>4950</v>
      </c>
      <c r="C69" s="107" t="s">
        <v>4995</v>
      </c>
      <c r="D69" s="107" t="s">
        <v>2071</v>
      </c>
      <c r="E69" s="107" t="s">
        <v>4987</v>
      </c>
      <c r="F69" s="107" t="s">
        <v>4988</v>
      </c>
      <c r="G69" s="107" t="s">
        <v>4996</v>
      </c>
      <c r="H69" s="115"/>
      <c r="I69" s="134" t="s">
        <v>4953</v>
      </c>
      <c r="J69" s="107" t="s">
        <v>4634</v>
      </c>
      <c r="K69" s="107"/>
      <c r="L69" s="107" t="s">
        <v>2068</v>
      </c>
      <c r="M69" s="110">
        <v>2.7719999999999998</v>
      </c>
      <c r="N69" s="107"/>
      <c r="O69" s="110"/>
      <c r="P69" s="107"/>
      <c r="Q69" s="107"/>
      <c r="R69" s="107"/>
      <c r="S69" s="110"/>
      <c r="T69" s="107"/>
      <c r="U69" s="110"/>
      <c r="V69" s="107"/>
      <c r="W69" s="107"/>
    </row>
    <row r="70" spans="1:23" ht="24.95" customHeight="1" x14ac:dyDescent="0.2">
      <c r="A70" s="115" t="s">
        <v>3080</v>
      </c>
      <c r="B70" s="107" t="s">
        <v>4950</v>
      </c>
      <c r="C70" s="16" t="s">
        <v>4997</v>
      </c>
      <c r="D70" s="107" t="s">
        <v>2071</v>
      </c>
      <c r="E70" s="107" t="s">
        <v>4987</v>
      </c>
      <c r="F70" s="107" t="s">
        <v>4988</v>
      </c>
      <c r="G70" s="107" t="s">
        <v>4998</v>
      </c>
      <c r="H70" s="115"/>
      <c r="I70" s="134" t="s">
        <v>4953</v>
      </c>
      <c r="J70" s="107" t="s">
        <v>4861</v>
      </c>
      <c r="K70" s="107"/>
      <c r="L70" s="107" t="s">
        <v>2068</v>
      </c>
      <c r="M70" s="110">
        <v>18.399999999999999</v>
      </c>
      <c r="N70" s="107"/>
      <c r="O70" s="110"/>
      <c r="P70" s="107"/>
      <c r="Q70" s="107"/>
      <c r="R70" s="107"/>
      <c r="S70" s="110"/>
      <c r="T70" s="107"/>
      <c r="U70" s="110"/>
      <c r="V70" s="107"/>
      <c r="W70" s="107"/>
    </row>
    <row r="71" spans="1:23" ht="24.95" customHeight="1" x14ac:dyDescent="0.2">
      <c r="A71" s="115" t="s">
        <v>3080</v>
      </c>
      <c r="B71" s="107" t="s">
        <v>4950</v>
      </c>
      <c r="C71" s="107" t="s">
        <v>3576</v>
      </c>
      <c r="D71" s="107" t="s">
        <v>2071</v>
      </c>
      <c r="E71" s="107" t="s">
        <v>88</v>
      </c>
      <c r="F71" s="107" t="s">
        <v>524</v>
      </c>
      <c r="G71" s="107" t="s">
        <v>4999</v>
      </c>
      <c r="H71" s="115"/>
      <c r="I71" s="134" t="s">
        <v>4953</v>
      </c>
      <c r="J71" s="107" t="s">
        <v>5000</v>
      </c>
      <c r="K71" s="107"/>
      <c r="L71" s="107" t="s">
        <v>2068</v>
      </c>
      <c r="M71" s="110">
        <v>1E-4</v>
      </c>
      <c r="N71" s="107"/>
      <c r="O71" s="110"/>
      <c r="P71" s="107"/>
      <c r="Q71" s="107"/>
      <c r="R71" s="107"/>
      <c r="S71" s="110"/>
      <c r="T71" s="107"/>
      <c r="U71" s="110"/>
      <c r="V71" s="107"/>
      <c r="W71" s="107"/>
    </row>
  </sheetData>
  <mergeCells count="4">
    <mergeCell ref="A2:A4"/>
    <mergeCell ref="B2:K2"/>
    <mergeCell ref="B3:K3"/>
    <mergeCell ref="L2:W3"/>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9"/>
  </sheetPr>
  <dimension ref="A1:Q56"/>
  <sheetViews>
    <sheetView workbookViewId="0">
      <pane xSplit="3" ySplit="3" topLeftCell="D49"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19" bestFit="1" customWidth="1"/>
    <col min="2" max="2" width="20.85546875" style="119" customWidth="1"/>
    <col min="3" max="3" width="30" style="119" customWidth="1"/>
    <col min="4" max="4" width="46.140625" style="119" customWidth="1"/>
    <col min="5" max="5" width="15" style="119" customWidth="1"/>
    <col min="6" max="6" width="35.5703125" style="119" customWidth="1"/>
    <col min="7" max="7" width="15" style="119" customWidth="1"/>
    <col min="8" max="8" width="35.5703125" style="119" customWidth="1"/>
    <col min="9" max="9" width="15" style="119" customWidth="1"/>
    <col min="10" max="11" width="40.42578125" style="119" customWidth="1"/>
    <col min="12" max="12" width="23.5703125" style="119" customWidth="1"/>
    <col min="13" max="14" width="35.42578125" style="119" customWidth="1"/>
    <col min="15" max="15" width="17.5703125" style="119" customWidth="1"/>
    <col min="16" max="16" width="31.7109375" style="119" customWidth="1"/>
    <col min="17" max="17" width="17.42578125" style="119" customWidth="1"/>
    <col min="18" max="16384" width="9.140625" style="119"/>
  </cols>
  <sheetData>
    <row r="1" spans="1:17" ht="13.5" thickBot="1" x14ac:dyDescent="0.25">
      <c r="A1" s="128" t="s">
        <v>237</v>
      </c>
      <c r="F1" s="128"/>
      <c r="G1" s="128"/>
      <c r="H1" s="128"/>
      <c r="I1" s="128"/>
    </row>
    <row r="2" spans="1:17" ht="29.1" customHeight="1" x14ac:dyDescent="0.2">
      <c r="A2" s="809" t="s">
        <v>18</v>
      </c>
      <c r="B2" s="811" t="s">
        <v>19</v>
      </c>
      <c r="C2" s="823" t="s">
        <v>238</v>
      </c>
      <c r="D2" s="821" t="s">
        <v>239</v>
      </c>
      <c r="E2" s="821"/>
      <c r="F2" s="821"/>
      <c r="G2" s="821"/>
      <c r="H2" s="821"/>
      <c r="I2" s="821"/>
      <c r="J2" s="821" t="s">
        <v>240</v>
      </c>
      <c r="K2" s="821" t="s">
        <v>241</v>
      </c>
      <c r="L2" s="825" t="s">
        <v>30</v>
      </c>
      <c r="M2" s="821" t="s">
        <v>242</v>
      </c>
      <c r="N2" s="821" t="s">
        <v>243</v>
      </c>
      <c r="O2" s="825" t="s">
        <v>30</v>
      </c>
      <c r="P2" s="821" t="s">
        <v>244</v>
      </c>
      <c r="Q2" s="831" t="s">
        <v>30</v>
      </c>
    </row>
    <row r="3" spans="1:17" ht="51.75" thickBot="1" x14ac:dyDescent="0.25">
      <c r="A3" s="810"/>
      <c r="B3" s="812"/>
      <c r="C3" s="833"/>
      <c r="D3" s="171" t="s">
        <v>245</v>
      </c>
      <c r="E3" s="172" t="s">
        <v>30</v>
      </c>
      <c r="F3" s="171" t="s">
        <v>246</v>
      </c>
      <c r="G3" s="172" t="s">
        <v>30</v>
      </c>
      <c r="H3" s="171" t="s">
        <v>247</v>
      </c>
      <c r="I3" s="172" t="s">
        <v>30</v>
      </c>
      <c r="J3" s="822"/>
      <c r="K3" s="822"/>
      <c r="L3" s="826"/>
      <c r="M3" s="822"/>
      <c r="N3" s="822"/>
      <c r="O3" s="826"/>
      <c r="P3" s="822"/>
      <c r="Q3" s="832"/>
    </row>
    <row r="4" spans="1:17" ht="24.95" customHeight="1" x14ac:dyDescent="0.2">
      <c r="A4" s="107" t="s">
        <v>21</v>
      </c>
      <c r="B4" s="107" t="s">
        <v>22</v>
      </c>
      <c r="C4" s="107" t="s">
        <v>248</v>
      </c>
      <c r="D4" s="107" t="s">
        <v>249</v>
      </c>
      <c r="E4" s="107" t="s">
        <v>78</v>
      </c>
      <c r="F4" s="107"/>
      <c r="G4" s="107" t="s">
        <v>78</v>
      </c>
      <c r="H4" s="107"/>
      <c r="I4" s="107" t="s">
        <v>78</v>
      </c>
      <c r="J4" s="92" t="s">
        <v>250</v>
      </c>
      <c r="K4" s="134" t="s">
        <v>251</v>
      </c>
      <c r="L4" s="189"/>
      <c r="M4" s="92" t="s">
        <v>252</v>
      </c>
      <c r="N4" s="134" t="s">
        <v>251</v>
      </c>
      <c r="O4" s="189"/>
      <c r="P4" s="107"/>
      <c r="Q4" s="107"/>
    </row>
    <row r="5" spans="1:17" ht="24.95" customHeight="1" x14ac:dyDescent="0.2">
      <c r="A5" s="107" t="s">
        <v>21</v>
      </c>
      <c r="B5" s="107" t="s">
        <v>22</v>
      </c>
      <c r="C5" s="107" t="s">
        <v>248</v>
      </c>
      <c r="D5" s="107" t="s">
        <v>253</v>
      </c>
      <c r="E5" s="107" t="s">
        <v>78</v>
      </c>
      <c r="F5" s="107"/>
      <c r="G5" s="107" t="s">
        <v>78</v>
      </c>
      <c r="H5" s="107"/>
      <c r="I5" s="107" t="s">
        <v>78</v>
      </c>
      <c r="J5" s="92" t="s">
        <v>250</v>
      </c>
      <c r="K5" s="134" t="s">
        <v>251</v>
      </c>
      <c r="L5" s="189"/>
      <c r="M5" s="92" t="s">
        <v>252</v>
      </c>
      <c r="N5" s="134" t="s">
        <v>251</v>
      </c>
      <c r="O5" s="189"/>
      <c r="P5" s="107"/>
      <c r="Q5" s="107"/>
    </row>
    <row r="6" spans="1:17" ht="24.95" customHeight="1" x14ac:dyDescent="0.2">
      <c r="A6" s="107" t="s">
        <v>21</v>
      </c>
      <c r="B6" s="107" t="s">
        <v>22</v>
      </c>
      <c r="C6" s="107" t="s">
        <v>248</v>
      </c>
      <c r="D6" s="107" t="s">
        <v>254</v>
      </c>
      <c r="E6" s="107" t="s">
        <v>78</v>
      </c>
      <c r="F6" s="107"/>
      <c r="G6" s="107" t="s">
        <v>78</v>
      </c>
      <c r="H6" s="107"/>
      <c r="I6" s="107" t="s">
        <v>78</v>
      </c>
      <c r="J6" s="92" t="s">
        <v>250</v>
      </c>
      <c r="K6" s="134" t="s">
        <v>251</v>
      </c>
      <c r="L6" s="189"/>
      <c r="M6" s="92" t="s">
        <v>252</v>
      </c>
      <c r="N6" s="134" t="s">
        <v>251</v>
      </c>
      <c r="O6" s="189"/>
      <c r="P6" s="107"/>
      <c r="Q6" s="107"/>
    </row>
    <row r="7" spans="1:17" ht="24.95" customHeight="1" x14ac:dyDescent="0.2">
      <c r="A7" s="107" t="s">
        <v>21</v>
      </c>
      <c r="B7" s="107" t="s">
        <v>22</v>
      </c>
      <c r="C7" s="107" t="s">
        <v>248</v>
      </c>
      <c r="D7" s="107" t="s">
        <v>255</v>
      </c>
      <c r="E7" s="107" t="s">
        <v>78</v>
      </c>
      <c r="F7" s="107"/>
      <c r="G7" s="107" t="s">
        <v>78</v>
      </c>
      <c r="H7" s="107"/>
      <c r="I7" s="107" t="s">
        <v>78</v>
      </c>
      <c r="J7" s="92" t="s">
        <v>250</v>
      </c>
      <c r="K7" s="134" t="s">
        <v>251</v>
      </c>
      <c r="L7" s="107" t="s">
        <v>78</v>
      </c>
      <c r="M7" s="92" t="s">
        <v>252</v>
      </c>
      <c r="N7" s="134" t="s">
        <v>251</v>
      </c>
      <c r="O7" s="107" t="s">
        <v>78</v>
      </c>
      <c r="P7" s="107"/>
      <c r="Q7" s="107"/>
    </row>
    <row r="8" spans="1:17" ht="24.95" customHeight="1" x14ac:dyDescent="0.2">
      <c r="A8" s="107" t="s">
        <v>21</v>
      </c>
      <c r="B8" s="107" t="s">
        <v>22</v>
      </c>
      <c r="C8" s="107" t="s">
        <v>248</v>
      </c>
      <c r="D8" s="107" t="s">
        <v>256</v>
      </c>
      <c r="E8" s="107" t="s">
        <v>78</v>
      </c>
      <c r="F8" s="107"/>
      <c r="G8" s="107" t="s">
        <v>78</v>
      </c>
      <c r="H8" s="107"/>
      <c r="I8" s="107" t="s">
        <v>78</v>
      </c>
      <c r="J8" s="92" t="s">
        <v>250</v>
      </c>
      <c r="K8" s="134" t="s">
        <v>251</v>
      </c>
      <c r="L8" s="107" t="s">
        <v>78</v>
      </c>
      <c r="M8" s="92" t="s">
        <v>252</v>
      </c>
      <c r="N8" s="134" t="s">
        <v>251</v>
      </c>
      <c r="O8" s="107" t="s">
        <v>78</v>
      </c>
      <c r="P8" s="107"/>
      <c r="Q8" s="107"/>
    </row>
    <row r="9" spans="1:17" ht="24.95" customHeight="1" x14ac:dyDescent="0.2">
      <c r="A9" s="107" t="s">
        <v>21</v>
      </c>
      <c r="B9" s="107" t="s">
        <v>22</v>
      </c>
      <c r="C9" s="107" t="s">
        <v>248</v>
      </c>
      <c r="D9" s="107" t="s">
        <v>257</v>
      </c>
      <c r="E9" s="107" t="s">
        <v>78</v>
      </c>
      <c r="F9" s="107"/>
      <c r="G9" s="107" t="s">
        <v>78</v>
      </c>
      <c r="H9" s="107"/>
      <c r="I9" s="107" t="s">
        <v>78</v>
      </c>
      <c r="J9" s="92" t="s">
        <v>250</v>
      </c>
      <c r="K9" s="134" t="s">
        <v>251</v>
      </c>
      <c r="L9" s="107" t="s">
        <v>78</v>
      </c>
      <c r="M9" s="92" t="s">
        <v>252</v>
      </c>
      <c r="N9" s="134" t="s">
        <v>251</v>
      </c>
      <c r="O9" s="107" t="s">
        <v>78</v>
      </c>
      <c r="P9" s="107"/>
      <c r="Q9" s="107"/>
    </row>
    <row r="10" spans="1:17" ht="24.95" customHeight="1" x14ac:dyDescent="0.2">
      <c r="A10" s="107" t="s">
        <v>21</v>
      </c>
      <c r="B10" s="107" t="s">
        <v>22</v>
      </c>
      <c r="C10" s="107" t="s">
        <v>248</v>
      </c>
      <c r="D10" s="107" t="s">
        <v>258</v>
      </c>
      <c r="E10" s="107" t="s">
        <v>78</v>
      </c>
      <c r="F10" s="107"/>
      <c r="G10" s="107" t="s">
        <v>78</v>
      </c>
      <c r="H10" s="107"/>
      <c r="I10" s="107" t="s">
        <v>78</v>
      </c>
      <c r="J10" s="92" t="s">
        <v>250</v>
      </c>
      <c r="K10" s="134" t="s">
        <v>251</v>
      </c>
      <c r="L10" s="107" t="s">
        <v>78</v>
      </c>
      <c r="M10" s="92" t="s">
        <v>252</v>
      </c>
      <c r="N10" s="134" t="s">
        <v>251</v>
      </c>
      <c r="O10" s="107" t="s">
        <v>78</v>
      </c>
      <c r="P10" s="107"/>
      <c r="Q10" s="107"/>
    </row>
    <row r="11" spans="1:17" ht="24.95" customHeight="1" x14ac:dyDescent="0.2">
      <c r="A11" s="107" t="s">
        <v>21</v>
      </c>
      <c r="B11" s="107" t="s">
        <v>22</v>
      </c>
      <c r="C11" s="107" t="s">
        <v>248</v>
      </c>
      <c r="D11" s="107" t="s">
        <v>259</v>
      </c>
      <c r="E11" s="107" t="s">
        <v>78</v>
      </c>
      <c r="F11" s="107"/>
      <c r="G11" s="107" t="s">
        <v>78</v>
      </c>
      <c r="H11" s="107"/>
      <c r="I11" s="107" t="s">
        <v>78</v>
      </c>
      <c r="J11" s="92" t="s">
        <v>250</v>
      </c>
      <c r="K11" s="134" t="s">
        <v>251</v>
      </c>
      <c r="L11" s="107" t="s">
        <v>78</v>
      </c>
      <c r="M11" s="92" t="s">
        <v>252</v>
      </c>
      <c r="N11" s="134" t="s">
        <v>251</v>
      </c>
      <c r="O11" s="107" t="s">
        <v>78</v>
      </c>
      <c r="P11" s="107"/>
      <c r="Q11" s="107"/>
    </row>
    <row r="12" spans="1:17" ht="24.95" customHeight="1" x14ac:dyDescent="0.2">
      <c r="A12" s="107" t="s">
        <v>21</v>
      </c>
      <c r="B12" s="107" t="s">
        <v>22</v>
      </c>
      <c r="C12" s="107" t="s">
        <v>248</v>
      </c>
      <c r="D12" s="107" t="s">
        <v>260</v>
      </c>
      <c r="E12" s="107" t="s">
        <v>78</v>
      </c>
      <c r="F12" s="107"/>
      <c r="G12" s="107" t="s">
        <v>78</v>
      </c>
      <c r="H12" s="107"/>
      <c r="I12" s="107" t="s">
        <v>78</v>
      </c>
      <c r="J12" s="92" t="s">
        <v>250</v>
      </c>
      <c r="K12" s="134" t="s">
        <v>251</v>
      </c>
      <c r="L12" s="107" t="s">
        <v>78</v>
      </c>
      <c r="M12" s="92" t="s">
        <v>252</v>
      </c>
      <c r="N12" s="134" t="s">
        <v>251</v>
      </c>
      <c r="O12" s="107" t="s">
        <v>78</v>
      </c>
      <c r="P12" s="107"/>
      <c r="Q12" s="107"/>
    </row>
    <row r="13" spans="1:17" ht="24.95" customHeight="1" x14ac:dyDescent="0.2">
      <c r="A13" s="107" t="s">
        <v>21</v>
      </c>
      <c r="B13" s="107" t="s">
        <v>22</v>
      </c>
      <c r="C13" s="107" t="s">
        <v>248</v>
      </c>
      <c r="D13" s="107" t="s">
        <v>261</v>
      </c>
      <c r="E13" s="107" t="s">
        <v>78</v>
      </c>
      <c r="F13" s="107"/>
      <c r="G13" s="107" t="s">
        <v>78</v>
      </c>
      <c r="H13" s="107"/>
      <c r="I13" s="107" t="s">
        <v>78</v>
      </c>
      <c r="J13" s="92" t="s">
        <v>250</v>
      </c>
      <c r="K13" s="134" t="s">
        <v>251</v>
      </c>
      <c r="L13" s="107" t="s">
        <v>78</v>
      </c>
      <c r="M13" s="92" t="s">
        <v>252</v>
      </c>
      <c r="N13" s="134" t="s">
        <v>251</v>
      </c>
      <c r="O13" s="107" t="s">
        <v>78</v>
      </c>
      <c r="P13" s="107"/>
      <c r="Q13" s="107"/>
    </row>
    <row r="14" spans="1:17" ht="24.95" customHeight="1" x14ac:dyDescent="0.2">
      <c r="A14" s="107" t="s">
        <v>21</v>
      </c>
      <c r="B14" s="107" t="s">
        <v>22</v>
      </c>
      <c r="C14" s="107" t="s">
        <v>248</v>
      </c>
      <c r="D14" s="107" t="s">
        <v>262</v>
      </c>
      <c r="E14" s="107" t="s">
        <v>78</v>
      </c>
      <c r="F14" s="107"/>
      <c r="G14" s="107" t="s">
        <v>78</v>
      </c>
      <c r="H14" s="107"/>
      <c r="I14" s="107" t="s">
        <v>78</v>
      </c>
      <c r="J14" s="92" t="s">
        <v>250</v>
      </c>
      <c r="K14" s="134" t="s">
        <v>251</v>
      </c>
      <c r="L14" s="107" t="s">
        <v>78</v>
      </c>
      <c r="M14" s="92" t="s">
        <v>252</v>
      </c>
      <c r="N14" s="134" t="s">
        <v>251</v>
      </c>
      <c r="O14" s="107" t="s">
        <v>78</v>
      </c>
      <c r="P14" s="107"/>
      <c r="Q14" s="107"/>
    </row>
    <row r="15" spans="1:17" ht="24.95" customHeight="1" x14ac:dyDescent="0.2">
      <c r="A15" s="107" t="s">
        <v>21</v>
      </c>
      <c r="B15" s="107" t="s">
        <v>22</v>
      </c>
      <c r="C15" s="107" t="s">
        <v>248</v>
      </c>
      <c r="D15" s="107" t="s">
        <v>263</v>
      </c>
      <c r="E15" s="107" t="s">
        <v>78</v>
      </c>
      <c r="F15" s="107"/>
      <c r="G15" s="107" t="s">
        <v>78</v>
      </c>
      <c r="H15" s="107"/>
      <c r="I15" s="107" t="s">
        <v>78</v>
      </c>
      <c r="J15" s="92" t="s">
        <v>250</v>
      </c>
      <c r="K15" s="134" t="s">
        <v>251</v>
      </c>
      <c r="L15" s="107" t="s">
        <v>78</v>
      </c>
      <c r="M15" s="92" t="s">
        <v>252</v>
      </c>
      <c r="N15" s="134" t="s">
        <v>251</v>
      </c>
      <c r="O15" s="107" t="s">
        <v>78</v>
      </c>
      <c r="P15" s="107"/>
      <c r="Q15" s="107"/>
    </row>
    <row r="16" spans="1:17" ht="24.95" customHeight="1" x14ac:dyDescent="0.2">
      <c r="A16" s="107" t="s">
        <v>21</v>
      </c>
      <c r="B16" s="107" t="s">
        <v>22</v>
      </c>
      <c r="C16" s="107" t="s">
        <v>248</v>
      </c>
      <c r="D16" s="107" t="s">
        <v>264</v>
      </c>
      <c r="E16" s="107" t="s">
        <v>78</v>
      </c>
      <c r="F16" s="107"/>
      <c r="G16" s="107" t="s">
        <v>78</v>
      </c>
      <c r="H16" s="107"/>
      <c r="I16" s="107" t="s">
        <v>78</v>
      </c>
      <c r="J16" s="92" t="s">
        <v>250</v>
      </c>
      <c r="K16" s="134" t="s">
        <v>251</v>
      </c>
      <c r="L16" s="107" t="s">
        <v>78</v>
      </c>
      <c r="M16" s="92" t="s">
        <v>252</v>
      </c>
      <c r="N16" s="134" t="s">
        <v>251</v>
      </c>
      <c r="O16" s="107" t="s">
        <v>78</v>
      </c>
      <c r="P16" s="107"/>
      <c r="Q16" s="107"/>
    </row>
    <row r="17" spans="1:17" ht="24.95" customHeight="1" x14ac:dyDescent="0.2">
      <c r="A17" s="107" t="s">
        <v>21</v>
      </c>
      <c r="B17" s="107" t="s">
        <v>22</v>
      </c>
      <c r="C17" s="107" t="s">
        <v>248</v>
      </c>
      <c r="D17" s="107" t="s">
        <v>265</v>
      </c>
      <c r="E17" s="107" t="s">
        <v>78</v>
      </c>
      <c r="F17" s="107"/>
      <c r="G17" s="107" t="s">
        <v>78</v>
      </c>
      <c r="H17" s="107"/>
      <c r="I17" s="107" t="s">
        <v>78</v>
      </c>
      <c r="J17" s="92" t="s">
        <v>250</v>
      </c>
      <c r="K17" s="134" t="s">
        <v>251</v>
      </c>
      <c r="L17" s="107" t="s">
        <v>78</v>
      </c>
      <c r="M17" s="92" t="s">
        <v>252</v>
      </c>
      <c r="N17" s="134" t="s">
        <v>251</v>
      </c>
      <c r="O17" s="107" t="s">
        <v>78</v>
      </c>
      <c r="P17" s="107"/>
      <c r="Q17" s="107"/>
    </row>
    <row r="18" spans="1:17" ht="24.95" customHeight="1" x14ac:dyDescent="0.2">
      <c r="A18" s="107" t="s">
        <v>24</v>
      </c>
      <c r="B18" s="107" t="s">
        <v>25</v>
      </c>
      <c r="C18" s="107" t="s">
        <v>119</v>
      </c>
      <c r="D18" s="107" t="s">
        <v>85</v>
      </c>
      <c r="E18" s="107" t="s">
        <v>78</v>
      </c>
      <c r="F18" s="107" t="s">
        <v>85</v>
      </c>
      <c r="G18" s="107" t="s">
        <v>78</v>
      </c>
      <c r="H18" s="107" t="s">
        <v>85</v>
      </c>
      <c r="I18" s="107" t="s">
        <v>78</v>
      </c>
      <c r="J18" s="115" t="s">
        <v>85</v>
      </c>
      <c r="K18" s="107" t="s">
        <v>85</v>
      </c>
      <c r="L18" s="107" t="s">
        <v>78</v>
      </c>
      <c r="M18" s="107" t="s">
        <v>85</v>
      </c>
      <c r="N18" s="107" t="s">
        <v>85</v>
      </c>
      <c r="O18" s="107" t="s">
        <v>78</v>
      </c>
      <c r="P18" s="16" t="s">
        <v>224</v>
      </c>
      <c r="Q18" s="107" t="s">
        <v>78</v>
      </c>
    </row>
    <row r="19" spans="1:17" ht="24.95" customHeight="1" x14ac:dyDescent="0.2">
      <c r="A19" s="107" t="s">
        <v>26</v>
      </c>
      <c r="B19" s="107" t="s">
        <v>27</v>
      </c>
      <c r="C19" s="107" t="s">
        <v>228</v>
      </c>
      <c r="D19" s="107" t="s">
        <v>266</v>
      </c>
      <c r="E19" s="107" t="s">
        <v>78</v>
      </c>
      <c r="F19" s="107"/>
      <c r="G19" s="107" t="s">
        <v>78</v>
      </c>
      <c r="H19" s="107"/>
      <c r="I19" s="107" t="s">
        <v>78</v>
      </c>
      <c r="J19" s="92" t="s">
        <v>267</v>
      </c>
      <c r="K19" s="134" t="s">
        <v>268</v>
      </c>
      <c r="L19" s="92" t="s">
        <v>269</v>
      </c>
      <c r="M19" s="92" t="s">
        <v>270</v>
      </c>
      <c r="N19" s="134" t="s">
        <v>268</v>
      </c>
      <c r="O19" s="92" t="s">
        <v>271</v>
      </c>
      <c r="P19" s="107"/>
      <c r="Q19" s="107"/>
    </row>
    <row r="20" spans="1:17" ht="24.95" customHeight="1" x14ac:dyDescent="0.2">
      <c r="A20" s="107" t="s">
        <v>26</v>
      </c>
      <c r="B20" s="107" t="s">
        <v>27</v>
      </c>
      <c r="C20" s="107" t="s">
        <v>228</v>
      </c>
      <c r="D20" s="107" t="s">
        <v>272</v>
      </c>
      <c r="E20" s="107" t="s">
        <v>78</v>
      </c>
      <c r="F20" s="107"/>
      <c r="G20" s="107" t="s">
        <v>78</v>
      </c>
      <c r="H20" s="107"/>
      <c r="I20" s="107" t="s">
        <v>78</v>
      </c>
      <c r="J20" s="92" t="s">
        <v>267</v>
      </c>
      <c r="K20" s="134" t="s">
        <v>268</v>
      </c>
      <c r="L20" s="92" t="s">
        <v>273</v>
      </c>
      <c r="M20" s="92" t="s">
        <v>270</v>
      </c>
      <c r="N20" s="134" t="s">
        <v>268</v>
      </c>
      <c r="O20" s="92" t="s">
        <v>274</v>
      </c>
      <c r="P20" s="107"/>
      <c r="Q20" s="107"/>
    </row>
    <row r="21" spans="1:17" ht="24.95" customHeight="1" x14ac:dyDescent="0.2">
      <c r="A21" s="125" t="s">
        <v>3087</v>
      </c>
      <c r="B21" s="107" t="s">
        <v>3087</v>
      </c>
      <c r="C21" s="125" t="s">
        <v>3113</v>
      </c>
      <c r="D21" s="125" t="s">
        <v>3136</v>
      </c>
      <c r="E21" s="125" t="s">
        <v>3108</v>
      </c>
      <c r="F21" s="125" t="s">
        <v>85</v>
      </c>
      <c r="G21" s="125" t="s">
        <v>3108</v>
      </c>
      <c r="H21" s="190" t="s">
        <v>3112</v>
      </c>
      <c r="I21" s="190" t="s">
        <v>3108</v>
      </c>
      <c r="J21" s="511" t="s">
        <v>3137</v>
      </c>
      <c r="K21" s="511" t="s">
        <v>3138</v>
      </c>
      <c r="L21" s="125" t="s">
        <v>3108</v>
      </c>
      <c r="M21" s="511" t="s">
        <v>3139</v>
      </c>
      <c r="N21" s="511" t="s">
        <v>3138</v>
      </c>
      <c r="O21" s="125" t="s">
        <v>3108</v>
      </c>
      <c r="P21" s="191"/>
      <c r="Q21" s="191" t="s">
        <v>3108</v>
      </c>
    </row>
    <row r="22" spans="1:17" ht="24.95" customHeight="1" x14ac:dyDescent="0.2">
      <c r="A22" s="125" t="s">
        <v>3087</v>
      </c>
      <c r="B22" s="107" t="s">
        <v>3087</v>
      </c>
      <c r="C22" s="125" t="s">
        <v>3113</v>
      </c>
      <c r="D22" s="125" t="s">
        <v>3140</v>
      </c>
      <c r="E22" s="125" t="s">
        <v>3108</v>
      </c>
      <c r="F22" s="125"/>
      <c r="G22" s="125"/>
      <c r="H22" s="125"/>
      <c r="I22" s="125"/>
      <c r="J22" s="511" t="s">
        <v>3137</v>
      </c>
      <c r="K22" s="511" t="s">
        <v>3138</v>
      </c>
      <c r="L22" s="125" t="s">
        <v>3108</v>
      </c>
      <c r="M22" s="511" t="s">
        <v>3139</v>
      </c>
      <c r="N22" s="511" t="s">
        <v>3138</v>
      </c>
      <c r="O22" s="125" t="s">
        <v>3108</v>
      </c>
      <c r="P22" s="125"/>
      <c r="Q22" s="191" t="s">
        <v>3108</v>
      </c>
    </row>
    <row r="23" spans="1:17" ht="24.95" customHeight="1" x14ac:dyDescent="0.2">
      <c r="A23" s="125" t="s">
        <v>3087</v>
      </c>
      <c r="B23" s="107" t="s">
        <v>3087</v>
      </c>
      <c r="C23" s="125" t="s">
        <v>3113</v>
      </c>
      <c r="D23" s="125" t="s">
        <v>3141</v>
      </c>
      <c r="E23" s="125" t="s">
        <v>3108</v>
      </c>
      <c r="F23" s="125"/>
      <c r="G23" s="125"/>
      <c r="H23" s="125"/>
      <c r="I23" s="125"/>
      <c r="J23" s="511" t="s">
        <v>3137</v>
      </c>
      <c r="K23" s="511" t="s">
        <v>3138</v>
      </c>
      <c r="L23" s="125" t="s">
        <v>3108</v>
      </c>
      <c r="M23" s="511" t="s">
        <v>3139</v>
      </c>
      <c r="N23" s="511" t="s">
        <v>3138</v>
      </c>
      <c r="O23" s="125" t="s">
        <v>3108</v>
      </c>
      <c r="P23" s="125"/>
      <c r="Q23" s="191" t="s">
        <v>3108</v>
      </c>
    </row>
    <row r="24" spans="1:17" ht="24.95" customHeight="1" x14ac:dyDescent="0.2">
      <c r="A24" s="125" t="s">
        <v>3087</v>
      </c>
      <c r="B24" s="107" t="s">
        <v>3087</v>
      </c>
      <c r="C24" s="125" t="s">
        <v>3113</v>
      </c>
      <c r="D24" s="125" t="s">
        <v>3142</v>
      </c>
      <c r="E24" s="125" t="s">
        <v>3108</v>
      </c>
      <c r="F24" s="125"/>
      <c r="G24" s="125"/>
      <c r="H24" s="125"/>
      <c r="I24" s="125"/>
      <c r="J24" s="511" t="s">
        <v>3137</v>
      </c>
      <c r="K24" s="511" t="s">
        <v>3138</v>
      </c>
      <c r="L24" s="125" t="s">
        <v>3108</v>
      </c>
      <c r="M24" s="511" t="s">
        <v>3139</v>
      </c>
      <c r="N24" s="511" t="s">
        <v>3138</v>
      </c>
      <c r="O24" s="125" t="s">
        <v>3108</v>
      </c>
      <c r="P24" s="125"/>
      <c r="Q24" s="191" t="s">
        <v>3108</v>
      </c>
    </row>
    <row r="25" spans="1:17" ht="24.95" customHeight="1" x14ac:dyDescent="0.2">
      <c r="A25" s="125" t="s">
        <v>3087</v>
      </c>
      <c r="B25" s="107" t="s">
        <v>3087</v>
      </c>
      <c r="C25" s="125" t="s">
        <v>3113</v>
      </c>
      <c r="D25" s="125" t="s">
        <v>3143</v>
      </c>
      <c r="E25" s="125" t="s">
        <v>3108</v>
      </c>
      <c r="F25" s="125"/>
      <c r="G25" s="125"/>
      <c r="H25" s="125"/>
      <c r="I25" s="125"/>
      <c r="J25" s="511" t="s">
        <v>3137</v>
      </c>
      <c r="K25" s="511" t="s">
        <v>3138</v>
      </c>
      <c r="L25" s="125" t="s">
        <v>3108</v>
      </c>
      <c r="M25" s="511" t="s">
        <v>3139</v>
      </c>
      <c r="N25" s="511" t="s">
        <v>3138</v>
      </c>
      <c r="O25" s="125" t="s">
        <v>3108</v>
      </c>
      <c r="P25" s="125"/>
      <c r="Q25" s="191" t="s">
        <v>3108</v>
      </c>
    </row>
    <row r="26" spans="1:17" ht="24.95" customHeight="1" x14ac:dyDescent="0.2">
      <c r="A26" s="125" t="s">
        <v>3087</v>
      </c>
      <c r="B26" s="107" t="s">
        <v>3087</v>
      </c>
      <c r="C26" s="125" t="s">
        <v>3113</v>
      </c>
      <c r="D26" s="125" t="s">
        <v>3144</v>
      </c>
      <c r="E26" s="125" t="s">
        <v>3108</v>
      </c>
      <c r="F26" s="125"/>
      <c r="G26" s="125"/>
      <c r="H26" s="125"/>
      <c r="I26" s="125"/>
      <c r="J26" s="511" t="s">
        <v>3137</v>
      </c>
      <c r="K26" s="511" t="s">
        <v>3138</v>
      </c>
      <c r="L26" s="125" t="s">
        <v>3108</v>
      </c>
      <c r="M26" s="511" t="s">
        <v>3139</v>
      </c>
      <c r="N26" s="511" t="s">
        <v>3138</v>
      </c>
      <c r="O26" s="125" t="s">
        <v>3108</v>
      </c>
      <c r="P26" s="125"/>
      <c r="Q26" s="191" t="s">
        <v>3108</v>
      </c>
    </row>
    <row r="27" spans="1:17" ht="24.95" customHeight="1" x14ac:dyDescent="0.2">
      <c r="A27" s="125" t="s">
        <v>3087</v>
      </c>
      <c r="B27" s="107" t="s">
        <v>3087</v>
      </c>
      <c r="C27" s="125" t="s">
        <v>3113</v>
      </c>
      <c r="D27" s="125" t="s">
        <v>3145</v>
      </c>
      <c r="E27" s="125" t="s">
        <v>3108</v>
      </c>
      <c r="F27" s="125"/>
      <c r="G27" s="125"/>
      <c r="H27" s="125"/>
      <c r="I27" s="125"/>
      <c r="J27" s="511" t="s">
        <v>3137</v>
      </c>
      <c r="K27" s="511" t="s">
        <v>3138</v>
      </c>
      <c r="L27" s="125" t="s">
        <v>3108</v>
      </c>
      <c r="M27" s="511" t="s">
        <v>3139</v>
      </c>
      <c r="N27" s="511" t="s">
        <v>3138</v>
      </c>
      <c r="O27" s="125" t="s">
        <v>3108</v>
      </c>
      <c r="P27" s="125"/>
      <c r="Q27" s="191" t="s">
        <v>3108</v>
      </c>
    </row>
    <row r="28" spans="1:17" ht="24.95" customHeight="1" x14ac:dyDescent="0.2">
      <c r="A28" s="125" t="s">
        <v>3087</v>
      </c>
      <c r="B28" s="107" t="s">
        <v>3087</v>
      </c>
      <c r="C28" s="125" t="s">
        <v>3113</v>
      </c>
      <c r="D28" s="125" t="s">
        <v>3146</v>
      </c>
      <c r="E28" s="125" t="s">
        <v>3108</v>
      </c>
      <c r="F28" s="125"/>
      <c r="G28" s="125"/>
      <c r="H28" s="125"/>
      <c r="I28" s="125"/>
      <c r="J28" s="511" t="s">
        <v>3137</v>
      </c>
      <c r="K28" s="511" t="s">
        <v>3138</v>
      </c>
      <c r="L28" s="125" t="s">
        <v>3108</v>
      </c>
      <c r="M28" s="511" t="s">
        <v>3139</v>
      </c>
      <c r="N28" s="511" t="s">
        <v>3138</v>
      </c>
      <c r="O28" s="125" t="s">
        <v>3108</v>
      </c>
      <c r="P28" s="125"/>
      <c r="Q28" s="191" t="s">
        <v>3108</v>
      </c>
    </row>
    <row r="29" spans="1:17" ht="24.95" customHeight="1" x14ac:dyDescent="0.2">
      <c r="A29" s="125" t="s">
        <v>3087</v>
      </c>
      <c r="B29" s="107" t="s">
        <v>3087</v>
      </c>
      <c r="C29" s="125" t="s">
        <v>3113</v>
      </c>
      <c r="D29" s="125" t="s">
        <v>3147</v>
      </c>
      <c r="E29" s="125" t="s">
        <v>3108</v>
      </c>
      <c r="F29" s="125"/>
      <c r="G29" s="125"/>
      <c r="H29" s="125"/>
      <c r="I29" s="125"/>
      <c r="J29" s="511" t="s">
        <v>3137</v>
      </c>
      <c r="K29" s="511" t="s">
        <v>3138</v>
      </c>
      <c r="L29" s="125" t="s">
        <v>3108</v>
      </c>
      <c r="M29" s="511" t="s">
        <v>3139</v>
      </c>
      <c r="N29" s="511" t="s">
        <v>3138</v>
      </c>
      <c r="O29" s="125" t="s">
        <v>3108</v>
      </c>
      <c r="P29" s="125"/>
      <c r="Q29" s="191" t="s">
        <v>3108</v>
      </c>
    </row>
    <row r="30" spans="1:17" ht="24.95" customHeight="1" x14ac:dyDescent="0.2">
      <c r="A30" s="125" t="s">
        <v>3087</v>
      </c>
      <c r="B30" s="107" t="s">
        <v>3087</v>
      </c>
      <c r="C30" s="125" t="s">
        <v>3113</v>
      </c>
      <c r="D30" s="125" t="s">
        <v>3148</v>
      </c>
      <c r="E30" s="125" t="s">
        <v>3108</v>
      </c>
      <c r="F30" s="125"/>
      <c r="G30" s="125"/>
      <c r="H30" s="125"/>
      <c r="I30" s="125"/>
      <c r="J30" s="511" t="s">
        <v>3137</v>
      </c>
      <c r="K30" s="511" t="s">
        <v>3138</v>
      </c>
      <c r="L30" s="125" t="s">
        <v>3108</v>
      </c>
      <c r="M30" s="511" t="s">
        <v>3139</v>
      </c>
      <c r="N30" s="511" t="s">
        <v>3138</v>
      </c>
      <c r="O30" s="125" t="s">
        <v>3108</v>
      </c>
      <c r="P30" s="125"/>
      <c r="Q30" s="191" t="s">
        <v>3108</v>
      </c>
    </row>
    <row r="31" spans="1:17" ht="24.95" customHeight="1" x14ac:dyDescent="0.2">
      <c r="A31" s="107" t="s">
        <v>3782</v>
      </c>
      <c r="B31" s="146" t="s">
        <v>3073</v>
      </c>
      <c r="C31" s="107" t="s">
        <v>3804</v>
      </c>
      <c r="D31" s="107" t="s">
        <v>3805</v>
      </c>
      <c r="E31" s="107"/>
      <c r="F31" s="107" t="s">
        <v>3806</v>
      </c>
      <c r="G31" s="107"/>
      <c r="H31" s="107" t="s">
        <v>3806</v>
      </c>
      <c r="I31" s="107"/>
      <c r="J31" s="134" t="s">
        <v>3807</v>
      </c>
      <c r="K31" s="107" t="s">
        <v>85</v>
      </c>
      <c r="L31" s="107"/>
      <c r="M31" s="134" t="s">
        <v>3808</v>
      </c>
      <c r="N31" s="107" t="s">
        <v>3806</v>
      </c>
      <c r="O31" s="107"/>
      <c r="P31" s="107"/>
      <c r="Q31" s="107"/>
    </row>
    <row r="32" spans="1:17" ht="24.95" customHeight="1" x14ac:dyDescent="0.2">
      <c r="A32" s="107" t="s">
        <v>3782</v>
      </c>
      <c r="B32" s="146" t="s">
        <v>3073</v>
      </c>
      <c r="C32" s="107" t="s">
        <v>3804</v>
      </c>
      <c r="D32" s="107" t="s">
        <v>3809</v>
      </c>
      <c r="E32" s="107"/>
      <c r="F32" s="107" t="s">
        <v>3806</v>
      </c>
      <c r="G32" s="107"/>
      <c r="H32" s="107" t="s">
        <v>3806</v>
      </c>
      <c r="I32" s="107"/>
      <c r="J32" s="134" t="s">
        <v>3807</v>
      </c>
      <c r="K32" s="107" t="s">
        <v>85</v>
      </c>
      <c r="L32" s="107"/>
      <c r="M32" s="134" t="s">
        <v>3808</v>
      </c>
      <c r="N32" s="107" t="s">
        <v>3806</v>
      </c>
      <c r="O32" s="107"/>
      <c r="P32" s="107"/>
      <c r="Q32" s="107"/>
    </row>
    <row r="33" spans="1:17" ht="24.95" customHeight="1" x14ac:dyDescent="0.2">
      <c r="A33" s="107" t="s">
        <v>3782</v>
      </c>
      <c r="B33" s="146" t="s">
        <v>3073</v>
      </c>
      <c r="C33" s="107" t="s">
        <v>3804</v>
      </c>
      <c r="D33" s="107" t="s">
        <v>3810</v>
      </c>
      <c r="E33" s="107"/>
      <c r="F33" s="107" t="s">
        <v>3806</v>
      </c>
      <c r="G33" s="107"/>
      <c r="H33" s="107" t="s">
        <v>3806</v>
      </c>
      <c r="I33" s="107"/>
      <c r="J33" s="134" t="s">
        <v>3807</v>
      </c>
      <c r="K33" s="107" t="s">
        <v>85</v>
      </c>
      <c r="L33" s="107"/>
      <c r="M33" s="134" t="s">
        <v>3808</v>
      </c>
      <c r="N33" s="107" t="s">
        <v>3806</v>
      </c>
      <c r="O33" s="107"/>
      <c r="P33" s="107"/>
      <c r="Q33" s="107"/>
    </row>
    <row r="34" spans="1:17" ht="24.95" customHeight="1" x14ac:dyDescent="0.2">
      <c r="A34" s="107" t="s">
        <v>3782</v>
      </c>
      <c r="B34" s="146" t="s">
        <v>3073</v>
      </c>
      <c r="C34" s="107" t="s">
        <v>3804</v>
      </c>
      <c r="D34" s="107" t="s">
        <v>3811</v>
      </c>
      <c r="E34" s="107"/>
      <c r="F34" s="107" t="s">
        <v>3806</v>
      </c>
      <c r="G34" s="107"/>
      <c r="H34" s="107" t="s">
        <v>3806</v>
      </c>
      <c r="I34" s="107"/>
      <c r="J34" s="134" t="s">
        <v>3807</v>
      </c>
      <c r="K34" s="107" t="s">
        <v>85</v>
      </c>
      <c r="L34" s="107"/>
      <c r="M34" s="134" t="s">
        <v>3808</v>
      </c>
      <c r="N34" s="107" t="s">
        <v>3806</v>
      </c>
      <c r="O34" s="107"/>
      <c r="P34" s="107"/>
      <c r="Q34" s="107"/>
    </row>
    <row r="35" spans="1:17" ht="24.95" customHeight="1" x14ac:dyDescent="0.2">
      <c r="A35" s="107" t="s">
        <v>3782</v>
      </c>
      <c r="B35" s="146" t="s">
        <v>3073</v>
      </c>
      <c r="C35" s="107" t="s">
        <v>3804</v>
      </c>
      <c r="D35" s="107" t="s">
        <v>3812</v>
      </c>
      <c r="E35" s="107"/>
      <c r="F35" s="107" t="s">
        <v>3806</v>
      </c>
      <c r="G35" s="107"/>
      <c r="H35" s="107" t="s">
        <v>3806</v>
      </c>
      <c r="I35" s="107"/>
      <c r="J35" s="134" t="s">
        <v>3807</v>
      </c>
      <c r="K35" s="107" t="s">
        <v>85</v>
      </c>
      <c r="L35" s="107"/>
      <c r="M35" s="134" t="s">
        <v>3808</v>
      </c>
      <c r="N35" s="107" t="s">
        <v>3806</v>
      </c>
      <c r="O35" s="107"/>
      <c r="P35" s="107"/>
      <c r="Q35" s="107"/>
    </row>
    <row r="36" spans="1:17" ht="24.95" customHeight="1" x14ac:dyDescent="0.2">
      <c r="A36" s="107" t="s">
        <v>3782</v>
      </c>
      <c r="B36" s="146" t="s">
        <v>3073</v>
      </c>
      <c r="C36" s="107" t="s">
        <v>3804</v>
      </c>
      <c r="D36" s="107" t="s">
        <v>3813</v>
      </c>
      <c r="E36" s="107"/>
      <c r="F36" s="107" t="s">
        <v>3806</v>
      </c>
      <c r="G36" s="107"/>
      <c r="H36" s="107" t="s">
        <v>3806</v>
      </c>
      <c r="I36" s="107"/>
      <c r="J36" s="134" t="s">
        <v>3807</v>
      </c>
      <c r="K36" s="107" t="s">
        <v>85</v>
      </c>
      <c r="L36" s="107"/>
      <c r="M36" s="134" t="s">
        <v>3808</v>
      </c>
      <c r="N36" s="107" t="s">
        <v>3806</v>
      </c>
      <c r="O36" s="107"/>
      <c r="P36" s="107"/>
      <c r="Q36" s="107"/>
    </row>
    <row r="37" spans="1:17" ht="24.95" customHeight="1" x14ac:dyDescent="0.2">
      <c r="A37" s="107" t="s">
        <v>3782</v>
      </c>
      <c r="B37" s="146" t="s">
        <v>3073</v>
      </c>
      <c r="C37" s="107" t="s">
        <v>3804</v>
      </c>
      <c r="D37" s="107" t="s">
        <v>3814</v>
      </c>
      <c r="E37" s="107"/>
      <c r="F37" s="107" t="s">
        <v>3806</v>
      </c>
      <c r="G37" s="107"/>
      <c r="H37" s="107" t="s">
        <v>3806</v>
      </c>
      <c r="I37" s="107"/>
      <c r="J37" s="134" t="s">
        <v>3807</v>
      </c>
      <c r="K37" s="107" t="s">
        <v>85</v>
      </c>
      <c r="L37" s="107"/>
      <c r="M37" s="134" t="s">
        <v>3808</v>
      </c>
      <c r="N37" s="107" t="s">
        <v>3806</v>
      </c>
      <c r="O37" s="107"/>
      <c r="P37" s="107"/>
      <c r="Q37" s="107"/>
    </row>
    <row r="38" spans="1:17" ht="24.95" customHeight="1" x14ac:dyDescent="0.2">
      <c r="A38" s="107" t="s">
        <v>3782</v>
      </c>
      <c r="B38" s="146" t="s">
        <v>3073</v>
      </c>
      <c r="C38" s="107" t="s">
        <v>3804</v>
      </c>
      <c r="D38" s="107" t="s">
        <v>3815</v>
      </c>
      <c r="E38" s="107"/>
      <c r="F38" s="107" t="s">
        <v>3806</v>
      </c>
      <c r="G38" s="107"/>
      <c r="H38" s="107" t="s">
        <v>3806</v>
      </c>
      <c r="I38" s="107"/>
      <c r="J38" s="134" t="s">
        <v>3807</v>
      </c>
      <c r="K38" s="107" t="s">
        <v>85</v>
      </c>
      <c r="L38" s="107"/>
      <c r="M38" s="134" t="s">
        <v>3808</v>
      </c>
      <c r="N38" s="107" t="s">
        <v>3806</v>
      </c>
      <c r="O38" s="107"/>
      <c r="P38" s="107"/>
      <c r="Q38" s="107"/>
    </row>
    <row r="39" spans="1:17" ht="24.95" customHeight="1" x14ac:dyDescent="0.2">
      <c r="A39" s="107" t="s">
        <v>3782</v>
      </c>
      <c r="B39" s="146" t="s">
        <v>3073</v>
      </c>
      <c r="C39" s="107" t="s">
        <v>3804</v>
      </c>
      <c r="D39" s="107" t="s">
        <v>3816</v>
      </c>
      <c r="E39" s="107"/>
      <c r="F39" s="107" t="s">
        <v>3806</v>
      </c>
      <c r="G39" s="107"/>
      <c r="H39" s="107" t="s">
        <v>3806</v>
      </c>
      <c r="I39" s="107"/>
      <c r="J39" s="134" t="s">
        <v>3807</v>
      </c>
      <c r="K39" s="107" t="s">
        <v>85</v>
      </c>
      <c r="L39" s="107"/>
      <c r="M39" s="134" t="s">
        <v>3808</v>
      </c>
      <c r="N39" s="107" t="s">
        <v>3806</v>
      </c>
      <c r="O39" s="107"/>
      <c r="P39" s="107"/>
      <c r="Q39" s="107"/>
    </row>
    <row r="40" spans="1:17" ht="24.95" customHeight="1" x14ac:dyDescent="0.2">
      <c r="A40" s="107" t="s">
        <v>3782</v>
      </c>
      <c r="B40" s="146" t="s">
        <v>3073</v>
      </c>
      <c r="C40" s="107" t="s">
        <v>3804</v>
      </c>
      <c r="D40" s="107" t="s">
        <v>3817</v>
      </c>
      <c r="E40" s="107"/>
      <c r="F40" s="107" t="s">
        <v>3806</v>
      </c>
      <c r="G40" s="107"/>
      <c r="H40" s="107" t="s">
        <v>3806</v>
      </c>
      <c r="I40" s="107"/>
      <c r="J40" s="134" t="s">
        <v>3807</v>
      </c>
      <c r="K40" s="107" t="s">
        <v>85</v>
      </c>
      <c r="L40" s="107"/>
      <c r="M40" s="134" t="s">
        <v>3808</v>
      </c>
      <c r="N40" s="107" t="s">
        <v>3806</v>
      </c>
      <c r="O40" s="107"/>
      <c r="P40" s="107"/>
      <c r="Q40" s="107"/>
    </row>
    <row r="41" spans="1:17" ht="24.95" customHeight="1" x14ac:dyDescent="0.2">
      <c r="A41" s="107" t="s">
        <v>3782</v>
      </c>
      <c r="B41" s="146" t="s">
        <v>3073</v>
      </c>
      <c r="C41" s="107" t="s">
        <v>3804</v>
      </c>
      <c r="D41" s="107" t="s">
        <v>3818</v>
      </c>
      <c r="E41" s="107"/>
      <c r="F41" s="107" t="s">
        <v>3806</v>
      </c>
      <c r="G41" s="107"/>
      <c r="H41" s="107" t="s">
        <v>3806</v>
      </c>
      <c r="I41" s="107"/>
      <c r="J41" s="134" t="s">
        <v>3807</v>
      </c>
      <c r="K41" s="107" t="s">
        <v>85</v>
      </c>
      <c r="L41" s="107"/>
      <c r="M41" s="134" t="s">
        <v>3808</v>
      </c>
      <c r="N41" s="107" t="s">
        <v>3806</v>
      </c>
      <c r="O41" s="107"/>
      <c r="P41" s="107"/>
      <c r="Q41" s="107"/>
    </row>
    <row r="42" spans="1:17" ht="24.95" customHeight="1" x14ac:dyDescent="0.2">
      <c r="A42" s="107" t="s">
        <v>3782</v>
      </c>
      <c r="B42" s="146" t="s">
        <v>3073</v>
      </c>
      <c r="C42" s="107" t="s">
        <v>3804</v>
      </c>
      <c r="D42" s="107" t="s">
        <v>3819</v>
      </c>
      <c r="E42" s="107"/>
      <c r="F42" s="107" t="s">
        <v>3806</v>
      </c>
      <c r="G42" s="107"/>
      <c r="H42" s="107" t="s">
        <v>3806</v>
      </c>
      <c r="I42" s="107"/>
      <c r="J42" s="134" t="s">
        <v>3807</v>
      </c>
      <c r="K42" s="107" t="s">
        <v>85</v>
      </c>
      <c r="L42" s="107"/>
      <c r="M42" s="134" t="s">
        <v>3808</v>
      </c>
      <c r="N42" s="107" t="s">
        <v>3806</v>
      </c>
      <c r="O42" s="107"/>
      <c r="P42" s="107"/>
      <c r="Q42" s="107"/>
    </row>
    <row r="43" spans="1:17" ht="24.95" customHeight="1" x14ac:dyDescent="0.2">
      <c r="A43" s="107" t="s">
        <v>3782</v>
      </c>
      <c r="B43" s="146" t="s">
        <v>3073</v>
      </c>
      <c r="C43" s="107" t="s">
        <v>3804</v>
      </c>
      <c r="D43" s="107" t="s">
        <v>3820</v>
      </c>
      <c r="E43" s="107"/>
      <c r="F43" s="107" t="s">
        <v>3806</v>
      </c>
      <c r="G43" s="107"/>
      <c r="H43" s="107" t="s">
        <v>3806</v>
      </c>
      <c r="I43" s="107"/>
      <c r="J43" s="134" t="s">
        <v>3807</v>
      </c>
      <c r="K43" s="107" t="s">
        <v>85</v>
      </c>
      <c r="L43" s="107"/>
      <c r="M43" s="134" t="s">
        <v>3808</v>
      </c>
      <c r="N43" s="107" t="s">
        <v>3806</v>
      </c>
      <c r="O43" s="107"/>
      <c r="P43" s="107"/>
      <c r="Q43" s="107"/>
    </row>
    <row r="44" spans="1:17" ht="24.95" customHeight="1" x14ac:dyDescent="0.2">
      <c r="A44" s="107" t="s">
        <v>3782</v>
      </c>
      <c r="B44" s="146" t="s">
        <v>3073</v>
      </c>
      <c r="C44" s="107" t="s">
        <v>3804</v>
      </c>
      <c r="D44" s="107" t="s">
        <v>3821</v>
      </c>
      <c r="E44" s="107"/>
      <c r="F44" s="107" t="s">
        <v>3806</v>
      </c>
      <c r="G44" s="107"/>
      <c r="H44" s="107" t="s">
        <v>3806</v>
      </c>
      <c r="I44" s="107"/>
      <c r="J44" s="134" t="s">
        <v>3807</v>
      </c>
      <c r="K44" s="107" t="s">
        <v>85</v>
      </c>
      <c r="L44" s="107"/>
      <c r="M44" s="134" t="s">
        <v>3808</v>
      </c>
      <c r="N44" s="107" t="s">
        <v>3806</v>
      </c>
      <c r="O44" s="107"/>
      <c r="P44" s="107"/>
      <c r="Q44" s="107"/>
    </row>
    <row r="45" spans="1:17" ht="24.95" customHeight="1" x14ac:dyDescent="0.2">
      <c r="A45" s="107" t="s">
        <v>3782</v>
      </c>
      <c r="B45" s="146" t="s">
        <v>3073</v>
      </c>
      <c r="C45" s="107" t="s">
        <v>3804</v>
      </c>
      <c r="D45" s="107" t="s">
        <v>3822</v>
      </c>
      <c r="E45" s="107"/>
      <c r="F45" s="107" t="s">
        <v>3806</v>
      </c>
      <c r="G45" s="107"/>
      <c r="H45" s="107" t="s">
        <v>3806</v>
      </c>
      <c r="I45" s="107"/>
      <c r="J45" s="134" t="s">
        <v>3807</v>
      </c>
      <c r="K45" s="107" t="s">
        <v>85</v>
      </c>
      <c r="L45" s="107"/>
      <c r="M45" s="134" t="s">
        <v>3808</v>
      </c>
      <c r="N45" s="107" t="s">
        <v>3806</v>
      </c>
      <c r="O45" s="107"/>
      <c r="P45" s="107"/>
      <c r="Q45" s="107"/>
    </row>
    <row r="46" spans="1:17" ht="24.95" customHeight="1" x14ac:dyDescent="0.2">
      <c r="A46" s="107" t="s">
        <v>3782</v>
      </c>
      <c r="B46" s="146" t="s">
        <v>3073</v>
      </c>
      <c r="C46" s="107" t="s">
        <v>3804</v>
      </c>
      <c r="D46" s="107" t="s">
        <v>3823</v>
      </c>
      <c r="E46" s="107"/>
      <c r="F46" s="107" t="s">
        <v>3806</v>
      </c>
      <c r="G46" s="107"/>
      <c r="H46" s="107" t="s">
        <v>3806</v>
      </c>
      <c r="I46" s="107"/>
      <c r="J46" s="134" t="s">
        <v>3807</v>
      </c>
      <c r="K46" s="107" t="s">
        <v>85</v>
      </c>
      <c r="L46" s="107"/>
      <c r="M46" s="134" t="s">
        <v>3808</v>
      </c>
      <c r="N46" s="107" t="s">
        <v>3806</v>
      </c>
      <c r="O46" s="107"/>
      <c r="P46" s="107"/>
      <c r="Q46" s="107"/>
    </row>
    <row r="47" spans="1:17" ht="24.95" customHeight="1" x14ac:dyDescent="0.2">
      <c r="A47" s="107" t="s">
        <v>3782</v>
      </c>
      <c r="B47" s="146" t="s">
        <v>3073</v>
      </c>
      <c r="C47" s="107" t="s">
        <v>3804</v>
      </c>
      <c r="D47" s="107" t="s">
        <v>3824</v>
      </c>
      <c r="E47" s="107"/>
      <c r="F47" s="107" t="s">
        <v>3806</v>
      </c>
      <c r="G47" s="107"/>
      <c r="H47" s="107" t="s">
        <v>3806</v>
      </c>
      <c r="I47" s="107"/>
      <c r="J47" s="134" t="s">
        <v>3807</v>
      </c>
      <c r="K47" s="107" t="s">
        <v>85</v>
      </c>
      <c r="L47" s="107"/>
      <c r="M47" s="134" t="s">
        <v>3808</v>
      </c>
      <c r="N47" s="107" t="s">
        <v>3806</v>
      </c>
      <c r="O47" s="107"/>
      <c r="P47" s="107"/>
      <c r="Q47" s="107"/>
    </row>
    <row r="48" spans="1:17" ht="24.95" customHeight="1" x14ac:dyDescent="0.2">
      <c r="A48" s="107" t="s">
        <v>3080</v>
      </c>
      <c r="B48" s="107" t="s">
        <v>3080</v>
      </c>
      <c r="C48" s="107" t="s">
        <v>4418</v>
      </c>
      <c r="D48" s="107" t="s">
        <v>4419</v>
      </c>
      <c r="E48" s="107"/>
      <c r="F48" s="107"/>
      <c r="G48" s="107"/>
      <c r="H48" s="107"/>
      <c r="I48" s="107"/>
      <c r="J48" s="107">
        <v>64.39</v>
      </c>
      <c r="K48" s="107">
        <v>71.92</v>
      </c>
      <c r="L48" s="107"/>
      <c r="M48" s="107">
        <v>116.09</v>
      </c>
      <c r="N48" s="107">
        <v>76.61</v>
      </c>
      <c r="O48" s="107"/>
      <c r="P48" s="107"/>
      <c r="Q48" s="107"/>
    </row>
    <row r="49" spans="1:17" ht="24.95" customHeight="1" x14ac:dyDescent="0.2">
      <c r="A49" s="107" t="s">
        <v>3080</v>
      </c>
      <c r="B49" s="107" t="s">
        <v>3080</v>
      </c>
      <c r="C49" s="107" t="s">
        <v>4418</v>
      </c>
      <c r="D49" s="107" t="s">
        <v>4420</v>
      </c>
      <c r="E49" s="107"/>
      <c r="F49" s="107"/>
      <c r="G49" s="107"/>
      <c r="H49" s="107"/>
      <c r="I49" s="107"/>
      <c r="J49" s="107">
        <v>0.45</v>
      </c>
      <c r="K49" s="107">
        <v>0.66</v>
      </c>
      <c r="L49" s="107"/>
      <c r="M49" s="107">
        <v>0.69</v>
      </c>
      <c r="N49" s="107">
        <v>0.7</v>
      </c>
      <c r="O49" s="107"/>
      <c r="P49" s="107"/>
      <c r="Q49" s="107"/>
    </row>
    <row r="50" spans="1:17" ht="24.95" customHeight="1" x14ac:dyDescent="0.2">
      <c r="A50" s="107" t="s">
        <v>3080</v>
      </c>
      <c r="B50" s="107" t="s">
        <v>3080</v>
      </c>
      <c r="C50" s="107" t="s">
        <v>4418</v>
      </c>
      <c r="D50" s="107" t="s">
        <v>4421</v>
      </c>
      <c r="E50" s="107"/>
      <c r="F50" s="107"/>
      <c r="G50" s="107"/>
      <c r="H50" s="107"/>
      <c r="I50" s="107"/>
      <c r="J50" s="107">
        <v>1E-3</v>
      </c>
      <c r="K50" s="107">
        <v>2E-3</v>
      </c>
      <c r="L50" s="107"/>
      <c r="M50" s="107">
        <v>2E-3</v>
      </c>
      <c r="N50" s="107">
        <v>3.0000000000000001E-3</v>
      </c>
      <c r="O50" s="107"/>
      <c r="P50" s="107"/>
      <c r="Q50" s="107"/>
    </row>
    <row r="51" spans="1:17" ht="24.95" customHeight="1" x14ac:dyDescent="0.2">
      <c r="A51" s="107" t="s">
        <v>3080</v>
      </c>
      <c r="B51" s="107" t="s">
        <v>3080</v>
      </c>
      <c r="C51" s="107" t="s">
        <v>4418</v>
      </c>
      <c r="D51" s="107" t="s">
        <v>4422</v>
      </c>
      <c r="E51" s="107"/>
      <c r="F51" s="107"/>
      <c r="G51" s="107"/>
      <c r="H51" s="107"/>
      <c r="I51" s="107"/>
      <c r="J51" s="107" t="s">
        <v>85</v>
      </c>
      <c r="K51" s="107"/>
      <c r="L51" s="107" t="s">
        <v>85</v>
      </c>
      <c r="M51" s="107">
        <v>2E-3</v>
      </c>
      <c r="N51" s="107"/>
      <c r="O51" s="107" t="s">
        <v>85</v>
      </c>
      <c r="P51" s="107"/>
      <c r="Q51" s="107" t="s">
        <v>4423</v>
      </c>
    </row>
    <row r="52" spans="1:17" s="453" customFormat="1" ht="24.95" customHeight="1" x14ac:dyDescent="0.25">
      <c r="A52" s="462" t="s">
        <v>3083</v>
      </c>
      <c r="B52" s="463" t="s">
        <v>3083</v>
      </c>
      <c r="C52" s="463" t="s">
        <v>5403</v>
      </c>
      <c r="D52" s="463" t="s">
        <v>5408</v>
      </c>
      <c r="E52" s="463" t="s">
        <v>5387</v>
      </c>
      <c r="F52" s="463" t="s">
        <v>85</v>
      </c>
      <c r="G52" s="463" t="s">
        <v>5387</v>
      </c>
      <c r="H52" s="463" t="s">
        <v>85</v>
      </c>
      <c r="I52" s="463" t="s">
        <v>5387</v>
      </c>
      <c r="J52" s="512" t="s">
        <v>5409</v>
      </c>
      <c r="K52" s="512" t="s">
        <v>5410</v>
      </c>
      <c r="L52" s="463" t="s">
        <v>5394</v>
      </c>
      <c r="M52" s="512" t="s">
        <v>5411</v>
      </c>
      <c r="N52" s="512" t="s">
        <v>5412</v>
      </c>
      <c r="O52" s="463" t="s">
        <v>5394</v>
      </c>
      <c r="P52" s="463" t="s">
        <v>5413</v>
      </c>
      <c r="Q52" s="463" t="s">
        <v>5394</v>
      </c>
    </row>
    <row r="53" spans="1:17" s="453" customFormat="1" ht="24.95" customHeight="1" x14ac:dyDescent="0.25">
      <c r="A53" s="462" t="s">
        <v>3083</v>
      </c>
      <c r="B53" s="463" t="s">
        <v>3083</v>
      </c>
      <c r="C53" s="463" t="s">
        <v>5403</v>
      </c>
      <c r="D53" s="463" t="s">
        <v>5414</v>
      </c>
      <c r="E53" s="463" t="s">
        <v>5387</v>
      </c>
      <c r="F53" s="463" t="s">
        <v>85</v>
      </c>
      <c r="G53" s="463" t="s">
        <v>5387</v>
      </c>
      <c r="H53" s="463" t="s">
        <v>85</v>
      </c>
      <c r="I53" s="463" t="s">
        <v>5387</v>
      </c>
      <c r="J53" s="512" t="s">
        <v>5409</v>
      </c>
      <c r="K53" s="512" t="s">
        <v>5410</v>
      </c>
      <c r="L53" s="463" t="s">
        <v>5394</v>
      </c>
      <c r="M53" s="512" t="s">
        <v>5411</v>
      </c>
      <c r="N53" s="512" t="s">
        <v>5412</v>
      </c>
      <c r="O53" s="463" t="s">
        <v>5394</v>
      </c>
      <c r="P53" s="463" t="s">
        <v>5415</v>
      </c>
      <c r="Q53" s="463" t="s">
        <v>5387</v>
      </c>
    </row>
    <row r="54" spans="1:17" ht="24.95" customHeight="1" x14ac:dyDescent="0.2">
      <c r="A54" s="95" t="s">
        <v>85</v>
      </c>
      <c r="B54" s="473" t="s">
        <v>3086</v>
      </c>
      <c r="C54" s="95" t="s">
        <v>5423</v>
      </c>
      <c r="D54" s="95" t="s">
        <v>5427</v>
      </c>
      <c r="E54" s="95"/>
      <c r="F54" s="95" t="s">
        <v>85</v>
      </c>
      <c r="G54" s="95"/>
      <c r="H54" s="197" t="s">
        <v>85</v>
      </c>
      <c r="I54" s="197"/>
      <c r="J54" s="324" t="s">
        <v>5409</v>
      </c>
      <c r="K54" s="95" t="s">
        <v>85</v>
      </c>
      <c r="L54" s="95"/>
      <c r="M54" s="324" t="s">
        <v>5411</v>
      </c>
      <c r="N54" s="95" t="s">
        <v>85</v>
      </c>
      <c r="O54" s="95"/>
      <c r="P54" s="475" t="s">
        <v>5428</v>
      </c>
      <c r="Q54" s="472"/>
    </row>
    <row r="55" spans="1:17" ht="24.95" customHeight="1" x14ac:dyDescent="0.2">
      <c r="A55" s="95" t="s">
        <v>85</v>
      </c>
      <c r="B55" s="473" t="s">
        <v>3086</v>
      </c>
      <c r="C55" s="95" t="s">
        <v>5423</v>
      </c>
      <c r="D55" s="95" t="s">
        <v>5429</v>
      </c>
      <c r="E55" s="95"/>
      <c r="F55" s="95" t="s">
        <v>85</v>
      </c>
      <c r="G55" s="95"/>
      <c r="H55" s="197" t="s">
        <v>85</v>
      </c>
      <c r="I55" s="197"/>
      <c r="J55" s="324" t="s">
        <v>5409</v>
      </c>
      <c r="K55" s="95" t="s">
        <v>85</v>
      </c>
      <c r="L55" s="95"/>
      <c r="M55" s="324" t="s">
        <v>5411</v>
      </c>
      <c r="N55" s="95" t="s">
        <v>85</v>
      </c>
      <c r="O55" s="95"/>
      <c r="P55" s="95"/>
      <c r="Q55" s="472"/>
    </row>
    <row r="56" spans="1:17" ht="24.95" customHeight="1" x14ac:dyDescent="0.2">
      <c r="A56" s="107"/>
      <c r="B56" s="107" t="s">
        <v>3088</v>
      </c>
      <c r="C56" s="107" t="s">
        <v>5711</v>
      </c>
      <c r="D56" s="107" t="s">
        <v>88</v>
      </c>
      <c r="E56" s="107"/>
      <c r="F56" s="107" t="s">
        <v>88</v>
      </c>
      <c r="G56" s="107"/>
      <c r="H56" s="107" t="s">
        <v>88</v>
      </c>
      <c r="I56" s="107"/>
      <c r="J56" s="107" t="s">
        <v>88</v>
      </c>
      <c r="K56" s="107"/>
      <c r="L56" s="107"/>
      <c r="M56" s="107" t="s">
        <v>88</v>
      </c>
      <c r="N56" s="107"/>
      <c r="O56" s="107"/>
      <c r="P56" s="107"/>
      <c r="Q56" s="107"/>
    </row>
  </sheetData>
  <mergeCells count="12">
    <mergeCell ref="Q2:Q3"/>
    <mergeCell ref="A2:A3"/>
    <mergeCell ref="P2:P3"/>
    <mergeCell ref="J2:J3"/>
    <mergeCell ref="M2:M3"/>
    <mergeCell ref="C2:C3"/>
    <mergeCell ref="B2:B3"/>
    <mergeCell ref="D2:I2"/>
    <mergeCell ref="L2:L3"/>
    <mergeCell ref="O2:O3"/>
    <mergeCell ref="K2:K3"/>
    <mergeCell ref="N2:N3"/>
  </mergeCells>
  <pageMargins left="0.7" right="0.7" top="0.75" bottom="0.75" header="0.3" footer="0.3"/>
  <pageSetup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F483B-DF89-4106-955A-2780B874A260}">
  <sheetPr>
    <tabColor theme="8"/>
  </sheetPr>
  <dimension ref="A1:Q10"/>
  <sheetViews>
    <sheetView zoomScaleNormal="100" workbookViewId="0">
      <pane xSplit="3" ySplit="4" topLeftCell="D5" activePane="bottomRight" state="frozen"/>
      <selection pane="topRight" activeCell="D1" sqref="D1"/>
      <selection pane="bottomLeft" activeCell="A5" sqref="A5"/>
      <selection pane="bottomRight"/>
    </sheetView>
  </sheetViews>
  <sheetFormatPr defaultColWidth="9.140625" defaultRowHeight="12.75" x14ac:dyDescent="0.2"/>
  <cols>
    <col min="1" max="1" width="18.7109375" style="119" customWidth="1"/>
    <col min="2" max="3" width="30.5703125" style="119" customWidth="1"/>
    <col min="4" max="4" width="38.42578125" style="119" customWidth="1"/>
    <col min="5" max="5" width="36.42578125" style="119" customWidth="1"/>
    <col min="6" max="6" width="52.42578125" style="119" customWidth="1"/>
    <col min="7" max="7" width="50.5703125" style="119" customWidth="1"/>
    <col min="8" max="17" width="13.5703125" style="119" customWidth="1"/>
    <col min="18" max="16384" width="9.140625" style="119"/>
  </cols>
  <sheetData>
    <row r="1" spans="1:17" ht="15.75" customHeight="1" thickBot="1" x14ac:dyDescent="0.25">
      <c r="A1" s="128" t="s">
        <v>2166</v>
      </c>
      <c r="C1" s="128"/>
    </row>
    <row r="2" spans="1:17" ht="32.25" customHeight="1" x14ac:dyDescent="0.2">
      <c r="A2" s="885" t="s">
        <v>19</v>
      </c>
      <c r="B2" s="811" t="s">
        <v>2167</v>
      </c>
      <c r="C2" s="811"/>
      <c r="D2" s="811"/>
      <c r="E2" s="811"/>
      <c r="F2" s="811"/>
      <c r="G2" s="834"/>
      <c r="H2" s="907" t="s">
        <v>2168</v>
      </c>
      <c r="I2" s="907"/>
      <c r="J2" s="907"/>
      <c r="K2" s="907"/>
      <c r="L2" s="907"/>
      <c r="M2" s="907"/>
      <c r="N2" s="907"/>
      <c r="O2" s="907"/>
      <c r="P2" s="907"/>
      <c r="Q2" s="908"/>
    </row>
    <row r="3" spans="1:17" ht="32.25" customHeight="1" x14ac:dyDescent="0.2">
      <c r="A3" s="888"/>
      <c r="B3" s="862" t="s">
        <v>2169</v>
      </c>
      <c r="C3" s="862"/>
      <c r="D3" s="862"/>
      <c r="E3" s="862"/>
      <c r="F3" s="862"/>
      <c r="G3" s="872"/>
      <c r="H3" s="910"/>
      <c r="I3" s="910"/>
      <c r="J3" s="910"/>
      <c r="K3" s="910"/>
      <c r="L3" s="910"/>
      <c r="M3" s="910"/>
      <c r="N3" s="910"/>
      <c r="O3" s="910"/>
      <c r="P3" s="910"/>
      <c r="Q3" s="911"/>
    </row>
    <row r="4" spans="1:17" ht="72.75" customHeight="1" thickBot="1" x14ac:dyDescent="0.25">
      <c r="A4" s="886"/>
      <c r="B4" s="61" t="s">
        <v>2170</v>
      </c>
      <c r="C4" s="127" t="s">
        <v>2003</v>
      </c>
      <c r="D4" s="127" t="s">
        <v>2171</v>
      </c>
      <c r="E4" s="127" t="s">
        <v>2172</v>
      </c>
      <c r="F4" s="127" t="s">
        <v>2173</v>
      </c>
      <c r="G4" s="129" t="s">
        <v>2174</v>
      </c>
      <c r="H4" s="331" t="s">
        <v>2175</v>
      </c>
      <c r="I4" s="171" t="s">
        <v>2176</v>
      </c>
      <c r="J4" s="171" t="s">
        <v>2175</v>
      </c>
      <c r="K4" s="171" t="s">
        <v>2176</v>
      </c>
      <c r="L4" s="171" t="s">
        <v>2175</v>
      </c>
      <c r="M4" s="171" t="s">
        <v>2176</v>
      </c>
      <c r="N4" s="171" t="s">
        <v>2175</v>
      </c>
      <c r="O4" s="171" t="s">
        <v>2176</v>
      </c>
      <c r="P4" s="171" t="s">
        <v>2175</v>
      </c>
      <c r="Q4" s="179" t="s">
        <v>2176</v>
      </c>
    </row>
    <row r="5" spans="1:17" ht="24.95" customHeight="1" x14ac:dyDescent="0.2">
      <c r="A5" s="16" t="s">
        <v>22</v>
      </c>
      <c r="B5" s="103" t="s">
        <v>106</v>
      </c>
      <c r="C5" s="103" t="s">
        <v>106</v>
      </c>
      <c r="D5" s="103" t="s">
        <v>106</v>
      </c>
      <c r="E5" s="103" t="s">
        <v>106</v>
      </c>
      <c r="F5" s="103" t="s">
        <v>106</v>
      </c>
      <c r="G5" s="103" t="s">
        <v>106</v>
      </c>
      <c r="H5" s="103"/>
      <c r="I5" s="103"/>
      <c r="J5" s="103"/>
      <c r="K5" s="103"/>
      <c r="L5" s="103"/>
      <c r="M5" s="103"/>
      <c r="N5" s="103"/>
      <c r="O5" s="103"/>
      <c r="P5" s="103"/>
      <c r="Q5" s="103"/>
    </row>
    <row r="6" spans="1:17" ht="24.95" customHeight="1" x14ac:dyDescent="0.2">
      <c r="A6" s="107" t="s">
        <v>25</v>
      </c>
      <c r="B6" s="103" t="s">
        <v>106</v>
      </c>
      <c r="C6" s="103" t="s">
        <v>106</v>
      </c>
      <c r="D6" s="103" t="s">
        <v>106</v>
      </c>
      <c r="E6" s="103" t="s">
        <v>106</v>
      </c>
      <c r="F6" s="103" t="s">
        <v>106</v>
      </c>
      <c r="G6" s="103" t="s">
        <v>106</v>
      </c>
      <c r="H6" s="103"/>
      <c r="I6" s="103"/>
      <c r="J6" s="103"/>
      <c r="K6" s="103"/>
      <c r="L6" s="103"/>
      <c r="M6" s="103"/>
      <c r="N6" s="103"/>
      <c r="O6" s="103"/>
      <c r="P6" s="103"/>
      <c r="Q6" s="103"/>
    </row>
    <row r="7" spans="1:17" ht="24.95" customHeight="1" x14ac:dyDescent="0.2">
      <c r="A7" s="107" t="s">
        <v>27</v>
      </c>
      <c r="B7" s="107" t="s">
        <v>106</v>
      </c>
      <c r="C7" s="107" t="s">
        <v>106</v>
      </c>
      <c r="D7" s="107" t="s">
        <v>106</v>
      </c>
      <c r="E7" s="107" t="s">
        <v>106</v>
      </c>
      <c r="F7" s="107" t="s">
        <v>106</v>
      </c>
      <c r="G7" s="107" t="s">
        <v>106</v>
      </c>
      <c r="H7" s="107"/>
      <c r="I7" s="107"/>
      <c r="J7" s="107"/>
      <c r="K7" s="107"/>
      <c r="L7" s="107"/>
      <c r="M7" s="107"/>
      <c r="N7" s="107"/>
      <c r="O7" s="107"/>
      <c r="P7" s="107"/>
      <c r="Q7" s="107"/>
    </row>
    <row r="8" spans="1:17" ht="24.95" customHeight="1" x14ac:dyDescent="0.2">
      <c r="A8" s="107" t="s">
        <v>3087</v>
      </c>
      <c r="B8" s="107" t="s">
        <v>3604</v>
      </c>
      <c r="C8" s="107" t="s">
        <v>3605</v>
      </c>
      <c r="D8" s="107" t="s">
        <v>3606</v>
      </c>
      <c r="E8" s="107" t="s">
        <v>85</v>
      </c>
      <c r="F8" s="107" t="s">
        <v>85</v>
      </c>
      <c r="G8" s="107" t="s">
        <v>85</v>
      </c>
      <c r="H8" s="107" t="s">
        <v>85</v>
      </c>
      <c r="I8" s="107" t="s">
        <v>85</v>
      </c>
      <c r="J8" s="107" t="s">
        <v>85</v>
      </c>
      <c r="K8" s="107" t="s">
        <v>85</v>
      </c>
      <c r="L8" s="107" t="s">
        <v>85</v>
      </c>
      <c r="M8" s="107" t="s">
        <v>85</v>
      </c>
      <c r="N8" s="107" t="s">
        <v>85</v>
      </c>
      <c r="O8" s="107" t="s">
        <v>85</v>
      </c>
      <c r="P8" s="107" t="s">
        <v>85</v>
      </c>
      <c r="Q8" s="107" t="s">
        <v>85</v>
      </c>
    </row>
    <row r="9" spans="1:17" ht="24.95" customHeight="1" x14ac:dyDescent="0.2">
      <c r="A9" s="107" t="s">
        <v>3073</v>
      </c>
      <c r="B9" s="107"/>
      <c r="C9" s="107"/>
      <c r="D9" s="107"/>
      <c r="E9" s="107"/>
      <c r="F9" s="107"/>
      <c r="G9" s="107"/>
      <c r="H9" s="107"/>
      <c r="I9" s="107"/>
      <c r="J9" s="107"/>
      <c r="K9" s="107"/>
      <c r="L9" s="107"/>
      <c r="M9" s="107"/>
      <c r="N9" s="107"/>
      <c r="O9" s="107"/>
      <c r="P9" s="107"/>
      <c r="Q9" s="107"/>
    </row>
    <row r="10" spans="1:17" ht="24.95" customHeight="1" x14ac:dyDescent="0.2">
      <c r="A10" s="107" t="s">
        <v>3080</v>
      </c>
      <c r="B10" s="107" t="s">
        <v>5001</v>
      </c>
      <c r="C10" s="107"/>
      <c r="D10" s="107"/>
      <c r="E10" s="107"/>
      <c r="F10" s="107"/>
      <c r="G10" s="107"/>
      <c r="H10" s="107"/>
      <c r="I10" s="107"/>
      <c r="J10" s="107"/>
      <c r="K10" s="107"/>
      <c r="L10" s="107"/>
      <c r="M10" s="107"/>
      <c r="N10" s="107"/>
      <c r="O10" s="107"/>
      <c r="P10" s="107"/>
      <c r="Q10" s="107"/>
    </row>
  </sheetData>
  <mergeCells count="4">
    <mergeCell ref="A2:A4"/>
    <mergeCell ref="B2:G2"/>
    <mergeCell ref="B3:G3"/>
    <mergeCell ref="H2:Q3"/>
  </mergeCells>
  <pageMargins left="0.7" right="0.7" top="0.75" bottom="0.75" header="0.3" footer="0.3"/>
  <pageSetup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62D2A-F2F2-4D1F-9B4A-AD1F7F6D5849}">
  <sheetPr>
    <tabColor theme="8"/>
  </sheetPr>
  <dimension ref="A1:AX31"/>
  <sheetViews>
    <sheetView zoomScaleNormal="100" workbookViewId="0">
      <pane xSplit="3" ySplit="4" topLeftCell="D5" activePane="bottomRight" state="frozen"/>
      <selection pane="topRight" activeCell="D1" sqref="D1"/>
      <selection pane="bottomLeft" activeCell="A5" sqref="A5"/>
      <selection pane="bottomRight"/>
    </sheetView>
  </sheetViews>
  <sheetFormatPr defaultColWidth="9.140625" defaultRowHeight="12.75" x14ac:dyDescent="0.2"/>
  <cols>
    <col min="1" max="1" width="20.42578125" style="119" customWidth="1"/>
    <col min="2" max="2" width="36.42578125" style="119" customWidth="1"/>
    <col min="3" max="3" width="40.7109375" style="119" customWidth="1"/>
    <col min="4" max="4" width="46" style="119" customWidth="1"/>
    <col min="5" max="8" width="30.5703125" style="119" customWidth="1"/>
    <col min="9" max="9" width="13.5703125" style="119" customWidth="1"/>
    <col min="10" max="10" width="14.5703125" style="119" customWidth="1"/>
    <col min="11" max="11" width="13.5703125" style="119" customWidth="1"/>
    <col min="12" max="12" width="14.140625" style="119" customWidth="1"/>
    <col min="13" max="13" width="13.5703125" style="119" customWidth="1"/>
    <col min="14" max="14" width="14.7109375" style="119" customWidth="1"/>
    <col min="15" max="15" width="13.5703125" style="119" customWidth="1"/>
    <col min="16" max="16" width="14.85546875" style="119" customWidth="1"/>
    <col min="17" max="50" width="13.5703125" style="119" customWidth="1"/>
    <col min="51" max="16384" width="9.140625" style="119"/>
  </cols>
  <sheetData>
    <row r="1" spans="1:50" ht="15.75" customHeight="1" thickBot="1" x14ac:dyDescent="0.25">
      <c r="A1" s="128" t="s">
        <v>2177</v>
      </c>
      <c r="C1" s="128"/>
      <c r="D1" s="128"/>
    </row>
    <row r="2" spans="1:50" ht="30.75" customHeight="1" x14ac:dyDescent="0.2">
      <c r="A2" s="885" t="s">
        <v>19</v>
      </c>
      <c r="B2" s="811" t="s">
        <v>2178</v>
      </c>
      <c r="C2" s="811"/>
      <c r="D2" s="811"/>
      <c r="E2" s="811"/>
      <c r="F2" s="811"/>
      <c r="G2" s="811"/>
      <c r="H2" s="835"/>
      <c r="I2" s="877" t="s">
        <v>2179</v>
      </c>
      <c r="J2" s="821"/>
      <c r="K2" s="821"/>
      <c r="L2" s="821"/>
      <c r="M2" s="821"/>
      <c r="N2" s="821"/>
      <c r="O2" s="821"/>
      <c r="P2" s="821"/>
      <c r="Q2" s="821"/>
      <c r="R2" s="821"/>
      <c r="S2" s="821"/>
      <c r="T2" s="821"/>
      <c r="U2" s="821"/>
      <c r="V2" s="821"/>
      <c r="W2" s="821"/>
      <c r="X2" s="821"/>
      <c r="Y2" s="821"/>
      <c r="Z2" s="821"/>
      <c r="AA2" s="821"/>
      <c r="AB2" s="821"/>
      <c r="AC2" s="821"/>
      <c r="AD2" s="821"/>
      <c r="AE2" s="821"/>
      <c r="AF2" s="821"/>
      <c r="AG2" s="821"/>
      <c r="AH2" s="821"/>
      <c r="AI2" s="821"/>
      <c r="AJ2" s="821"/>
      <c r="AK2" s="821"/>
      <c r="AL2" s="821"/>
      <c r="AM2" s="821"/>
      <c r="AN2" s="821"/>
      <c r="AO2" s="821"/>
      <c r="AP2" s="821"/>
      <c r="AQ2" s="821"/>
      <c r="AR2" s="821"/>
      <c r="AS2" s="821"/>
      <c r="AT2" s="821"/>
      <c r="AU2" s="821"/>
      <c r="AV2" s="821"/>
      <c r="AW2" s="821"/>
      <c r="AX2" s="838"/>
    </row>
    <row r="3" spans="1:50" ht="27.75" customHeight="1" x14ac:dyDescent="0.2">
      <c r="A3" s="888"/>
      <c r="B3" s="862" t="s">
        <v>2180</v>
      </c>
      <c r="C3" s="862"/>
      <c r="D3" s="862"/>
      <c r="E3" s="862"/>
      <c r="F3" s="862"/>
      <c r="G3" s="862"/>
      <c r="H3" s="899"/>
      <c r="I3" s="912"/>
      <c r="J3" s="902"/>
      <c r="K3" s="902"/>
      <c r="L3" s="902"/>
      <c r="M3" s="902"/>
      <c r="N3" s="902"/>
      <c r="O3" s="902"/>
      <c r="P3" s="902"/>
      <c r="Q3" s="902"/>
      <c r="R3" s="902"/>
      <c r="S3" s="902"/>
      <c r="T3" s="902"/>
      <c r="U3" s="902"/>
      <c r="V3" s="902"/>
      <c r="W3" s="902"/>
      <c r="X3" s="902"/>
      <c r="Y3" s="902"/>
      <c r="Z3" s="902"/>
      <c r="AA3" s="902"/>
      <c r="AB3" s="902"/>
      <c r="AC3" s="902"/>
      <c r="AD3" s="902"/>
      <c r="AE3" s="902"/>
      <c r="AF3" s="902"/>
      <c r="AG3" s="902"/>
      <c r="AH3" s="902"/>
      <c r="AI3" s="902"/>
      <c r="AJ3" s="902"/>
      <c r="AK3" s="902"/>
      <c r="AL3" s="902"/>
      <c r="AM3" s="902"/>
      <c r="AN3" s="902"/>
      <c r="AO3" s="902"/>
      <c r="AP3" s="902"/>
      <c r="AQ3" s="902"/>
      <c r="AR3" s="902"/>
      <c r="AS3" s="902"/>
      <c r="AT3" s="902"/>
      <c r="AU3" s="902"/>
      <c r="AV3" s="902"/>
      <c r="AW3" s="902"/>
      <c r="AX3" s="903"/>
    </row>
    <row r="4" spans="1:50" ht="72.75" customHeight="1" thickBot="1" x14ac:dyDescent="0.25">
      <c r="A4" s="886"/>
      <c r="B4" s="61" t="s">
        <v>2181</v>
      </c>
      <c r="C4" s="61" t="s">
        <v>2182</v>
      </c>
      <c r="D4" s="127" t="s">
        <v>2183</v>
      </c>
      <c r="E4" s="127" t="s">
        <v>2184</v>
      </c>
      <c r="F4" s="127" t="s">
        <v>2185</v>
      </c>
      <c r="G4" s="127" t="s">
        <v>2186</v>
      </c>
      <c r="H4" s="338" t="s">
        <v>2187</v>
      </c>
      <c r="I4" s="167" t="s">
        <v>2175</v>
      </c>
      <c r="J4" s="171" t="s">
        <v>2188</v>
      </c>
      <c r="K4" s="171" t="s">
        <v>2175</v>
      </c>
      <c r="L4" s="171" t="s">
        <v>2188</v>
      </c>
      <c r="M4" s="171" t="s">
        <v>2175</v>
      </c>
      <c r="N4" s="171" t="s">
        <v>2188</v>
      </c>
      <c r="O4" s="171" t="s">
        <v>2175</v>
      </c>
      <c r="P4" s="171" t="s">
        <v>2188</v>
      </c>
      <c r="Q4" s="171" t="s">
        <v>2175</v>
      </c>
      <c r="R4" s="171" t="s">
        <v>2188</v>
      </c>
      <c r="S4" s="171" t="s">
        <v>2175</v>
      </c>
      <c r="T4" s="171" t="s">
        <v>2188</v>
      </c>
      <c r="U4" s="171" t="s">
        <v>2175</v>
      </c>
      <c r="V4" s="171" t="s">
        <v>2188</v>
      </c>
      <c r="W4" s="171" t="s">
        <v>2175</v>
      </c>
      <c r="X4" s="171" t="s">
        <v>2188</v>
      </c>
      <c r="Y4" s="171" t="s">
        <v>2175</v>
      </c>
      <c r="Z4" s="171" t="s">
        <v>2188</v>
      </c>
      <c r="AA4" s="171" t="s">
        <v>2175</v>
      </c>
      <c r="AB4" s="171" t="s">
        <v>2188</v>
      </c>
      <c r="AC4" s="171" t="s">
        <v>2175</v>
      </c>
      <c r="AD4" s="171" t="s">
        <v>2188</v>
      </c>
      <c r="AE4" s="171" t="s">
        <v>2175</v>
      </c>
      <c r="AF4" s="171" t="s">
        <v>2188</v>
      </c>
      <c r="AG4" s="171" t="s">
        <v>2175</v>
      </c>
      <c r="AH4" s="171" t="s">
        <v>2188</v>
      </c>
      <c r="AI4" s="171" t="s">
        <v>2175</v>
      </c>
      <c r="AJ4" s="171" t="s">
        <v>2188</v>
      </c>
      <c r="AK4" s="171" t="s">
        <v>2175</v>
      </c>
      <c r="AL4" s="171" t="s">
        <v>2188</v>
      </c>
      <c r="AM4" s="171" t="s">
        <v>2175</v>
      </c>
      <c r="AN4" s="171" t="s">
        <v>2188</v>
      </c>
      <c r="AO4" s="171" t="s">
        <v>2175</v>
      </c>
      <c r="AP4" s="171" t="s">
        <v>2188</v>
      </c>
      <c r="AQ4" s="171" t="s">
        <v>2175</v>
      </c>
      <c r="AR4" s="171" t="s">
        <v>2188</v>
      </c>
      <c r="AS4" s="171" t="s">
        <v>2175</v>
      </c>
      <c r="AT4" s="171" t="s">
        <v>2188</v>
      </c>
      <c r="AU4" s="171" t="s">
        <v>2175</v>
      </c>
      <c r="AV4" s="171" t="s">
        <v>2188</v>
      </c>
      <c r="AW4" s="171" t="s">
        <v>2175</v>
      </c>
      <c r="AX4" s="179" t="s">
        <v>2188</v>
      </c>
    </row>
    <row r="5" spans="1:50" ht="24.95" customHeight="1" x14ac:dyDescent="0.2">
      <c r="A5" s="16" t="s">
        <v>22</v>
      </c>
      <c r="B5" s="94" t="s">
        <v>2189</v>
      </c>
      <c r="C5" s="67" t="s">
        <v>1556</v>
      </c>
      <c r="D5" s="106" t="s">
        <v>624</v>
      </c>
      <c r="E5" s="94" t="s">
        <v>2190</v>
      </c>
      <c r="F5" s="106" t="s">
        <v>2191</v>
      </c>
      <c r="G5" s="106" t="s">
        <v>2192</v>
      </c>
      <c r="H5" s="94" t="s">
        <v>2193</v>
      </c>
      <c r="I5" s="94" t="s">
        <v>2194</v>
      </c>
      <c r="J5" s="94" t="s">
        <v>2195</v>
      </c>
      <c r="K5" s="94" t="s">
        <v>2196</v>
      </c>
      <c r="L5" s="94" t="s">
        <v>2197</v>
      </c>
      <c r="M5" s="94" t="s">
        <v>2068</v>
      </c>
      <c r="N5" s="94" t="s">
        <v>2198</v>
      </c>
      <c r="O5" s="94" t="s">
        <v>2199</v>
      </c>
      <c r="P5" s="94" t="s">
        <v>2198</v>
      </c>
      <c r="Q5" s="94"/>
      <c r="R5" s="94"/>
      <c r="S5" s="94"/>
      <c r="T5" s="94"/>
      <c r="U5" s="103"/>
      <c r="V5" s="103"/>
      <c r="W5" s="103"/>
      <c r="X5" s="103"/>
      <c r="Y5" s="103"/>
      <c r="Z5" s="103"/>
      <c r="AA5" s="103"/>
      <c r="AB5" s="103"/>
      <c r="AC5" s="103"/>
      <c r="AD5" s="103"/>
      <c r="AE5" s="103"/>
      <c r="AF5" s="103"/>
      <c r="AG5" s="103"/>
      <c r="AH5" s="103"/>
      <c r="AI5" s="103"/>
      <c r="AJ5" s="103"/>
      <c r="AK5" s="103"/>
      <c r="AL5" s="103"/>
      <c r="AM5" s="103"/>
      <c r="AN5" s="103"/>
      <c r="AO5" s="103"/>
      <c r="AP5" s="103"/>
      <c r="AQ5" s="103"/>
      <c r="AR5" s="103"/>
      <c r="AS5" s="103"/>
      <c r="AT5" s="103"/>
      <c r="AU5" s="103"/>
      <c r="AV5" s="103"/>
      <c r="AW5" s="103"/>
      <c r="AX5" s="103"/>
    </row>
    <row r="6" spans="1:50" ht="24.95" customHeight="1" x14ac:dyDescent="0.2">
      <c r="A6" s="16" t="s">
        <v>22</v>
      </c>
      <c r="B6" s="16" t="s">
        <v>2200</v>
      </c>
      <c r="C6" s="67" t="s">
        <v>1556</v>
      </c>
      <c r="D6" s="106" t="s">
        <v>2201</v>
      </c>
      <c r="E6" s="106" t="s">
        <v>624</v>
      </c>
      <c r="F6" s="16" t="s">
        <v>2202</v>
      </c>
      <c r="G6" s="106" t="s">
        <v>2203</v>
      </c>
      <c r="H6" s="94" t="s">
        <v>2193</v>
      </c>
      <c r="I6" s="16" t="s">
        <v>2068</v>
      </c>
      <c r="J6" s="16" t="s">
        <v>2204</v>
      </c>
      <c r="K6" s="16"/>
      <c r="L6" s="16"/>
      <c r="M6" s="16"/>
      <c r="N6" s="16"/>
      <c r="O6" s="16"/>
      <c r="P6" s="16"/>
      <c r="Q6" s="16"/>
      <c r="R6" s="16"/>
      <c r="S6" s="16"/>
      <c r="T6" s="16"/>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row>
    <row r="7" spans="1:50" ht="24.95" customHeight="1" x14ac:dyDescent="0.2">
      <c r="A7" s="16" t="s">
        <v>22</v>
      </c>
      <c r="B7" s="16" t="s">
        <v>2205</v>
      </c>
      <c r="C7" s="67" t="s">
        <v>1556</v>
      </c>
      <c r="D7" s="106" t="s">
        <v>2206</v>
      </c>
      <c r="E7" s="106" t="s">
        <v>624</v>
      </c>
      <c r="F7" s="16" t="s">
        <v>2202</v>
      </c>
      <c r="G7" s="106" t="s">
        <v>2207</v>
      </c>
      <c r="H7" s="94" t="s">
        <v>2193</v>
      </c>
      <c r="I7" s="16" t="s">
        <v>2196</v>
      </c>
      <c r="J7" s="16" t="s">
        <v>2208</v>
      </c>
      <c r="K7" s="16"/>
      <c r="L7" s="16"/>
      <c r="M7" s="16"/>
      <c r="N7" s="16"/>
      <c r="O7" s="16"/>
      <c r="P7" s="16"/>
      <c r="Q7" s="16"/>
      <c r="R7" s="16"/>
      <c r="S7" s="16"/>
      <c r="T7" s="16"/>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row>
    <row r="8" spans="1:50" ht="24.95" customHeight="1" x14ac:dyDescent="0.2">
      <c r="A8" s="16" t="s">
        <v>22</v>
      </c>
      <c r="B8" s="16" t="s">
        <v>2209</v>
      </c>
      <c r="C8" s="67" t="s">
        <v>1556</v>
      </c>
      <c r="D8" s="106" t="s">
        <v>2210</v>
      </c>
      <c r="E8" s="94" t="s">
        <v>85</v>
      </c>
      <c r="F8" s="106" t="s">
        <v>2211</v>
      </c>
      <c r="G8" s="106" t="s">
        <v>2212</v>
      </c>
      <c r="H8" s="94" t="s">
        <v>2213</v>
      </c>
      <c r="I8" s="16"/>
      <c r="J8" s="16"/>
      <c r="K8" s="16"/>
      <c r="L8" s="16"/>
      <c r="M8" s="16"/>
      <c r="N8" s="16"/>
      <c r="O8" s="16"/>
      <c r="P8" s="16"/>
      <c r="Q8" s="16"/>
      <c r="R8" s="16"/>
      <c r="S8" s="16"/>
      <c r="T8" s="16"/>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row>
    <row r="9" spans="1:50" ht="24.95" customHeight="1" x14ac:dyDescent="0.2">
      <c r="A9" s="16" t="s">
        <v>22</v>
      </c>
      <c r="B9" s="16" t="s">
        <v>2214</v>
      </c>
      <c r="C9" s="67" t="s">
        <v>1556</v>
      </c>
      <c r="D9" s="106" t="s">
        <v>2215</v>
      </c>
      <c r="E9" s="94" t="s">
        <v>85</v>
      </c>
      <c r="F9" s="106" t="s">
        <v>2211</v>
      </c>
      <c r="G9" s="16" t="s">
        <v>2159</v>
      </c>
      <c r="H9" s="94" t="s">
        <v>2193</v>
      </c>
      <c r="I9" s="16" t="s">
        <v>2194</v>
      </c>
      <c r="J9" s="16" t="s">
        <v>2216</v>
      </c>
      <c r="K9" s="16" t="s">
        <v>2196</v>
      </c>
      <c r="L9" s="16" t="s">
        <v>2197</v>
      </c>
      <c r="M9" s="16" t="s">
        <v>2068</v>
      </c>
      <c r="N9" s="16" t="s">
        <v>2198</v>
      </c>
      <c r="O9" s="16" t="s">
        <v>2199</v>
      </c>
      <c r="P9" s="16" t="s">
        <v>2198</v>
      </c>
      <c r="Q9" s="16"/>
      <c r="R9" s="16"/>
      <c r="S9" s="16"/>
      <c r="T9" s="16"/>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row>
    <row r="10" spans="1:50" ht="24.95" customHeight="1" x14ac:dyDescent="0.2">
      <c r="A10" s="16" t="s">
        <v>25</v>
      </c>
      <c r="B10" s="94" t="s">
        <v>2217</v>
      </c>
      <c r="C10" s="166" t="s">
        <v>1558</v>
      </c>
      <c r="D10" s="106" t="s">
        <v>624</v>
      </c>
      <c r="E10" s="94" t="s">
        <v>2190</v>
      </c>
      <c r="F10" s="106" t="s">
        <v>2218</v>
      </c>
      <c r="G10" s="106" t="s">
        <v>2192</v>
      </c>
      <c r="H10" s="94" t="s">
        <v>2193</v>
      </c>
      <c r="I10" s="16" t="s">
        <v>2194</v>
      </c>
      <c r="J10" s="16" t="s">
        <v>2195</v>
      </c>
      <c r="K10" s="16" t="s">
        <v>2196</v>
      </c>
      <c r="L10" s="16" t="s">
        <v>2197</v>
      </c>
      <c r="M10" s="16" t="s">
        <v>2068</v>
      </c>
      <c r="N10" s="16" t="s">
        <v>2198</v>
      </c>
      <c r="O10" s="16" t="s">
        <v>2199</v>
      </c>
      <c r="P10" s="16" t="s">
        <v>2198</v>
      </c>
      <c r="Q10" s="16"/>
      <c r="R10" s="16"/>
      <c r="S10" s="16"/>
      <c r="T10" s="16"/>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row>
    <row r="11" spans="1:50" ht="24.95" customHeight="1" x14ac:dyDescent="0.2">
      <c r="A11" s="16" t="s">
        <v>25</v>
      </c>
      <c r="B11" s="16" t="s">
        <v>2219</v>
      </c>
      <c r="C11" s="166" t="s">
        <v>1558</v>
      </c>
      <c r="D11" s="106" t="s">
        <v>624</v>
      </c>
      <c r="E11" s="16" t="s">
        <v>2220</v>
      </c>
      <c r="F11" s="106" t="s">
        <v>2221</v>
      </c>
      <c r="G11" s="106" t="s">
        <v>2222</v>
      </c>
      <c r="H11" s="94" t="s">
        <v>2193</v>
      </c>
      <c r="I11" s="16" t="s">
        <v>2068</v>
      </c>
      <c r="J11" s="16" t="s">
        <v>2223</v>
      </c>
      <c r="K11" s="16" t="s">
        <v>2199</v>
      </c>
      <c r="L11" s="16" t="s">
        <v>2223</v>
      </c>
      <c r="M11" s="16" t="s">
        <v>2224</v>
      </c>
      <c r="N11" s="16" t="s">
        <v>2225</v>
      </c>
      <c r="O11" s="16" t="s">
        <v>2194</v>
      </c>
      <c r="P11" s="16" t="s">
        <v>2226</v>
      </c>
      <c r="Q11" s="16"/>
      <c r="R11" s="16"/>
      <c r="S11" s="16"/>
      <c r="T11" s="16"/>
      <c r="U11" s="107"/>
      <c r="V11" s="107"/>
      <c r="W11" s="107"/>
      <c r="X11" s="107"/>
      <c r="Y11" s="107"/>
      <c r="Z11" s="107"/>
      <c r="AA11" s="107"/>
      <c r="AB11" s="107"/>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row>
    <row r="12" spans="1:50" ht="24.95" customHeight="1" x14ac:dyDescent="0.2">
      <c r="A12" s="16" t="s">
        <v>25</v>
      </c>
      <c r="B12" s="16" t="s">
        <v>2200</v>
      </c>
      <c r="C12" s="166" t="s">
        <v>1558</v>
      </c>
      <c r="D12" s="106" t="s">
        <v>2227</v>
      </c>
      <c r="E12" s="106" t="s">
        <v>624</v>
      </c>
      <c r="F12" s="16" t="s">
        <v>2202</v>
      </c>
      <c r="G12" s="106" t="s">
        <v>2203</v>
      </c>
      <c r="H12" s="94" t="s">
        <v>2193</v>
      </c>
      <c r="I12" s="16" t="s">
        <v>2068</v>
      </c>
      <c r="J12" s="16" t="s">
        <v>2204</v>
      </c>
      <c r="K12" s="16"/>
      <c r="L12" s="16"/>
      <c r="M12" s="16"/>
      <c r="N12" s="16"/>
      <c r="O12" s="16"/>
      <c r="P12" s="16"/>
      <c r="Q12" s="16"/>
      <c r="R12" s="16"/>
      <c r="S12" s="16"/>
      <c r="T12" s="16"/>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row>
    <row r="13" spans="1:50" ht="24.95" customHeight="1" x14ac:dyDescent="0.2">
      <c r="A13" s="16" t="s">
        <v>25</v>
      </c>
      <c r="B13" s="16" t="s">
        <v>2205</v>
      </c>
      <c r="C13" s="166" t="s">
        <v>1558</v>
      </c>
      <c r="D13" s="106" t="s">
        <v>2206</v>
      </c>
      <c r="E13" s="106" t="s">
        <v>624</v>
      </c>
      <c r="F13" s="16" t="s">
        <v>2202</v>
      </c>
      <c r="G13" s="106" t="s">
        <v>2207</v>
      </c>
      <c r="H13" s="94" t="s">
        <v>2193</v>
      </c>
      <c r="I13" s="16" t="s">
        <v>2196</v>
      </c>
      <c r="J13" s="16" t="s">
        <v>2208</v>
      </c>
      <c r="K13" s="16"/>
      <c r="L13" s="16"/>
      <c r="M13" s="16"/>
      <c r="N13" s="16"/>
      <c r="O13" s="16"/>
      <c r="P13" s="16"/>
      <c r="Q13" s="16"/>
      <c r="R13" s="16"/>
      <c r="S13" s="16"/>
      <c r="T13" s="16"/>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row>
    <row r="14" spans="1:50" ht="24.95" customHeight="1" x14ac:dyDescent="0.2">
      <c r="A14" s="16" t="s">
        <v>25</v>
      </c>
      <c r="B14" s="16" t="s">
        <v>2209</v>
      </c>
      <c r="C14" s="166" t="s">
        <v>1558</v>
      </c>
      <c r="D14" s="106" t="s">
        <v>2228</v>
      </c>
      <c r="E14" s="106" t="s">
        <v>624</v>
      </c>
      <c r="F14" s="16" t="s">
        <v>2202</v>
      </c>
      <c r="G14" s="16" t="s">
        <v>2212</v>
      </c>
      <c r="H14" s="16" t="s">
        <v>2213</v>
      </c>
      <c r="I14" s="16"/>
      <c r="J14" s="16"/>
      <c r="K14" s="16"/>
      <c r="L14" s="16"/>
      <c r="M14" s="16"/>
      <c r="N14" s="16"/>
      <c r="O14" s="16"/>
      <c r="P14" s="16"/>
      <c r="Q14" s="16"/>
      <c r="R14" s="16"/>
      <c r="S14" s="16"/>
      <c r="T14" s="16"/>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row>
    <row r="15" spans="1:50" ht="24.95" customHeight="1" x14ac:dyDescent="0.2">
      <c r="A15" s="16" t="s">
        <v>25</v>
      </c>
      <c r="B15" s="16" t="s">
        <v>2214</v>
      </c>
      <c r="C15" s="166" t="s">
        <v>1558</v>
      </c>
      <c r="D15" s="16" t="s">
        <v>2229</v>
      </c>
      <c r="E15" s="106" t="s">
        <v>624</v>
      </c>
      <c r="F15" s="16" t="s">
        <v>2202</v>
      </c>
      <c r="G15" s="16" t="s">
        <v>2159</v>
      </c>
      <c r="H15" s="94" t="s">
        <v>2193</v>
      </c>
      <c r="I15" s="16" t="s">
        <v>2194</v>
      </c>
      <c r="J15" s="16" t="s">
        <v>2216</v>
      </c>
      <c r="K15" s="16" t="s">
        <v>2196</v>
      </c>
      <c r="L15" s="16" t="s">
        <v>2197</v>
      </c>
      <c r="M15" s="16" t="s">
        <v>2068</v>
      </c>
      <c r="N15" s="16" t="s">
        <v>2198</v>
      </c>
      <c r="O15" s="16" t="s">
        <v>2199</v>
      </c>
      <c r="P15" s="16" t="s">
        <v>2198</v>
      </c>
      <c r="Q15" s="16"/>
      <c r="R15" s="16"/>
      <c r="S15" s="16"/>
      <c r="T15" s="16"/>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row>
    <row r="16" spans="1:50" ht="24.95" customHeight="1" x14ac:dyDescent="0.2">
      <c r="A16" s="107" t="s">
        <v>27</v>
      </c>
      <c r="B16" s="107" t="s">
        <v>2189</v>
      </c>
      <c r="C16" s="166" t="s">
        <v>1559</v>
      </c>
      <c r="D16" s="106" t="s">
        <v>624</v>
      </c>
      <c r="E16" s="106" t="s">
        <v>2190</v>
      </c>
      <c r="F16" s="106" t="s">
        <v>2218</v>
      </c>
      <c r="G16" s="106" t="s">
        <v>2192</v>
      </c>
      <c r="H16" s="94" t="s">
        <v>2193</v>
      </c>
      <c r="I16" s="16" t="s">
        <v>2194</v>
      </c>
      <c r="J16" s="16" t="s">
        <v>2195</v>
      </c>
      <c r="K16" s="16" t="s">
        <v>2196</v>
      </c>
      <c r="L16" s="16" t="s">
        <v>2197</v>
      </c>
      <c r="M16" s="16" t="s">
        <v>2068</v>
      </c>
      <c r="N16" s="16" t="s">
        <v>2198</v>
      </c>
      <c r="O16" s="16" t="s">
        <v>2199</v>
      </c>
      <c r="P16" s="16" t="s">
        <v>2198</v>
      </c>
      <c r="Q16" s="16"/>
      <c r="R16" s="16"/>
      <c r="S16" s="16"/>
      <c r="T16" s="16"/>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row>
    <row r="17" spans="1:50" ht="24.95" customHeight="1" x14ac:dyDescent="0.2">
      <c r="A17" s="107" t="s">
        <v>27</v>
      </c>
      <c r="B17" s="107" t="s">
        <v>2219</v>
      </c>
      <c r="C17" s="166" t="s">
        <v>1559</v>
      </c>
      <c r="D17" s="106" t="s">
        <v>624</v>
      </c>
      <c r="E17" s="106" t="s">
        <v>2220</v>
      </c>
      <c r="F17" s="106" t="s">
        <v>2221</v>
      </c>
      <c r="G17" s="106" t="s">
        <v>2222</v>
      </c>
      <c r="H17" s="94" t="s">
        <v>2193</v>
      </c>
      <c r="I17" s="16" t="s">
        <v>2068</v>
      </c>
      <c r="J17" s="16" t="s">
        <v>2223</v>
      </c>
      <c r="K17" s="16" t="s">
        <v>2199</v>
      </c>
      <c r="L17" s="16" t="s">
        <v>2223</v>
      </c>
      <c r="M17" s="16" t="s">
        <v>2224</v>
      </c>
      <c r="N17" s="16" t="s">
        <v>2225</v>
      </c>
      <c r="O17" s="16" t="s">
        <v>2194</v>
      </c>
      <c r="P17" s="16" t="s">
        <v>2226</v>
      </c>
      <c r="Q17" s="16"/>
      <c r="R17" s="16"/>
      <c r="S17" s="16"/>
      <c r="T17" s="16"/>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row>
    <row r="18" spans="1:50" ht="24.95" customHeight="1" x14ac:dyDescent="0.2">
      <c r="A18" s="107" t="s">
        <v>27</v>
      </c>
      <c r="B18" s="107" t="s">
        <v>973</v>
      </c>
      <c r="C18" s="166" t="s">
        <v>1559</v>
      </c>
      <c r="D18" s="106" t="s">
        <v>2230</v>
      </c>
      <c r="E18" s="106" t="s">
        <v>624</v>
      </c>
      <c r="F18" s="16" t="s">
        <v>2202</v>
      </c>
      <c r="G18" s="106" t="s">
        <v>2203</v>
      </c>
      <c r="H18" s="94" t="s">
        <v>2193</v>
      </c>
      <c r="I18" s="16" t="s">
        <v>2068</v>
      </c>
      <c r="J18" s="16" t="s">
        <v>2204</v>
      </c>
      <c r="K18" s="16"/>
      <c r="L18" s="16"/>
      <c r="M18" s="16"/>
      <c r="N18" s="16"/>
      <c r="O18" s="16"/>
      <c r="P18" s="16"/>
      <c r="Q18" s="16"/>
      <c r="R18" s="16"/>
      <c r="S18" s="16"/>
      <c r="T18" s="16"/>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row>
    <row r="19" spans="1:50" ht="24.95" customHeight="1" x14ac:dyDescent="0.2">
      <c r="A19" s="107" t="s">
        <v>27</v>
      </c>
      <c r="B19" s="16" t="s">
        <v>2205</v>
      </c>
      <c r="C19" s="166" t="s">
        <v>1559</v>
      </c>
      <c r="D19" s="106" t="s">
        <v>2206</v>
      </c>
      <c r="E19" s="106" t="s">
        <v>624</v>
      </c>
      <c r="F19" s="16" t="s">
        <v>2202</v>
      </c>
      <c r="G19" s="106" t="s">
        <v>2207</v>
      </c>
      <c r="H19" s="94" t="s">
        <v>2193</v>
      </c>
      <c r="I19" s="16" t="s">
        <v>2196</v>
      </c>
      <c r="J19" s="16" t="s">
        <v>2208</v>
      </c>
      <c r="K19" s="16"/>
      <c r="L19" s="16"/>
      <c r="M19" s="16"/>
      <c r="N19" s="16"/>
      <c r="O19" s="16"/>
      <c r="P19" s="16"/>
      <c r="Q19" s="16"/>
      <c r="R19" s="16"/>
      <c r="S19" s="16"/>
      <c r="T19" s="16"/>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row>
    <row r="20" spans="1:50" ht="24.95" customHeight="1" x14ac:dyDescent="0.2">
      <c r="A20" s="107" t="s">
        <v>27</v>
      </c>
      <c r="B20" s="107" t="s">
        <v>2214</v>
      </c>
      <c r="C20" s="166" t="s">
        <v>1559</v>
      </c>
      <c r="D20" s="106" t="s">
        <v>2229</v>
      </c>
      <c r="E20" s="106" t="s">
        <v>624</v>
      </c>
      <c r="F20" s="16" t="s">
        <v>2202</v>
      </c>
      <c r="G20" s="16" t="s">
        <v>2159</v>
      </c>
      <c r="H20" s="94" t="s">
        <v>2193</v>
      </c>
      <c r="I20" s="16" t="s">
        <v>2194</v>
      </c>
      <c r="J20" s="16" t="s">
        <v>2216</v>
      </c>
      <c r="K20" s="16" t="s">
        <v>2196</v>
      </c>
      <c r="L20" s="16" t="s">
        <v>2197</v>
      </c>
      <c r="M20" s="16" t="s">
        <v>2068</v>
      </c>
      <c r="N20" s="16" t="s">
        <v>2198</v>
      </c>
      <c r="O20" s="16" t="s">
        <v>2199</v>
      </c>
      <c r="P20" s="16" t="s">
        <v>2198</v>
      </c>
      <c r="Q20" s="16"/>
      <c r="R20" s="16"/>
      <c r="S20" s="16"/>
      <c r="T20" s="16"/>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row>
    <row r="21" spans="1:50" ht="24.95" customHeight="1" x14ac:dyDescent="0.2">
      <c r="A21" s="16" t="s">
        <v>3087</v>
      </c>
      <c r="B21" s="94" t="s">
        <v>3607</v>
      </c>
      <c r="C21" s="94" t="s">
        <v>3608</v>
      </c>
      <c r="D21" s="94" t="s">
        <v>85</v>
      </c>
      <c r="E21" s="94" t="s">
        <v>3609</v>
      </c>
      <c r="F21" s="94" t="s">
        <v>3610</v>
      </c>
      <c r="G21" s="100" t="s">
        <v>3611</v>
      </c>
      <c r="H21" s="94" t="s">
        <v>85</v>
      </c>
      <c r="I21" s="16" t="s">
        <v>85</v>
      </c>
      <c r="J21" s="16" t="s">
        <v>85</v>
      </c>
      <c r="K21" s="16"/>
      <c r="L21" s="16"/>
      <c r="M21" s="16"/>
      <c r="N21" s="16"/>
      <c r="O21" s="16"/>
      <c r="P21" s="16"/>
      <c r="Q21" s="16"/>
      <c r="R21" s="16"/>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row>
    <row r="22" spans="1:50" ht="24.95" customHeight="1" x14ac:dyDescent="0.2">
      <c r="A22" s="16" t="s">
        <v>3087</v>
      </c>
      <c r="B22" s="16" t="s">
        <v>3612</v>
      </c>
      <c r="C22" s="16" t="s">
        <v>2073</v>
      </c>
      <c r="D22" s="16" t="s">
        <v>85</v>
      </c>
      <c r="E22" s="16" t="s">
        <v>3613</v>
      </c>
      <c r="F22" s="94" t="s">
        <v>3610</v>
      </c>
      <c r="G22" s="597" t="s">
        <v>3490</v>
      </c>
      <c r="H22" s="16"/>
      <c r="I22" s="16" t="s">
        <v>2194</v>
      </c>
      <c r="J22" s="16" t="s">
        <v>3614</v>
      </c>
      <c r="K22" s="16" t="s">
        <v>2068</v>
      </c>
      <c r="L22" s="16" t="s">
        <v>3615</v>
      </c>
      <c r="M22" s="16" t="s">
        <v>2199</v>
      </c>
      <c r="N22" s="16" t="s">
        <v>3615</v>
      </c>
      <c r="O22" s="16"/>
      <c r="P22" s="16"/>
      <c r="Q22" s="16"/>
      <c r="R22" s="16"/>
      <c r="S22" s="107"/>
      <c r="T22" s="107"/>
      <c r="U22" s="107"/>
      <c r="V22" s="107"/>
      <c r="W22" s="107"/>
      <c r="X22" s="107"/>
      <c r="Y22" s="107"/>
      <c r="Z22" s="107"/>
      <c r="AA22" s="107"/>
      <c r="AB22" s="107"/>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row>
    <row r="23" spans="1:50" ht="24.95" customHeight="1" x14ac:dyDescent="0.2">
      <c r="A23" s="16" t="s">
        <v>3087</v>
      </c>
      <c r="B23" s="16" t="s">
        <v>3260</v>
      </c>
      <c r="C23" s="16" t="s">
        <v>3616</v>
      </c>
      <c r="D23" s="16" t="s">
        <v>3617</v>
      </c>
      <c r="E23" s="16" t="s">
        <v>3618</v>
      </c>
      <c r="F23" s="16" t="s">
        <v>3619</v>
      </c>
      <c r="G23" s="92" t="s">
        <v>3620</v>
      </c>
      <c r="H23" s="16"/>
      <c r="I23" s="16" t="s">
        <v>2068</v>
      </c>
      <c r="J23" s="16" t="s">
        <v>3621</v>
      </c>
      <c r="K23" s="16"/>
      <c r="L23" s="16"/>
      <c r="M23" s="16"/>
      <c r="N23" s="16"/>
      <c r="O23" s="16"/>
      <c r="P23" s="16"/>
      <c r="Q23" s="16"/>
      <c r="R23" s="16"/>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row>
    <row r="24" spans="1:50" ht="24.95" customHeight="1" x14ac:dyDescent="0.2">
      <c r="A24" s="16" t="s">
        <v>3087</v>
      </c>
      <c r="B24" s="16" t="s">
        <v>2219</v>
      </c>
      <c r="C24" s="16" t="s">
        <v>3622</v>
      </c>
      <c r="D24" s="16" t="s">
        <v>85</v>
      </c>
      <c r="E24" s="94" t="s">
        <v>3609</v>
      </c>
      <c r="F24" s="94" t="s">
        <v>3610</v>
      </c>
      <c r="G24" s="92" t="s">
        <v>3510</v>
      </c>
      <c r="H24" s="16"/>
      <c r="I24" s="16" t="s">
        <v>2068</v>
      </c>
      <c r="J24" s="16" t="s">
        <v>3623</v>
      </c>
      <c r="K24" s="16" t="s">
        <v>2199</v>
      </c>
      <c r="L24" s="16" t="s">
        <v>3624</v>
      </c>
      <c r="M24" s="16" t="s">
        <v>2194</v>
      </c>
      <c r="N24" s="16" t="s">
        <v>3625</v>
      </c>
      <c r="O24" s="16" t="s">
        <v>2399</v>
      </c>
      <c r="P24" s="16" t="s">
        <v>3626</v>
      </c>
      <c r="Q24" s="16" t="s">
        <v>2224</v>
      </c>
      <c r="R24" s="16" t="s">
        <v>3627</v>
      </c>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row>
    <row r="25" spans="1:50" ht="24.95" customHeight="1" x14ac:dyDescent="0.2">
      <c r="A25" s="16" t="s">
        <v>3087</v>
      </c>
      <c r="B25" s="16" t="s">
        <v>3628</v>
      </c>
      <c r="C25" s="16" t="s">
        <v>3629</v>
      </c>
      <c r="D25" s="16" t="s">
        <v>85</v>
      </c>
      <c r="E25" s="94" t="s">
        <v>3609</v>
      </c>
      <c r="F25" s="94" t="s">
        <v>3610</v>
      </c>
      <c r="G25" s="16" t="s">
        <v>3630</v>
      </c>
      <c r="H25" s="16" t="s">
        <v>85</v>
      </c>
      <c r="I25" s="16" t="s">
        <v>85</v>
      </c>
      <c r="J25" s="16" t="s">
        <v>85</v>
      </c>
      <c r="K25" s="16"/>
      <c r="L25" s="16"/>
      <c r="M25" s="16"/>
      <c r="N25" s="16"/>
      <c r="O25" s="16"/>
      <c r="P25" s="16"/>
      <c r="Q25" s="16"/>
      <c r="R25" s="16"/>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row>
    <row r="26" spans="1:50" ht="24.95" customHeight="1" x14ac:dyDescent="0.2">
      <c r="A26" s="103" t="s">
        <v>3073</v>
      </c>
      <c r="B26" s="103" t="s">
        <v>2217</v>
      </c>
      <c r="C26" s="103">
        <v>7</v>
      </c>
      <c r="D26" s="103" t="s">
        <v>4214</v>
      </c>
      <c r="E26" s="103" t="s">
        <v>4215</v>
      </c>
      <c r="F26" s="103" t="s">
        <v>4216</v>
      </c>
      <c r="G26" s="94" t="s">
        <v>4217</v>
      </c>
      <c r="H26" s="103" t="s">
        <v>4218</v>
      </c>
      <c r="I26" s="107" t="s">
        <v>4219</v>
      </c>
      <c r="J26" s="339" t="s">
        <v>4220</v>
      </c>
      <c r="K26" s="107" t="s">
        <v>4221</v>
      </c>
      <c r="L26" s="107" t="s">
        <v>4222</v>
      </c>
      <c r="M26" s="107" t="s">
        <v>4223</v>
      </c>
      <c r="N26" s="107" t="s">
        <v>4222</v>
      </c>
      <c r="O26" s="107" t="s">
        <v>4224</v>
      </c>
      <c r="P26" s="107" t="s">
        <v>4222</v>
      </c>
      <c r="Q26" s="16" t="s">
        <v>4225</v>
      </c>
      <c r="R26" s="107" t="s">
        <v>4226</v>
      </c>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row>
    <row r="27" spans="1:50" ht="24.95" customHeight="1" x14ac:dyDescent="0.2">
      <c r="A27" s="103" t="s">
        <v>3073</v>
      </c>
      <c r="B27" s="107" t="s">
        <v>2219</v>
      </c>
      <c r="C27" s="107">
        <v>26</v>
      </c>
      <c r="D27" s="107" t="s">
        <v>4214</v>
      </c>
      <c r="E27" s="107" t="s">
        <v>4227</v>
      </c>
      <c r="F27" s="107" t="s">
        <v>4228</v>
      </c>
      <c r="G27" s="94" t="s">
        <v>4229</v>
      </c>
      <c r="H27" s="186" t="s">
        <v>4230</v>
      </c>
      <c r="I27" s="107" t="s">
        <v>4221</v>
      </c>
      <c r="J27" s="107" t="s">
        <v>4231</v>
      </c>
      <c r="K27" s="107" t="s">
        <v>4224</v>
      </c>
      <c r="L27" s="339" t="s">
        <v>4232</v>
      </c>
      <c r="M27" s="107" t="s">
        <v>4219</v>
      </c>
      <c r="N27" s="107" t="s">
        <v>4233</v>
      </c>
      <c r="O27" s="107" t="s">
        <v>4234</v>
      </c>
      <c r="P27" s="107" t="s">
        <v>4235</v>
      </c>
      <c r="Q27" s="107" t="s">
        <v>4236</v>
      </c>
      <c r="R27" s="107" t="s">
        <v>4235</v>
      </c>
      <c r="S27" s="107" t="s">
        <v>4237</v>
      </c>
      <c r="T27" s="107" t="s">
        <v>4238</v>
      </c>
      <c r="U27" s="107" t="s">
        <v>4239</v>
      </c>
      <c r="V27" s="107" t="s">
        <v>4240</v>
      </c>
      <c r="W27" s="107" t="s">
        <v>3677</v>
      </c>
      <c r="X27" s="107" t="s">
        <v>4241</v>
      </c>
      <c r="Y27" s="107" t="s">
        <v>4242</v>
      </c>
      <c r="Z27" s="107" t="s">
        <v>4243</v>
      </c>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row>
    <row r="28" spans="1:50" ht="24.95" customHeight="1" x14ac:dyDescent="0.2">
      <c r="A28" s="103" t="s">
        <v>3073</v>
      </c>
      <c r="B28" s="107" t="s">
        <v>4244</v>
      </c>
      <c r="C28" s="107">
        <v>11</v>
      </c>
      <c r="D28" s="107" t="s">
        <v>4214</v>
      </c>
      <c r="E28" s="107" t="s">
        <v>4245</v>
      </c>
      <c r="F28" s="107" t="s">
        <v>4246</v>
      </c>
      <c r="G28" s="16" t="s">
        <v>4247</v>
      </c>
      <c r="H28" s="103" t="s">
        <v>3806</v>
      </c>
      <c r="I28" s="107" t="s">
        <v>3806</v>
      </c>
      <c r="J28" s="107" t="s">
        <v>3806</v>
      </c>
      <c r="K28" s="107" t="s">
        <v>3806</v>
      </c>
      <c r="L28" s="107" t="s">
        <v>3806</v>
      </c>
      <c r="M28" s="107" t="s">
        <v>3806</v>
      </c>
      <c r="N28" s="107" t="s">
        <v>3806</v>
      </c>
      <c r="O28" s="107" t="s">
        <v>3806</v>
      </c>
      <c r="P28" s="107" t="s">
        <v>3806</v>
      </c>
      <c r="Q28" s="107" t="s">
        <v>3806</v>
      </c>
      <c r="R28" s="107" t="s">
        <v>3806</v>
      </c>
      <c r="S28" s="107" t="s">
        <v>3806</v>
      </c>
      <c r="T28" s="107" t="s">
        <v>3806</v>
      </c>
      <c r="U28" s="107" t="s">
        <v>3806</v>
      </c>
      <c r="V28" s="107" t="s">
        <v>3806</v>
      </c>
      <c r="W28" s="107" t="s">
        <v>3806</v>
      </c>
      <c r="X28" s="107" t="s">
        <v>3806</v>
      </c>
      <c r="Y28" s="107" t="s">
        <v>3806</v>
      </c>
      <c r="Z28" s="107" t="s">
        <v>3806</v>
      </c>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row>
    <row r="29" spans="1:50" ht="24.95" customHeight="1" x14ac:dyDescent="0.2">
      <c r="A29" s="115" t="s">
        <v>3080</v>
      </c>
      <c r="B29" s="107" t="s">
        <v>2189</v>
      </c>
      <c r="C29" s="107" t="s">
        <v>88</v>
      </c>
      <c r="D29" s="16" t="s">
        <v>5002</v>
      </c>
      <c r="E29" s="16" t="s">
        <v>5003</v>
      </c>
      <c r="F29" s="16" t="s">
        <v>5004</v>
      </c>
      <c r="G29" s="16" t="s">
        <v>5005</v>
      </c>
      <c r="H29" s="107"/>
      <c r="I29" s="16" t="s">
        <v>5006</v>
      </c>
      <c r="J29" s="107" t="s">
        <v>5007</v>
      </c>
      <c r="K29" s="107" t="s">
        <v>5008</v>
      </c>
      <c r="L29" s="107" t="s">
        <v>5009</v>
      </c>
      <c r="M29" s="107" t="s">
        <v>5010</v>
      </c>
      <c r="N29" s="107" t="s">
        <v>5011</v>
      </c>
      <c r="O29" s="107" t="s">
        <v>5012</v>
      </c>
      <c r="P29" s="107" t="s">
        <v>5013</v>
      </c>
      <c r="Q29" s="107" t="s">
        <v>5014</v>
      </c>
      <c r="R29" s="107" t="s">
        <v>5015</v>
      </c>
      <c r="S29" s="107" t="s">
        <v>5016</v>
      </c>
      <c r="T29" s="107" t="s">
        <v>5017</v>
      </c>
      <c r="U29" s="107" t="s">
        <v>5018</v>
      </c>
      <c r="V29" s="107" t="s">
        <v>5019</v>
      </c>
      <c r="W29" s="107" t="s">
        <v>5020</v>
      </c>
      <c r="X29" s="107" t="s">
        <v>5021</v>
      </c>
      <c r="Y29" s="107" t="s">
        <v>5022</v>
      </c>
      <c r="Z29" s="107" t="s">
        <v>5023</v>
      </c>
      <c r="AA29" s="107" t="s">
        <v>5024</v>
      </c>
      <c r="AB29" s="107" t="s">
        <v>5025</v>
      </c>
      <c r="AC29" s="107" t="s">
        <v>5026</v>
      </c>
      <c r="AD29" s="107" t="s">
        <v>5027</v>
      </c>
      <c r="AE29" s="107" t="s">
        <v>5028</v>
      </c>
      <c r="AF29" s="107" t="s">
        <v>5029</v>
      </c>
      <c r="AG29" s="107" t="s">
        <v>5030</v>
      </c>
      <c r="AH29" s="107" t="s">
        <v>5023</v>
      </c>
      <c r="AI29" s="107" t="s">
        <v>5031</v>
      </c>
      <c r="AJ29" s="107" t="s">
        <v>5032</v>
      </c>
      <c r="AK29" s="107" t="s">
        <v>5033</v>
      </c>
      <c r="AL29" s="107" t="s">
        <v>5034</v>
      </c>
      <c r="AM29" s="107" t="s">
        <v>5035</v>
      </c>
      <c r="AN29" s="107" t="s">
        <v>5023</v>
      </c>
      <c r="AO29" s="107" t="s">
        <v>5036</v>
      </c>
      <c r="AP29" s="107" t="s">
        <v>5037</v>
      </c>
      <c r="AQ29" s="107" t="s">
        <v>5038</v>
      </c>
      <c r="AR29" s="107" t="s">
        <v>5039</v>
      </c>
      <c r="AS29" s="107" t="s">
        <v>5040</v>
      </c>
      <c r="AT29" s="107" t="s">
        <v>5041</v>
      </c>
      <c r="AU29" s="107" t="s">
        <v>5042</v>
      </c>
      <c r="AV29" s="107" t="s">
        <v>5043</v>
      </c>
      <c r="AW29" s="107" t="s">
        <v>5044</v>
      </c>
      <c r="AX29" s="107" t="s">
        <v>5045</v>
      </c>
    </row>
    <row r="30" spans="1:50" ht="24.95" customHeight="1" x14ac:dyDescent="0.2">
      <c r="A30" s="115" t="s">
        <v>3080</v>
      </c>
      <c r="B30" s="107" t="s">
        <v>3646</v>
      </c>
      <c r="C30" s="107" t="s">
        <v>88</v>
      </c>
      <c r="D30" s="16" t="s">
        <v>5046</v>
      </c>
      <c r="E30" s="16" t="s">
        <v>5047</v>
      </c>
      <c r="F30" s="107" t="s">
        <v>5048</v>
      </c>
      <c r="G30" s="16" t="s">
        <v>5049</v>
      </c>
      <c r="H30" s="107"/>
      <c r="I30" s="16" t="s">
        <v>5006</v>
      </c>
      <c r="J30" s="107" t="s">
        <v>5050</v>
      </c>
      <c r="K30" s="107" t="s">
        <v>5051</v>
      </c>
      <c r="L30" s="107" t="s">
        <v>5052</v>
      </c>
      <c r="M30" s="107" t="s">
        <v>5053</v>
      </c>
      <c r="N30" s="107" t="s">
        <v>5054</v>
      </c>
      <c r="O30" s="107" t="s">
        <v>5055</v>
      </c>
      <c r="P30" s="107" t="s">
        <v>5056</v>
      </c>
      <c r="Q30" s="107" t="s">
        <v>5040</v>
      </c>
      <c r="R30" s="107" t="s">
        <v>5057</v>
      </c>
      <c r="S30" s="107" t="s">
        <v>5012</v>
      </c>
      <c r="T30" s="334" t="s">
        <v>5058</v>
      </c>
      <c r="U30" s="107" t="s">
        <v>5014</v>
      </c>
      <c r="V30" s="107" t="s">
        <v>5059</v>
      </c>
      <c r="W30" s="107" t="s">
        <v>5010</v>
      </c>
      <c r="X30" s="107" t="s">
        <v>5060</v>
      </c>
      <c r="Y30" s="107" t="s">
        <v>5061</v>
      </c>
      <c r="Z30" s="107" t="s">
        <v>5062</v>
      </c>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row>
    <row r="31" spans="1:50" ht="24.95" customHeight="1" x14ac:dyDescent="0.2">
      <c r="A31" s="115" t="s">
        <v>3080</v>
      </c>
      <c r="B31" s="107" t="s">
        <v>5063</v>
      </c>
      <c r="C31" s="107" t="s">
        <v>5064</v>
      </c>
      <c r="D31" s="16" t="s">
        <v>5065</v>
      </c>
      <c r="E31" s="16" t="s">
        <v>5066</v>
      </c>
      <c r="F31" s="16" t="s">
        <v>5067</v>
      </c>
      <c r="G31" s="16" t="s">
        <v>5068</v>
      </c>
      <c r="H31" s="16"/>
      <c r="I31" s="107" t="s">
        <v>5069</v>
      </c>
      <c r="J31" s="107"/>
      <c r="K31" s="107" t="s">
        <v>5070</v>
      </c>
      <c r="L31" s="107"/>
      <c r="M31" s="107" t="s">
        <v>5071</v>
      </c>
      <c r="N31" s="107"/>
      <c r="O31" s="107" t="s">
        <v>5072</v>
      </c>
      <c r="P31" s="107"/>
      <c r="Q31" s="107" t="s">
        <v>5073</v>
      </c>
      <c r="R31" s="107"/>
      <c r="S31" s="107" t="s">
        <v>5074</v>
      </c>
      <c r="T31" s="107"/>
      <c r="U31" s="107" t="s">
        <v>5075</v>
      </c>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row>
  </sheetData>
  <mergeCells count="4">
    <mergeCell ref="A2:A4"/>
    <mergeCell ref="B2:H2"/>
    <mergeCell ref="B3:H3"/>
    <mergeCell ref="I2:AX3"/>
  </mergeCells>
  <pageMargins left="0.7" right="0.7" top="0.75" bottom="0.75" header="0.3" footer="0.3"/>
  <pageSetup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AB01A-2E1E-4476-9528-9718850CEB66}">
  <sheetPr>
    <tabColor theme="8"/>
  </sheetPr>
  <dimension ref="A1:M17"/>
  <sheetViews>
    <sheetView zoomScaleNormal="100" workbookViewId="0">
      <pane xSplit="2" ySplit="4" topLeftCell="C5" activePane="bottomRight" state="frozen"/>
      <selection pane="topRight" activeCell="C1" sqref="C1"/>
      <selection pane="bottomLeft" activeCell="A5" sqref="A5"/>
      <selection pane="bottomRight"/>
    </sheetView>
  </sheetViews>
  <sheetFormatPr defaultColWidth="9.140625" defaultRowHeight="12.75" x14ac:dyDescent="0.2"/>
  <cols>
    <col min="1" max="1" width="22.42578125" style="119" customWidth="1"/>
    <col min="2" max="13" width="30.5703125" style="119" customWidth="1"/>
    <col min="14" max="16384" width="9.140625" style="119"/>
  </cols>
  <sheetData>
    <row r="1" spans="1:13" ht="15.75" customHeight="1" thickBot="1" x14ac:dyDescent="0.25">
      <c r="A1" s="128" t="s">
        <v>2231</v>
      </c>
      <c r="C1" s="128"/>
      <c r="D1" s="128"/>
    </row>
    <row r="2" spans="1:13" ht="25.5" customHeight="1" x14ac:dyDescent="0.2">
      <c r="A2" s="885" t="s">
        <v>19</v>
      </c>
      <c r="B2" s="811" t="s">
        <v>2232</v>
      </c>
      <c r="C2" s="811"/>
      <c r="D2" s="811"/>
      <c r="E2" s="811"/>
      <c r="F2" s="811"/>
      <c r="G2" s="811"/>
      <c r="H2" s="811"/>
      <c r="I2" s="811"/>
      <c r="J2" s="811"/>
      <c r="K2" s="811"/>
      <c r="L2" s="811"/>
      <c r="M2" s="834"/>
    </row>
    <row r="3" spans="1:13" ht="31.5" customHeight="1" x14ac:dyDescent="0.2">
      <c r="A3" s="888"/>
      <c r="B3" s="862" t="s">
        <v>2233</v>
      </c>
      <c r="C3" s="862"/>
      <c r="D3" s="862"/>
      <c r="E3" s="862"/>
      <c r="F3" s="862"/>
      <c r="G3" s="862"/>
      <c r="H3" s="862"/>
      <c r="I3" s="862"/>
      <c r="J3" s="862"/>
      <c r="K3" s="862"/>
      <c r="L3" s="862"/>
      <c r="M3" s="872"/>
    </row>
    <row r="4" spans="1:13" ht="72.75" customHeight="1" thickBot="1" x14ac:dyDescent="0.25">
      <c r="A4" s="886"/>
      <c r="B4" s="127" t="s">
        <v>2234</v>
      </c>
      <c r="C4" s="157" t="s">
        <v>2235</v>
      </c>
      <c r="D4" s="157" t="s">
        <v>2236</v>
      </c>
      <c r="E4" s="157" t="s">
        <v>2237</v>
      </c>
      <c r="F4" s="157" t="s">
        <v>2238</v>
      </c>
      <c r="G4" s="157" t="s">
        <v>2239</v>
      </c>
      <c r="H4" s="127" t="s">
        <v>2240</v>
      </c>
      <c r="I4" s="127" t="s">
        <v>2241</v>
      </c>
      <c r="J4" s="127" t="s">
        <v>2242</v>
      </c>
      <c r="K4" s="127" t="s">
        <v>2243</v>
      </c>
      <c r="L4" s="127" t="s">
        <v>2244</v>
      </c>
      <c r="M4" s="129" t="s">
        <v>2245</v>
      </c>
    </row>
    <row r="5" spans="1:13" ht="24.95" customHeight="1" x14ac:dyDescent="0.2">
      <c r="A5" s="16" t="s">
        <v>22</v>
      </c>
      <c r="B5" s="94" t="s">
        <v>2217</v>
      </c>
      <c r="C5" s="94" t="s">
        <v>2246</v>
      </c>
      <c r="D5" s="94" t="s">
        <v>2247</v>
      </c>
      <c r="E5" s="94" t="s">
        <v>2248</v>
      </c>
      <c r="F5" s="94" t="s">
        <v>2249</v>
      </c>
      <c r="G5" s="106" t="s">
        <v>2191</v>
      </c>
      <c r="H5" s="106" t="s">
        <v>2250</v>
      </c>
      <c r="I5" s="106" t="s">
        <v>524</v>
      </c>
      <c r="J5" s="106" t="s">
        <v>106</v>
      </c>
      <c r="K5" s="106" t="s">
        <v>106</v>
      </c>
      <c r="L5" s="106" t="s">
        <v>106</v>
      </c>
      <c r="M5" s="106" t="s">
        <v>106</v>
      </c>
    </row>
    <row r="6" spans="1:13" ht="24.95" customHeight="1" x14ac:dyDescent="0.2">
      <c r="A6" s="16" t="s">
        <v>25</v>
      </c>
      <c r="B6" s="16" t="s">
        <v>2217</v>
      </c>
      <c r="C6" s="16" t="s">
        <v>2251</v>
      </c>
      <c r="D6" s="16" t="s">
        <v>2252</v>
      </c>
      <c r="E6" s="16" t="s">
        <v>2253</v>
      </c>
      <c r="F6" s="16" t="s">
        <v>2254</v>
      </c>
      <c r="G6" s="106" t="s">
        <v>2218</v>
      </c>
      <c r="H6" s="106" t="s">
        <v>2250</v>
      </c>
      <c r="I6" s="106" t="s">
        <v>524</v>
      </c>
      <c r="J6" s="106" t="s">
        <v>106</v>
      </c>
      <c r="K6" s="106" t="s">
        <v>106</v>
      </c>
      <c r="L6" s="106" t="s">
        <v>106</v>
      </c>
      <c r="M6" s="106" t="s">
        <v>106</v>
      </c>
    </row>
    <row r="7" spans="1:13" ht="24.95" customHeight="1" x14ac:dyDescent="0.2">
      <c r="A7" s="16" t="s">
        <v>25</v>
      </c>
      <c r="B7" s="16" t="s">
        <v>2219</v>
      </c>
      <c r="C7" s="16" t="s">
        <v>2251</v>
      </c>
      <c r="D7" s="16" t="s">
        <v>2255</v>
      </c>
      <c r="E7" s="16" t="s">
        <v>2256</v>
      </c>
      <c r="F7" s="16" t="s">
        <v>2254</v>
      </c>
      <c r="G7" s="106" t="s">
        <v>2221</v>
      </c>
      <c r="H7" s="106" t="s">
        <v>2257</v>
      </c>
      <c r="I7" s="106" t="s">
        <v>2258</v>
      </c>
      <c r="J7" s="121" t="s">
        <v>1579</v>
      </c>
      <c r="K7" s="121" t="s">
        <v>1579</v>
      </c>
      <c r="L7" s="121" t="s">
        <v>1579</v>
      </c>
      <c r="M7" s="121" t="s">
        <v>1579</v>
      </c>
    </row>
    <row r="8" spans="1:13" ht="24.95" customHeight="1" x14ac:dyDescent="0.2">
      <c r="A8" s="107" t="s">
        <v>27</v>
      </c>
      <c r="B8" s="16" t="s">
        <v>2217</v>
      </c>
      <c r="C8" s="107" t="s">
        <v>2259</v>
      </c>
      <c r="D8" s="16" t="s">
        <v>2260</v>
      </c>
      <c r="E8" s="107" t="s">
        <v>2259</v>
      </c>
      <c r="F8" s="16" t="s">
        <v>2249</v>
      </c>
      <c r="G8" s="106" t="s">
        <v>2218</v>
      </c>
      <c r="H8" s="106" t="s">
        <v>2250</v>
      </c>
      <c r="I8" s="106" t="s">
        <v>524</v>
      </c>
      <c r="J8" s="106" t="s">
        <v>106</v>
      </c>
      <c r="K8" s="106" t="s">
        <v>106</v>
      </c>
      <c r="L8" s="106" t="s">
        <v>106</v>
      </c>
      <c r="M8" s="106" t="s">
        <v>106</v>
      </c>
    </row>
    <row r="9" spans="1:13" ht="24.95" customHeight="1" x14ac:dyDescent="0.2">
      <c r="A9" s="107" t="s">
        <v>27</v>
      </c>
      <c r="B9" s="16" t="s">
        <v>2219</v>
      </c>
      <c r="C9" s="107" t="s">
        <v>2261</v>
      </c>
      <c r="D9" s="16" t="s">
        <v>2262</v>
      </c>
      <c r="E9" s="107" t="s">
        <v>2261</v>
      </c>
      <c r="F9" s="16" t="s">
        <v>2249</v>
      </c>
      <c r="G9" s="106" t="s">
        <v>2221</v>
      </c>
      <c r="H9" s="106" t="s">
        <v>2257</v>
      </c>
      <c r="I9" s="106" t="s">
        <v>2258</v>
      </c>
      <c r="J9" s="121" t="s">
        <v>1579</v>
      </c>
      <c r="K9" s="121" t="s">
        <v>1579</v>
      </c>
      <c r="L9" s="121" t="s">
        <v>1579</v>
      </c>
      <c r="M9" s="121" t="s">
        <v>1579</v>
      </c>
    </row>
    <row r="10" spans="1:13" ht="24.95" customHeight="1" x14ac:dyDescent="0.2">
      <c r="A10" s="16" t="s">
        <v>3087</v>
      </c>
      <c r="B10" s="120" t="s">
        <v>2189</v>
      </c>
      <c r="C10" s="107" t="s">
        <v>3631</v>
      </c>
      <c r="D10" s="107" t="s">
        <v>3632</v>
      </c>
      <c r="E10" s="107" t="s">
        <v>3633</v>
      </c>
      <c r="F10" s="107" t="s">
        <v>3633</v>
      </c>
      <c r="G10" s="107" t="s">
        <v>3613</v>
      </c>
      <c r="H10" s="16" t="s">
        <v>3634</v>
      </c>
      <c r="I10" s="16" t="s">
        <v>3635</v>
      </c>
      <c r="J10" s="475" t="s">
        <v>3636</v>
      </c>
      <c r="K10" s="475" t="s">
        <v>3636</v>
      </c>
      <c r="L10" s="475" t="s">
        <v>3636</v>
      </c>
      <c r="M10" s="475" t="s">
        <v>3636</v>
      </c>
    </row>
    <row r="11" spans="1:13" ht="24.95" customHeight="1" x14ac:dyDescent="0.2">
      <c r="A11" s="16" t="s">
        <v>3087</v>
      </c>
      <c r="B11" s="120" t="s">
        <v>2189</v>
      </c>
      <c r="C11" s="16" t="s">
        <v>3637</v>
      </c>
      <c r="D11" s="107" t="s">
        <v>3638</v>
      </c>
      <c r="E11" s="107" t="s">
        <v>3633</v>
      </c>
      <c r="F11" s="107" t="s">
        <v>3633</v>
      </c>
      <c r="G11" s="107" t="s">
        <v>3613</v>
      </c>
      <c r="H11" s="16" t="s">
        <v>3634</v>
      </c>
      <c r="I11" s="16" t="s">
        <v>3635</v>
      </c>
      <c r="J11" s="475" t="s">
        <v>3636</v>
      </c>
      <c r="K11" s="475" t="s">
        <v>3636</v>
      </c>
      <c r="L11" s="475" t="s">
        <v>3636</v>
      </c>
      <c r="M11" s="475" t="s">
        <v>3636</v>
      </c>
    </row>
    <row r="12" spans="1:13" ht="24.95" customHeight="1" x14ac:dyDescent="0.2">
      <c r="A12" s="16" t="s">
        <v>3087</v>
      </c>
      <c r="B12" s="107" t="s">
        <v>2219</v>
      </c>
      <c r="C12" s="16" t="s">
        <v>3639</v>
      </c>
      <c r="D12" s="107" t="s">
        <v>3640</v>
      </c>
      <c r="E12" s="107" t="s">
        <v>3601</v>
      </c>
      <c r="F12" s="107" t="s">
        <v>3641</v>
      </c>
      <c r="G12" s="107" t="s">
        <v>3609</v>
      </c>
      <c r="H12" s="16" t="s">
        <v>3634</v>
      </c>
      <c r="I12" s="16" t="s">
        <v>3635</v>
      </c>
      <c r="J12" s="475" t="s">
        <v>3636</v>
      </c>
      <c r="K12" s="475" t="s">
        <v>3636</v>
      </c>
      <c r="L12" s="475" t="s">
        <v>3636</v>
      </c>
      <c r="M12" s="475" t="s">
        <v>3636</v>
      </c>
    </row>
    <row r="13" spans="1:13" ht="24.95" customHeight="1" x14ac:dyDescent="0.2">
      <c r="A13" s="16" t="s">
        <v>3087</v>
      </c>
      <c r="B13" s="107" t="s">
        <v>3642</v>
      </c>
      <c r="C13" s="107" t="s">
        <v>3643</v>
      </c>
      <c r="D13" s="107" t="s">
        <v>3644</v>
      </c>
      <c r="E13" s="107" t="s">
        <v>3645</v>
      </c>
      <c r="F13" s="107" t="s">
        <v>3643</v>
      </c>
      <c r="G13" s="107" t="s">
        <v>3613</v>
      </c>
      <c r="H13" s="16" t="s">
        <v>3634</v>
      </c>
      <c r="I13" s="16" t="s">
        <v>3635</v>
      </c>
      <c r="J13" s="475" t="s">
        <v>3636</v>
      </c>
      <c r="K13" s="475" t="s">
        <v>3636</v>
      </c>
      <c r="L13" s="475" t="s">
        <v>3636</v>
      </c>
      <c r="M13" s="475" t="s">
        <v>3636</v>
      </c>
    </row>
    <row r="14" spans="1:13" ht="24.95" customHeight="1" x14ac:dyDescent="0.2">
      <c r="A14" s="107" t="s">
        <v>3073</v>
      </c>
      <c r="B14" s="107">
        <v>26</v>
      </c>
      <c r="C14" s="107">
        <v>26</v>
      </c>
      <c r="D14" s="16" t="s">
        <v>4248</v>
      </c>
      <c r="E14" s="107">
        <v>26</v>
      </c>
      <c r="F14" s="107" t="s">
        <v>4249</v>
      </c>
      <c r="G14" s="107" t="s">
        <v>4250</v>
      </c>
      <c r="H14" s="16" t="s">
        <v>4251</v>
      </c>
      <c r="I14" s="16" t="s">
        <v>4252</v>
      </c>
      <c r="J14" s="107" t="s">
        <v>526</v>
      </c>
      <c r="K14" s="107" t="s">
        <v>4253</v>
      </c>
      <c r="L14" s="107" t="s">
        <v>526</v>
      </c>
      <c r="M14" s="107" t="s">
        <v>526</v>
      </c>
    </row>
    <row r="15" spans="1:13" ht="24.95" customHeight="1" x14ac:dyDescent="0.2">
      <c r="A15" s="107" t="s">
        <v>3073</v>
      </c>
      <c r="B15" s="107">
        <v>7</v>
      </c>
      <c r="C15" s="107">
        <v>7</v>
      </c>
      <c r="D15" s="16" t="s">
        <v>4254</v>
      </c>
      <c r="E15" s="107">
        <v>7</v>
      </c>
      <c r="F15" s="107" t="s">
        <v>4255</v>
      </c>
      <c r="G15" s="107" t="s">
        <v>4256</v>
      </c>
      <c r="H15" s="16" t="s">
        <v>4257</v>
      </c>
      <c r="I15" s="16" t="s">
        <v>4252</v>
      </c>
      <c r="J15" s="107" t="s">
        <v>526</v>
      </c>
      <c r="K15" s="107" t="s">
        <v>4253</v>
      </c>
      <c r="L15" s="107" t="s">
        <v>526</v>
      </c>
      <c r="M15" s="107" t="s">
        <v>526</v>
      </c>
    </row>
    <row r="16" spans="1:13" ht="24.95" customHeight="1" x14ac:dyDescent="0.2">
      <c r="A16" s="115" t="s">
        <v>3080</v>
      </c>
      <c r="B16" s="107" t="s">
        <v>5076</v>
      </c>
      <c r="C16" s="107" t="s">
        <v>5077</v>
      </c>
      <c r="D16" s="107" t="s">
        <v>5078</v>
      </c>
      <c r="E16" s="107" t="s">
        <v>5079</v>
      </c>
      <c r="F16" s="107" t="s">
        <v>5080</v>
      </c>
      <c r="G16" s="107" t="s">
        <v>5081</v>
      </c>
      <c r="H16" s="107" t="s">
        <v>5082</v>
      </c>
      <c r="I16" s="107" t="s">
        <v>5083</v>
      </c>
      <c r="J16" s="107">
        <v>4</v>
      </c>
      <c r="K16" s="107" t="s">
        <v>5084</v>
      </c>
      <c r="L16" s="107" t="s">
        <v>620</v>
      </c>
      <c r="M16" s="107" t="s">
        <v>4754</v>
      </c>
    </row>
    <row r="17" spans="1:13" ht="24.95" customHeight="1" x14ac:dyDescent="0.2">
      <c r="A17" s="115" t="s">
        <v>3080</v>
      </c>
      <c r="B17" s="107" t="s">
        <v>3672</v>
      </c>
      <c r="C17" s="107" t="s">
        <v>5085</v>
      </c>
      <c r="D17" s="107" t="s">
        <v>5086</v>
      </c>
      <c r="E17" s="107" t="s">
        <v>5087</v>
      </c>
      <c r="F17" s="107" t="s">
        <v>5080</v>
      </c>
      <c r="G17" s="107" t="s">
        <v>5081</v>
      </c>
      <c r="H17" s="107" t="s">
        <v>5082</v>
      </c>
      <c r="I17" s="107" t="s">
        <v>5088</v>
      </c>
      <c r="J17" s="107">
        <v>4</v>
      </c>
      <c r="K17" s="107" t="s">
        <v>5084</v>
      </c>
      <c r="L17" s="107" t="s">
        <v>620</v>
      </c>
      <c r="M17" s="107" t="s">
        <v>4754</v>
      </c>
    </row>
  </sheetData>
  <mergeCells count="3">
    <mergeCell ref="B2:M2"/>
    <mergeCell ref="A2:A4"/>
    <mergeCell ref="B3:M3"/>
  </mergeCells>
  <pageMargins left="0.7" right="0.7" top="0.75" bottom="0.75" header="0.3" footer="0.3"/>
  <pageSetup orientation="portrait" horizontalDpi="1200"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99252-188C-4329-8A41-6BFDE5C5F459}">
  <sheetPr>
    <tabColor theme="8"/>
  </sheetPr>
  <dimension ref="A1:J35"/>
  <sheetViews>
    <sheetView zoomScaleNormal="100" workbookViewId="0">
      <pane xSplit="3" ySplit="5" topLeftCell="D6" activePane="bottomRight" state="frozen"/>
      <selection pane="topRight" activeCell="D1" sqref="D1"/>
      <selection pane="bottomLeft" activeCell="A6" sqref="A6"/>
      <selection pane="bottomRight"/>
    </sheetView>
  </sheetViews>
  <sheetFormatPr defaultColWidth="9.140625" defaultRowHeight="12.75" x14ac:dyDescent="0.2"/>
  <cols>
    <col min="1" max="1" width="19.7109375" style="119" customWidth="1"/>
    <col min="2" max="2" width="24.140625" style="119" customWidth="1"/>
    <col min="3" max="3" width="31.42578125" style="119" customWidth="1"/>
    <col min="4" max="4" width="19.85546875" style="119" customWidth="1"/>
    <col min="5" max="5" width="20.85546875" style="119" customWidth="1"/>
    <col min="6" max="6" width="20.140625" style="119" customWidth="1"/>
    <col min="7" max="7" width="13.5703125" style="119" customWidth="1"/>
    <col min="8" max="8" width="36.5703125" style="119" customWidth="1"/>
    <col min="9" max="9" width="23.5703125" style="119" customWidth="1"/>
    <col min="10" max="10" width="20.42578125" style="119" customWidth="1"/>
    <col min="11" max="16384" width="9.140625" style="119"/>
  </cols>
  <sheetData>
    <row r="1" spans="1:10" ht="15.75" customHeight="1" thickBot="1" x14ac:dyDescent="0.25">
      <c r="A1" s="128" t="s">
        <v>2263</v>
      </c>
      <c r="C1" s="128"/>
      <c r="D1" s="128"/>
    </row>
    <row r="2" spans="1:10" ht="31.5" customHeight="1" x14ac:dyDescent="0.2">
      <c r="A2" s="885" t="s">
        <v>19</v>
      </c>
      <c r="B2" s="811" t="s">
        <v>2264</v>
      </c>
      <c r="C2" s="811"/>
      <c r="D2" s="811"/>
      <c r="E2" s="811"/>
      <c r="F2" s="811"/>
      <c r="G2" s="811"/>
      <c r="H2" s="811"/>
      <c r="I2" s="811"/>
      <c r="J2" s="834"/>
    </row>
    <row r="3" spans="1:10" ht="32.25" customHeight="1" x14ac:dyDescent="0.2">
      <c r="A3" s="888"/>
      <c r="B3" s="862" t="s">
        <v>2265</v>
      </c>
      <c r="C3" s="862"/>
      <c r="D3" s="862"/>
      <c r="E3" s="862"/>
      <c r="F3" s="862"/>
      <c r="G3" s="862"/>
      <c r="H3" s="862"/>
      <c r="I3" s="862"/>
      <c r="J3" s="872"/>
    </row>
    <row r="4" spans="1:10" ht="28.5" customHeight="1" x14ac:dyDescent="0.2">
      <c r="A4" s="888"/>
      <c r="B4" s="902" t="s">
        <v>2266</v>
      </c>
      <c r="C4" s="862" t="s">
        <v>2267</v>
      </c>
      <c r="D4" s="862" t="s">
        <v>2268</v>
      </c>
      <c r="E4" s="862"/>
      <c r="F4" s="862"/>
      <c r="G4" s="862"/>
      <c r="H4" s="862" t="s">
        <v>2269</v>
      </c>
      <c r="I4" s="862" t="s">
        <v>2270</v>
      </c>
      <c r="J4" s="872"/>
    </row>
    <row r="5" spans="1:10" ht="72.75" customHeight="1" thickBot="1" x14ac:dyDescent="0.25">
      <c r="A5" s="886"/>
      <c r="B5" s="822"/>
      <c r="C5" s="812"/>
      <c r="D5" s="157">
        <v>2020</v>
      </c>
      <c r="E5" s="157">
        <v>2021</v>
      </c>
      <c r="F5" s="157" t="s">
        <v>2271</v>
      </c>
      <c r="G5" s="157" t="s">
        <v>2272</v>
      </c>
      <c r="H5" s="812"/>
      <c r="I5" s="157" t="s">
        <v>2273</v>
      </c>
      <c r="J5" s="174" t="s">
        <v>2274</v>
      </c>
    </row>
    <row r="6" spans="1:10" ht="24.95" customHeight="1" x14ac:dyDescent="0.2">
      <c r="A6" s="94" t="s">
        <v>22</v>
      </c>
      <c r="B6" s="94" t="s">
        <v>2189</v>
      </c>
      <c r="C6" s="103" t="s">
        <v>2217</v>
      </c>
      <c r="D6" s="341">
        <v>14144294</v>
      </c>
      <c r="E6" s="341">
        <v>16970917</v>
      </c>
      <c r="F6" s="102"/>
      <c r="G6" s="102" t="s">
        <v>2275</v>
      </c>
      <c r="H6" s="94" t="s">
        <v>624</v>
      </c>
      <c r="I6" s="102" t="s">
        <v>2190</v>
      </c>
      <c r="J6" s="103" t="s">
        <v>2276</v>
      </c>
    </row>
    <row r="7" spans="1:10" ht="24.95" customHeight="1" x14ac:dyDescent="0.2">
      <c r="A7" s="16" t="s">
        <v>22</v>
      </c>
      <c r="B7" s="16" t="s">
        <v>2200</v>
      </c>
      <c r="C7" s="16" t="s">
        <v>2200</v>
      </c>
      <c r="D7" s="342">
        <f>24085462512/1000000</f>
        <v>24085.462511999998</v>
      </c>
      <c r="E7" s="342">
        <f>25857864238/1000000</f>
        <v>25857.864237999998</v>
      </c>
      <c r="F7" s="106"/>
      <c r="G7" s="107" t="s">
        <v>2277</v>
      </c>
      <c r="H7" s="106" t="s">
        <v>2278</v>
      </c>
      <c r="I7" s="16" t="s">
        <v>624</v>
      </c>
      <c r="J7" s="16" t="s">
        <v>624</v>
      </c>
    </row>
    <row r="8" spans="1:10" ht="24.95" customHeight="1" x14ac:dyDescent="0.2">
      <c r="A8" s="16" t="s">
        <v>22</v>
      </c>
      <c r="B8" s="16" t="s">
        <v>2205</v>
      </c>
      <c r="C8" s="16" t="s">
        <v>2205</v>
      </c>
      <c r="D8" s="106" t="s">
        <v>2279</v>
      </c>
      <c r="E8" s="106" t="s">
        <v>2279</v>
      </c>
      <c r="F8" s="106"/>
      <c r="G8" s="107"/>
      <c r="H8" s="16" t="s">
        <v>2206</v>
      </c>
      <c r="I8" s="16" t="s">
        <v>624</v>
      </c>
      <c r="J8" s="16" t="s">
        <v>624</v>
      </c>
    </row>
    <row r="9" spans="1:10" ht="24.95" customHeight="1" x14ac:dyDescent="0.2">
      <c r="A9" s="16" t="s">
        <v>22</v>
      </c>
      <c r="B9" s="16" t="s">
        <v>2209</v>
      </c>
      <c r="C9" s="16" t="s">
        <v>2209</v>
      </c>
      <c r="D9" s="106" t="s">
        <v>2279</v>
      </c>
      <c r="E9" s="106" t="s">
        <v>2279</v>
      </c>
      <c r="F9" s="106"/>
      <c r="G9" s="107"/>
      <c r="H9" s="16" t="s">
        <v>2280</v>
      </c>
      <c r="I9" s="16" t="s">
        <v>624</v>
      </c>
      <c r="J9" s="16" t="s">
        <v>624</v>
      </c>
    </row>
    <row r="10" spans="1:10" ht="24.95" customHeight="1" x14ac:dyDescent="0.2">
      <c r="A10" s="16" t="s">
        <v>22</v>
      </c>
      <c r="B10" s="16" t="s">
        <v>2214</v>
      </c>
      <c r="C10" s="16" t="s">
        <v>2214</v>
      </c>
      <c r="D10" s="132">
        <v>1582</v>
      </c>
      <c r="E10" s="132">
        <v>2056</v>
      </c>
      <c r="F10" s="106"/>
      <c r="G10" s="106" t="s">
        <v>2281</v>
      </c>
      <c r="H10" s="16" t="s">
        <v>2215</v>
      </c>
      <c r="I10" s="16" t="s">
        <v>624</v>
      </c>
      <c r="J10" s="16" t="s">
        <v>624</v>
      </c>
    </row>
    <row r="11" spans="1:10" ht="24.95" customHeight="1" x14ac:dyDescent="0.2">
      <c r="A11" s="16" t="s">
        <v>25</v>
      </c>
      <c r="B11" s="16" t="s">
        <v>2217</v>
      </c>
      <c r="C11" s="16" t="s">
        <v>2217</v>
      </c>
      <c r="D11" s="342">
        <v>1268105</v>
      </c>
      <c r="E11" s="342">
        <v>868624</v>
      </c>
      <c r="F11" s="106" t="s">
        <v>2282</v>
      </c>
      <c r="G11" s="106" t="s">
        <v>1977</v>
      </c>
      <c r="H11" s="16" t="s">
        <v>624</v>
      </c>
      <c r="I11" s="106" t="s">
        <v>2190</v>
      </c>
      <c r="J11" s="107" t="s">
        <v>2276</v>
      </c>
    </row>
    <row r="12" spans="1:10" ht="24.95" customHeight="1" x14ac:dyDescent="0.2">
      <c r="A12" s="16" t="s">
        <v>25</v>
      </c>
      <c r="B12" s="16" t="s">
        <v>2219</v>
      </c>
      <c r="C12" s="16" t="s">
        <v>2219</v>
      </c>
      <c r="D12" s="342">
        <v>294541</v>
      </c>
      <c r="E12" s="106">
        <v>0</v>
      </c>
      <c r="F12" s="342" t="s">
        <v>2283</v>
      </c>
      <c r="G12" s="106" t="s">
        <v>1977</v>
      </c>
      <c r="H12" s="16" t="s">
        <v>624</v>
      </c>
      <c r="I12" s="106" t="s">
        <v>2220</v>
      </c>
      <c r="J12" s="107" t="s">
        <v>2276</v>
      </c>
    </row>
    <row r="13" spans="1:10" ht="24.95" customHeight="1" x14ac:dyDescent="0.2">
      <c r="A13" s="16" t="s">
        <v>25</v>
      </c>
      <c r="B13" s="16" t="s">
        <v>2200</v>
      </c>
      <c r="C13" s="16" t="s">
        <v>2200</v>
      </c>
      <c r="D13" s="342">
        <v>2327.15</v>
      </c>
      <c r="E13" s="342">
        <v>1594</v>
      </c>
      <c r="F13" s="342" t="s">
        <v>2284</v>
      </c>
      <c r="G13" s="106" t="s">
        <v>2277</v>
      </c>
      <c r="H13" s="16" t="s">
        <v>2230</v>
      </c>
      <c r="I13" s="16" t="s">
        <v>624</v>
      </c>
      <c r="J13" s="16" t="s">
        <v>624</v>
      </c>
    </row>
    <row r="14" spans="1:10" ht="24.95" customHeight="1" x14ac:dyDescent="0.2">
      <c r="A14" s="16" t="s">
        <v>25</v>
      </c>
      <c r="B14" s="16" t="s">
        <v>2205</v>
      </c>
      <c r="C14" s="16" t="s">
        <v>2205</v>
      </c>
      <c r="D14" s="106" t="s">
        <v>2279</v>
      </c>
      <c r="E14" s="106" t="s">
        <v>2279</v>
      </c>
      <c r="F14" s="106" t="s">
        <v>2279</v>
      </c>
      <c r="G14" s="106"/>
      <c r="H14" s="16" t="s">
        <v>2206</v>
      </c>
      <c r="I14" s="16" t="s">
        <v>624</v>
      </c>
      <c r="J14" s="16" t="s">
        <v>624</v>
      </c>
    </row>
    <row r="15" spans="1:10" ht="24.95" customHeight="1" x14ac:dyDescent="0.2">
      <c r="A15" s="16" t="s">
        <v>25</v>
      </c>
      <c r="B15" s="16" t="s">
        <v>2209</v>
      </c>
      <c r="C15" s="16" t="s">
        <v>2209</v>
      </c>
      <c r="D15" s="106" t="s">
        <v>2279</v>
      </c>
      <c r="E15" s="106" t="s">
        <v>2279</v>
      </c>
      <c r="F15" s="106" t="s">
        <v>2279</v>
      </c>
      <c r="G15" s="106"/>
      <c r="H15" s="16" t="s">
        <v>2228</v>
      </c>
      <c r="I15" s="16" t="s">
        <v>624</v>
      </c>
      <c r="J15" s="16" t="s">
        <v>624</v>
      </c>
    </row>
    <row r="16" spans="1:10" ht="24.95" customHeight="1" x14ac:dyDescent="0.2">
      <c r="A16" s="16" t="s">
        <v>25</v>
      </c>
      <c r="B16" s="16" t="s">
        <v>2214</v>
      </c>
      <c r="C16" s="16" t="s">
        <v>2214</v>
      </c>
      <c r="D16" s="342">
        <v>65039</v>
      </c>
      <c r="E16" s="342">
        <v>29587</v>
      </c>
      <c r="F16" s="342" t="s">
        <v>2285</v>
      </c>
      <c r="G16" s="106" t="s">
        <v>1977</v>
      </c>
      <c r="H16" s="16" t="s">
        <v>2229</v>
      </c>
      <c r="I16" s="16" t="s">
        <v>624</v>
      </c>
      <c r="J16" s="16" t="s">
        <v>624</v>
      </c>
    </row>
    <row r="17" spans="1:10" ht="24.95" customHeight="1" x14ac:dyDescent="0.2">
      <c r="A17" s="107" t="s">
        <v>27</v>
      </c>
      <c r="B17" s="107" t="s">
        <v>2189</v>
      </c>
      <c r="C17" s="16" t="s">
        <v>2217</v>
      </c>
      <c r="D17" s="132">
        <v>3304161</v>
      </c>
      <c r="E17" s="132">
        <v>4528078</v>
      </c>
      <c r="F17" s="107"/>
      <c r="G17" s="107" t="s">
        <v>1977</v>
      </c>
      <c r="H17" s="16" t="s">
        <v>624</v>
      </c>
      <c r="I17" s="106" t="s">
        <v>2190</v>
      </c>
      <c r="J17" s="107" t="s">
        <v>2276</v>
      </c>
    </row>
    <row r="18" spans="1:10" ht="24.95" customHeight="1" x14ac:dyDescent="0.2">
      <c r="A18" s="107" t="s">
        <v>27</v>
      </c>
      <c r="B18" s="107" t="s">
        <v>2219</v>
      </c>
      <c r="C18" s="16" t="s">
        <v>2219</v>
      </c>
      <c r="D18" s="132">
        <v>788035</v>
      </c>
      <c r="E18" s="132">
        <v>897089</v>
      </c>
      <c r="F18" s="107"/>
      <c r="G18" s="107" t="s">
        <v>1977</v>
      </c>
      <c r="H18" s="16" t="s">
        <v>624</v>
      </c>
      <c r="I18" s="106" t="s">
        <v>2220</v>
      </c>
      <c r="J18" s="107" t="s">
        <v>2276</v>
      </c>
    </row>
    <row r="19" spans="1:10" ht="24.95" customHeight="1" x14ac:dyDescent="0.2">
      <c r="A19" s="107" t="s">
        <v>27</v>
      </c>
      <c r="B19" s="107" t="s">
        <v>973</v>
      </c>
      <c r="C19" s="16" t="s">
        <v>2200</v>
      </c>
      <c r="D19" s="132">
        <v>3893</v>
      </c>
      <c r="E19" s="132">
        <v>7339</v>
      </c>
      <c r="F19" s="107"/>
      <c r="G19" s="107" t="s">
        <v>2277</v>
      </c>
      <c r="H19" s="16" t="s">
        <v>2230</v>
      </c>
      <c r="I19" s="16" t="s">
        <v>624</v>
      </c>
      <c r="J19" s="16" t="s">
        <v>624</v>
      </c>
    </row>
    <row r="20" spans="1:10" ht="24.95" customHeight="1" x14ac:dyDescent="0.2">
      <c r="A20" s="107" t="s">
        <v>27</v>
      </c>
      <c r="B20" s="16" t="s">
        <v>2205</v>
      </c>
      <c r="C20" s="16" t="s">
        <v>2205</v>
      </c>
      <c r="D20" s="106" t="s">
        <v>2279</v>
      </c>
      <c r="E20" s="106" t="s">
        <v>2279</v>
      </c>
      <c r="F20" s="107"/>
      <c r="G20" s="107"/>
      <c r="H20" s="16" t="s">
        <v>2206</v>
      </c>
      <c r="I20" s="16" t="s">
        <v>624</v>
      </c>
      <c r="J20" s="16" t="s">
        <v>624</v>
      </c>
    </row>
    <row r="21" spans="1:10" ht="24.95" customHeight="1" x14ac:dyDescent="0.2">
      <c r="A21" s="107" t="s">
        <v>27</v>
      </c>
      <c r="B21" s="107" t="s">
        <v>2214</v>
      </c>
      <c r="C21" s="107" t="s">
        <v>2214</v>
      </c>
      <c r="D21" s="132">
        <v>130200</v>
      </c>
      <c r="E21" s="132">
        <v>194825</v>
      </c>
      <c r="F21" s="107"/>
      <c r="G21" s="107" t="s">
        <v>1977</v>
      </c>
      <c r="H21" s="16" t="s">
        <v>2229</v>
      </c>
      <c r="I21" s="16" t="s">
        <v>624</v>
      </c>
      <c r="J21" s="16" t="s">
        <v>624</v>
      </c>
    </row>
    <row r="22" spans="1:10" ht="24.95" customHeight="1" x14ac:dyDescent="0.2">
      <c r="A22" s="16" t="s">
        <v>3087</v>
      </c>
      <c r="B22" s="107" t="s">
        <v>3646</v>
      </c>
      <c r="C22" s="107" t="s">
        <v>3646</v>
      </c>
      <c r="D22" s="340">
        <v>8042077.6296444293</v>
      </c>
      <c r="E22" s="340">
        <v>14399911.511827122</v>
      </c>
      <c r="F22" s="107" t="s">
        <v>3647</v>
      </c>
      <c r="G22" s="107" t="s">
        <v>1954</v>
      </c>
      <c r="H22" s="107" t="s">
        <v>85</v>
      </c>
      <c r="I22" s="107" t="s">
        <v>3648</v>
      </c>
      <c r="J22" s="107" t="s">
        <v>3640</v>
      </c>
    </row>
    <row r="23" spans="1:10" ht="24.95" customHeight="1" x14ac:dyDescent="0.2">
      <c r="A23" s="16" t="s">
        <v>3087</v>
      </c>
      <c r="B23" s="107" t="s">
        <v>3649</v>
      </c>
      <c r="C23" s="107" t="s">
        <v>3649</v>
      </c>
      <c r="D23" s="340">
        <v>9813.7099999999991</v>
      </c>
      <c r="E23" s="340">
        <v>13248.58</v>
      </c>
      <c r="F23" s="107" t="s">
        <v>3647</v>
      </c>
      <c r="G23" s="107" t="s">
        <v>3650</v>
      </c>
      <c r="H23" s="107" t="s">
        <v>85</v>
      </c>
      <c r="I23" s="107" t="s">
        <v>3651</v>
      </c>
      <c r="J23" s="107" t="s">
        <v>3652</v>
      </c>
    </row>
    <row r="24" spans="1:10" ht="24.95" customHeight="1" x14ac:dyDescent="0.2">
      <c r="A24" s="16" t="s">
        <v>3087</v>
      </c>
      <c r="B24" s="107" t="s">
        <v>3501</v>
      </c>
      <c r="C24" s="107" t="s">
        <v>3501</v>
      </c>
      <c r="D24" s="340">
        <v>27048322.989408597</v>
      </c>
      <c r="E24" s="340">
        <v>35911572.481176391</v>
      </c>
      <c r="F24" s="107" t="s">
        <v>3647</v>
      </c>
      <c r="G24" s="107" t="s">
        <v>1954</v>
      </c>
      <c r="H24" s="107" t="s">
        <v>85</v>
      </c>
      <c r="I24" s="107" t="s">
        <v>3653</v>
      </c>
      <c r="J24" s="107" t="s">
        <v>3652</v>
      </c>
    </row>
    <row r="25" spans="1:10" ht="24.95" customHeight="1" x14ac:dyDescent="0.2">
      <c r="A25" s="16" t="s">
        <v>3087</v>
      </c>
      <c r="B25" s="107" t="s">
        <v>3628</v>
      </c>
      <c r="C25" s="107" t="s">
        <v>3628</v>
      </c>
      <c r="D25" s="340">
        <v>9169.42</v>
      </c>
      <c r="E25" s="340">
        <v>13634.02</v>
      </c>
      <c r="F25" s="107" t="s">
        <v>3647</v>
      </c>
      <c r="G25" s="107" t="s">
        <v>3650</v>
      </c>
      <c r="H25" s="107" t="s">
        <v>85</v>
      </c>
      <c r="I25" s="107" t="s">
        <v>3654</v>
      </c>
      <c r="J25" s="107" t="s">
        <v>3655</v>
      </c>
    </row>
    <row r="26" spans="1:10" ht="24.95" customHeight="1" x14ac:dyDescent="0.2">
      <c r="A26" s="16" t="s">
        <v>3087</v>
      </c>
      <c r="B26" s="107" t="s">
        <v>3656</v>
      </c>
      <c r="C26" s="107" t="s">
        <v>3656</v>
      </c>
      <c r="D26" s="340">
        <v>2728.33</v>
      </c>
      <c r="E26" s="340">
        <v>2245.9700000000003</v>
      </c>
      <c r="F26" s="107" t="s">
        <v>3647</v>
      </c>
      <c r="G26" s="107" t="s">
        <v>3650</v>
      </c>
      <c r="H26" s="107" t="s">
        <v>85</v>
      </c>
      <c r="I26" s="107" t="s">
        <v>3657</v>
      </c>
      <c r="J26" s="107" t="s">
        <v>3655</v>
      </c>
    </row>
    <row r="27" spans="1:10" ht="24.95" customHeight="1" x14ac:dyDescent="0.2">
      <c r="A27" s="16" t="s">
        <v>3087</v>
      </c>
      <c r="B27" s="107" t="s">
        <v>3658</v>
      </c>
      <c r="C27" s="107" t="s">
        <v>3659</v>
      </c>
      <c r="D27" s="340">
        <v>39125.530001000006</v>
      </c>
      <c r="E27" s="340">
        <v>84233</v>
      </c>
      <c r="F27" s="107" t="s">
        <v>3647</v>
      </c>
      <c r="G27" s="107" t="s">
        <v>3650</v>
      </c>
      <c r="H27" s="107" t="s">
        <v>85</v>
      </c>
      <c r="I27" s="107" t="s">
        <v>3657</v>
      </c>
      <c r="J27" s="107" t="s">
        <v>3655</v>
      </c>
    </row>
    <row r="28" spans="1:10" ht="24.95" customHeight="1" x14ac:dyDescent="0.2">
      <c r="A28" s="16" t="s">
        <v>3087</v>
      </c>
      <c r="B28" s="107" t="s">
        <v>3660</v>
      </c>
      <c r="C28" s="107" t="s">
        <v>3660</v>
      </c>
      <c r="D28" s="340">
        <v>59622.09</v>
      </c>
      <c r="E28" s="340">
        <v>81117.490000000005</v>
      </c>
      <c r="F28" s="107" t="s">
        <v>3647</v>
      </c>
      <c r="G28" s="107" t="s">
        <v>3650</v>
      </c>
      <c r="H28" s="107" t="s">
        <v>85</v>
      </c>
      <c r="I28" s="107" t="s">
        <v>3657</v>
      </c>
      <c r="J28" s="107" t="s">
        <v>3655</v>
      </c>
    </row>
    <row r="29" spans="1:10" ht="24.95" customHeight="1" x14ac:dyDescent="0.2">
      <c r="A29" s="16" t="s">
        <v>3087</v>
      </c>
      <c r="B29" s="107" t="s">
        <v>2028</v>
      </c>
      <c r="C29" s="107" t="s">
        <v>976</v>
      </c>
      <c r="D29" s="340">
        <v>42291038</v>
      </c>
      <c r="E29" s="340">
        <v>57737117</v>
      </c>
      <c r="F29" s="107" t="s">
        <v>3647</v>
      </c>
      <c r="G29" s="107" t="s">
        <v>3661</v>
      </c>
      <c r="H29" s="107" t="s">
        <v>3662</v>
      </c>
      <c r="I29" s="107" t="s">
        <v>85</v>
      </c>
      <c r="J29" s="107" t="s">
        <v>85</v>
      </c>
    </row>
    <row r="30" spans="1:10" ht="24.95" customHeight="1" x14ac:dyDescent="0.2">
      <c r="A30" s="107" t="s">
        <v>3073</v>
      </c>
      <c r="B30" s="107" t="s">
        <v>4198</v>
      </c>
      <c r="C30" s="107" t="s">
        <v>4198</v>
      </c>
      <c r="D30" s="107">
        <v>1265174</v>
      </c>
      <c r="E30" s="107">
        <v>1084717</v>
      </c>
      <c r="F30" s="107"/>
      <c r="G30" s="107" t="s">
        <v>2894</v>
      </c>
      <c r="H30" s="107" t="s">
        <v>4258</v>
      </c>
      <c r="I30" s="107" t="s">
        <v>4259</v>
      </c>
      <c r="J30" s="134" t="s">
        <v>4260</v>
      </c>
    </row>
    <row r="31" spans="1:10" ht="24.95" customHeight="1" x14ac:dyDescent="0.2">
      <c r="A31" s="107" t="s">
        <v>3073</v>
      </c>
      <c r="B31" s="107" t="s">
        <v>4261</v>
      </c>
      <c r="C31" s="107" t="s">
        <v>4187</v>
      </c>
      <c r="D31" s="107">
        <v>2957087</v>
      </c>
      <c r="E31" s="107">
        <v>2659009</v>
      </c>
      <c r="F31" s="107"/>
      <c r="G31" s="107" t="s">
        <v>2894</v>
      </c>
      <c r="H31" s="107" t="s">
        <v>4258</v>
      </c>
      <c r="I31" s="107" t="s">
        <v>4262</v>
      </c>
      <c r="J31" s="134" t="s">
        <v>4260</v>
      </c>
    </row>
    <row r="32" spans="1:10" ht="24.95" customHeight="1" x14ac:dyDescent="0.2">
      <c r="A32" s="107" t="s">
        <v>3073</v>
      </c>
      <c r="B32" s="107" t="s">
        <v>4263</v>
      </c>
      <c r="C32" s="107" t="s">
        <v>4263</v>
      </c>
      <c r="D32" s="107">
        <v>6202</v>
      </c>
      <c r="E32" s="107">
        <v>5643.8600000000006</v>
      </c>
      <c r="F32" s="107"/>
      <c r="G32" s="107" t="s">
        <v>2894</v>
      </c>
      <c r="H32" s="107" t="s">
        <v>4258</v>
      </c>
      <c r="I32" s="107" t="s">
        <v>4264</v>
      </c>
      <c r="J32" s="107"/>
    </row>
    <row r="33" spans="1:10" ht="24.95" customHeight="1" x14ac:dyDescent="0.2">
      <c r="A33" s="115" t="s">
        <v>3080</v>
      </c>
      <c r="B33" s="107" t="s">
        <v>3646</v>
      </c>
      <c r="C33" s="107" t="s">
        <v>3646</v>
      </c>
      <c r="D33" s="132">
        <v>1495403.8</v>
      </c>
      <c r="E33" s="132">
        <v>1585950.1840000001</v>
      </c>
      <c r="F33" s="107"/>
      <c r="G33" s="107" t="s">
        <v>5089</v>
      </c>
      <c r="H33" s="107"/>
      <c r="I33" s="107" t="s">
        <v>5090</v>
      </c>
      <c r="J33" s="107" t="s">
        <v>5090</v>
      </c>
    </row>
    <row r="34" spans="1:10" ht="24.95" customHeight="1" x14ac:dyDescent="0.2">
      <c r="A34" s="115" t="s">
        <v>3080</v>
      </c>
      <c r="B34" s="107" t="s">
        <v>2189</v>
      </c>
      <c r="C34" s="107" t="s">
        <v>2189</v>
      </c>
      <c r="D34" s="132">
        <v>8730592.7000000011</v>
      </c>
      <c r="E34" s="132">
        <v>8903706.0549999997</v>
      </c>
      <c r="F34" s="107"/>
      <c r="G34" s="107" t="s">
        <v>5089</v>
      </c>
      <c r="H34" s="107" t="s">
        <v>5091</v>
      </c>
      <c r="I34" s="107" t="s">
        <v>5092</v>
      </c>
      <c r="J34" s="107" t="s">
        <v>5092</v>
      </c>
    </row>
    <row r="35" spans="1:10" ht="24.95" customHeight="1" x14ac:dyDescent="0.2">
      <c r="A35" s="115" t="s">
        <v>3080</v>
      </c>
      <c r="B35" s="107" t="s">
        <v>976</v>
      </c>
      <c r="C35" s="107" t="s">
        <v>976</v>
      </c>
      <c r="D35" s="132">
        <v>9455116.2320959996</v>
      </c>
      <c r="E35" s="132">
        <v>10027520.568944002</v>
      </c>
      <c r="F35" s="107"/>
      <c r="G35" s="107" t="s">
        <v>5093</v>
      </c>
      <c r="H35" s="107" t="s">
        <v>5094</v>
      </c>
      <c r="I35" s="107" t="s">
        <v>5095</v>
      </c>
      <c r="J35" s="107" t="s">
        <v>4749</v>
      </c>
    </row>
  </sheetData>
  <mergeCells count="8">
    <mergeCell ref="D4:G4"/>
    <mergeCell ref="I4:J4"/>
    <mergeCell ref="H4:H5"/>
    <mergeCell ref="B2:J2"/>
    <mergeCell ref="A2:A5"/>
    <mergeCell ref="B4:B5"/>
    <mergeCell ref="C4:C5"/>
    <mergeCell ref="B3:J3"/>
  </mergeCells>
  <pageMargins left="0.7" right="0.7" top="0.75" bottom="0.75" header="0.3" footer="0.3"/>
  <pageSetup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ACA4B-6D32-4477-BC1A-780B4053B53A}">
  <sheetPr>
    <tabColor theme="8"/>
  </sheetPr>
  <dimension ref="A1:N79"/>
  <sheetViews>
    <sheetView zoomScale="85" zoomScaleNormal="85" workbookViewId="0">
      <pane xSplit="3" ySplit="4" topLeftCell="H5" activePane="bottomRight" state="frozen"/>
      <selection pane="topRight" activeCell="D1" sqref="D1"/>
      <selection pane="bottomLeft" activeCell="A5" sqref="A5"/>
      <selection pane="bottomRight"/>
    </sheetView>
  </sheetViews>
  <sheetFormatPr defaultColWidth="9.140625" defaultRowHeight="12.75" x14ac:dyDescent="0.2"/>
  <cols>
    <col min="1" max="1" width="20.5703125" style="119" customWidth="1"/>
    <col min="2" max="14" width="30.7109375" style="119" customWidth="1"/>
    <col min="15" max="16384" width="9.140625" style="119"/>
  </cols>
  <sheetData>
    <row r="1" spans="1:14" ht="15.75" customHeight="1" thickBot="1" x14ac:dyDescent="0.25">
      <c r="A1" s="128" t="s">
        <v>2286</v>
      </c>
      <c r="D1" s="128"/>
      <c r="E1" s="128"/>
      <c r="F1" s="128"/>
    </row>
    <row r="2" spans="1:14" ht="30" customHeight="1" x14ac:dyDescent="0.2">
      <c r="A2" s="885" t="s">
        <v>19</v>
      </c>
      <c r="B2" s="811" t="s">
        <v>2287</v>
      </c>
      <c r="C2" s="811"/>
      <c r="D2" s="811"/>
      <c r="E2" s="811"/>
      <c r="F2" s="811"/>
      <c r="G2" s="811"/>
      <c r="H2" s="811"/>
      <c r="I2" s="811"/>
      <c r="J2" s="811"/>
      <c r="K2" s="811"/>
      <c r="L2" s="835"/>
      <c r="M2" s="835"/>
      <c r="N2" s="834"/>
    </row>
    <row r="3" spans="1:14" ht="27" customHeight="1" x14ac:dyDescent="0.2">
      <c r="A3" s="888"/>
      <c r="B3" s="862" t="s">
        <v>2288</v>
      </c>
      <c r="C3" s="862"/>
      <c r="D3" s="862"/>
      <c r="E3" s="862"/>
      <c r="F3" s="862"/>
      <c r="G3" s="862"/>
      <c r="H3" s="862"/>
      <c r="I3" s="862"/>
      <c r="J3" s="862"/>
      <c r="K3" s="862"/>
      <c r="L3" s="899"/>
      <c r="M3" s="899"/>
      <c r="N3" s="872"/>
    </row>
    <row r="4" spans="1:14" ht="72.75" customHeight="1" thickBot="1" x14ac:dyDescent="0.25">
      <c r="A4" s="886"/>
      <c r="B4" s="171" t="s">
        <v>2289</v>
      </c>
      <c r="C4" s="171" t="s">
        <v>2290</v>
      </c>
      <c r="D4" s="157" t="s">
        <v>2291</v>
      </c>
      <c r="E4" s="157" t="s">
        <v>2292</v>
      </c>
      <c r="F4" s="583" t="s">
        <v>5538</v>
      </c>
      <c r="G4" s="157" t="s">
        <v>2293</v>
      </c>
      <c r="H4" s="583" t="s">
        <v>5537</v>
      </c>
      <c r="I4" s="157" t="s">
        <v>2294</v>
      </c>
      <c r="J4" s="583" t="s">
        <v>5578</v>
      </c>
      <c r="K4" s="157" t="s">
        <v>2295</v>
      </c>
      <c r="L4" s="584" t="s">
        <v>5579</v>
      </c>
      <c r="M4" s="572" t="s">
        <v>2296</v>
      </c>
      <c r="N4" s="585" t="s">
        <v>5580</v>
      </c>
    </row>
    <row r="5" spans="1:14" ht="24.95" customHeight="1" x14ac:dyDescent="0.2">
      <c r="A5" s="112" t="s">
        <v>22</v>
      </c>
      <c r="B5" s="113" t="s">
        <v>2297</v>
      </c>
      <c r="C5" s="113" t="s">
        <v>2298</v>
      </c>
      <c r="D5" s="113" t="s">
        <v>2189</v>
      </c>
      <c r="E5" s="113" t="s">
        <v>2299</v>
      </c>
      <c r="F5" s="113"/>
      <c r="G5" s="113" t="s">
        <v>2300</v>
      </c>
      <c r="H5" s="113"/>
      <c r="I5" s="113" t="s">
        <v>2301</v>
      </c>
      <c r="J5" s="113"/>
      <c r="K5" s="113" t="s">
        <v>2301</v>
      </c>
      <c r="L5" s="113"/>
      <c r="M5" s="113" t="s">
        <v>2302</v>
      </c>
      <c r="N5" s="113"/>
    </row>
    <row r="6" spans="1:14" ht="24.95" customHeight="1" x14ac:dyDescent="0.2">
      <c r="A6" s="112" t="s">
        <v>25</v>
      </c>
      <c r="B6" s="113" t="s">
        <v>2297</v>
      </c>
      <c r="C6" s="113" t="s">
        <v>2303</v>
      </c>
      <c r="D6" s="113" t="s">
        <v>2189</v>
      </c>
      <c r="E6" s="113" t="s">
        <v>2299</v>
      </c>
      <c r="F6" s="113"/>
      <c r="G6" s="113" t="s">
        <v>2300</v>
      </c>
      <c r="H6" s="113"/>
      <c r="I6" s="113" t="s">
        <v>2301</v>
      </c>
      <c r="J6" s="113"/>
      <c r="K6" s="113" t="s">
        <v>2301</v>
      </c>
      <c r="L6" s="113"/>
      <c r="M6" s="113" t="s">
        <v>2304</v>
      </c>
      <c r="N6" s="113"/>
    </row>
    <row r="7" spans="1:14" ht="24.95" customHeight="1" x14ac:dyDescent="0.2">
      <c r="A7" s="112" t="s">
        <v>25</v>
      </c>
      <c r="B7" s="112" t="s">
        <v>2305</v>
      </c>
      <c r="C7" s="112" t="s">
        <v>2306</v>
      </c>
      <c r="D7" s="112" t="s">
        <v>2219</v>
      </c>
      <c r="E7" s="112" t="s">
        <v>2307</v>
      </c>
      <c r="F7" s="112"/>
      <c r="G7" s="112" t="s">
        <v>2300</v>
      </c>
      <c r="H7" s="112"/>
      <c r="I7" s="112" t="s">
        <v>2308</v>
      </c>
      <c r="J7" s="112"/>
      <c r="K7" s="112" t="s">
        <v>2308</v>
      </c>
      <c r="L7" s="112"/>
      <c r="M7" s="112" t="s">
        <v>2309</v>
      </c>
      <c r="N7" s="112"/>
    </row>
    <row r="8" spans="1:14" ht="24.95" customHeight="1" x14ac:dyDescent="0.2">
      <c r="A8" s="115" t="s">
        <v>27</v>
      </c>
      <c r="B8" s="112" t="s">
        <v>2297</v>
      </c>
      <c r="C8" s="112" t="s">
        <v>2310</v>
      </c>
      <c r="D8" s="112" t="s">
        <v>2189</v>
      </c>
      <c r="E8" s="112" t="s">
        <v>2299</v>
      </c>
      <c r="F8" s="112"/>
      <c r="G8" s="112" t="s">
        <v>2300</v>
      </c>
      <c r="H8" s="112"/>
      <c r="I8" s="112" t="s">
        <v>2301</v>
      </c>
      <c r="J8" s="112"/>
      <c r="K8" s="112" t="s">
        <v>2301</v>
      </c>
      <c r="L8" s="112"/>
      <c r="M8" s="112" t="s">
        <v>2311</v>
      </c>
      <c r="N8" s="112"/>
    </row>
    <row r="9" spans="1:14" ht="24.95" customHeight="1" x14ac:dyDescent="0.2">
      <c r="A9" s="115" t="s">
        <v>27</v>
      </c>
      <c r="B9" s="112" t="s">
        <v>2305</v>
      </c>
      <c r="C9" s="112" t="s">
        <v>2312</v>
      </c>
      <c r="D9" s="112" t="s">
        <v>2219</v>
      </c>
      <c r="E9" s="112" t="s">
        <v>2307</v>
      </c>
      <c r="F9" s="112"/>
      <c r="G9" s="112" t="s">
        <v>2300</v>
      </c>
      <c r="H9" s="112"/>
      <c r="I9" s="112" t="s">
        <v>2308</v>
      </c>
      <c r="J9" s="112"/>
      <c r="K9" s="112" t="s">
        <v>2308</v>
      </c>
      <c r="L9" s="112"/>
      <c r="M9" s="112" t="s">
        <v>2313</v>
      </c>
      <c r="N9" s="112"/>
    </row>
    <row r="10" spans="1:14" ht="24.95" customHeight="1" x14ac:dyDescent="0.2">
      <c r="A10" s="112" t="s">
        <v>3087</v>
      </c>
      <c r="B10" s="112" t="s">
        <v>3663</v>
      </c>
      <c r="C10" s="112" t="s">
        <v>3506</v>
      </c>
      <c r="D10" s="115" t="s">
        <v>2219</v>
      </c>
      <c r="E10" s="134" t="s">
        <v>3664</v>
      </c>
      <c r="F10" s="587" t="s">
        <v>5539</v>
      </c>
      <c r="G10" s="134" t="s">
        <v>3664</v>
      </c>
      <c r="H10" s="587" t="s">
        <v>5509</v>
      </c>
      <c r="I10" s="134" t="s">
        <v>3664</v>
      </c>
      <c r="J10" s="134" t="s">
        <v>3664</v>
      </c>
      <c r="K10" s="134" t="s">
        <v>3664</v>
      </c>
      <c r="L10" s="134" t="s">
        <v>3664</v>
      </c>
      <c r="M10" s="115" t="s">
        <v>3665</v>
      </c>
      <c r="N10" s="115"/>
    </row>
    <row r="11" spans="1:14" ht="24.95" customHeight="1" x14ac:dyDescent="0.2">
      <c r="A11" s="112" t="s">
        <v>3087</v>
      </c>
      <c r="B11" s="112" t="s">
        <v>3666</v>
      </c>
      <c r="C11" s="112" t="s">
        <v>3506</v>
      </c>
      <c r="D11" s="115" t="s">
        <v>2219</v>
      </c>
      <c r="E11" s="134" t="s">
        <v>3664</v>
      </c>
      <c r="F11" s="587" t="s">
        <v>5539</v>
      </c>
      <c r="G11" s="134" t="s">
        <v>3664</v>
      </c>
      <c r="H11" s="587" t="s">
        <v>5509</v>
      </c>
      <c r="I11" s="134" t="s">
        <v>3664</v>
      </c>
      <c r="J11" s="134" t="s">
        <v>3664</v>
      </c>
      <c r="K11" s="134" t="s">
        <v>3664</v>
      </c>
      <c r="L11" s="134" t="s">
        <v>3664</v>
      </c>
      <c r="M11" s="112" t="s">
        <v>3667</v>
      </c>
      <c r="N11" s="112"/>
    </row>
    <row r="12" spans="1:14" ht="24.95" customHeight="1" x14ac:dyDescent="0.2">
      <c r="A12" s="112" t="s">
        <v>3087</v>
      </c>
      <c r="B12" s="115" t="s">
        <v>3668</v>
      </c>
      <c r="C12" s="115" t="s">
        <v>3669</v>
      </c>
      <c r="D12" s="115" t="s">
        <v>3501</v>
      </c>
      <c r="E12" s="134" t="s">
        <v>3670</v>
      </c>
      <c r="F12" s="587" t="s">
        <v>5540</v>
      </c>
      <c r="G12" s="134" t="s">
        <v>3670</v>
      </c>
      <c r="H12" s="587" t="s">
        <v>5506</v>
      </c>
      <c r="I12" s="134" t="s">
        <v>3670</v>
      </c>
      <c r="J12" s="134" t="s">
        <v>3670</v>
      </c>
      <c r="K12" s="134" t="s">
        <v>3670</v>
      </c>
      <c r="L12" s="134" t="s">
        <v>3670</v>
      </c>
      <c r="M12" s="118" t="s">
        <v>3671</v>
      </c>
      <c r="N12" s="118"/>
    </row>
    <row r="13" spans="1:14" ht="24.95" customHeight="1" x14ac:dyDescent="0.2">
      <c r="A13" s="115" t="s">
        <v>3073</v>
      </c>
      <c r="B13" s="134" t="s">
        <v>4265</v>
      </c>
      <c r="C13" s="134"/>
      <c r="D13" s="134"/>
      <c r="E13" s="134"/>
      <c r="F13" s="134"/>
      <c r="G13" s="134"/>
      <c r="H13" s="134"/>
      <c r="I13" s="134"/>
      <c r="J13" s="134"/>
      <c r="K13" s="134"/>
      <c r="L13" s="134"/>
      <c r="M13" s="134"/>
      <c r="N13" s="134"/>
    </row>
    <row r="14" spans="1:14" ht="24.95" customHeight="1" x14ac:dyDescent="0.2">
      <c r="A14" s="115" t="s">
        <v>3073</v>
      </c>
      <c r="B14" s="526"/>
      <c r="C14" s="526"/>
      <c r="D14" s="526" t="s">
        <v>5541</v>
      </c>
      <c r="E14" s="526"/>
      <c r="F14" s="526" t="s">
        <v>5561</v>
      </c>
      <c r="G14" s="526"/>
      <c r="H14" s="526">
        <v>2E-3</v>
      </c>
      <c r="I14" s="526"/>
      <c r="J14" s="526">
        <v>17.023430000000001</v>
      </c>
      <c r="K14" s="526"/>
      <c r="L14" s="586">
        <v>9.2299999999999993E-2</v>
      </c>
      <c r="M14" s="526"/>
      <c r="N14" s="526">
        <v>0.22789999999999999</v>
      </c>
    </row>
    <row r="15" spans="1:14" ht="24.95" customHeight="1" x14ac:dyDescent="0.2">
      <c r="A15" s="115" t="s">
        <v>3073</v>
      </c>
      <c r="B15" s="526"/>
      <c r="C15" s="526"/>
      <c r="D15" s="526" t="s">
        <v>5542</v>
      </c>
      <c r="E15" s="526"/>
      <c r="F15" s="526" t="s">
        <v>5562</v>
      </c>
      <c r="G15" s="526"/>
      <c r="H15" s="526">
        <v>9.2999999999999992E-3</v>
      </c>
      <c r="I15" s="526"/>
      <c r="J15" s="526">
        <v>1.934E-2</v>
      </c>
      <c r="K15" s="526"/>
      <c r="L15" s="586">
        <v>2.2599999999999999E-4</v>
      </c>
      <c r="M15" s="526"/>
      <c r="N15" s="526">
        <v>1.1999999999999999E-3</v>
      </c>
    </row>
    <row r="16" spans="1:14" ht="24.95" customHeight="1" x14ac:dyDescent="0.2">
      <c r="A16" s="115" t="s">
        <v>3073</v>
      </c>
      <c r="B16" s="526"/>
      <c r="C16" s="526"/>
      <c r="D16" s="526" t="s">
        <v>5543</v>
      </c>
      <c r="E16" s="526"/>
      <c r="F16" s="526" t="s">
        <v>5563</v>
      </c>
      <c r="G16" s="526"/>
      <c r="H16" s="526">
        <v>0.13800000000000001</v>
      </c>
      <c r="I16" s="526"/>
      <c r="J16" s="526">
        <v>0.18478</v>
      </c>
      <c r="K16" s="526"/>
      <c r="L16" s="586">
        <v>4.2099999999999999E-2</v>
      </c>
      <c r="M16" s="526"/>
      <c r="N16" s="526">
        <v>0.17069999999999999</v>
      </c>
    </row>
    <row r="17" spans="1:14" ht="24.95" customHeight="1" x14ac:dyDescent="0.2">
      <c r="A17" s="115" t="s">
        <v>3073</v>
      </c>
      <c r="B17" s="526"/>
      <c r="C17" s="526"/>
      <c r="D17" s="526" t="s">
        <v>5544</v>
      </c>
      <c r="E17" s="526"/>
      <c r="F17" s="526" t="s">
        <v>5564</v>
      </c>
      <c r="G17" s="526"/>
      <c r="H17" s="526">
        <v>2.9999999999999997E-4</v>
      </c>
      <c r="I17" s="526"/>
      <c r="J17" s="526">
        <v>2.14967</v>
      </c>
      <c r="K17" s="526"/>
      <c r="L17" s="586">
        <v>1.31E-3</v>
      </c>
      <c r="M17" s="526"/>
      <c r="N17" s="526">
        <v>4.3E-3</v>
      </c>
    </row>
    <row r="18" spans="1:14" ht="24.95" customHeight="1" x14ac:dyDescent="0.2">
      <c r="A18" s="115" t="s">
        <v>3073</v>
      </c>
      <c r="B18" s="526"/>
      <c r="C18" s="526"/>
      <c r="D18" s="526" t="s">
        <v>5545</v>
      </c>
      <c r="E18" s="526"/>
      <c r="F18" s="526" t="s">
        <v>5565</v>
      </c>
      <c r="G18" s="526"/>
      <c r="H18" s="526">
        <v>1E-3</v>
      </c>
      <c r="I18" s="526"/>
      <c r="J18" s="526">
        <v>6.6631400000000003</v>
      </c>
      <c r="K18" s="526"/>
      <c r="L18" s="586">
        <v>1.5299999999999999E-2</v>
      </c>
      <c r="M18" s="526"/>
      <c r="N18" s="526">
        <v>4.4600000000000001E-2</v>
      </c>
    </row>
    <row r="19" spans="1:14" ht="24.95" customHeight="1" x14ac:dyDescent="0.2">
      <c r="A19" s="115" t="s">
        <v>3073</v>
      </c>
      <c r="B19" s="526"/>
      <c r="C19" s="526"/>
      <c r="D19" s="526" t="s">
        <v>5546</v>
      </c>
      <c r="E19" s="526"/>
      <c r="F19" s="526" t="s">
        <v>5566</v>
      </c>
      <c r="G19" s="526"/>
      <c r="H19" s="526">
        <v>2.0000000000000001E-4</v>
      </c>
      <c r="I19" s="526"/>
      <c r="J19" s="526">
        <v>3.4906899999999998</v>
      </c>
      <c r="K19" s="526"/>
      <c r="L19" s="586">
        <v>1.39E-3</v>
      </c>
      <c r="M19" s="526"/>
      <c r="N19" s="526">
        <v>4.7000000000000002E-3</v>
      </c>
    </row>
    <row r="20" spans="1:14" ht="24.95" customHeight="1" x14ac:dyDescent="0.2">
      <c r="A20" s="115" t="s">
        <v>3073</v>
      </c>
      <c r="B20" s="526"/>
      <c r="C20" s="526"/>
      <c r="D20" s="526" t="s">
        <v>5547</v>
      </c>
      <c r="E20" s="526"/>
      <c r="F20" s="526" t="s">
        <v>5566</v>
      </c>
      <c r="G20" s="526"/>
      <c r="H20" s="526">
        <v>1E-4</v>
      </c>
      <c r="I20" s="526"/>
      <c r="J20" s="526">
        <v>2.22451</v>
      </c>
      <c r="K20" s="526"/>
      <c r="L20" s="586">
        <v>4.4299999999999998E-4</v>
      </c>
      <c r="M20" s="526"/>
      <c r="N20" s="526">
        <v>1.5E-3</v>
      </c>
    </row>
    <row r="21" spans="1:14" ht="24.95" customHeight="1" x14ac:dyDescent="0.2">
      <c r="A21" s="115" t="s">
        <v>3073</v>
      </c>
      <c r="B21" s="526"/>
      <c r="C21" s="526"/>
      <c r="D21" s="526" t="s">
        <v>5548</v>
      </c>
      <c r="E21" s="526"/>
      <c r="F21" s="526" t="s">
        <v>5566</v>
      </c>
      <c r="G21" s="526"/>
      <c r="H21" s="526">
        <v>1E-4</v>
      </c>
      <c r="I21" s="526"/>
      <c r="J21" s="526">
        <v>2.6978499999999999</v>
      </c>
      <c r="K21" s="526"/>
      <c r="L21" s="586">
        <v>5.3799999999999996E-4</v>
      </c>
      <c r="M21" s="526"/>
      <c r="N21" s="526">
        <v>1.8E-3</v>
      </c>
    </row>
    <row r="22" spans="1:14" ht="24.95" customHeight="1" x14ac:dyDescent="0.2">
      <c r="A22" s="115" t="s">
        <v>3073</v>
      </c>
      <c r="B22" s="526"/>
      <c r="C22" s="526"/>
      <c r="D22" s="526" t="s">
        <v>5549</v>
      </c>
      <c r="E22" s="526"/>
      <c r="F22" s="526" t="s">
        <v>5567</v>
      </c>
      <c r="G22" s="526"/>
      <c r="H22" s="526">
        <v>2.06E-2</v>
      </c>
      <c r="I22" s="526"/>
      <c r="J22" s="526">
        <v>4.1000000000000003E-3</v>
      </c>
      <c r="K22" s="526"/>
      <c r="L22" s="586">
        <v>1.17E-4</v>
      </c>
      <c r="M22" s="526"/>
      <c r="N22" s="526">
        <v>5.9999999999999995E-4</v>
      </c>
    </row>
    <row r="23" spans="1:14" ht="24.95" customHeight="1" x14ac:dyDescent="0.2">
      <c r="A23" s="115" t="s">
        <v>3073</v>
      </c>
      <c r="B23" s="526"/>
      <c r="C23" s="526"/>
      <c r="D23" s="526" t="s">
        <v>5550</v>
      </c>
      <c r="E23" s="526"/>
      <c r="F23" s="526" t="s">
        <v>5568</v>
      </c>
      <c r="G23" s="526"/>
      <c r="H23" s="526">
        <v>1.2500000000000001E-2</v>
      </c>
      <c r="I23" s="526"/>
      <c r="J23" s="526">
        <v>0</v>
      </c>
      <c r="K23" s="526"/>
      <c r="L23" s="586">
        <v>3.5300000000000002E-10</v>
      </c>
      <c r="M23" s="526"/>
      <c r="N23" s="526">
        <v>0</v>
      </c>
    </row>
    <row r="24" spans="1:14" ht="24.95" customHeight="1" x14ac:dyDescent="0.2">
      <c r="A24" s="115" t="s">
        <v>3073</v>
      </c>
      <c r="B24" s="526"/>
      <c r="C24" s="526"/>
      <c r="D24" s="526" t="s">
        <v>5551</v>
      </c>
      <c r="E24" s="526"/>
      <c r="F24" s="526" t="s">
        <v>5569</v>
      </c>
      <c r="G24" s="526"/>
      <c r="H24" s="526">
        <v>8.5000000000000006E-3</v>
      </c>
      <c r="I24" s="526"/>
      <c r="J24" s="526">
        <v>0</v>
      </c>
      <c r="K24" s="526"/>
      <c r="L24" s="586">
        <v>1.87E-10</v>
      </c>
      <c r="M24" s="526"/>
      <c r="N24" s="526">
        <v>0</v>
      </c>
    </row>
    <row r="25" spans="1:14" ht="24.95" customHeight="1" x14ac:dyDescent="0.2">
      <c r="A25" s="115" t="s">
        <v>3073</v>
      </c>
      <c r="B25" s="526"/>
      <c r="C25" s="526"/>
      <c r="D25" s="526" t="s">
        <v>5552</v>
      </c>
      <c r="E25" s="526"/>
      <c r="F25" s="526" t="s">
        <v>5570</v>
      </c>
      <c r="G25" s="526"/>
      <c r="H25" s="526">
        <v>1.12E-2</v>
      </c>
      <c r="I25" s="526"/>
      <c r="J25" s="526">
        <v>1.934E-2</v>
      </c>
      <c r="K25" s="526"/>
      <c r="L25" s="586">
        <v>1.8200000000000001E-4</v>
      </c>
      <c r="M25" s="526"/>
      <c r="N25" s="526">
        <v>1.4E-3</v>
      </c>
    </row>
    <row r="26" spans="1:14" ht="24.95" customHeight="1" x14ac:dyDescent="0.2">
      <c r="A26" s="115" t="s">
        <v>3073</v>
      </c>
      <c r="B26" s="526"/>
      <c r="C26" s="526"/>
      <c r="D26" s="526" t="s">
        <v>5553</v>
      </c>
      <c r="E26" s="526"/>
      <c r="F26" s="526" t="s">
        <v>5571</v>
      </c>
      <c r="G26" s="526"/>
      <c r="H26" s="526">
        <v>7.8399999999999997E-3</v>
      </c>
      <c r="I26" s="526"/>
      <c r="J26" s="526">
        <v>0</v>
      </c>
      <c r="K26" s="526"/>
      <c r="L26" s="586">
        <v>0</v>
      </c>
      <c r="M26" s="526"/>
      <c r="N26" s="526">
        <v>0</v>
      </c>
    </row>
    <row r="27" spans="1:14" ht="24.95" customHeight="1" x14ac:dyDescent="0.2">
      <c r="A27" s="115" t="s">
        <v>3073</v>
      </c>
      <c r="B27" s="526"/>
      <c r="C27" s="526"/>
      <c r="D27" s="526" t="s">
        <v>5554</v>
      </c>
      <c r="E27" s="526"/>
      <c r="F27" s="526" t="s">
        <v>5572</v>
      </c>
      <c r="G27" s="526"/>
      <c r="H27" s="526">
        <v>1.0500000000000001E-2</v>
      </c>
      <c r="I27" s="526"/>
      <c r="J27" s="526">
        <v>0</v>
      </c>
      <c r="K27" s="526"/>
      <c r="L27" s="586">
        <v>0</v>
      </c>
      <c r="M27" s="526"/>
      <c r="N27" s="526">
        <v>0</v>
      </c>
    </row>
    <row r="28" spans="1:14" ht="24.95" customHeight="1" x14ac:dyDescent="0.2">
      <c r="A28" s="115" t="s">
        <v>3073</v>
      </c>
      <c r="B28" s="526"/>
      <c r="C28" s="526"/>
      <c r="D28" s="526" t="s">
        <v>5555</v>
      </c>
      <c r="E28" s="526"/>
      <c r="F28" s="526" t="s">
        <v>5570</v>
      </c>
      <c r="G28" s="526"/>
      <c r="H28" s="526">
        <v>1.55E-2</v>
      </c>
      <c r="I28" s="526"/>
      <c r="J28" s="526">
        <v>1.934E-2</v>
      </c>
      <c r="K28" s="526"/>
      <c r="L28" s="586">
        <v>2.52E-4</v>
      </c>
      <c r="M28" s="526"/>
      <c r="N28" s="526">
        <v>2E-3</v>
      </c>
    </row>
    <row r="29" spans="1:14" ht="24.95" customHeight="1" x14ac:dyDescent="0.2">
      <c r="A29" s="115" t="s">
        <v>3073</v>
      </c>
      <c r="B29" s="526"/>
      <c r="C29" s="526"/>
      <c r="D29" s="526" t="s">
        <v>5556</v>
      </c>
      <c r="E29" s="526"/>
      <c r="F29" s="526" t="s">
        <v>5573</v>
      </c>
      <c r="G29" s="526"/>
      <c r="H29" s="526">
        <v>3.1199999999999999E-2</v>
      </c>
      <c r="I29" s="526"/>
      <c r="J29" s="526">
        <v>1E-4</v>
      </c>
      <c r="K29" s="526"/>
      <c r="L29" s="586">
        <v>3.3400000000000002E-6</v>
      </c>
      <c r="M29" s="526"/>
      <c r="N29" s="526">
        <v>0</v>
      </c>
    </row>
    <row r="30" spans="1:14" ht="24.95" customHeight="1" x14ac:dyDescent="0.2">
      <c r="A30" s="115" t="s">
        <v>3073</v>
      </c>
      <c r="B30" s="526"/>
      <c r="C30" s="526"/>
      <c r="D30" s="526" t="s">
        <v>5557</v>
      </c>
      <c r="E30" s="526"/>
      <c r="F30" s="526" t="s">
        <v>5574</v>
      </c>
      <c r="G30" s="526"/>
      <c r="H30" s="526">
        <v>1.38E-2</v>
      </c>
      <c r="I30" s="526"/>
      <c r="J30" s="526">
        <v>0</v>
      </c>
      <c r="K30" s="526"/>
      <c r="L30" s="586">
        <v>4.18E-10</v>
      </c>
      <c r="M30" s="526"/>
      <c r="N30" s="526">
        <v>0</v>
      </c>
    </row>
    <row r="31" spans="1:14" ht="24.95" customHeight="1" x14ac:dyDescent="0.2">
      <c r="A31" s="115" t="s">
        <v>3073</v>
      </c>
      <c r="B31" s="526"/>
      <c r="C31" s="526"/>
      <c r="D31" s="526" t="s">
        <v>5558</v>
      </c>
      <c r="E31" s="526"/>
      <c r="F31" s="526" t="s">
        <v>5575</v>
      </c>
      <c r="G31" s="526"/>
      <c r="H31" s="526">
        <v>4.6699999999999998E-2</v>
      </c>
      <c r="I31" s="526"/>
      <c r="J31" s="526">
        <v>0</v>
      </c>
      <c r="K31" s="526"/>
      <c r="L31" s="586">
        <v>2.1299999999999999E-7</v>
      </c>
      <c r="M31" s="526"/>
      <c r="N31" s="526">
        <v>0</v>
      </c>
    </row>
    <row r="32" spans="1:14" ht="24.95" customHeight="1" x14ac:dyDescent="0.2">
      <c r="A32" s="115" t="s">
        <v>3073</v>
      </c>
      <c r="B32" s="526"/>
      <c r="C32" s="526"/>
      <c r="D32" s="526" t="s">
        <v>5559</v>
      </c>
      <c r="E32" s="526"/>
      <c r="F32" s="526" t="s">
        <v>5576</v>
      </c>
      <c r="G32" s="526"/>
      <c r="H32" s="526">
        <v>2.0199999999999999E-2</v>
      </c>
      <c r="I32" s="526"/>
      <c r="J32" s="526">
        <v>0</v>
      </c>
      <c r="K32" s="526"/>
      <c r="L32" s="586">
        <v>1.62E-9</v>
      </c>
      <c r="M32" s="526"/>
      <c r="N32" s="526">
        <v>0</v>
      </c>
    </row>
    <row r="33" spans="1:14" ht="24.95" customHeight="1" x14ac:dyDescent="0.2">
      <c r="A33" s="115" t="s">
        <v>3073</v>
      </c>
      <c r="B33" s="526"/>
      <c r="C33" s="526"/>
      <c r="D33" s="526" t="s">
        <v>5560</v>
      </c>
      <c r="E33" s="526"/>
      <c r="F33" s="526" t="s">
        <v>5577</v>
      </c>
      <c r="G33" s="526"/>
      <c r="H33" s="526">
        <v>0.65046000000000004</v>
      </c>
      <c r="I33" s="526"/>
      <c r="J33" s="526">
        <v>1E-4</v>
      </c>
      <c r="K33" s="526"/>
      <c r="L33" s="586">
        <v>5.5099999999999998E-5</v>
      </c>
      <c r="M33" s="526"/>
      <c r="N33" s="526">
        <v>4.0000000000000002E-4</v>
      </c>
    </row>
    <row r="34" spans="1:14" ht="24.95" customHeight="1" x14ac:dyDescent="0.2">
      <c r="A34" s="115" t="s">
        <v>3073</v>
      </c>
      <c r="B34" s="526"/>
      <c r="C34" s="526"/>
      <c r="D34" s="526" t="s">
        <v>5581</v>
      </c>
      <c r="E34" s="526"/>
      <c r="F34" s="526" t="s">
        <v>5561</v>
      </c>
      <c r="G34" s="526"/>
      <c r="H34" s="526">
        <v>0.71950000000000003</v>
      </c>
      <c r="I34" s="526"/>
      <c r="J34" s="526">
        <v>1.3178000000000001</v>
      </c>
      <c r="K34" s="526"/>
      <c r="L34" s="586">
        <v>1.01</v>
      </c>
      <c r="M34" s="526"/>
      <c r="N34" s="526">
        <v>2.35E-2</v>
      </c>
    </row>
    <row r="35" spans="1:14" ht="24.95" customHeight="1" x14ac:dyDescent="0.2">
      <c r="A35" s="115" t="s">
        <v>3073</v>
      </c>
      <c r="B35" s="526"/>
      <c r="C35" s="526"/>
      <c r="D35" s="526" t="s">
        <v>5582</v>
      </c>
      <c r="E35" s="526"/>
      <c r="F35" s="526" t="s">
        <v>5597</v>
      </c>
      <c r="G35" s="526"/>
      <c r="H35" s="526">
        <v>2.0000000000000001E-4</v>
      </c>
      <c r="I35" s="526"/>
      <c r="J35" s="526">
        <v>2.2899999999999999E-3</v>
      </c>
      <c r="K35" s="526"/>
      <c r="L35" s="586">
        <v>3.5400000000000002E-7</v>
      </c>
      <c r="M35" s="526"/>
      <c r="N35" s="526">
        <v>0</v>
      </c>
    </row>
    <row r="36" spans="1:14" ht="24.95" customHeight="1" x14ac:dyDescent="0.2">
      <c r="A36" s="115" t="s">
        <v>3073</v>
      </c>
      <c r="B36" s="526"/>
      <c r="C36" s="526"/>
      <c r="D36" s="526" t="s">
        <v>5583</v>
      </c>
      <c r="E36" s="526"/>
      <c r="F36" s="526" t="s">
        <v>5598</v>
      </c>
      <c r="G36" s="526"/>
      <c r="H36" s="526">
        <v>1E-4</v>
      </c>
      <c r="I36" s="526"/>
      <c r="J36" s="526">
        <v>1.02898</v>
      </c>
      <c r="K36" s="526"/>
      <c r="L36" s="586">
        <v>9.7499999999999998E-5</v>
      </c>
      <c r="M36" s="526"/>
      <c r="N36" s="526">
        <v>0</v>
      </c>
    </row>
    <row r="37" spans="1:14" ht="24.95" customHeight="1" x14ac:dyDescent="0.2">
      <c r="A37" s="115" t="s">
        <v>3073</v>
      </c>
      <c r="B37" s="526"/>
      <c r="C37" s="526"/>
      <c r="D37" s="526" t="s">
        <v>5584</v>
      </c>
      <c r="E37" s="526"/>
      <c r="F37" s="526" t="s">
        <v>5566</v>
      </c>
      <c r="G37" s="526"/>
      <c r="H37" s="526">
        <v>6.9999999999999999E-4</v>
      </c>
      <c r="I37" s="526"/>
      <c r="J37" s="526">
        <v>0.12629000000000001</v>
      </c>
      <c r="K37" s="526"/>
      <c r="L37" s="586">
        <v>6.9499999999999995E-5</v>
      </c>
      <c r="M37" s="526"/>
      <c r="N37" s="526">
        <v>0</v>
      </c>
    </row>
    <row r="38" spans="1:14" ht="24.95" customHeight="1" x14ac:dyDescent="0.2">
      <c r="A38" s="115" t="s">
        <v>3073</v>
      </c>
      <c r="B38" s="526"/>
      <c r="C38" s="526"/>
      <c r="D38" s="526" t="s">
        <v>5585</v>
      </c>
      <c r="E38" s="526"/>
      <c r="F38" s="526" t="s">
        <v>5599</v>
      </c>
      <c r="G38" s="526"/>
      <c r="H38" s="526">
        <v>2.1399999999999999E-2</v>
      </c>
      <c r="I38" s="526"/>
      <c r="J38" s="526">
        <v>2.1420000000000002E-2</v>
      </c>
      <c r="K38" s="526"/>
      <c r="L38" s="586">
        <v>3.2899999999999997E-4</v>
      </c>
      <c r="M38" s="526"/>
      <c r="N38" s="526">
        <v>0</v>
      </c>
    </row>
    <row r="39" spans="1:14" ht="24.95" customHeight="1" x14ac:dyDescent="0.2">
      <c r="A39" s="115" t="s">
        <v>3073</v>
      </c>
      <c r="B39" s="526"/>
      <c r="C39" s="526"/>
      <c r="D39" s="526" t="s">
        <v>5586</v>
      </c>
      <c r="E39" s="526"/>
      <c r="F39" s="526" t="s">
        <v>5563</v>
      </c>
      <c r="G39" s="526"/>
      <c r="H39" s="526">
        <v>2.3599999999999999E-2</v>
      </c>
      <c r="I39" s="526"/>
      <c r="J39" s="526">
        <v>3.4000000000000002E-4</v>
      </c>
      <c r="K39" s="526"/>
      <c r="L39" s="586">
        <v>5.2700000000000004E-6</v>
      </c>
      <c r="M39" s="526"/>
      <c r="N39" s="526">
        <v>0</v>
      </c>
    </row>
    <row r="40" spans="1:14" ht="24.95" customHeight="1" x14ac:dyDescent="0.2">
      <c r="A40" s="115" t="s">
        <v>3073</v>
      </c>
      <c r="B40" s="526"/>
      <c r="C40" s="526"/>
      <c r="D40" s="526" t="s">
        <v>5587</v>
      </c>
      <c r="E40" s="526"/>
      <c r="F40" s="526" t="s">
        <v>5600</v>
      </c>
      <c r="G40" s="526"/>
      <c r="H40" s="526">
        <v>2.0000000000000001E-4</v>
      </c>
      <c r="I40" s="526"/>
      <c r="J40" s="526">
        <v>2.63E-3</v>
      </c>
      <c r="K40" s="526"/>
      <c r="L40" s="586">
        <v>4.6800000000000001E-7</v>
      </c>
      <c r="M40" s="526"/>
      <c r="N40" s="526">
        <v>0</v>
      </c>
    </row>
    <row r="41" spans="1:14" ht="24.95" customHeight="1" x14ac:dyDescent="0.2">
      <c r="A41" s="115" t="s">
        <v>3073</v>
      </c>
      <c r="B41" s="526"/>
      <c r="C41" s="526"/>
      <c r="D41" s="526" t="s">
        <v>5588</v>
      </c>
      <c r="E41" s="526"/>
      <c r="F41" s="526" t="s">
        <v>5601</v>
      </c>
      <c r="G41" s="526"/>
      <c r="H41" s="526">
        <v>1.6000000000000001E-3</v>
      </c>
      <c r="I41" s="526"/>
      <c r="J41" s="526">
        <v>0.27176</v>
      </c>
      <c r="K41" s="526"/>
      <c r="L41" s="586">
        <v>4.5899999999999999E-4</v>
      </c>
      <c r="M41" s="526"/>
      <c r="N41" s="526">
        <v>0</v>
      </c>
    </row>
    <row r="42" spans="1:14" ht="24.95" customHeight="1" x14ac:dyDescent="0.2">
      <c r="A42" s="115" t="s">
        <v>3073</v>
      </c>
      <c r="B42" s="526"/>
      <c r="C42" s="526"/>
      <c r="D42" s="526" t="s">
        <v>5589</v>
      </c>
      <c r="E42" s="526"/>
      <c r="F42" s="526" t="s">
        <v>5564</v>
      </c>
      <c r="G42" s="526"/>
      <c r="H42" s="526">
        <v>1.2E-2</v>
      </c>
      <c r="I42" s="526"/>
      <c r="J42" s="526">
        <v>8.3669999999999994E-2</v>
      </c>
      <c r="K42" s="526"/>
      <c r="L42" s="586">
        <v>8.0400000000000003E-4</v>
      </c>
      <c r="M42" s="526"/>
      <c r="N42" s="526">
        <v>0</v>
      </c>
    </row>
    <row r="43" spans="1:14" ht="24.95" customHeight="1" x14ac:dyDescent="0.2">
      <c r="A43" s="115" t="s">
        <v>3073</v>
      </c>
      <c r="B43" s="526"/>
      <c r="C43" s="526"/>
      <c r="D43" s="526" t="s">
        <v>5590</v>
      </c>
      <c r="E43" s="526"/>
      <c r="F43" s="526" t="s">
        <v>5565</v>
      </c>
      <c r="G43" s="526"/>
      <c r="H43" s="526">
        <v>0.16170000000000001</v>
      </c>
      <c r="I43" s="526"/>
      <c r="J43" s="526">
        <v>0.37808999999999998</v>
      </c>
      <c r="K43" s="526"/>
      <c r="L43" s="586">
        <v>5.5500000000000001E-2</v>
      </c>
      <c r="M43" s="526"/>
      <c r="N43" s="526">
        <v>1.5E-3</v>
      </c>
    </row>
    <row r="44" spans="1:14" ht="24.95" customHeight="1" x14ac:dyDescent="0.2">
      <c r="A44" s="115" t="s">
        <v>3073</v>
      </c>
      <c r="B44" s="526"/>
      <c r="C44" s="526"/>
      <c r="D44" s="526" t="s">
        <v>5591</v>
      </c>
      <c r="E44" s="526"/>
      <c r="F44" s="526" t="s">
        <v>5602</v>
      </c>
      <c r="G44" s="526"/>
      <c r="H44" s="526">
        <v>3.0999999999999999E-3</v>
      </c>
      <c r="I44" s="526"/>
      <c r="J44" s="526">
        <v>2.9100000000000001E-2</v>
      </c>
      <c r="K44" s="526"/>
      <c r="L44" s="586">
        <v>6.2700000000000006E-5</v>
      </c>
      <c r="M44" s="526"/>
      <c r="N44" s="526">
        <v>0</v>
      </c>
    </row>
    <row r="45" spans="1:14" ht="24.95" customHeight="1" x14ac:dyDescent="0.2">
      <c r="A45" s="115" t="s">
        <v>3073</v>
      </c>
      <c r="B45" s="526"/>
      <c r="C45" s="526"/>
      <c r="D45" s="526" t="s">
        <v>5592</v>
      </c>
      <c r="E45" s="526"/>
      <c r="F45" s="526" t="s">
        <v>5603</v>
      </c>
      <c r="G45" s="526"/>
      <c r="H45" s="526">
        <v>1.6000000000000001E-3</v>
      </c>
      <c r="I45" s="526"/>
      <c r="J45" s="526">
        <v>2.9100000000000001E-2</v>
      </c>
      <c r="K45" s="526"/>
      <c r="L45" s="586">
        <v>3.2400000000000001E-5</v>
      </c>
      <c r="M45" s="526"/>
      <c r="N45" s="526">
        <v>0</v>
      </c>
    </row>
    <row r="46" spans="1:14" ht="24.95" customHeight="1" x14ac:dyDescent="0.2">
      <c r="A46" s="115" t="s">
        <v>3073</v>
      </c>
      <c r="B46" s="526"/>
      <c r="C46" s="526"/>
      <c r="D46" s="526" t="s">
        <v>5593</v>
      </c>
      <c r="E46" s="526"/>
      <c r="F46" s="526" t="s">
        <v>5566</v>
      </c>
      <c r="G46" s="526"/>
      <c r="H46" s="526">
        <v>7.4000000000000003E-3</v>
      </c>
      <c r="I46" s="526"/>
      <c r="J46" s="526">
        <v>0.15029999999999999</v>
      </c>
      <c r="K46" s="526"/>
      <c r="L46" s="586">
        <v>8.7399999999999999E-4</v>
      </c>
      <c r="M46" s="526"/>
      <c r="N46" s="526">
        <v>0</v>
      </c>
    </row>
    <row r="47" spans="1:14" ht="24.95" customHeight="1" x14ac:dyDescent="0.2">
      <c r="A47" s="115" t="s">
        <v>3073</v>
      </c>
      <c r="B47" s="526"/>
      <c r="C47" s="526"/>
      <c r="D47" s="526" t="s">
        <v>5594</v>
      </c>
      <c r="E47" s="526"/>
      <c r="F47" s="526" t="s">
        <v>5566</v>
      </c>
      <c r="G47" s="526"/>
      <c r="H47" s="526">
        <v>5.5999999999999999E-3</v>
      </c>
      <c r="I47" s="526"/>
      <c r="J47" s="526">
        <v>8.3080000000000001E-2</v>
      </c>
      <c r="K47" s="526"/>
      <c r="L47" s="586">
        <v>3.6600000000000001E-4</v>
      </c>
      <c r="M47" s="526"/>
      <c r="N47" s="526">
        <v>0</v>
      </c>
    </row>
    <row r="48" spans="1:14" ht="24.95" customHeight="1" x14ac:dyDescent="0.2">
      <c r="A48" s="115" t="s">
        <v>3073</v>
      </c>
      <c r="B48" s="526"/>
      <c r="C48" s="526"/>
      <c r="D48" s="526" t="s">
        <v>5595</v>
      </c>
      <c r="E48" s="526"/>
      <c r="F48" s="526" t="s">
        <v>5566</v>
      </c>
      <c r="G48" s="526"/>
      <c r="H48" s="526">
        <v>7.4000000000000003E-3</v>
      </c>
      <c r="I48" s="526"/>
      <c r="J48" s="526">
        <v>0.11255999999999999</v>
      </c>
      <c r="K48" s="526"/>
      <c r="L48" s="586">
        <v>6.5499999999999998E-4</v>
      </c>
      <c r="M48" s="526"/>
      <c r="N48" s="526">
        <v>0</v>
      </c>
    </row>
    <row r="49" spans="1:14" ht="24.95" customHeight="1" x14ac:dyDescent="0.2">
      <c r="A49" s="115" t="s">
        <v>3073</v>
      </c>
      <c r="B49" s="526"/>
      <c r="C49" s="526"/>
      <c r="D49" s="526" t="s">
        <v>5596</v>
      </c>
      <c r="E49" s="526"/>
      <c r="F49" s="526" t="s">
        <v>5604</v>
      </c>
      <c r="G49" s="526"/>
      <c r="H49" s="526">
        <v>3.39E-2</v>
      </c>
      <c r="I49" s="526"/>
      <c r="J49" s="526">
        <v>2.1999999999999999E-2</v>
      </c>
      <c r="K49" s="526"/>
      <c r="L49" s="586">
        <v>0</v>
      </c>
      <c r="M49" s="526"/>
      <c r="N49" s="526">
        <v>0</v>
      </c>
    </row>
    <row r="50" spans="1:14" ht="24.95" customHeight="1" x14ac:dyDescent="0.2">
      <c r="A50" s="115" t="s">
        <v>3080</v>
      </c>
      <c r="B50" s="115" t="s">
        <v>3711</v>
      </c>
      <c r="C50" s="115" t="s">
        <v>3711</v>
      </c>
      <c r="D50" s="115" t="s">
        <v>2068</v>
      </c>
      <c r="E50" s="115">
        <v>78.099999999999994</v>
      </c>
      <c r="F50" s="115"/>
      <c r="G50" s="115">
        <v>7.3999999999999999E-4</v>
      </c>
      <c r="H50" s="115">
        <v>7.3999999999999999E-4</v>
      </c>
      <c r="I50" s="115">
        <v>8.9928000000000008</v>
      </c>
      <c r="J50" s="115">
        <v>8.9928000000000008</v>
      </c>
      <c r="K50" s="117">
        <v>1.562E-2</v>
      </c>
      <c r="L50" s="117">
        <v>1.562E-2</v>
      </c>
      <c r="M50" s="117">
        <v>0.16120445115306051</v>
      </c>
      <c r="N50" s="117">
        <v>0.16120445115306051</v>
      </c>
    </row>
    <row r="51" spans="1:14" ht="24.95" customHeight="1" x14ac:dyDescent="0.2">
      <c r="A51" s="115" t="s">
        <v>3080</v>
      </c>
      <c r="B51" s="115" t="s">
        <v>3711</v>
      </c>
      <c r="C51" s="115" t="s">
        <v>3711</v>
      </c>
      <c r="D51" s="115" t="s">
        <v>2382</v>
      </c>
      <c r="E51" s="115">
        <v>94.1</v>
      </c>
      <c r="F51" s="115"/>
      <c r="G51" s="115">
        <v>2.5999999999999999E-3</v>
      </c>
      <c r="H51" s="115">
        <v>2.5999999999999999E-3</v>
      </c>
      <c r="I51" s="115">
        <v>0.36049999999999999</v>
      </c>
      <c r="J51" s="115">
        <v>0.36049999999999999</v>
      </c>
      <c r="K51" s="117">
        <v>1.8259999999999999E-4</v>
      </c>
      <c r="L51" s="117">
        <v>1.8259999999999999E-4</v>
      </c>
      <c r="M51" s="117">
        <v>2.2705724420492832E-3</v>
      </c>
      <c r="N51" s="117">
        <v>2.2705724420492832E-3</v>
      </c>
    </row>
    <row r="52" spans="1:14" ht="24.95" customHeight="1" x14ac:dyDescent="0.2">
      <c r="A52" s="115" t="s">
        <v>3080</v>
      </c>
      <c r="B52" s="115" t="s">
        <v>3711</v>
      </c>
      <c r="C52" s="115" t="s">
        <v>3711</v>
      </c>
      <c r="D52" s="115" t="s">
        <v>2413</v>
      </c>
      <c r="E52" s="115">
        <v>106.2</v>
      </c>
      <c r="F52" s="115"/>
      <c r="G52" s="115">
        <v>2.1000000000000001E-4</v>
      </c>
      <c r="H52" s="115">
        <v>2.1000000000000001E-4</v>
      </c>
      <c r="I52" s="115">
        <v>1.5980000000000001</v>
      </c>
      <c r="J52" s="115">
        <v>1.5980000000000001</v>
      </c>
      <c r="K52" s="117">
        <v>5.7930000000000004E-4</v>
      </c>
      <c r="L52" s="117">
        <v>5.7930000000000004E-4</v>
      </c>
      <c r="M52" s="117">
        <v>8.1296717612480106E-3</v>
      </c>
      <c r="N52" s="117">
        <v>8.1296717612480106E-3</v>
      </c>
    </row>
    <row r="53" spans="1:14" ht="24.95" customHeight="1" x14ac:dyDescent="0.2">
      <c r="A53" s="115" t="s">
        <v>3080</v>
      </c>
      <c r="B53" s="115" t="s">
        <v>3711</v>
      </c>
      <c r="C53" s="115" t="s">
        <v>3711</v>
      </c>
      <c r="D53" s="115" t="s">
        <v>2399</v>
      </c>
      <c r="E53" s="115">
        <v>104.2</v>
      </c>
      <c r="F53" s="115"/>
      <c r="G53" s="115">
        <v>3.6999999999999999E-4</v>
      </c>
      <c r="H53" s="115">
        <v>3.6999999999999999E-4</v>
      </c>
      <c r="I53" s="115">
        <v>0.95489999999999997</v>
      </c>
      <c r="J53" s="115">
        <v>0.95489999999999997</v>
      </c>
      <c r="K53" s="117">
        <v>6.2160000000000004E-4</v>
      </c>
      <c r="L53" s="117">
        <v>6.2160000000000004E-4</v>
      </c>
      <c r="M53" s="117">
        <v>8.5590130913194094E-3</v>
      </c>
      <c r="N53" s="117">
        <v>8.5590130913194094E-3</v>
      </c>
    </row>
    <row r="54" spans="1:14" ht="24.95" customHeight="1" x14ac:dyDescent="0.2">
      <c r="A54" s="115" t="s">
        <v>3080</v>
      </c>
      <c r="B54" s="115" t="s">
        <v>3711</v>
      </c>
      <c r="C54" s="115" t="s">
        <v>3711</v>
      </c>
      <c r="D54" s="115" t="s">
        <v>2199</v>
      </c>
      <c r="E54" s="115">
        <v>92</v>
      </c>
      <c r="F54" s="115"/>
      <c r="G54" s="115">
        <v>4.8999999999999998E-4</v>
      </c>
      <c r="H54" s="115">
        <v>4.8999999999999998E-4</v>
      </c>
      <c r="I54" s="115">
        <v>3.2595999999999998</v>
      </c>
      <c r="J54" s="115">
        <v>3.2595999999999998</v>
      </c>
      <c r="K54" s="117">
        <v>3.1830000000000001E-3</v>
      </c>
      <c r="L54" s="117">
        <v>3.1830000000000001E-3</v>
      </c>
      <c r="M54" s="117">
        <v>3.8696299155075171E-2</v>
      </c>
      <c r="N54" s="117">
        <v>3.8696299155075171E-2</v>
      </c>
    </row>
    <row r="55" spans="1:14" ht="24.95" customHeight="1" x14ac:dyDescent="0.2">
      <c r="A55" s="115" t="s">
        <v>3080</v>
      </c>
      <c r="B55" s="115" t="s">
        <v>3711</v>
      </c>
      <c r="C55" s="115" t="s">
        <v>3711</v>
      </c>
      <c r="D55" s="115" t="s">
        <v>5096</v>
      </c>
      <c r="E55" s="115">
        <v>152.21</v>
      </c>
      <c r="F55" s="115"/>
      <c r="G55" s="115">
        <v>3.4000000000000002E-2</v>
      </c>
      <c r="H55" s="115">
        <v>3.4000000000000002E-2</v>
      </c>
      <c r="I55" s="115">
        <v>4.1000000000000003E-3</v>
      </c>
      <c r="J55" s="115">
        <v>4.1000000000000003E-3</v>
      </c>
      <c r="K55" s="117">
        <v>1.6789999999999999E-4</v>
      </c>
      <c r="L55" s="117">
        <v>1.6789999999999999E-4</v>
      </c>
      <c r="M55" s="117">
        <v>3.3770605536503412E-3</v>
      </c>
      <c r="N55" s="117">
        <v>3.3770605536503412E-3</v>
      </c>
    </row>
    <row r="56" spans="1:14" ht="24.95" customHeight="1" x14ac:dyDescent="0.2">
      <c r="A56" s="115" t="s">
        <v>3080</v>
      </c>
      <c r="B56" s="115" t="s">
        <v>3711</v>
      </c>
      <c r="C56" s="115" t="s">
        <v>3711</v>
      </c>
      <c r="D56" s="115" t="s">
        <v>2395</v>
      </c>
      <c r="E56" s="115">
        <v>178.23</v>
      </c>
      <c r="F56" s="115"/>
      <c r="G56" s="115">
        <v>1.4999999999999999E-2</v>
      </c>
      <c r="H56" s="115">
        <v>1.4999999999999999E-2</v>
      </c>
      <c r="I56" s="115">
        <v>0</v>
      </c>
      <c r="J56" s="115">
        <v>0</v>
      </c>
      <c r="K56" s="117">
        <v>3.6669999999999998E-10</v>
      </c>
      <c r="L56" s="117">
        <v>3.6669999999999998E-10</v>
      </c>
      <c r="M56" s="117">
        <v>8.6364782362708067E-9</v>
      </c>
      <c r="N56" s="117">
        <v>8.6364782362708067E-9</v>
      </c>
    </row>
    <row r="57" spans="1:14" ht="24.95" customHeight="1" x14ac:dyDescent="0.2">
      <c r="A57" s="115" t="s">
        <v>3080</v>
      </c>
      <c r="B57" s="115" t="s">
        <v>3711</v>
      </c>
      <c r="C57" s="115" t="s">
        <v>3711</v>
      </c>
      <c r="D57" s="115" t="s">
        <v>5097</v>
      </c>
      <c r="E57" s="115">
        <v>202</v>
      </c>
      <c r="F57" s="115"/>
      <c r="G57" s="115">
        <v>3.6999999999999998E-2</v>
      </c>
      <c r="H57" s="115">
        <v>3.6999999999999998E-2</v>
      </c>
      <c r="I57" s="115">
        <v>0</v>
      </c>
      <c r="J57" s="115">
        <v>0</v>
      </c>
      <c r="K57" s="117">
        <v>3.889E-7</v>
      </c>
      <c r="L57" s="117">
        <v>3.889E-7</v>
      </c>
      <c r="M57" s="117">
        <v>1.0380882575108813E-5</v>
      </c>
      <c r="N57" s="117">
        <v>1.0380882575108813E-5</v>
      </c>
    </row>
    <row r="58" spans="1:14" ht="24.95" customHeight="1" x14ac:dyDescent="0.2">
      <c r="A58" s="115" t="s">
        <v>3080</v>
      </c>
      <c r="B58" s="115" t="s">
        <v>3711</v>
      </c>
      <c r="C58" s="115" t="s">
        <v>3711</v>
      </c>
      <c r="D58" s="115" t="s">
        <v>5098</v>
      </c>
      <c r="E58" s="115">
        <v>228.3</v>
      </c>
      <c r="F58" s="115"/>
      <c r="G58" s="115">
        <v>1.4E-2</v>
      </c>
      <c r="H58" s="115">
        <v>1.4E-2</v>
      </c>
      <c r="I58" s="115">
        <v>0</v>
      </c>
      <c r="J58" s="115">
        <v>0</v>
      </c>
      <c r="K58" s="117">
        <v>2.6720000000000002E-10</v>
      </c>
      <c r="L58" s="117">
        <v>2.6720000000000002E-10</v>
      </c>
      <c r="M58" s="117">
        <v>8.0609704884170617E-9</v>
      </c>
      <c r="N58" s="117">
        <v>8.0609704884170617E-9</v>
      </c>
    </row>
    <row r="59" spans="1:14" ht="24.95" customHeight="1" x14ac:dyDescent="0.2">
      <c r="A59" s="115" t="s">
        <v>3080</v>
      </c>
      <c r="B59" s="115" t="s">
        <v>3711</v>
      </c>
      <c r="C59" s="115" t="s">
        <v>3711</v>
      </c>
      <c r="D59" s="115" t="s">
        <v>5099</v>
      </c>
      <c r="E59" s="115">
        <v>252.3</v>
      </c>
      <c r="F59" s="115"/>
      <c r="G59" s="115">
        <v>7.9000000000000008E-3</v>
      </c>
      <c r="H59" s="115">
        <v>7.9000000000000008E-3</v>
      </c>
      <c r="I59" s="115">
        <v>0</v>
      </c>
      <c r="J59" s="115">
        <v>0</v>
      </c>
      <c r="K59" s="117">
        <v>1.091E-8</v>
      </c>
      <c r="L59" s="117">
        <v>1.091E-8</v>
      </c>
      <c r="M59" s="117">
        <v>3.6373656988951445E-7</v>
      </c>
      <c r="N59" s="117">
        <v>3.6373656988951445E-7</v>
      </c>
    </row>
    <row r="60" spans="1:14" ht="24.95" customHeight="1" x14ac:dyDescent="0.2">
      <c r="A60" s="115" t="s">
        <v>3080</v>
      </c>
      <c r="B60" s="115" t="s">
        <v>3711</v>
      </c>
      <c r="C60" s="115" t="s">
        <v>3711</v>
      </c>
      <c r="D60" s="115" t="s">
        <v>5100</v>
      </c>
      <c r="E60" s="115">
        <v>252.2</v>
      </c>
      <c r="F60" s="115"/>
      <c r="G60" s="115">
        <v>1.2999999999999999E-2</v>
      </c>
      <c r="H60" s="115">
        <v>1.2999999999999999E-2</v>
      </c>
      <c r="I60" s="115">
        <v>1.9300000000000001E-2</v>
      </c>
      <c r="J60" s="115">
        <v>1.9300000000000001E-2</v>
      </c>
      <c r="K60" s="117">
        <v>1.827E-5</v>
      </c>
      <c r="L60" s="117">
        <v>1.827E-5</v>
      </c>
      <c r="M60" s="117">
        <v>6.0887563495965315E-4</v>
      </c>
      <c r="N60" s="117">
        <v>6.0887563495965315E-4</v>
      </c>
    </row>
    <row r="61" spans="1:14" ht="24.95" customHeight="1" x14ac:dyDescent="0.2">
      <c r="A61" s="115" t="s">
        <v>3080</v>
      </c>
      <c r="B61" s="115" t="s">
        <v>3711</v>
      </c>
      <c r="C61" s="115" t="s">
        <v>3711</v>
      </c>
      <c r="D61" s="115" t="s">
        <v>5101</v>
      </c>
      <c r="E61" s="115">
        <v>276.3</v>
      </c>
      <c r="F61" s="115"/>
      <c r="G61" s="115">
        <v>3.5999999999999999E-3</v>
      </c>
      <c r="H61" s="115">
        <v>3.5999999999999999E-3</v>
      </c>
      <c r="I61" s="115">
        <v>0</v>
      </c>
      <c r="J61" s="115">
        <v>0</v>
      </c>
      <c r="K61" s="117">
        <v>4.6100000000000004E-15</v>
      </c>
      <c r="L61" s="117">
        <v>4.6100000000000004E-15</v>
      </c>
      <c r="M61" s="117">
        <v>1.6831653271688905E-13</v>
      </c>
      <c r="N61" s="117">
        <v>1.6831653271688905E-13</v>
      </c>
    </row>
    <row r="62" spans="1:14" ht="24.95" customHeight="1" x14ac:dyDescent="0.2">
      <c r="A62" s="115" t="s">
        <v>3080</v>
      </c>
      <c r="B62" s="115" t="s">
        <v>3711</v>
      </c>
      <c r="C62" s="115" t="s">
        <v>3711</v>
      </c>
      <c r="D62" s="115" t="s">
        <v>5102</v>
      </c>
      <c r="E62" s="115">
        <v>167.2</v>
      </c>
      <c r="F62" s="115"/>
      <c r="G62" s="115">
        <v>1.4E-2</v>
      </c>
      <c r="H62" s="115">
        <v>1.4E-2</v>
      </c>
      <c r="I62" s="115">
        <v>1.9300000000000001E-2</v>
      </c>
      <c r="J62" s="115">
        <v>1.9300000000000001E-2</v>
      </c>
      <c r="K62" s="117">
        <v>2.9690000000000001E-4</v>
      </c>
      <c r="L62" s="117">
        <v>2.9690000000000001E-4</v>
      </c>
      <c r="M62" s="117">
        <v>6.5598126591010402E-3</v>
      </c>
      <c r="N62" s="117">
        <v>6.5598126591010402E-3</v>
      </c>
    </row>
    <row r="63" spans="1:14" ht="24.95" customHeight="1" x14ac:dyDescent="0.2">
      <c r="A63" s="115" t="s">
        <v>3080</v>
      </c>
      <c r="B63" s="115" t="s">
        <v>3711</v>
      </c>
      <c r="C63" s="115" t="s">
        <v>3711</v>
      </c>
      <c r="D63" s="115" t="s">
        <v>3689</v>
      </c>
      <c r="E63" s="115">
        <v>228.2</v>
      </c>
      <c r="F63" s="115"/>
      <c r="G63" s="115">
        <v>9.9000000000000008E-3</v>
      </c>
      <c r="H63" s="115">
        <v>9.9000000000000008E-3</v>
      </c>
      <c r="I63" s="115">
        <v>0</v>
      </c>
      <c r="J63" s="115">
        <v>0</v>
      </c>
      <c r="K63" s="117">
        <v>4.8509999999999999E-9</v>
      </c>
      <c r="L63" s="117">
        <v>4.8509999999999999E-9</v>
      </c>
      <c r="M63" s="117">
        <v>1.4628233383644684E-7</v>
      </c>
      <c r="N63" s="117">
        <v>1.4628233383644684E-7</v>
      </c>
    </row>
    <row r="64" spans="1:14" ht="24.95" customHeight="1" x14ac:dyDescent="0.2">
      <c r="A64" s="115" t="s">
        <v>3080</v>
      </c>
      <c r="B64" s="115" t="s">
        <v>3711</v>
      </c>
      <c r="C64" s="115" t="s">
        <v>3711</v>
      </c>
      <c r="D64" s="115" t="s">
        <v>5103</v>
      </c>
      <c r="E64" s="115">
        <v>168.11</v>
      </c>
      <c r="F64" s="115"/>
      <c r="G64" s="115">
        <v>5.1000000000000004E-3</v>
      </c>
      <c r="H64" s="115">
        <v>5.1000000000000004E-3</v>
      </c>
      <c r="I64" s="115">
        <v>1.9300000000000001E-2</v>
      </c>
      <c r="J64" s="115">
        <v>1.9300000000000001E-2</v>
      </c>
      <c r="K64" s="117">
        <v>1.075E-4</v>
      </c>
      <c r="L64" s="117">
        <v>1.075E-4</v>
      </c>
      <c r="M64" s="117">
        <v>2.3880695900714614E-3</v>
      </c>
      <c r="N64" s="117">
        <v>2.3880695900714614E-3</v>
      </c>
    </row>
    <row r="65" spans="1:14" ht="24.95" customHeight="1" x14ac:dyDescent="0.2">
      <c r="A65" s="115" t="s">
        <v>3080</v>
      </c>
      <c r="B65" s="115" t="s">
        <v>3711</v>
      </c>
      <c r="C65" s="115" t="s">
        <v>3711</v>
      </c>
      <c r="D65" s="115" t="s">
        <v>5104</v>
      </c>
      <c r="E65" s="115">
        <v>166</v>
      </c>
      <c r="F65" s="115"/>
      <c r="G65" s="115">
        <v>1.4999999999999999E-2</v>
      </c>
      <c r="H65" s="115">
        <v>1.4999999999999999E-2</v>
      </c>
      <c r="I65" s="115">
        <v>0</v>
      </c>
      <c r="J65" s="115">
        <v>0</v>
      </c>
      <c r="K65" s="117">
        <v>3.9369999999999999E-10</v>
      </c>
      <c r="L65" s="117">
        <v>3.9369999999999999E-10</v>
      </c>
      <c r="M65" s="117">
        <v>8.6361160316375517E-9</v>
      </c>
      <c r="N65" s="117">
        <v>8.6361160316375517E-9</v>
      </c>
    </row>
    <row r="66" spans="1:14" ht="24.95" customHeight="1" x14ac:dyDescent="0.2">
      <c r="A66" s="115" t="s">
        <v>3080</v>
      </c>
      <c r="B66" s="115" t="s">
        <v>3711</v>
      </c>
      <c r="C66" s="115" t="s">
        <v>3711</v>
      </c>
      <c r="D66" s="115" t="s">
        <v>5105</v>
      </c>
      <c r="E66" s="115">
        <v>276.3</v>
      </c>
      <c r="F66" s="115"/>
      <c r="G66" s="115">
        <v>3.3999999999999998E-3</v>
      </c>
      <c r="H66" s="115">
        <v>3.3999999999999998E-3</v>
      </c>
      <c r="I66" s="115">
        <v>0</v>
      </c>
      <c r="J66" s="115">
        <v>0</v>
      </c>
      <c r="K66" s="117">
        <v>5.414E-15</v>
      </c>
      <c r="L66" s="117">
        <v>5.414E-15</v>
      </c>
      <c r="M66" s="117">
        <v>1.976715202015699E-13</v>
      </c>
      <c r="N66" s="117">
        <v>1.976715202015699E-13</v>
      </c>
    </row>
    <row r="67" spans="1:14" ht="24.95" customHeight="1" x14ac:dyDescent="0.2">
      <c r="A67" s="115" t="s">
        <v>3080</v>
      </c>
      <c r="B67" s="115" t="s">
        <v>3711</v>
      </c>
      <c r="C67" s="115" t="s">
        <v>3711</v>
      </c>
      <c r="D67" s="115" t="s">
        <v>5106</v>
      </c>
      <c r="E67" s="115">
        <v>142.19</v>
      </c>
      <c r="F67" s="115"/>
      <c r="G67" s="115">
        <v>5.4000000000000003E-3</v>
      </c>
      <c r="H67" s="115">
        <v>5.4000000000000003E-3</v>
      </c>
      <c r="I67" s="115">
        <v>2.0000000000000001E-4</v>
      </c>
      <c r="J67" s="115">
        <v>2.0000000000000001E-4</v>
      </c>
      <c r="K67" s="117">
        <v>1.114E-6</v>
      </c>
      <c r="L67" s="117">
        <v>1.114E-6</v>
      </c>
      <c r="M67" s="117">
        <v>2.0931445004788329E-5</v>
      </c>
      <c r="N67" s="117">
        <v>2.0931445004788329E-5</v>
      </c>
    </row>
    <row r="68" spans="1:14" ht="24.95" customHeight="1" x14ac:dyDescent="0.2">
      <c r="A68" s="115" t="s">
        <v>3080</v>
      </c>
      <c r="B68" s="115" t="s">
        <v>3711</v>
      </c>
      <c r="C68" s="115" t="s">
        <v>3711</v>
      </c>
      <c r="D68" s="115" t="s">
        <v>2194</v>
      </c>
      <c r="E68" s="115">
        <v>128.19999999999999</v>
      </c>
      <c r="F68" s="115"/>
      <c r="G68" s="115">
        <v>0.12</v>
      </c>
      <c r="H68" s="115">
        <v>0.12</v>
      </c>
      <c r="I68" s="115">
        <v>5.16E-2</v>
      </c>
      <c r="J68" s="115">
        <v>5.16E-2</v>
      </c>
      <c r="K68" s="117">
        <v>8.8509999999999995E-3</v>
      </c>
      <c r="L68" s="117">
        <v>8.8509999999999995E-3</v>
      </c>
      <c r="M68" s="117">
        <v>0.14994270170991722</v>
      </c>
      <c r="N68" s="117">
        <v>0.14994270170991722</v>
      </c>
    </row>
    <row r="69" spans="1:14" ht="24.95" customHeight="1" x14ac:dyDescent="0.2">
      <c r="A69" s="115" t="s">
        <v>3080</v>
      </c>
      <c r="B69" s="115" t="s">
        <v>3711</v>
      </c>
      <c r="C69" s="115" t="s">
        <v>3711</v>
      </c>
      <c r="D69" s="115" t="s">
        <v>3692</v>
      </c>
      <c r="E69" s="115">
        <v>178.22</v>
      </c>
      <c r="F69" s="115"/>
      <c r="G69" s="115">
        <v>5.3999999999999999E-2</v>
      </c>
      <c r="H69" s="115">
        <v>5.3999999999999999E-2</v>
      </c>
      <c r="I69" s="115">
        <v>0</v>
      </c>
      <c r="J69" s="115">
        <v>0</v>
      </c>
      <c r="K69" s="117">
        <v>2.132E-7</v>
      </c>
      <c r="L69" s="117">
        <v>2.132E-7</v>
      </c>
      <c r="M69" s="117">
        <v>5.0209813193426024E-6</v>
      </c>
      <c r="N69" s="117">
        <v>5.0209813193426024E-6</v>
      </c>
    </row>
    <row r="70" spans="1:14" ht="24.95" customHeight="1" x14ac:dyDescent="0.2">
      <c r="A70" s="115" t="s">
        <v>3080</v>
      </c>
      <c r="B70" s="115" t="s">
        <v>3711</v>
      </c>
      <c r="C70" s="115" t="s">
        <v>3711</v>
      </c>
      <c r="D70" s="115" t="s">
        <v>5107</v>
      </c>
      <c r="E70" s="115">
        <v>202.3</v>
      </c>
      <c r="F70" s="115"/>
      <c r="G70" s="115">
        <v>2.4E-2</v>
      </c>
      <c r="H70" s="115">
        <v>2.4E-2</v>
      </c>
      <c r="I70" s="115">
        <v>0</v>
      </c>
      <c r="J70" s="115">
        <v>0</v>
      </c>
      <c r="K70" s="117">
        <v>1.67E-9</v>
      </c>
      <c r="L70" s="117">
        <v>1.67E-9</v>
      </c>
      <c r="M70" s="117">
        <v>4.464340587513063E-8</v>
      </c>
      <c r="N70" s="117">
        <v>4.464340587513063E-8</v>
      </c>
    </row>
    <row r="71" spans="1:14" ht="24.95" customHeight="1" x14ac:dyDescent="0.2">
      <c r="A71" s="115" t="s">
        <v>3080</v>
      </c>
      <c r="B71" s="115" t="s">
        <v>4873</v>
      </c>
      <c r="C71" s="115" t="s">
        <v>4873</v>
      </c>
      <c r="D71" s="115" t="s">
        <v>2068</v>
      </c>
      <c r="E71" s="115">
        <v>78.099999999999994</v>
      </c>
      <c r="F71" s="115"/>
      <c r="G71" s="115">
        <v>0.67</v>
      </c>
      <c r="H71" s="115">
        <v>0.67</v>
      </c>
      <c r="I71" s="118">
        <v>1.9884487999999998</v>
      </c>
      <c r="J71" s="118">
        <v>1.9884487999999998</v>
      </c>
      <c r="K71" s="117">
        <v>1.5042923306904268</v>
      </c>
      <c r="L71" s="117">
        <v>1.5042923306904268</v>
      </c>
      <c r="M71" s="117">
        <v>4.4271901565690316E-2</v>
      </c>
      <c r="N71" s="117">
        <v>4.4271901565690316E-2</v>
      </c>
    </row>
    <row r="72" spans="1:14" ht="24.95" customHeight="1" x14ac:dyDescent="0.2">
      <c r="A72" s="115" t="s">
        <v>3080</v>
      </c>
      <c r="B72" s="115" t="s">
        <v>4873</v>
      </c>
      <c r="C72" s="115" t="s">
        <v>4873</v>
      </c>
      <c r="D72" s="115" t="s">
        <v>3677</v>
      </c>
      <c r="E72" s="115">
        <v>76.099999999999994</v>
      </c>
      <c r="F72" s="115"/>
      <c r="G72" s="115">
        <v>2.3999999999999998E-3</v>
      </c>
      <c r="H72" s="115">
        <v>2.3999999999999998E-3</v>
      </c>
      <c r="I72" s="118">
        <v>7.4336323499999999</v>
      </c>
      <c r="J72" s="118">
        <v>7.4336323499999999</v>
      </c>
      <c r="K72" s="117">
        <v>2.0673867219528012E-2</v>
      </c>
      <c r="L72" s="117">
        <v>2.0673867219528012E-2</v>
      </c>
      <c r="M72" s="117">
        <v>5.9285881328691148E-4</v>
      </c>
      <c r="N72" s="117">
        <v>5.9285881328691148E-4</v>
      </c>
    </row>
    <row r="73" spans="1:14" ht="24.95" customHeight="1" x14ac:dyDescent="0.2">
      <c r="A73" s="115" t="s">
        <v>3080</v>
      </c>
      <c r="B73" s="115" t="s">
        <v>4873</v>
      </c>
      <c r="C73" s="115" t="s">
        <v>4873</v>
      </c>
      <c r="D73" s="115" t="s">
        <v>2397</v>
      </c>
      <c r="E73" s="115">
        <v>106.2</v>
      </c>
      <c r="F73" s="115"/>
      <c r="G73" s="115">
        <v>8.0000000000000004E-4</v>
      </c>
      <c r="H73" s="115">
        <v>8.0000000000000004E-4</v>
      </c>
      <c r="I73" s="118">
        <v>0.92028774000000002</v>
      </c>
      <c r="J73" s="118">
        <v>0.92028774000000002</v>
      </c>
      <c r="K73" s="117">
        <v>6.113404978066681E-4</v>
      </c>
      <c r="L73" s="117">
        <v>6.113404978066681E-4</v>
      </c>
      <c r="M73" s="117">
        <v>2.446541483042691E-5</v>
      </c>
      <c r="N73" s="117">
        <v>2.446541483042691E-5</v>
      </c>
    </row>
    <row r="74" spans="1:14" ht="24.95" customHeight="1" x14ac:dyDescent="0.2">
      <c r="A74" s="115" t="s">
        <v>3080</v>
      </c>
      <c r="B74" s="115" t="s">
        <v>4873</v>
      </c>
      <c r="C74" s="115" t="s">
        <v>4873</v>
      </c>
      <c r="D74" s="115" t="s">
        <v>5108</v>
      </c>
      <c r="E74" s="115">
        <v>236.74</v>
      </c>
      <c r="F74" s="115"/>
      <c r="G74" s="115">
        <v>8.0000000000000002E-3</v>
      </c>
      <c r="H74" s="115">
        <v>8.0000000000000002E-3</v>
      </c>
      <c r="I74" s="118">
        <v>1.9620327E-2</v>
      </c>
      <c r="J74" s="118">
        <v>1.9620327E-2</v>
      </c>
      <c r="K74" s="117">
        <v>5.8468054691143605E-5</v>
      </c>
      <c r="L74" s="117">
        <v>5.8468054691143605E-5</v>
      </c>
      <c r="M74" s="117">
        <v>5.2159712479015032E-6</v>
      </c>
      <c r="N74" s="117">
        <v>5.2159712479015032E-6</v>
      </c>
    </row>
    <row r="75" spans="1:14" ht="24.95" customHeight="1" x14ac:dyDescent="0.2">
      <c r="A75" s="115" t="s">
        <v>3080</v>
      </c>
      <c r="B75" s="115" t="s">
        <v>4873</v>
      </c>
      <c r="C75" s="115" t="s">
        <v>4873</v>
      </c>
      <c r="D75" s="115" t="s">
        <v>2194</v>
      </c>
      <c r="E75" s="115">
        <v>128.19999999999999</v>
      </c>
      <c r="F75" s="115"/>
      <c r="G75" s="115">
        <v>7.0000000000000007E-2</v>
      </c>
      <c r="H75" s="115">
        <v>7.0000000000000007E-2</v>
      </c>
      <c r="I75" s="118">
        <v>0.14563858000000002</v>
      </c>
      <c r="J75" s="118">
        <v>0.14563858000000002</v>
      </c>
      <c r="K75" s="117">
        <v>7.0126232985995348E-3</v>
      </c>
      <c r="L75" s="117">
        <v>7.0126232985995348E-3</v>
      </c>
      <c r="M75" s="117">
        <v>3.3877662443243311E-4</v>
      </c>
      <c r="N75" s="117">
        <v>3.3877662443243311E-4</v>
      </c>
    </row>
    <row r="76" spans="1:14" ht="24.95" customHeight="1" x14ac:dyDescent="0.2">
      <c r="A76" s="115" t="s">
        <v>3080</v>
      </c>
      <c r="B76" s="115" t="s">
        <v>4873</v>
      </c>
      <c r="C76" s="115" t="s">
        <v>4873</v>
      </c>
      <c r="D76" s="115" t="s">
        <v>2399</v>
      </c>
      <c r="E76" s="115">
        <v>104.2</v>
      </c>
      <c r="F76" s="115"/>
      <c r="G76" s="115">
        <v>1.7000000000000001E-2</v>
      </c>
      <c r="H76" s="115">
        <v>1.7000000000000001E-2</v>
      </c>
      <c r="I76" s="118">
        <v>0.15804695499999999</v>
      </c>
      <c r="J76" s="118">
        <v>0.15804695499999999</v>
      </c>
      <c r="K76" s="117">
        <v>2.2738478164100275E-3</v>
      </c>
      <c r="L76" s="117">
        <v>2.2738478164100275E-3</v>
      </c>
      <c r="M76" s="117">
        <v>8.9284077316043888E-5</v>
      </c>
      <c r="N76" s="117">
        <v>8.9284077316043888E-5</v>
      </c>
    </row>
    <row r="77" spans="1:14" ht="24.95" customHeight="1" x14ac:dyDescent="0.2">
      <c r="A77" s="115" t="s">
        <v>3080</v>
      </c>
      <c r="B77" s="115" t="s">
        <v>4873</v>
      </c>
      <c r="C77" s="115" t="s">
        <v>4873</v>
      </c>
      <c r="D77" s="115" t="s">
        <v>2199</v>
      </c>
      <c r="E77" s="115">
        <v>92</v>
      </c>
      <c r="F77" s="115"/>
      <c r="G77" s="115">
        <v>0.15</v>
      </c>
      <c r="H77" s="115">
        <v>0.15</v>
      </c>
      <c r="I77" s="118">
        <v>0.60454458499999997</v>
      </c>
      <c r="J77" s="118">
        <v>0.60454458499999997</v>
      </c>
      <c r="K77" s="117">
        <v>8.6921222694162123E-2</v>
      </c>
      <c r="L77" s="117">
        <v>8.6921222694162123E-2</v>
      </c>
      <c r="M77" s="117">
        <v>3.0134122893006698E-3</v>
      </c>
      <c r="N77" s="117">
        <v>3.0134122893006698E-3</v>
      </c>
    </row>
    <row r="78" spans="1:14" ht="24.95" customHeight="1" x14ac:dyDescent="0.2">
      <c r="A78" s="115" t="s">
        <v>3080</v>
      </c>
      <c r="B78" s="115" t="s">
        <v>4873</v>
      </c>
      <c r="C78" s="115" t="s">
        <v>4873</v>
      </c>
      <c r="D78" s="115" t="s">
        <v>2413</v>
      </c>
      <c r="E78" s="115">
        <v>106.2</v>
      </c>
      <c r="F78" s="115"/>
      <c r="G78" s="115">
        <v>3.6200000000000003E-2</v>
      </c>
      <c r="H78" s="115">
        <v>3.6200000000000003E-2</v>
      </c>
      <c r="I78" s="118">
        <v>0.18915656</v>
      </c>
      <c r="J78" s="118">
        <v>0.18915656</v>
      </c>
      <c r="K78" s="117">
        <v>5.6859039720656371E-3</v>
      </c>
      <c r="L78" s="117">
        <v>5.6859039720656371E-3</v>
      </c>
      <c r="M78" s="117">
        <v>2.2754586005939654E-4</v>
      </c>
      <c r="N78" s="117">
        <v>2.2754586005939654E-4</v>
      </c>
    </row>
    <row r="79" spans="1:14" ht="24.95" customHeight="1" x14ac:dyDescent="0.2">
      <c r="A79" s="115" t="s">
        <v>3080</v>
      </c>
      <c r="B79" s="115" t="s">
        <v>4873</v>
      </c>
      <c r="C79" s="115" t="s">
        <v>4873</v>
      </c>
      <c r="D79" s="115" t="s">
        <v>5109</v>
      </c>
      <c r="E79" s="115">
        <v>142.19999999999999</v>
      </c>
      <c r="F79" s="115"/>
      <c r="G79" s="115">
        <v>1.1000000000000001E-3</v>
      </c>
      <c r="H79" s="115">
        <v>1.1000000000000001E-3</v>
      </c>
      <c r="I79" s="118">
        <v>0.80074640499999994</v>
      </c>
      <c r="J79" s="118">
        <v>0.80074640499999994</v>
      </c>
      <c r="K79" s="117">
        <v>5.4623829757893371E-4</v>
      </c>
      <c r="L79" s="117">
        <v>5.4623829757893371E-4</v>
      </c>
      <c r="M79" s="117">
        <v>2.9270264251167561E-5</v>
      </c>
      <c r="N79" s="117">
        <v>2.9270264251167561E-5</v>
      </c>
    </row>
  </sheetData>
  <mergeCells count="3">
    <mergeCell ref="A2:A4"/>
    <mergeCell ref="B2:N2"/>
    <mergeCell ref="B3:N3"/>
  </mergeCells>
  <pageMargins left="0.7" right="0.7" top="0.75" bottom="0.75" header="0.3" footer="0.3"/>
  <pageSetup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77D5D-E83E-4CD7-A1BA-0D1D6DA9797D}">
  <sheetPr>
    <tabColor theme="8"/>
  </sheetPr>
  <dimension ref="A1:J160"/>
  <sheetViews>
    <sheetView zoomScaleNormal="100" workbookViewId="0">
      <pane xSplit="3" ySplit="5" topLeftCell="D6" activePane="bottomRight" state="frozen"/>
      <selection pane="topRight" activeCell="D1" sqref="D1"/>
      <selection pane="bottomLeft" activeCell="A6" sqref="A6"/>
      <selection pane="bottomRight"/>
    </sheetView>
  </sheetViews>
  <sheetFormatPr defaultColWidth="9.140625" defaultRowHeight="12.75" x14ac:dyDescent="0.2"/>
  <cols>
    <col min="1" max="1" width="21.140625" style="119" customWidth="1"/>
    <col min="2" max="2" width="24.5703125" style="119" customWidth="1"/>
    <col min="3" max="3" width="26.7109375" style="119" customWidth="1"/>
    <col min="4" max="4" width="12.42578125" style="119" customWidth="1"/>
    <col min="5" max="5" width="18.5703125" style="119" customWidth="1"/>
    <col min="6" max="6" width="22.85546875" style="119" customWidth="1"/>
    <col min="7" max="7" width="16.5703125" style="119" customWidth="1"/>
    <col min="8" max="8" width="19.7109375" style="119" customWidth="1"/>
    <col min="9" max="9" width="43.85546875" style="119" bestFit="1" customWidth="1"/>
    <col min="10" max="16384" width="9.140625" style="119"/>
  </cols>
  <sheetData>
    <row r="1" spans="1:10" ht="15.75" customHeight="1" thickBot="1" x14ac:dyDescent="0.25">
      <c r="A1" s="128" t="s">
        <v>2314</v>
      </c>
      <c r="C1" s="128"/>
      <c r="D1" s="128"/>
    </row>
    <row r="2" spans="1:10" ht="39" customHeight="1" x14ac:dyDescent="0.2">
      <c r="A2" s="885" t="s">
        <v>19</v>
      </c>
      <c r="B2" s="811" t="s">
        <v>2315</v>
      </c>
      <c r="C2" s="811"/>
      <c r="D2" s="811"/>
      <c r="E2" s="811"/>
      <c r="F2" s="811"/>
      <c r="G2" s="811"/>
      <c r="H2" s="811"/>
      <c r="I2" s="835"/>
      <c r="J2" s="574"/>
    </row>
    <row r="3" spans="1:10" ht="33" customHeight="1" x14ac:dyDescent="0.2">
      <c r="A3" s="888"/>
      <c r="B3" s="862" t="s">
        <v>2316</v>
      </c>
      <c r="C3" s="862"/>
      <c r="D3" s="862"/>
      <c r="E3" s="862"/>
      <c r="F3" s="862"/>
      <c r="G3" s="862"/>
      <c r="H3" s="862"/>
      <c r="I3" s="899"/>
      <c r="J3" s="574"/>
    </row>
    <row r="4" spans="1:10" ht="57" customHeight="1" x14ac:dyDescent="0.2">
      <c r="A4" s="888"/>
      <c r="B4" s="902" t="s">
        <v>2317</v>
      </c>
      <c r="C4" s="862" t="s">
        <v>2318</v>
      </c>
      <c r="D4" s="862" t="s">
        <v>2319</v>
      </c>
      <c r="E4" s="862" t="s">
        <v>2320</v>
      </c>
      <c r="F4" s="862"/>
      <c r="G4" s="862" t="s">
        <v>2321</v>
      </c>
      <c r="H4" s="862"/>
      <c r="I4" s="899"/>
      <c r="J4" s="574"/>
    </row>
    <row r="5" spans="1:10" ht="72.75" customHeight="1" thickBot="1" x14ac:dyDescent="0.25">
      <c r="A5" s="886"/>
      <c r="B5" s="822"/>
      <c r="C5" s="812"/>
      <c r="D5" s="812"/>
      <c r="E5" s="157" t="s">
        <v>2322</v>
      </c>
      <c r="F5" s="157" t="s">
        <v>2272</v>
      </c>
      <c r="G5" s="157" t="s">
        <v>2323</v>
      </c>
      <c r="H5" s="157" t="s">
        <v>2324</v>
      </c>
      <c r="I5" s="588" t="s">
        <v>5605</v>
      </c>
      <c r="J5" s="574" t="s">
        <v>5691</v>
      </c>
    </row>
    <row r="6" spans="1:10" ht="24.95" customHeight="1" x14ac:dyDescent="0.2">
      <c r="A6" s="108" t="s">
        <v>22</v>
      </c>
      <c r="B6" s="344" t="s">
        <v>2325</v>
      </c>
      <c r="C6" s="344" t="s">
        <v>2326</v>
      </c>
      <c r="D6" s="344" t="s">
        <v>106</v>
      </c>
      <c r="E6" s="345" t="s">
        <v>106</v>
      </c>
      <c r="F6" s="345" t="s">
        <v>106</v>
      </c>
      <c r="G6" s="345" t="s">
        <v>2327</v>
      </c>
      <c r="H6" s="345" t="s">
        <v>2327</v>
      </c>
      <c r="I6" s="345" t="s">
        <v>2327</v>
      </c>
      <c r="J6" s="107"/>
    </row>
    <row r="7" spans="1:10" s="343" customFormat="1" ht="24.95" customHeight="1" x14ac:dyDescent="0.2">
      <c r="A7" s="16" t="s">
        <v>25</v>
      </c>
      <c r="B7" s="16" t="s">
        <v>2328</v>
      </c>
      <c r="C7" s="16" t="s">
        <v>2329</v>
      </c>
      <c r="D7" s="16">
        <v>2019</v>
      </c>
      <c r="E7" s="107" t="s">
        <v>2189</v>
      </c>
      <c r="F7" s="107" t="s">
        <v>2330</v>
      </c>
      <c r="G7" s="107" t="s">
        <v>2331</v>
      </c>
      <c r="H7" s="107" t="s">
        <v>2331</v>
      </c>
      <c r="I7" s="107" t="s">
        <v>2331</v>
      </c>
      <c r="J7" s="107"/>
    </row>
    <row r="8" spans="1:10" s="343" customFormat="1" ht="24.95" customHeight="1" x14ac:dyDescent="0.2">
      <c r="A8" s="16" t="s">
        <v>25</v>
      </c>
      <c r="B8" s="16" t="s">
        <v>2332</v>
      </c>
      <c r="C8" s="16" t="s">
        <v>2333</v>
      </c>
      <c r="D8" s="16">
        <v>2019</v>
      </c>
      <c r="E8" s="107" t="s">
        <v>2219</v>
      </c>
      <c r="F8" s="107" t="s">
        <v>2334</v>
      </c>
      <c r="G8" s="107" t="s">
        <v>2331</v>
      </c>
      <c r="H8" s="107" t="s">
        <v>2331</v>
      </c>
      <c r="I8" s="107" t="s">
        <v>2331</v>
      </c>
      <c r="J8" s="107"/>
    </row>
    <row r="9" spans="1:10" s="343" customFormat="1" ht="24.95" customHeight="1" x14ac:dyDescent="0.2">
      <c r="A9" s="16" t="s">
        <v>25</v>
      </c>
      <c r="B9" s="16" t="s">
        <v>2335</v>
      </c>
      <c r="C9" s="16" t="s">
        <v>2303</v>
      </c>
      <c r="D9" s="16">
        <v>2019</v>
      </c>
      <c r="E9" s="107" t="s">
        <v>2189</v>
      </c>
      <c r="F9" s="107" t="s">
        <v>2336</v>
      </c>
      <c r="G9" s="107" t="s">
        <v>2331</v>
      </c>
      <c r="H9" s="107" t="s">
        <v>2331</v>
      </c>
      <c r="I9" s="107" t="s">
        <v>2331</v>
      </c>
      <c r="J9" s="107"/>
    </row>
    <row r="10" spans="1:10" s="343" customFormat="1" ht="24.95" customHeight="1" x14ac:dyDescent="0.2">
      <c r="A10" s="16" t="s">
        <v>25</v>
      </c>
      <c r="B10" s="16" t="s">
        <v>2337</v>
      </c>
      <c r="C10" s="16" t="s">
        <v>2333</v>
      </c>
      <c r="D10" s="16">
        <v>2019</v>
      </c>
      <c r="E10" s="107" t="s">
        <v>2338</v>
      </c>
      <c r="F10" s="107" t="s">
        <v>2339</v>
      </c>
      <c r="G10" s="107" t="s">
        <v>2331</v>
      </c>
      <c r="H10" s="107" t="s">
        <v>2331</v>
      </c>
      <c r="I10" s="107" t="s">
        <v>2331</v>
      </c>
      <c r="J10" s="107"/>
    </row>
    <row r="11" spans="1:10" s="343" customFormat="1" ht="24.95" customHeight="1" x14ac:dyDescent="0.2">
      <c r="A11" s="16" t="s">
        <v>25</v>
      </c>
      <c r="B11" s="16" t="s">
        <v>2340</v>
      </c>
      <c r="C11" s="16" t="s">
        <v>85</v>
      </c>
      <c r="D11" s="16">
        <v>2019</v>
      </c>
      <c r="E11" s="107" t="s">
        <v>2214</v>
      </c>
      <c r="F11" s="107" t="s">
        <v>2341</v>
      </c>
      <c r="G11" s="107" t="s">
        <v>2331</v>
      </c>
      <c r="H11" s="107" t="s">
        <v>2331</v>
      </c>
      <c r="I11" s="107" t="s">
        <v>2331</v>
      </c>
      <c r="J11" s="107"/>
    </row>
    <row r="12" spans="1:10" s="343" customFormat="1" ht="24.95" customHeight="1" x14ac:dyDescent="0.2">
      <c r="A12" s="16" t="s">
        <v>25</v>
      </c>
      <c r="B12" s="16" t="s">
        <v>2342</v>
      </c>
      <c r="C12" s="16" t="s">
        <v>85</v>
      </c>
      <c r="D12" s="16">
        <v>2019</v>
      </c>
      <c r="E12" s="107" t="s">
        <v>85</v>
      </c>
      <c r="F12" s="107" t="s">
        <v>85</v>
      </c>
      <c r="G12" s="107" t="s">
        <v>2331</v>
      </c>
      <c r="H12" s="107" t="s">
        <v>2331</v>
      </c>
      <c r="I12" s="107" t="s">
        <v>2331</v>
      </c>
      <c r="J12" s="107"/>
    </row>
    <row r="13" spans="1:10" s="343" customFormat="1" ht="24.95" customHeight="1" x14ac:dyDescent="0.2">
      <c r="A13" s="107" t="s">
        <v>27</v>
      </c>
      <c r="B13" s="16" t="s">
        <v>2343</v>
      </c>
      <c r="C13" s="16">
        <v>28</v>
      </c>
      <c r="D13" s="16">
        <v>2021</v>
      </c>
      <c r="E13" s="16" t="s">
        <v>2189</v>
      </c>
      <c r="F13" s="16" t="s">
        <v>2344</v>
      </c>
      <c r="G13" s="107" t="s">
        <v>2331</v>
      </c>
      <c r="H13" s="107" t="s">
        <v>2331</v>
      </c>
      <c r="I13" s="107" t="s">
        <v>2331</v>
      </c>
      <c r="J13" s="107"/>
    </row>
    <row r="14" spans="1:10" s="343" customFormat="1" ht="24.95" customHeight="1" x14ac:dyDescent="0.2">
      <c r="A14" s="107" t="s">
        <v>27</v>
      </c>
      <c r="B14" s="16" t="s">
        <v>2345</v>
      </c>
      <c r="C14" s="16">
        <v>29</v>
      </c>
      <c r="D14" s="16">
        <v>2021</v>
      </c>
      <c r="E14" s="16" t="s">
        <v>2189</v>
      </c>
      <c r="F14" s="16" t="s">
        <v>2344</v>
      </c>
      <c r="G14" s="107" t="s">
        <v>2331</v>
      </c>
      <c r="H14" s="107" t="s">
        <v>2331</v>
      </c>
      <c r="I14" s="107" t="s">
        <v>2331</v>
      </c>
      <c r="J14" s="107"/>
    </row>
    <row r="15" spans="1:10" s="343" customFormat="1" ht="24.95" customHeight="1" x14ac:dyDescent="0.2">
      <c r="A15" s="107" t="s">
        <v>27</v>
      </c>
      <c r="B15" s="16" t="s">
        <v>2346</v>
      </c>
      <c r="C15" s="16">
        <v>30</v>
      </c>
      <c r="D15" s="16">
        <v>2021</v>
      </c>
      <c r="E15" s="16" t="s">
        <v>2189</v>
      </c>
      <c r="F15" s="16" t="s">
        <v>2344</v>
      </c>
      <c r="G15" s="107" t="s">
        <v>2331</v>
      </c>
      <c r="H15" s="107" t="s">
        <v>2331</v>
      </c>
      <c r="I15" s="107" t="s">
        <v>2331</v>
      </c>
      <c r="J15" s="107"/>
    </row>
    <row r="16" spans="1:10" s="343" customFormat="1" ht="24.95" customHeight="1" x14ac:dyDescent="0.2">
      <c r="A16" s="107" t="s">
        <v>27</v>
      </c>
      <c r="B16" s="16" t="s">
        <v>2347</v>
      </c>
      <c r="C16" s="16" t="s">
        <v>2348</v>
      </c>
      <c r="D16" s="16">
        <v>2021</v>
      </c>
      <c r="E16" s="16" t="s">
        <v>2189</v>
      </c>
      <c r="F16" s="16" t="s">
        <v>2349</v>
      </c>
      <c r="G16" s="107" t="s">
        <v>2331</v>
      </c>
      <c r="H16" s="107" t="s">
        <v>2331</v>
      </c>
      <c r="I16" s="107" t="s">
        <v>2331</v>
      </c>
      <c r="J16" s="107"/>
    </row>
    <row r="17" spans="1:10" s="343" customFormat="1" ht="24.95" customHeight="1" x14ac:dyDescent="0.2">
      <c r="A17" s="107" t="s">
        <v>27</v>
      </c>
      <c r="B17" s="16" t="s">
        <v>2350</v>
      </c>
      <c r="C17" s="16">
        <v>25</v>
      </c>
      <c r="D17" s="16">
        <v>2021</v>
      </c>
      <c r="E17" s="16" t="s">
        <v>2189</v>
      </c>
      <c r="F17" s="271" t="s">
        <v>2351</v>
      </c>
      <c r="G17" s="107" t="s">
        <v>2331</v>
      </c>
      <c r="H17" s="107" t="s">
        <v>2331</v>
      </c>
      <c r="I17" s="107" t="s">
        <v>2331</v>
      </c>
      <c r="J17" s="107"/>
    </row>
    <row r="18" spans="1:10" s="343" customFormat="1" ht="24.95" customHeight="1" x14ac:dyDescent="0.2">
      <c r="A18" s="107" t="s">
        <v>27</v>
      </c>
      <c r="B18" s="16" t="s">
        <v>2352</v>
      </c>
      <c r="C18" s="16">
        <v>26</v>
      </c>
      <c r="D18" s="16">
        <v>2021</v>
      </c>
      <c r="E18" s="16" t="s">
        <v>2189</v>
      </c>
      <c r="F18" s="271" t="s">
        <v>2351</v>
      </c>
      <c r="G18" s="107" t="s">
        <v>2331</v>
      </c>
      <c r="H18" s="107" t="s">
        <v>2331</v>
      </c>
      <c r="I18" s="107" t="s">
        <v>2331</v>
      </c>
      <c r="J18" s="107"/>
    </row>
    <row r="19" spans="1:10" s="343" customFormat="1" ht="24.95" customHeight="1" x14ac:dyDescent="0.2">
      <c r="A19" s="107" t="s">
        <v>27</v>
      </c>
      <c r="B19" s="16" t="s">
        <v>2353</v>
      </c>
      <c r="C19" s="16" t="s">
        <v>2310</v>
      </c>
      <c r="D19" s="16">
        <v>2021</v>
      </c>
      <c r="E19" s="16" t="s">
        <v>2189</v>
      </c>
      <c r="F19" s="16" t="s">
        <v>2349</v>
      </c>
      <c r="G19" s="107" t="s">
        <v>2331</v>
      </c>
      <c r="H19" s="107" t="s">
        <v>2331</v>
      </c>
      <c r="I19" s="107" t="s">
        <v>2331</v>
      </c>
      <c r="J19" s="107"/>
    </row>
    <row r="20" spans="1:10" s="343" customFormat="1" ht="24.95" customHeight="1" x14ac:dyDescent="0.2">
      <c r="A20" s="107" t="s">
        <v>27</v>
      </c>
      <c r="B20" s="16" t="s">
        <v>2354</v>
      </c>
      <c r="C20" s="16" t="s">
        <v>2355</v>
      </c>
      <c r="D20" s="16">
        <v>2021</v>
      </c>
      <c r="E20" s="16" t="s">
        <v>2189</v>
      </c>
      <c r="F20" s="16" t="s">
        <v>2349</v>
      </c>
      <c r="G20" s="107" t="s">
        <v>2331</v>
      </c>
      <c r="H20" s="107" t="s">
        <v>2331</v>
      </c>
      <c r="I20" s="107" t="s">
        <v>2331</v>
      </c>
      <c r="J20" s="107"/>
    </row>
    <row r="21" spans="1:10" s="343" customFormat="1" ht="24.95" customHeight="1" x14ac:dyDescent="0.2">
      <c r="A21" s="107" t="s">
        <v>27</v>
      </c>
      <c r="B21" s="16" t="s">
        <v>2356</v>
      </c>
      <c r="C21" s="16">
        <v>110</v>
      </c>
      <c r="D21" s="16">
        <v>2021</v>
      </c>
      <c r="E21" s="16" t="s">
        <v>2219</v>
      </c>
      <c r="F21" s="16" t="s">
        <v>2357</v>
      </c>
      <c r="G21" s="107" t="s">
        <v>2331</v>
      </c>
      <c r="H21" s="107" t="s">
        <v>2331</v>
      </c>
      <c r="I21" s="107" t="s">
        <v>2331</v>
      </c>
      <c r="J21" s="107"/>
    </row>
    <row r="22" spans="1:10" s="343" customFormat="1" ht="24.95" customHeight="1" x14ac:dyDescent="0.2">
      <c r="A22" s="107" t="s">
        <v>27</v>
      </c>
      <c r="B22" s="16" t="s">
        <v>2358</v>
      </c>
      <c r="C22" s="16">
        <v>112</v>
      </c>
      <c r="D22" s="16">
        <v>2021</v>
      </c>
      <c r="E22" s="16" t="s">
        <v>2219</v>
      </c>
      <c r="F22" s="16" t="s">
        <v>2357</v>
      </c>
      <c r="G22" s="107" t="s">
        <v>2331</v>
      </c>
      <c r="H22" s="107" t="s">
        <v>2331</v>
      </c>
      <c r="I22" s="107" t="s">
        <v>2331</v>
      </c>
      <c r="J22" s="107"/>
    </row>
    <row r="23" spans="1:10" s="343" customFormat="1" ht="24.95" customHeight="1" x14ac:dyDescent="0.2">
      <c r="A23" s="107" t="s">
        <v>27</v>
      </c>
      <c r="B23" s="16" t="s">
        <v>2359</v>
      </c>
      <c r="C23" s="16">
        <v>39</v>
      </c>
      <c r="D23" s="16">
        <v>2021</v>
      </c>
      <c r="E23" s="16" t="s">
        <v>2219</v>
      </c>
      <c r="F23" s="16" t="s">
        <v>2357</v>
      </c>
      <c r="G23" s="107" t="s">
        <v>2331</v>
      </c>
      <c r="H23" s="107" t="s">
        <v>2331</v>
      </c>
      <c r="I23" s="107" t="s">
        <v>2331</v>
      </c>
      <c r="J23" s="107"/>
    </row>
    <row r="24" spans="1:10" s="343" customFormat="1" ht="24.95" customHeight="1" x14ac:dyDescent="0.2">
      <c r="A24" s="107" t="s">
        <v>27</v>
      </c>
      <c r="B24" s="16" t="s">
        <v>2360</v>
      </c>
      <c r="C24" s="16">
        <v>118</v>
      </c>
      <c r="D24" s="16">
        <v>2021</v>
      </c>
      <c r="E24" s="16" t="s">
        <v>2219</v>
      </c>
      <c r="F24" s="16" t="s">
        <v>2357</v>
      </c>
      <c r="G24" s="107" t="s">
        <v>2331</v>
      </c>
      <c r="H24" s="107" t="s">
        <v>2331</v>
      </c>
      <c r="I24" s="107" t="s">
        <v>2331</v>
      </c>
      <c r="J24" s="107"/>
    </row>
    <row r="25" spans="1:10" s="343" customFormat="1" ht="24.95" customHeight="1" x14ac:dyDescent="0.2">
      <c r="A25" s="107" t="s">
        <v>27</v>
      </c>
      <c r="B25" s="16" t="s">
        <v>2361</v>
      </c>
      <c r="C25" s="16" t="s">
        <v>2362</v>
      </c>
      <c r="D25" s="16">
        <v>2021</v>
      </c>
      <c r="E25" s="16" t="s">
        <v>2219</v>
      </c>
      <c r="F25" s="16" t="s">
        <v>2357</v>
      </c>
      <c r="G25" s="107" t="s">
        <v>2331</v>
      </c>
      <c r="H25" s="107" t="s">
        <v>2331</v>
      </c>
      <c r="I25" s="107" t="s">
        <v>2331</v>
      </c>
      <c r="J25" s="107"/>
    </row>
    <row r="26" spans="1:10" s="343" customFormat="1" ht="24.95" customHeight="1" x14ac:dyDescent="0.2">
      <c r="A26" s="107" t="s">
        <v>27</v>
      </c>
      <c r="B26" s="16" t="s">
        <v>2363</v>
      </c>
      <c r="C26" s="16" t="s">
        <v>2312</v>
      </c>
      <c r="D26" s="16">
        <v>2021</v>
      </c>
      <c r="E26" s="16" t="s">
        <v>2219</v>
      </c>
      <c r="F26" s="16" t="s">
        <v>2357</v>
      </c>
      <c r="G26" s="107" t="s">
        <v>2331</v>
      </c>
      <c r="H26" s="107" t="s">
        <v>2331</v>
      </c>
      <c r="I26" s="107" t="s">
        <v>2331</v>
      </c>
      <c r="J26" s="107"/>
    </row>
    <row r="27" spans="1:10" s="343" customFormat="1" ht="24.95" customHeight="1" x14ac:dyDescent="0.2">
      <c r="A27" s="107" t="s">
        <v>27</v>
      </c>
      <c r="B27" s="16" t="s">
        <v>2364</v>
      </c>
      <c r="C27" s="16" t="s">
        <v>2365</v>
      </c>
      <c r="D27" s="16">
        <v>2021</v>
      </c>
      <c r="E27" s="16" t="s">
        <v>2219</v>
      </c>
      <c r="F27" s="16" t="s">
        <v>2357</v>
      </c>
      <c r="G27" s="107" t="s">
        <v>2331</v>
      </c>
      <c r="H27" s="107" t="s">
        <v>2331</v>
      </c>
      <c r="I27" s="107" t="s">
        <v>2331</v>
      </c>
      <c r="J27" s="107"/>
    </row>
    <row r="28" spans="1:10" s="343" customFormat="1" ht="24.95" customHeight="1" x14ac:dyDescent="0.2">
      <c r="A28" s="107" t="s">
        <v>27</v>
      </c>
      <c r="B28" s="16" t="s">
        <v>2366</v>
      </c>
      <c r="C28" s="16" t="s">
        <v>624</v>
      </c>
      <c r="D28" s="16">
        <v>2021</v>
      </c>
      <c r="E28" s="16" t="s">
        <v>2219</v>
      </c>
      <c r="F28" s="16" t="s">
        <v>2357</v>
      </c>
      <c r="G28" s="107" t="s">
        <v>2331</v>
      </c>
      <c r="H28" s="107" t="s">
        <v>2331</v>
      </c>
      <c r="I28" s="107" t="s">
        <v>2331</v>
      </c>
      <c r="J28" s="107"/>
    </row>
    <row r="29" spans="1:10" s="343" customFormat="1" ht="24.95" customHeight="1" x14ac:dyDescent="0.2">
      <c r="A29" s="107" t="s">
        <v>3087</v>
      </c>
      <c r="B29" s="16" t="s">
        <v>3672</v>
      </c>
      <c r="C29" s="16" t="s">
        <v>3673</v>
      </c>
      <c r="D29" s="107">
        <v>2021</v>
      </c>
      <c r="E29" s="107" t="s">
        <v>2219</v>
      </c>
      <c r="F29" s="107" t="s">
        <v>3674</v>
      </c>
      <c r="G29" s="107" t="s">
        <v>214</v>
      </c>
      <c r="H29" s="107">
        <v>1.8121626850754392E-2</v>
      </c>
      <c r="I29" s="107" t="s">
        <v>3675</v>
      </c>
      <c r="J29" s="107"/>
    </row>
    <row r="30" spans="1:10" s="343" customFormat="1" ht="24.95" customHeight="1" x14ac:dyDescent="0.2">
      <c r="A30" s="107" t="s">
        <v>3087</v>
      </c>
      <c r="B30" s="16" t="s">
        <v>3672</v>
      </c>
      <c r="C30" s="16" t="s">
        <v>3673</v>
      </c>
      <c r="D30" s="107">
        <v>2021</v>
      </c>
      <c r="E30" s="107" t="s">
        <v>2219</v>
      </c>
      <c r="F30" s="107" t="s">
        <v>3674</v>
      </c>
      <c r="G30" s="107" t="s">
        <v>2068</v>
      </c>
      <c r="H30" s="107">
        <v>1.4620709759457151E-2</v>
      </c>
      <c r="I30" s="107" t="s">
        <v>3676</v>
      </c>
      <c r="J30" s="107"/>
    </row>
    <row r="31" spans="1:10" s="343" customFormat="1" ht="24.95" customHeight="1" x14ac:dyDescent="0.2">
      <c r="A31" s="107" t="s">
        <v>3087</v>
      </c>
      <c r="B31" s="16" t="s">
        <v>3672</v>
      </c>
      <c r="C31" s="16" t="s">
        <v>3673</v>
      </c>
      <c r="D31" s="107">
        <v>2021</v>
      </c>
      <c r="E31" s="107" t="s">
        <v>2219</v>
      </c>
      <c r="F31" s="107" t="s">
        <v>3674</v>
      </c>
      <c r="G31" s="107" t="s">
        <v>3677</v>
      </c>
      <c r="H31" s="107">
        <v>8.5534078735560726E-5</v>
      </c>
      <c r="I31" s="107" t="s">
        <v>3676</v>
      </c>
      <c r="J31" s="107"/>
    </row>
    <row r="32" spans="1:10" s="343" customFormat="1" ht="24.95" customHeight="1" x14ac:dyDescent="0.2">
      <c r="A32" s="107" t="s">
        <v>3087</v>
      </c>
      <c r="B32" s="16" t="s">
        <v>3672</v>
      </c>
      <c r="C32" s="16" t="s">
        <v>3673</v>
      </c>
      <c r="D32" s="107">
        <v>2021</v>
      </c>
      <c r="E32" s="107" t="s">
        <v>2219</v>
      </c>
      <c r="F32" s="107" t="s">
        <v>3674</v>
      </c>
      <c r="G32" s="107" t="s">
        <v>3678</v>
      </c>
      <c r="H32" s="107">
        <v>1.1706570945587338E-4</v>
      </c>
      <c r="I32" s="107" t="s">
        <v>3676</v>
      </c>
      <c r="J32" s="107"/>
    </row>
    <row r="33" spans="1:10" s="343" customFormat="1" ht="24.95" customHeight="1" x14ac:dyDescent="0.2">
      <c r="A33" s="107" t="s">
        <v>3087</v>
      </c>
      <c r="B33" s="16" t="s">
        <v>3672</v>
      </c>
      <c r="C33" s="16" t="s">
        <v>3673</v>
      </c>
      <c r="D33" s="107">
        <v>2021</v>
      </c>
      <c r="E33" s="107" t="s">
        <v>2219</v>
      </c>
      <c r="F33" s="107" t="s">
        <v>3674</v>
      </c>
      <c r="G33" s="107" t="s">
        <v>2399</v>
      </c>
      <c r="H33" s="107">
        <v>1.1561597930781303E-4</v>
      </c>
      <c r="I33" s="107" t="s">
        <v>3676</v>
      </c>
      <c r="J33" s="107"/>
    </row>
    <row r="34" spans="1:10" s="343" customFormat="1" ht="24.95" customHeight="1" x14ac:dyDescent="0.2">
      <c r="A34" s="107" t="s">
        <v>3087</v>
      </c>
      <c r="B34" s="16" t="s">
        <v>3672</v>
      </c>
      <c r="C34" s="16" t="s">
        <v>3673</v>
      </c>
      <c r="D34" s="107">
        <v>2021</v>
      </c>
      <c r="E34" s="107" t="s">
        <v>2219</v>
      </c>
      <c r="F34" s="107" t="s">
        <v>3674</v>
      </c>
      <c r="G34" s="107" t="s">
        <v>2199</v>
      </c>
      <c r="H34" s="107">
        <v>1.6786062951853794E-3</v>
      </c>
      <c r="I34" s="107" t="s">
        <v>3676</v>
      </c>
      <c r="J34" s="107"/>
    </row>
    <row r="35" spans="1:10" s="343" customFormat="1" ht="24.95" customHeight="1" x14ac:dyDescent="0.2">
      <c r="A35" s="107" t="s">
        <v>3087</v>
      </c>
      <c r="B35" s="16" t="s">
        <v>3672</v>
      </c>
      <c r="C35" s="16" t="s">
        <v>3673</v>
      </c>
      <c r="D35" s="107">
        <v>2021</v>
      </c>
      <c r="E35" s="107" t="s">
        <v>2219</v>
      </c>
      <c r="F35" s="107" t="s">
        <v>3674</v>
      </c>
      <c r="G35" s="107" t="s">
        <v>2413</v>
      </c>
      <c r="H35" s="107">
        <v>2.8632170424191942E-4</v>
      </c>
      <c r="I35" s="107" t="s">
        <v>3676</v>
      </c>
      <c r="J35" s="107"/>
    </row>
    <row r="36" spans="1:10" s="343" customFormat="1" ht="24.95" customHeight="1" x14ac:dyDescent="0.2">
      <c r="A36" s="107" t="s">
        <v>3087</v>
      </c>
      <c r="B36" s="16" t="s">
        <v>3679</v>
      </c>
      <c r="C36" s="16" t="s">
        <v>3680</v>
      </c>
      <c r="D36" s="107">
        <v>2021</v>
      </c>
      <c r="E36" s="107" t="s">
        <v>3681</v>
      </c>
      <c r="F36" s="107" t="s">
        <v>3682</v>
      </c>
      <c r="G36" s="107" t="s">
        <v>214</v>
      </c>
      <c r="H36" s="107">
        <v>0.10160800000000011</v>
      </c>
      <c r="I36" s="107" t="s">
        <v>3683</v>
      </c>
      <c r="J36" s="107"/>
    </row>
    <row r="37" spans="1:10" s="343" customFormat="1" ht="24.95" customHeight="1" x14ac:dyDescent="0.2">
      <c r="A37" s="107" t="s">
        <v>3087</v>
      </c>
      <c r="B37" s="16" t="s">
        <v>3679</v>
      </c>
      <c r="C37" s="16" t="s">
        <v>3680</v>
      </c>
      <c r="D37" s="107">
        <v>2021</v>
      </c>
      <c r="E37" s="107" t="s">
        <v>3681</v>
      </c>
      <c r="F37" s="107" t="s">
        <v>3682</v>
      </c>
      <c r="G37" s="107" t="s">
        <v>2395</v>
      </c>
      <c r="H37" s="107">
        <v>4.5294375000000045E-4</v>
      </c>
      <c r="I37" s="107" t="s">
        <v>3676</v>
      </c>
      <c r="J37" s="107"/>
    </row>
    <row r="38" spans="1:10" s="343" customFormat="1" ht="24.95" customHeight="1" x14ac:dyDescent="0.2">
      <c r="A38" s="107" t="s">
        <v>3087</v>
      </c>
      <c r="B38" s="16" t="s">
        <v>3679</v>
      </c>
      <c r="C38" s="16" t="s">
        <v>3680</v>
      </c>
      <c r="D38" s="107">
        <v>2021</v>
      </c>
      <c r="E38" s="107" t="s">
        <v>3681</v>
      </c>
      <c r="F38" s="107" t="s">
        <v>3682</v>
      </c>
      <c r="G38" s="107" t="s">
        <v>2068</v>
      </c>
      <c r="H38" s="107">
        <v>1.9783999999999999E-4</v>
      </c>
      <c r="I38" s="107" t="s">
        <v>3676</v>
      </c>
      <c r="J38" s="107"/>
    </row>
    <row r="39" spans="1:10" s="343" customFormat="1" ht="24.95" customHeight="1" x14ac:dyDescent="0.2">
      <c r="A39" s="107" t="s">
        <v>3087</v>
      </c>
      <c r="B39" s="16" t="s">
        <v>3679</v>
      </c>
      <c r="C39" s="16" t="s">
        <v>3680</v>
      </c>
      <c r="D39" s="107">
        <v>2021</v>
      </c>
      <c r="E39" s="107" t="s">
        <v>3681</v>
      </c>
      <c r="F39" s="107" t="s">
        <v>3682</v>
      </c>
      <c r="G39" s="107" t="s">
        <v>3684</v>
      </c>
      <c r="H39" s="107">
        <v>4.8418125000000098E-4</v>
      </c>
      <c r="I39" s="107" t="s">
        <v>3676</v>
      </c>
      <c r="J39" s="107"/>
    </row>
    <row r="40" spans="1:10" s="343" customFormat="1" ht="24.95" customHeight="1" x14ac:dyDescent="0.2">
      <c r="A40" s="107" t="s">
        <v>3087</v>
      </c>
      <c r="B40" s="16" t="s">
        <v>3679</v>
      </c>
      <c r="C40" s="16" t="s">
        <v>3680</v>
      </c>
      <c r="D40" s="107">
        <v>2021</v>
      </c>
      <c r="E40" s="107" t="s">
        <v>3681</v>
      </c>
      <c r="F40" s="107" t="s">
        <v>3682</v>
      </c>
      <c r="G40" s="107" t="s">
        <v>3685</v>
      </c>
      <c r="H40" s="107">
        <v>6.5598750000000062E-4</v>
      </c>
      <c r="I40" s="107" t="s">
        <v>3676</v>
      </c>
      <c r="J40" s="107"/>
    </row>
    <row r="41" spans="1:10" s="343" customFormat="1" ht="24.95" customHeight="1" x14ac:dyDescent="0.2">
      <c r="A41" s="107" t="s">
        <v>3087</v>
      </c>
      <c r="B41" s="16" t="s">
        <v>3679</v>
      </c>
      <c r="C41" s="16" t="s">
        <v>3680</v>
      </c>
      <c r="D41" s="107">
        <v>2021</v>
      </c>
      <c r="E41" s="107" t="s">
        <v>3681</v>
      </c>
      <c r="F41" s="107" t="s">
        <v>3682</v>
      </c>
      <c r="G41" s="107" t="s">
        <v>3686</v>
      </c>
      <c r="H41" s="107">
        <v>7.1846250000000083E-4</v>
      </c>
      <c r="I41" s="107" t="s">
        <v>3676</v>
      </c>
      <c r="J41" s="107"/>
    </row>
    <row r="42" spans="1:10" s="343" customFormat="1" ht="24.95" customHeight="1" x14ac:dyDescent="0.2">
      <c r="A42" s="107" t="s">
        <v>3087</v>
      </c>
      <c r="B42" s="16" t="s">
        <v>3679</v>
      </c>
      <c r="C42" s="16" t="s">
        <v>3680</v>
      </c>
      <c r="D42" s="107">
        <v>2021</v>
      </c>
      <c r="E42" s="107" t="s">
        <v>3681</v>
      </c>
      <c r="F42" s="107" t="s">
        <v>3682</v>
      </c>
      <c r="G42" s="107" t="s">
        <v>3687</v>
      </c>
      <c r="H42" s="107">
        <v>1.1453750000000012E-4</v>
      </c>
      <c r="I42" s="107" t="s">
        <v>3676</v>
      </c>
      <c r="J42" s="107"/>
    </row>
    <row r="43" spans="1:10" s="343" customFormat="1" ht="24.95" customHeight="1" x14ac:dyDescent="0.2">
      <c r="A43" s="107" t="s">
        <v>3087</v>
      </c>
      <c r="B43" s="16" t="s">
        <v>3679</v>
      </c>
      <c r="C43" s="16" t="s">
        <v>3680</v>
      </c>
      <c r="D43" s="107">
        <v>2021</v>
      </c>
      <c r="E43" s="107" t="s">
        <v>3681</v>
      </c>
      <c r="F43" s="107" t="s">
        <v>3682</v>
      </c>
      <c r="G43" s="107" t="s">
        <v>3688</v>
      </c>
      <c r="H43" s="107">
        <v>1.1453750000000012E-4</v>
      </c>
      <c r="I43" s="107" t="s">
        <v>3676</v>
      </c>
      <c r="J43" s="107"/>
    </row>
    <row r="44" spans="1:10" s="343" customFormat="1" ht="24.95" customHeight="1" x14ac:dyDescent="0.2">
      <c r="A44" s="107" t="s">
        <v>3087</v>
      </c>
      <c r="B44" s="16" t="s">
        <v>3679</v>
      </c>
      <c r="C44" s="16" t="s">
        <v>3680</v>
      </c>
      <c r="D44" s="107">
        <v>2021</v>
      </c>
      <c r="E44" s="107" t="s">
        <v>3681</v>
      </c>
      <c r="F44" s="107" t="s">
        <v>3682</v>
      </c>
      <c r="G44" s="107" t="s">
        <v>3689</v>
      </c>
      <c r="H44" s="107">
        <v>5.726875000000006E-4</v>
      </c>
      <c r="I44" s="107" t="s">
        <v>3676</v>
      </c>
      <c r="J44" s="107"/>
    </row>
    <row r="45" spans="1:10" s="343" customFormat="1" ht="24.95" customHeight="1" x14ac:dyDescent="0.2">
      <c r="A45" s="107" t="s">
        <v>3087</v>
      </c>
      <c r="B45" s="16" t="s">
        <v>3679</v>
      </c>
      <c r="C45" s="16" t="s">
        <v>3680</v>
      </c>
      <c r="D45" s="107">
        <v>2021</v>
      </c>
      <c r="E45" s="107" t="s">
        <v>3681</v>
      </c>
      <c r="F45" s="107" t="s">
        <v>3682</v>
      </c>
      <c r="G45" s="107" t="s">
        <v>3690</v>
      </c>
      <c r="H45" s="107">
        <v>2.3011625000000022E-3</v>
      </c>
      <c r="I45" s="107" t="s">
        <v>3676</v>
      </c>
      <c r="J45" s="107"/>
    </row>
    <row r="46" spans="1:10" s="343" customFormat="1" ht="24.95" customHeight="1" x14ac:dyDescent="0.2">
      <c r="A46" s="107" t="s">
        <v>3087</v>
      </c>
      <c r="B46" s="16" t="s">
        <v>3679</v>
      </c>
      <c r="C46" s="16" t="s">
        <v>3680</v>
      </c>
      <c r="D46" s="107">
        <v>2021</v>
      </c>
      <c r="E46" s="107" t="s">
        <v>3681</v>
      </c>
      <c r="F46" s="107" t="s">
        <v>3682</v>
      </c>
      <c r="G46" s="107" t="s">
        <v>3691</v>
      </c>
      <c r="H46" s="107">
        <v>1.3536250000000013E-4</v>
      </c>
      <c r="I46" s="107" t="s">
        <v>3676</v>
      </c>
      <c r="J46" s="107"/>
    </row>
    <row r="47" spans="1:10" s="343" customFormat="1" ht="24.95" customHeight="1" x14ac:dyDescent="0.2">
      <c r="A47" s="107" t="s">
        <v>3087</v>
      </c>
      <c r="B47" s="16" t="s">
        <v>3679</v>
      </c>
      <c r="C47" s="16" t="s">
        <v>3680</v>
      </c>
      <c r="D47" s="107">
        <v>2021</v>
      </c>
      <c r="E47" s="107" t="s">
        <v>3681</v>
      </c>
      <c r="F47" s="107" t="s">
        <v>3682</v>
      </c>
      <c r="G47" s="107" t="s">
        <v>3678</v>
      </c>
      <c r="H47" s="107">
        <v>4.6856250000000049E-3</v>
      </c>
      <c r="I47" s="107" t="s">
        <v>3676</v>
      </c>
      <c r="J47" s="107"/>
    </row>
    <row r="48" spans="1:10" s="343" customFormat="1" ht="24.95" customHeight="1" x14ac:dyDescent="0.2">
      <c r="A48" s="107" t="s">
        <v>3087</v>
      </c>
      <c r="B48" s="16" t="s">
        <v>3679</v>
      </c>
      <c r="C48" s="16" t="s">
        <v>3680</v>
      </c>
      <c r="D48" s="107">
        <v>2021</v>
      </c>
      <c r="E48" s="107" t="s">
        <v>3681</v>
      </c>
      <c r="F48" s="107" t="s">
        <v>3682</v>
      </c>
      <c r="G48" s="107" t="s">
        <v>3692</v>
      </c>
      <c r="H48" s="107">
        <v>2.1345625000000019E-3</v>
      </c>
      <c r="I48" s="107" t="s">
        <v>3676</v>
      </c>
      <c r="J48" s="107"/>
    </row>
    <row r="49" spans="1:10" s="343" customFormat="1" ht="24.95" customHeight="1" x14ac:dyDescent="0.2">
      <c r="A49" s="107" t="s">
        <v>3087</v>
      </c>
      <c r="B49" s="16" t="s">
        <v>3679</v>
      </c>
      <c r="C49" s="16" t="s">
        <v>3680</v>
      </c>
      <c r="D49" s="107">
        <v>2021</v>
      </c>
      <c r="E49" s="107" t="s">
        <v>3681</v>
      </c>
      <c r="F49" s="107" t="s">
        <v>3682</v>
      </c>
      <c r="G49" s="107" t="s">
        <v>2199</v>
      </c>
      <c r="H49" s="107">
        <v>9.8918750000000097E-5</v>
      </c>
      <c r="I49" s="107" t="s">
        <v>3676</v>
      </c>
      <c r="J49" s="107"/>
    </row>
    <row r="50" spans="1:10" s="343" customFormat="1" ht="24.95" customHeight="1" x14ac:dyDescent="0.2">
      <c r="A50" s="107" t="s">
        <v>3087</v>
      </c>
      <c r="B50" s="16" t="s">
        <v>3679</v>
      </c>
      <c r="C50" s="16" t="s">
        <v>3680</v>
      </c>
      <c r="D50" s="107">
        <v>2021</v>
      </c>
      <c r="E50" s="107" t="s">
        <v>3681</v>
      </c>
      <c r="F50" s="107" t="s">
        <v>3682</v>
      </c>
      <c r="G50" s="107" t="s">
        <v>2413</v>
      </c>
      <c r="H50" s="107">
        <v>5.8830625000000055E-5</v>
      </c>
      <c r="I50" s="107" t="s">
        <v>3676</v>
      </c>
      <c r="J50" s="107"/>
    </row>
    <row r="51" spans="1:10" s="343" customFormat="1" ht="24.95" customHeight="1" x14ac:dyDescent="0.2">
      <c r="A51" s="107" t="s">
        <v>3087</v>
      </c>
      <c r="B51" s="16" t="s">
        <v>3679</v>
      </c>
      <c r="C51" s="16" t="s">
        <v>3680</v>
      </c>
      <c r="D51" s="107">
        <v>2021</v>
      </c>
      <c r="E51" s="107" t="s">
        <v>3681</v>
      </c>
      <c r="F51" s="107" t="s">
        <v>3682</v>
      </c>
      <c r="G51" s="107" t="s">
        <v>2399</v>
      </c>
      <c r="H51" s="110">
        <v>2.6551999999999999E-5</v>
      </c>
      <c r="I51" s="107" t="s">
        <v>3676</v>
      </c>
      <c r="J51" s="107"/>
    </row>
    <row r="52" spans="1:10" s="343" customFormat="1" ht="24.95" customHeight="1" x14ac:dyDescent="0.2">
      <c r="A52" s="107" t="s">
        <v>3087</v>
      </c>
      <c r="B52" s="16" t="s">
        <v>3679</v>
      </c>
      <c r="C52" s="16" t="s">
        <v>3680</v>
      </c>
      <c r="D52" s="107">
        <v>2021</v>
      </c>
      <c r="E52" s="107" t="s">
        <v>3681</v>
      </c>
      <c r="F52" s="107" t="s">
        <v>3682</v>
      </c>
      <c r="G52" s="107" t="s">
        <v>3693</v>
      </c>
      <c r="H52" s="110">
        <v>1.5152999999999999E-6</v>
      </c>
      <c r="I52" s="107" t="s">
        <v>3676</v>
      </c>
      <c r="J52" s="107"/>
    </row>
    <row r="53" spans="1:10" s="343" customFormat="1" ht="24.95" customHeight="1" x14ac:dyDescent="0.2">
      <c r="A53" s="107" t="s">
        <v>3087</v>
      </c>
      <c r="B53" s="16" t="s">
        <v>3679</v>
      </c>
      <c r="C53" s="16" t="s">
        <v>3680</v>
      </c>
      <c r="D53" s="107">
        <v>2021</v>
      </c>
      <c r="E53" s="107" t="s">
        <v>3681</v>
      </c>
      <c r="F53" s="107" t="s">
        <v>3682</v>
      </c>
      <c r="G53" s="107" t="s">
        <v>2397</v>
      </c>
      <c r="H53" s="110">
        <v>2.3427999999999998E-6</v>
      </c>
      <c r="I53" s="107" t="s">
        <v>3676</v>
      </c>
      <c r="J53" s="107"/>
    </row>
    <row r="54" spans="1:10" s="343" customFormat="1" ht="24.95" customHeight="1" x14ac:dyDescent="0.2">
      <c r="A54" s="107" t="s">
        <v>3087</v>
      </c>
      <c r="B54" s="16" t="s">
        <v>3384</v>
      </c>
      <c r="C54" s="107" t="s">
        <v>3680</v>
      </c>
      <c r="D54" s="107">
        <v>2021</v>
      </c>
      <c r="E54" s="107" t="s">
        <v>1327</v>
      </c>
      <c r="F54" s="107" t="s">
        <v>3694</v>
      </c>
      <c r="G54" s="107" t="s">
        <v>3695</v>
      </c>
      <c r="H54" s="107">
        <v>1.243797647740857</v>
      </c>
      <c r="I54" s="107" t="s">
        <v>3696</v>
      </c>
      <c r="J54" s="107"/>
    </row>
    <row r="55" spans="1:10" s="343" customFormat="1" ht="24.95" customHeight="1" x14ac:dyDescent="0.2">
      <c r="A55" s="107" t="s">
        <v>3087</v>
      </c>
      <c r="B55" s="16" t="s">
        <v>3388</v>
      </c>
      <c r="C55" s="107" t="s">
        <v>3680</v>
      </c>
      <c r="D55" s="107">
        <v>2021</v>
      </c>
      <c r="E55" s="107" t="s">
        <v>1327</v>
      </c>
      <c r="F55" s="107" t="s">
        <v>3694</v>
      </c>
      <c r="G55" s="107" t="s">
        <v>3695</v>
      </c>
      <c r="H55" s="107">
        <v>0.14976935440215425</v>
      </c>
      <c r="I55" s="107" t="s">
        <v>3696</v>
      </c>
      <c r="J55" s="107"/>
    </row>
    <row r="56" spans="1:10" s="343" customFormat="1" ht="24.95" customHeight="1" x14ac:dyDescent="0.2">
      <c r="A56" s="107" t="s">
        <v>3087</v>
      </c>
      <c r="B56" s="16" t="s">
        <v>3697</v>
      </c>
      <c r="C56" s="107" t="s">
        <v>3680</v>
      </c>
      <c r="D56" s="107">
        <v>2021</v>
      </c>
      <c r="E56" s="107" t="s">
        <v>2219</v>
      </c>
      <c r="F56" s="107" t="s">
        <v>3698</v>
      </c>
      <c r="G56" s="107" t="s">
        <v>214</v>
      </c>
      <c r="H56" s="107">
        <v>5.1292200000000045E-2</v>
      </c>
      <c r="I56" s="107" t="s">
        <v>3683</v>
      </c>
      <c r="J56" s="107"/>
    </row>
    <row r="57" spans="1:10" s="343" customFormat="1" ht="24.95" customHeight="1" x14ac:dyDescent="0.2">
      <c r="A57" s="107" t="s">
        <v>3087</v>
      </c>
      <c r="B57" s="16" t="s">
        <v>3697</v>
      </c>
      <c r="C57" s="107" t="s">
        <v>3680</v>
      </c>
      <c r="D57" s="107">
        <v>2021</v>
      </c>
      <c r="E57" s="107" t="s">
        <v>2219</v>
      </c>
      <c r="F57" s="107" t="s">
        <v>3698</v>
      </c>
      <c r="G57" s="107" t="s">
        <v>3699</v>
      </c>
      <c r="H57" s="107">
        <v>4.1383059882000035E-2</v>
      </c>
      <c r="I57" s="107" t="s">
        <v>3700</v>
      </c>
      <c r="J57" s="107"/>
    </row>
    <row r="58" spans="1:10" s="343" customFormat="1" ht="24.95" customHeight="1" x14ac:dyDescent="0.2">
      <c r="A58" s="107" t="s">
        <v>3087</v>
      </c>
      <c r="B58" s="16" t="s">
        <v>3697</v>
      </c>
      <c r="C58" s="107" t="s">
        <v>3680</v>
      </c>
      <c r="D58" s="107">
        <v>2021</v>
      </c>
      <c r="E58" s="107" t="s">
        <v>2219</v>
      </c>
      <c r="F58" s="107" t="s">
        <v>3698</v>
      </c>
      <c r="G58" s="107" t="s">
        <v>3677</v>
      </c>
      <c r="H58" s="107">
        <v>2.4209918400000017E-4</v>
      </c>
      <c r="I58" s="107" t="s">
        <v>3700</v>
      </c>
      <c r="J58" s="107"/>
    </row>
    <row r="59" spans="1:10" s="343" customFormat="1" ht="24.95" customHeight="1" x14ac:dyDescent="0.2">
      <c r="A59" s="107" t="s">
        <v>3087</v>
      </c>
      <c r="B59" s="16" t="s">
        <v>3697</v>
      </c>
      <c r="C59" s="107" t="s">
        <v>3680</v>
      </c>
      <c r="D59" s="107">
        <v>2021</v>
      </c>
      <c r="E59" s="107" t="s">
        <v>2219</v>
      </c>
      <c r="F59" s="107" t="s">
        <v>3698</v>
      </c>
      <c r="G59" s="107" t="s">
        <v>2397</v>
      </c>
      <c r="H59" s="107">
        <v>2.5646100000000022E-5</v>
      </c>
      <c r="I59" s="107" t="s">
        <v>3700</v>
      </c>
      <c r="J59" s="107"/>
    </row>
    <row r="60" spans="1:10" s="343" customFormat="1" ht="24.95" customHeight="1" x14ac:dyDescent="0.2">
      <c r="A60" s="107" t="s">
        <v>3087</v>
      </c>
      <c r="B60" s="16" t="s">
        <v>3697</v>
      </c>
      <c r="C60" s="107" t="s">
        <v>3680</v>
      </c>
      <c r="D60" s="107">
        <v>2021</v>
      </c>
      <c r="E60" s="107" t="s">
        <v>2219</v>
      </c>
      <c r="F60" s="107" t="s">
        <v>3698</v>
      </c>
      <c r="G60" s="107" t="s">
        <v>3678</v>
      </c>
      <c r="H60" s="107">
        <v>3.3134761200000033E-4</v>
      </c>
      <c r="I60" s="107" t="s">
        <v>3700</v>
      </c>
      <c r="J60" s="475"/>
    </row>
    <row r="61" spans="1:10" s="343" customFormat="1" ht="24.95" customHeight="1" x14ac:dyDescent="0.2">
      <c r="A61" s="107" t="s">
        <v>3087</v>
      </c>
      <c r="B61" s="16" t="s">
        <v>3697</v>
      </c>
      <c r="C61" s="107" t="s">
        <v>3680</v>
      </c>
      <c r="D61" s="107">
        <v>2021</v>
      </c>
      <c r="E61" s="107" t="s">
        <v>2219</v>
      </c>
      <c r="F61" s="107" t="s">
        <v>3698</v>
      </c>
      <c r="G61" s="107" t="s">
        <v>2399</v>
      </c>
      <c r="H61" s="107">
        <v>3.2724423600000028E-4</v>
      </c>
      <c r="I61" s="107" t="s">
        <v>3700</v>
      </c>
      <c r="J61" s="107"/>
    </row>
    <row r="62" spans="1:10" s="343" customFormat="1" ht="24.95" customHeight="1" x14ac:dyDescent="0.2">
      <c r="A62" s="107" t="s">
        <v>3087</v>
      </c>
      <c r="B62" s="16" t="s">
        <v>3697</v>
      </c>
      <c r="C62" s="107" t="s">
        <v>3680</v>
      </c>
      <c r="D62" s="107">
        <v>2021</v>
      </c>
      <c r="E62" s="107" t="s">
        <v>2219</v>
      </c>
      <c r="F62" s="107" t="s">
        <v>3698</v>
      </c>
      <c r="G62" s="107" t="s">
        <v>2199</v>
      </c>
      <c r="H62" s="107">
        <v>4.7511964860000042E-3</v>
      </c>
      <c r="I62" s="107" t="s">
        <v>3700</v>
      </c>
      <c r="J62" s="107"/>
    </row>
    <row r="63" spans="1:10" s="343" customFormat="1" ht="24.95" customHeight="1" x14ac:dyDescent="0.2">
      <c r="A63" s="107" t="s">
        <v>3087</v>
      </c>
      <c r="B63" s="16" t="s">
        <v>3697</v>
      </c>
      <c r="C63" s="107" t="s">
        <v>3680</v>
      </c>
      <c r="D63" s="107">
        <v>2021</v>
      </c>
      <c r="E63" s="107" t="s">
        <v>2219</v>
      </c>
      <c r="F63" s="107" t="s">
        <v>3698</v>
      </c>
      <c r="G63" s="107" t="s">
        <v>3701</v>
      </c>
      <c r="H63" s="107">
        <v>8.1041676000000076E-4</v>
      </c>
      <c r="I63" s="107" t="s">
        <v>3700</v>
      </c>
      <c r="J63" s="107"/>
    </row>
    <row r="64" spans="1:10" s="343" customFormat="1" ht="24.95" customHeight="1" x14ac:dyDescent="0.2">
      <c r="A64" s="107" t="s">
        <v>3087</v>
      </c>
      <c r="B64" s="16" t="s">
        <v>3702</v>
      </c>
      <c r="C64" s="107" t="s">
        <v>3680</v>
      </c>
      <c r="D64" s="107">
        <v>2021</v>
      </c>
      <c r="E64" s="107" t="s">
        <v>1327</v>
      </c>
      <c r="F64" s="16" t="s">
        <v>3694</v>
      </c>
      <c r="G64" s="107" t="s">
        <v>3695</v>
      </c>
      <c r="H64" s="107">
        <v>2.1417665595386324</v>
      </c>
      <c r="I64" s="107" t="s">
        <v>3696</v>
      </c>
      <c r="J64" s="107"/>
    </row>
    <row r="65" spans="1:10" s="343" customFormat="1" ht="24.95" customHeight="1" x14ac:dyDescent="0.2">
      <c r="A65" s="107" t="s">
        <v>3087</v>
      </c>
      <c r="B65" s="16" t="s">
        <v>3703</v>
      </c>
      <c r="C65" s="107" t="s">
        <v>3680</v>
      </c>
      <c r="D65" s="107">
        <v>2021</v>
      </c>
      <c r="E65" s="107" t="s">
        <v>1327</v>
      </c>
      <c r="F65" s="16" t="s">
        <v>3694</v>
      </c>
      <c r="G65" s="107" t="s">
        <v>3695</v>
      </c>
      <c r="H65" s="107">
        <v>2.1417665595386324</v>
      </c>
      <c r="I65" s="107" t="s">
        <v>3696</v>
      </c>
      <c r="J65" s="107"/>
    </row>
    <row r="66" spans="1:10" s="343" customFormat="1" ht="24.95" customHeight="1" x14ac:dyDescent="0.2">
      <c r="A66" s="107" t="s">
        <v>3087</v>
      </c>
      <c r="B66" s="16" t="s">
        <v>3704</v>
      </c>
      <c r="C66" s="107" t="s">
        <v>3680</v>
      </c>
      <c r="D66" s="107">
        <v>2021</v>
      </c>
      <c r="E66" s="107" t="s">
        <v>1327</v>
      </c>
      <c r="F66" s="16" t="s">
        <v>3694</v>
      </c>
      <c r="G66" s="107" t="s">
        <v>3695</v>
      </c>
      <c r="H66" s="107">
        <v>2.1417665595386324</v>
      </c>
      <c r="I66" s="107" t="s">
        <v>3696</v>
      </c>
      <c r="J66" s="107"/>
    </row>
    <row r="67" spans="1:10" s="343" customFormat="1" ht="24.95" customHeight="1" x14ac:dyDescent="0.2">
      <c r="A67" s="107" t="s">
        <v>3087</v>
      </c>
      <c r="B67" s="16" t="s">
        <v>3705</v>
      </c>
      <c r="C67" s="107" t="s">
        <v>3680</v>
      </c>
      <c r="D67" s="107">
        <v>2021</v>
      </c>
      <c r="E67" s="107" t="s">
        <v>3681</v>
      </c>
      <c r="F67" s="107" t="s">
        <v>3682</v>
      </c>
      <c r="G67" s="107" t="s">
        <v>214</v>
      </c>
      <c r="H67" s="107">
        <v>6.4635593750000074E-3</v>
      </c>
      <c r="I67" s="107" t="s">
        <v>3683</v>
      </c>
      <c r="J67" s="107"/>
    </row>
    <row r="68" spans="1:10" s="343" customFormat="1" ht="24.95" customHeight="1" x14ac:dyDescent="0.2">
      <c r="A68" s="107" t="s">
        <v>3087</v>
      </c>
      <c r="B68" s="107" t="s">
        <v>3706</v>
      </c>
      <c r="C68" s="107" t="s">
        <v>3680</v>
      </c>
      <c r="D68" s="107">
        <v>2021</v>
      </c>
      <c r="E68" s="107" t="s">
        <v>3707</v>
      </c>
      <c r="F68" s="107" t="s">
        <v>3708</v>
      </c>
      <c r="G68" s="107" t="s">
        <v>214</v>
      </c>
      <c r="H68" s="107">
        <v>1.6666325199525944</v>
      </c>
      <c r="I68" s="107" t="s">
        <v>3675</v>
      </c>
      <c r="J68" s="107"/>
    </row>
    <row r="69" spans="1:10" s="343" customFormat="1" ht="24.95" customHeight="1" x14ac:dyDescent="0.2">
      <c r="A69" s="107" t="s">
        <v>3073</v>
      </c>
      <c r="B69" s="16"/>
      <c r="C69" s="16"/>
      <c r="D69" s="107"/>
      <c r="E69" s="107"/>
      <c r="F69" s="132"/>
      <c r="G69" s="107"/>
      <c r="H69" s="107"/>
      <c r="I69" s="134" t="s">
        <v>4266</v>
      </c>
      <c r="J69" s="107"/>
    </row>
    <row r="70" spans="1:10" s="343" customFormat="1" ht="24.95" customHeight="1" x14ac:dyDescent="0.2">
      <c r="A70" s="107" t="s">
        <v>3073</v>
      </c>
      <c r="B70" s="589" t="s">
        <v>5606</v>
      </c>
      <c r="C70" s="589" t="s">
        <v>5620</v>
      </c>
      <c r="D70" s="526">
        <v>2021</v>
      </c>
      <c r="E70" s="589" t="s">
        <v>5669</v>
      </c>
      <c r="F70" s="590" t="s">
        <v>5674</v>
      </c>
      <c r="G70" s="526" t="s">
        <v>214</v>
      </c>
      <c r="H70" s="589">
        <v>6.1000000000000004E-3</v>
      </c>
      <c r="I70" s="526" t="s">
        <v>5636</v>
      </c>
      <c r="J70" s="514" t="s">
        <v>5651</v>
      </c>
    </row>
    <row r="71" spans="1:10" s="343" customFormat="1" ht="24.95" customHeight="1" x14ac:dyDescent="0.2">
      <c r="A71" s="107" t="s">
        <v>3073</v>
      </c>
      <c r="B71" s="589" t="s">
        <v>5607</v>
      </c>
      <c r="C71" s="589" t="s">
        <v>5621</v>
      </c>
      <c r="D71" s="526">
        <v>2021</v>
      </c>
      <c r="E71" s="589" t="s">
        <v>5669</v>
      </c>
      <c r="F71" s="591" t="s">
        <v>5675</v>
      </c>
      <c r="G71" s="526" t="s">
        <v>214</v>
      </c>
      <c r="H71" s="589">
        <v>5.8999999999999999E-3</v>
      </c>
      <c r="I71" s="526" t="s">
        <v>5636</v>
      </c>
      <c r="J71" s="514" t="s">
        <v>5651</v>
      </c>
    </row>
    <row r="72" spans="1:10" s="343" customFormat="1" ht="24.95" customHeight="1" x14ac:dyDescent="0.2">
      <c r="A72" s="107" t="s">
        <v>3073</v>
      </c>
      <c r="B72" s="589" t="s">
        <v>3971</v>
      </c>
      <c r="C72" s="589" t="s">
        <v>5622</v>
      </c>
      <c r="D72" s="526">
        <v>2021</v>
      </c>
      <c r="E72" s="589" t="s">
        <v>5669</v>
      </c>
      <c r="F72" s="590" t="s">
        <v>5676</v>
      </c>
      <c r="G72" s="526" t="s">
        <v>214</v>
      </c>
      <c r="H72" s="589">
        <v>4.8300000000000003E-2</v>
      </c>
      <c r="I72" s="526" t="s">
        <v>5636</v>
      </c>
      <c r="J72" s="514" t="s">
        <v>5651</v>
      </c>
    </row>
    <row r="73" spans="1:10" s="343" customFormat="1" ht="24.95" customHeight="1" x14ac:dyDescent="0.2">
      <c r="A73" s="107" t="s">
        <v>3073</v>
      </c>
      <c r="B73" s="589" t="s">
        <v>5608</v>
      </c>
      <c r="C73" s="589" t="s">
        <v>5623</v>
      </c>
      <c r="D73" s="526">
        <v>2021</v>
      </c>
      <c r="E73" s="589" t="s">
        <v>5669</v>
      </c>
      <c r="F73" s="590" t="s">
        <v>5677</v>
      </c>
      <c r="G73" s="526" t="s">
        <v>214</v>
      </c>
      <c r="H73" s="589">
        <v>4.8000000000000001E-2</v>
      </c>
      <c r="I73" s="526" t="s">
        <v>5636</v>
      </c>
      <c r="J73" s="514" t="s">
        <v>5651</v>
      </c>
    </row>
    <row r="74" spans="1:10" s="343" customFormat="1" ht="24.95" customHeight="1" x14ac:dyDescent="0.2">
      <c r="A74" s="107" t="s">
        <v>3073</v>
      </c>
      <c r="B74" s="589" t="s">
        <v>5609</v>
      </c>
      <c r="C74" s="589" t="s">
        <v>5624</v>
      </c>
      <c r="D74" s="526">
        <v>2021</v>
      </c>
      <c r="E74" s="589" t="s">
        <v>5670</v>
      </c>
      <c r="F74" s="590" t="s">
        <v>5678</v>
      </c>
      <c r="G74" s="526" t="s">
        <v>214</v>
      </c>
      <c r="H74" s="589">
        <v>6.9333</v>
      </c>
      <c r="I74" s="526" t="s">
        <v>5636</v>
      </c>
      <c r="J74" s="514" t="s">
        <v>5651</v>
      </c>
    </row>
    <row r="75" spans="1:10" s="343" customFormat="1" ht="24.95" customHeight="1" x14ac:dyDescent="0.2">
      <c r="A75" s="107" t="s">
        <v>3073</v>
      </c>
      <c r="B75" s="589" t="s">
        <v>5610</v>
      </c>
      <c r="C75" s="589" t="s">
        <v>5625</v>
      </c>
      <c r="D75" s="526">
        <v>2021</v>
      </c>
      <c r="E75" s="589" t="s">
        <v>5670</v>
      </c>
      <c r="F75" s="590" t="s">
        <v>5679</v>
      </c>
      <c r="G75" s="526" t="s">
        <v>214</v>
      </c>
      <c r="H75" s="589">
        <v>6.806</v>
      </c>
      <c r="I75" s="526" t="s">
        <v>5636</v>
      </c>
      <c r="J75" s="514" t="s">
        <v>5651</v>
      </c>
    </row>
    <row r="76" spans="1:10" s="343" customFormat="1" ht="24.95" customHeight="1" x14ac:dyDescent="0.2">
      <c r="A76" s="107" t="s">
        <v>3073</v>
      </c>
      <c r="B76" s="589" t="s">
        <v>5611</v>
      </c>
      <c r="C76" s="589" t="s">
        <v>5626</v>
      </c>
      <c r="D76" s="526">
        <v>2021</v>
      </c>
      <c r="E76" s="589" t="s">
        <v>5671</v>
      </c>
      <c r="F76" s="590" t="s">
        <v>5680</v>
      </c>
      <c r="G76" s="526" t="s">
        <v>214</v>
      </c>
      <c r="H76" s="589">
        <v>3.1320999999999999</v>
      </c>
      <c r="I76" s="526" t="s">
        <v>5636</v>
      </c>
      <c r="J76" s="514" t="s">
        <v>5651</v>
      </c>
    </row>
    <row r="77" spans="1:10" s="343" customFormat="1" ht="24.95" customHeight="1" x14ac:dyDescent="0.2">
      <c r="A77" s="107" t="s">
        <v>3073</v>
      </c>
      <c r="B77" s="589" t="s">
        <v>5612</v>
      </c>
      <c r="C77" s="589" t="s">
        <v>5627</v>
      </c>
      <c r="D77" s="526">
        <v>2021</v>
      </c>
      <c r="E77" s="589" t="s">
        <v>5670</v>
      </c>
      <c r="F77" s="590" t="s">
        <v>5681</v>
      </c>
      <c r="G77" s="526" t="s">
        <v>214</v>
      </c>
      <c r="H77" s="589">
        <v>0.1212</v>
      </c>
      <c r="I77" s="526" t="s">
        <v>5636</v>
      </c>
      <c r="J77" s="514" t="s">
        <v>5651</v>
      </c>
    </row>
    <row r="78" spans="1:10" s="343" customFormat="1" ht="24.95" customHeight="1" x14ac:dyDescent="0.2">
      <c r="A78" s="107" t="s">
        <v>3073</v>
      </c>
      <c r="B78" s="589" t="s">
        <v>5613</v>
      </c>
      <c r="C78" s="589" t="s">
        <v>5628</v>
      </c>
      <c r="D78" s="526">
        <v>2021</v>
      </c>
      <c r="E78" s="589" t="s">
        <v>5670</v>
      </c>
      <c r="F78" s="590" t="s">
        <v>5682</v>
      </c>
      <c r="G78" s="526" t="s">
        <v>214</v>
      </c>
      <c r="H78" s="589">
        <v>2.8400000000000002E-2</v>
      </c>
      <c r="I78" s="526" t="s">
        <v>5636</v>
      </c>
      <c r="J78" s="514" t="s">
        <v>5651</v>
      </c>
    </row>
    <row r="79" spans="1:10" s="343" customFormat="1" ht="24.95" customHeight="1" x14ac:dyDescent="0.2">
      <c r="A79" s="107" t="s">
        <v>3073</v>
      </c>
      <c r="B79" s="589" t="s">
        <v>2219</v>
      </c>
      <c r="C79" s="589" t="s">
        <v>5629</v>
      </c>
      <c r="D79" s="526">
        <v>2021</v>
      </c>
      <c r="E79" s="589" t="s">
        <v>2219</v>
      </c>
      <c r="F79" s="590" t="s">
        <v>5683</v>
      </c>
      <c r="G79" s="526" t="s">
        <v>214</v>
      </c>
      <c r="H79" s="589">
        <v>2.0613999999999999</v>
      </c>
      <c r="I79" s="526" t="s">
        <v>5636</v>
      </c>
      <c r="J79" s="514" t="s">
        <v>5651</v>
      </c>
    </row>
    <row r="80" spans="1:10" s="343" customFormat="1" ht="24.95" customHeight="1" x14ac:dyDescent="0.2">
      <c r="A80" s="107" t="s">
        <v>3073</v>
      </c>
      <c r="B80" s="589" t="s">
        <v>5614</v>
      </c>
      <c r="C80" s="589" t="s">
        <v>5630</v>
      </c>
      <c r="D80" s="526">
        <v>2021</v>
      </c>
      <c r="E80" s="589" t="s">
        <v>2189</v>
      </c>
      <c r="F80" s="590" t="s">
        <v>5684</v>
      </c>
      <c r="G80" s="526" t="s">
        <v>214</v>
      </c>
      <c r="H80" s="589">
        <v>0.1255</v>
      </c>
      <c r="I80" s="526" t="s">
        <v>5636</v>
      </c>
      <c r="J80" s="514" t="s">
        <v>5651</v>
      </c>
    </row>
    <row r="81" spans="1:10" s="343" customFormat="1" ht="24.95" customHeight="1" x14ac:dyDescent="0.2">
      <c r="A81" s="107" t="s">
        <v>3073</v>
      </c>
      <c r="B81" s="589" t="s">
        <v>5615</v>
      </c>
      <c r="C81" s="589" t="s">
        <v>5631</v>
      </c>
      <c r="D81" s="526">
        <v>2021</v>
      </c>
      <c r="E81" s="589" t="s">
        <v>2189</v>
      </c>
      <c r="F81" s="590" t="s">
        <v>5684</v>
      </c>
      <c r="G81" s="526" t="s">
        <v>214</v>
      </c>
      <c r="H81" s="589">
        <v>0.1016</v>
      </c>
      <c r="I81" s="526" t="s">
        <v>5636</v>
      </c>
      <c r="J81" s="514" t="s">
        <v>5651</v>
      </c>
    </row>
    <row r="82" spans="1:10" s="343" customFormat="1" ht="24.95" customHeight="1" x14ac:dyDescent="0.2">
      <c r="A82" s="107" t="s">
        <v>3073</v>
      </c>
      <c r="B82" s="589" t="s">
        <v>5616</v>
      </c>
      <c r="C82" s="589" t="s">
        <v>5632</v>
      </c>
      <c r="D82" s="526">
        <v>2021</v>
      </c>
      <c r="E82" s="589" t="s">
        <v>5670</v>
      </c>
      <c r="F82" s="590" t="s">
        <v>5685</v>
      </c>
      <c r="G82" s="526" t="s">
        <v>214</v>
      </c>
      <c r="H82" s="589">
        <v>6.8999999999999999E-3</v>
      </c>
      <c r="I82" s="526" t="s">
        <v>5636</v>
      </c>
      <c r="J82" s="514" t="s">
        <v>5651</v>
      </c>
    </row>
    <row r="83" spans="1:10" s="343" customFormat="1" ht="24.95" customHeight="1" x14ac:dyDescent="0.2">
      <c r="A83" s="107" t="s">
        <v>3073</v>
      </c>
      <c r="B83" s="589" t="s">
        <v>5617</v>
      </c>
      <c r="C83" s="589" t="s">
        <v>5633</v>
      </c>
      <c r="D83" s="526">
        <v>2021</v>
      </c>
      <c r="E83" s="589" t="s">
        <v>5672</v>
      </c>
      <c r="F83" s="590" t="s">
        <v>5686</v>
      </c>
      <c r="G83" s="526" t="s">
        <v>214</v>
      </c>
      <c r="H83" s="589">
        <v>0.16450000000000001</v>
      </c>
      <c r="I83" s="526" t="s">
        <v>5636</v>
      </c>
      <c r="J83" s="514" t="s">
        <v>5651</v>
      </c>
    </row>
    <row r="84" spans="1:10" s="343" customFormat="1" ht="24.95" customHeight="1" x14ac:dyDescent="0.2">
      <c r="A84" s="107" t="s">
        <v>3073</v>
      </c>
      <c r="B84" s="589" t="s">
        <v>5618</v>
      </c>
      <c r="C84" s="589" t="s">
        <v>5634</v>
      </c>
      <c r="D84" s="526">
        <v>2021</v>
      </c>
      <c r="E84" s="589" t="s">
        <v>5673</v>
      </c>
      <c r="F84" s="590" t="s">
        <v>5687</v>
      </c>
      <c r="G84" s="526" t="s">
        <v>214</v>
      </c>
      <c r="H84" s="589">
        <v>8.2000000000000007E-3</v>
      </c>
      <c r="I84" s="526" t="s">
        <v>5636</v>
      </c>
      <c r="J84" s="514" t="s">
        <v>5651</v>
      </c>
    </row>
    <row r="85" spans="1:10" s="343" customFormat="1" ht="24.95" customHeight="1" x14ac:dyDescent="0.2">
      <c r="A85" s="107" t="s">
        <v>3073</v>
      </c>
      <c r="B85" s="589" t="s">
        <v>5619</v>
      </c>
      <c r="C85" s="589" t="s">
        <v>5635</v>
      </c>
      <c r="D85" s="526">
        <v>2021</v>
      </c>
      <c r="E85" s="589" t="s">
        <v>5673</v>
      </c>
      <c r="F85" s="590" t="s">
        <v>5688</v>
      </c>
      <c r="G85" s="526" t="s">
        <v>214</v>
      </c>
      <c r="H85" s="589">
        <v>6.3E-3</v>
      </c>
      <c r="I85" s="526" t="s">
        <v>5636</v>
      </c>
      <c r="J85" s="514" t="s">
        <v>5651</v>
      </c>
    </row>
    <row r="86" spans="1:10" s="343" customFormat="1" ht="24.95" customHeight="1" x14ac:dyDescent="0.2">
      <c r="A86" s="107" t="s">
        <v>3073</v>
      </c>
      <c r="B86" s="589" t="s">
        <v>5652</v>
      </c>
      <c r="C86" s="589"/>
      <c r="D86" s="526">
        <v>2021</v>
      </c>
      <c r="E86" s="589" t="s">
        <v>3501</v>
      </c>
      <c r="F86" s="590" t="s">
        <v>5684</v>
      </c>
      <c r="G86" s="589" t="s">
        <v>2068</v>
      </c>
      <c r="H86" s="589">
        <v>0.20130000000000001</v>
      </c>
      <c r="I86" s="592" t="s">
        <v>5653</v>
      </c>
      <c r="J86" s="514" t="s">
        <v>5668</v>
      </c>
    </row>
    <row r="87" spans="1:10" s="343" customFormat="1" ht="24.95" customHeight="1" x14ac:dyDescent="0.2">
      <c r="A87" s="107" t="s">
        <v>3073</v>
      </c>
      <c r="B87" s="589" t="s">
        <v>5652</v>
      </c>
      <c r="C87" s="589"/>
      <c r="D87" s="526">
        <v>2021</v>
      </c>
      <c r="E87" s="589" t="s">
        <v>3501</v>
      </c>
      <c r="F87" s="590" t="s">
        <v>5684</v>
      </c>
      <c r="G87" s="589" t="s">
        <v>5103</v>
      </c>
      <c r="H87" s="589">
        <v>1.1000000000000001E-3</v>
      </c>
      <c r="I87" s="592" t="s">
        <v>5653</v>
      </c>
      <c r="J87" s="514" t="s">
        <v>5668</v>
      </c>
    </row>
    <row r="88" spans="1:10" s="343" customFormat="1" ht="24.95" customHeight="1" x14ac:dyDescent="0.2">
      <c r="A88" s="107" t="s">
        <v>3073</v>
      </c>
      <c r="B88" s="589" t="s">
        <v>5652</v>
      </c>
      <c r="C88" s="589"/>
      <c r="D88" s="526">
        <v>2021</v>
      </c>
      <c r="E88" s="589" t="s">
        <v>3501</v>
      </c>
      <c r="F88" s="590" t="s">
        <v>5684</v>
      </c>
      <c r="G88" s="589" t="s">
        <v>3678</v>
      </c>
      <c r="H88" s="589">
        <v>0.1507</v>
      </c>
      <c r="I88" s="592" t="s">
        <v>5653</v>
      </c>
      <c r="J88" s="514" t="s">
        <v>5668</v>
      </c>
    </row>
    <row r="89" spans="1:10" s="343" customFormat="1" ht="24.95" customHeight="1" x14ac:dyDescent="0.2">
      <c r="A89" s="107" t="s">
        <v>3073</v>
      </c>
      <c r="B89" s="589" t="s">
        <v>5652</v>
      </c>
      <c r="C89" s="589"/>
      <c r="D89" s="526">
        <v>2021</v>
      </c>
      <c r="E89" s="589" t="s">
        <v>3501</v>
      </c>
      <c r="F89" s="590" t="s">
        <v>5684</v>
      </c>
      <c r="G89" s="589" t="s">
        <v>2399</v>
      </c>
      <c r="H89" s="589">
        <v>3.8E-3</v>
      </c>
      <c r="I89" s="592" t="s">
        <v>5653</v>
      </c>
      <c r="J89" s="514" t="s">
        <v>5668</v>
      </c>
    </row>
    <row r="90" spans="1:10" s="343" customFormat="1" ht="24.95" customHeight="1" x14ac:dyDescent="0.2">
      <c r="A90" s="107" t="s">
        <v>3073</v>
      </c>
      <c r="B90" s="589" t="s">
        <v>5652</v>
      </c>
      <c r="C90" s="589"/>
      <c r="D90" s="526">
        <v>2021</v>
      </c>
      <c r="E90" s="589" t="s">
        <v>3501</v>
      </c>
      <c r="F90" s="590" t="s">
        <v>5684</v>
      </c>
      <c r="G90" s="589" t="s">
        <v>2199</v>
      </c>
      <c r="H90" s="589">
        <v>3.9399999999999998E-2</v>
      </c>
      <c r="I90" s="592" t="s">
        <v>5653</v>
      </c>
      <c r="J90" s="514" t="s">
        <v>5668</v>
      </c>
    </row>
    <row r="91" spans="1:10" s="343" customFormat="1" ht="24.95" customHeight="1" x14ac:dyDescent="0.2">
      <c r="A91" s="107" t="s">
        <v>3073</v>
      </c>
      <c r="B91" s="589" t="s">
        <v>5652</v>
      </c>
      <c r="C91" s="589"/>
      <c r="D91" s="526">
        <v>2021</v>
      </c>
      <c r="E91" s="589" t="s">
        <v>3501</v>
      </c>
      <c r="F91" s="590" t="s">
        <v>5684</v>
      </c>
      <c r="G91" s="589" t="s">
        <v>5654</v>
      </c>
      <c r="H91" s="589">
        <v>4.1000000000000003E-3</v>
      </c>
      <c r="I91" s="592" t="s">
        <v>5653</v>
      </c>
      <c r="J91" s="514" t="s">
        <v>5668</v>
      </c>
    </row>
    <row r="92" spans="1:10" s="343" customFormat="1" ht="24.95" customHeight="1" x14ac:dyDescent="0.2">
      <c r="A92" s="107" t="s">
        <v>3073</v>
      </c>
      <c r="B92" s="589" t="s">
        <v>5652</v>
      </c>
      <c r="C92" s="589"/>
      <c r="D92" s="526">
        <v>2021</v>
      </c>
      <c r="E92" s="589" t="s">
        <v>3501</v>
      </c>
      <c r="F92" s="590" t="s">
        <v>5684</v>
      </c>
      <c r="G92" s="589" t="s">
        <v>5655</v>
      </c>
      <c r="H92" s="589">
        <v>1.2999999999999999E-3</v>
      </c>
      <c r="I92" s="592" t="s">
        <v>5653</v>
      </c>
      <c r="J92" s="514" t="s">
        <v>5668</v>
      </c>
    </row>
    <row r="93" spans="1:10" s="343" customFormat="1" ht="24.95" customHeight="1" x14ac:dyDescent="0.2">
      <c r="A93" s="107" t="s">
        <v>3073</v>
      </c>
      <c r="B93" s="589" t="s">
        <v>5652</v>
      </c>
      <c r="C93" s="589"/>
      <c r="D93" s="526">
        <v>2021</v>
      </c>
      <c r="E93" s="589" t="s">
        <v>3501</v>
      </c>
      <c r="F93" s="590" t="s">
        <v>5684</v>
      </c>
      <c r="G93" s="589" t="s">
        <v>5656</v>
      </c>
      <c r="H93" s="589">
        <v>1.6000000000000001E-3</v>
      </c>
      <c r="I93" s="592" t="s">
        <v>5653</v>
      </c>
      <c r="J93" s="514" t="s">
        <v>5668</v>
      </c>
    </row>
    <row r="94" spans="1:10" s="343" customFormat="1" ht="24.95" customHeight="1" x14ac:dyDescent="0.2">
      <c r="A94" s="107" t="s">
        <v>3073</v>
      </c>
      <c r="B94" s="589" t="s">
        <v>5652</v>
      </c>
      <c r="C94" s="589"/>
      <c r="D94" s="526">
        <v>2021</v>
      </c>
      <c r="E94" s="589" t="s">
        <v>3501</v>
      </c>
      <c r="F94" s="590" t="s">
        <v>5684</v>
      </c>
      <c r="G94" s="589" t="s">
        <v>5657</v>
      </c>
      <c r="H94" s="589">
        <v>5.0000000000000001E-4</v>
      </c>
      <c r="I94" s="592" t="s">
        <v>5653</v>
      </c>
      <c r="J94" s="514" t="s">
        <v>5668</v>
      </c>
    </row>
    <row r="95" spans="1:10" s="343" customFormat="1" ht="24.95" customHeight="1" x14ac:dyDescent="0.2">
      <c r="A95" s="107" t="s">
        <v>3073</v>
      </c>
      <c r="B95" s="589" t="s">
        <v>5652</v>
      </c>
      <c r="C95" s="589"/>
      <c r="D95" s="526">
        <v>2021</v>
      </c>
      <c r="E95" s="589" t="s">
        <v>3501</v>
      </c>
      <c r="F95" s="590" t="s">
        <v>5684</v>
      </c>
      <c r="G95" s="589" t="s">
        <v>2395</v>
      </c>
      <c r="H95" s="589">
        <v>0</v>
      </c>
      <c r="I95" s="592" t="s">
        <v>5653</v>
      </c>
      <c r="J95" s="514" t="s">
        <v>5668</v>
      </c>
    </row>
    <row r="96" spans="1:10" s="343" customFormat="1" ht="24.95" customHeight="1" x14ac:dyDescent="0.2">
      <c r="A96" s="107" t="s">
        <v>3073</v>
      </c>
      <c r="B96" s="589" t="s">
        <v>5652</v>
      </c>
      <c r="C96" s="589"/>
      <c r="D96" s="526">
        <v>2021</v>
      </c>
      <c r="E96" s="589" t="s">
        <v>3501</v>
      </c>
      <c r="F96" s="590" t="s">
        <v>5684</v>
      </c>
      <c r="G96" s="589" t="s">
        <v>5098</v>
      </c>
      <c r="H96" s="589">
        <v>0</v>
      </c>
      <c r="I96" s="592" t="s">
        <v>5653</v>
      </c>
      <c r="J96" s="514" t="s">
        <v>5668</v>
      </c>
    </row>
    <row r="97" spans="1:10" s="343" customFormat="1" ht="24.95" customHeight="1" x14ac:dyDescent="0.2">
      <c r="A97" s="107" t="s">
        <v>3073</v>
      </c>
      <c r="B97" s="589" t="s">
        <v>5652</v>
      </c>
      <c r="C97" s="589"/>
      <c r="D97" s="526">
        <v>2021</v>
      </c>
      <c r="E97" s="589" t="s">
        <v>3501</v>
      </c>
      <c r="F97" s="590" t="s">
        <v>5684</v>
      </c>
      <c r="G97" s="589" t="s">
        <v>5658</v>
      </c>
      <c r="H97" s="589">
        <v>1.2999999999999999E-3</v>
      </c>
      <c r="I97" s="592" t="s">
        <v>5653</v>
      </c>
      <c r="J97" s="514" t="s">
        <v>5668</v>
      </c>
    </row>
    <row r="98" spans="1:10" s="343" customFormat="1" ht="24.95" customHeight="1" x14ac:dyDescent="0.2">
      <c r="A98" s="107" t="s">
        <v>3073</v>
      </c>
      <c r="B98" s="589" t="s">
        <v>5652</v>
      </c>
      <c r="C98" s="589"/>
      <c r="D98" s="526">
        <v>2021</v>
      </c>
      <c r="E98" s="589" t="s">
        <v>3501</v>
      </c>
      <c r="F98" s="590" t="s">
        <v>5684</v>
      </c>
      <c r="G98" s="589" t="s">
        <v>5099</v>
      </c>
      <c r="H98" s="589">
        <v>0</v>
      </c>
      <c r="I98" s="592" t="s">
        <v>5653</v>
      </c>
      <c r="J98" s="514" t="s">
        <v>5668</v>
      </c>
    </row>
    <row r="99" spans="1:10" s="343" customFormat="1" ht="24.95" customHeight="1" x14ac:dyDescent="0.2">
      <c r="A99" s="107" t="s">
        <v>3073</v>
      </c>
      <c r="B99" s="589" t="s">
        <v>5652</v>
      </c>
      <c r="C99" s="589"/>
      <c r="D99" s="526">
        <v>2021</v>
      </c>
      <c r="E99" s="589" t="s">
        <v>3501</v>
      </c>
      <c r="F99" s="590" t="s">
        <v>5684</v>
      </c>
      <c r="G99" s="589" t="s">
        <v>3689</v>
      </c>
      <c r="H99" s="589">
        <v>0</v>
      </c>
      <c r="I99" s="592" t="s">
        <v>5653</v>
      </c>
      <c r="J99" s="514" t="s">
        <v>5668</v>
      </c>
    </row>
    <row r="100" spans="1:10" s="343" customFormat="1" ht="24.95" customHeight="1" x14ac:dyDescent="0.2">
      <c r="A100" s="107" t="s">
        <v>3073</v>
      </c>
      <c r="B100" s="589" t="s">
        <v>5652</v>
      </c>
      <c r="C100" s="589"/>
      <c r="D100" s="526">
        <v>2021</v>
      </c>
      <c r="E100" s="589" t="s">
        <v>3501</v>
      </c>
      <c r="F100" s="590" t="s">
        <v>5684</v>
      </c>
      <c r="G100" s="589" t="s">
        <v>5659</v>
      </c>
      <c r="H100" s="589">
        <v>1.8E-3</v>
      </c>
      <c r="I100" s="592" t="s">
        <v>5653</v>
      </c>
      <c r="J100" s="514" t="s">
        <v>5668</v>
      </c>
    </row>
    <row r="101" spans="1:10" s="343" customFormat="1" ht="24.95" customHeight="1" x14ac:dyDescent="0.2">
      <c r="A101" s="107" t="s">
        <v>3073</v>
      </c>
      <c r="B101" s="589" t="s">
        <v>5652</v>
      </c>
      <c r="C101" s="589"/>
      <c r="D101" s="526">
        <v>2021</v>
      </c>
      <c r="E101" s="589" t="s">
        <v>3501</v>
      </c>
      <c r="F101" s="590" t="s">
        <v>5684</v>
      </c>
      <c r="G101" s="589" t="s">
        <v>3690</v>
      </c>
      <c r="H101" s="589">
        <v>0</v>
      </c>
      <c r="I101" s="592" t="s">
        <v>5653</v>
      </c>
      <c r="J101" s="514" t="s">
        <v>5668</v>
      </c>
    </row>
    <row r="102" spans="1:10" s="343" customFormat="1" ht="24.95" customHeight="1" x14ac:dyDescent="0.2">
      <c r="A102" s="107" t="s">
        <v>3073</v>
      </c>
      <c r="B102" s="589" t="s">
        <v>5652</v>
      </c>
      <c r="C102" s="589"/>
      <c r="D102" s="526">
        <v>2021</v>
      </c>
      <c r="E102" s="589" t="s">
        <v>3501</v>
      </c>
      <c r="F102" s="590" t="s">
        <v>5684</v>
      </c>
      <c r="G102" s="589" t="s">
        <v>5104</v>
      </c>
      <c r="H102" s="589">
        <v>0</v>
      </c>
      <c r="I102" s="592" t="s">
        <v>5653</v>
      </c>
      <c r="J102" s="514" t="s">
        <v>5668</v>
      </c>
    </row>
    <row r="103" spans="1:10" s="343" customFormat="1" ht="24.95" customHeight="1" x14ac:dyDescent="0.2">
      <c r="A103" s="107" t="s">
        <v>3073</v>
      </c>
      <c r="B103" s="589" t="s">
        <v>5652</v>
      </c>
      <c r="C103" s="589"/>
      <c r="D103" s="526">
        <v>2021</v>
      </c>
      <c r="E103" s="589" t="s">
        <v>3501</v>
      </c>
      <c r="F103" s="590" t="s">
        <v>5684</v>
      </c>
      <c r="G103" s="589" t="s">
        <v>3692</v>
      </c>
      <c r="H103" s="589">
        <v>0</v>
      </c>
      <c r="I103" s="592" t="s">
        <v>5653</v>
      </c>
      <c r="J103" s="514" t="s">
        <v>5668</v>
      </c>
    </row>
    <row r="104" spans="1:10" s="343" customFormat="1" ht="24.95" customHeight="1" x14ac:dyDescent="0.2">
      <c r="A104" s="107" t="s">
        <v>3073</v>
      </c>
      <c r="B104" s="589" t="s">
        <v>5652</v>
      </c>
      <c r="C104" s="589"/>
      <c r="D104" s="526">
        <v>2021</v>
      </c>
      <c r="E104" s="589" t="s">
        <v>3501</v>
      </c>
      <c r="F104" s="590" t="s">
        <v>5684</v>
      </c>
      <c r="G104" s="589" t="s">
        <v>5107</v>
      </c>
      <c r="H104" s="589">
        <v>0</v>
      </c>
      <c r="I104" s="592" t="s">
        <v>5653</v>
      </c>
      <c r="J104" s="514" t="s">
        <v>5668</v>
      </c>
    </row>
    <row r="105" spans="1:10" s="343" customFormat="1" ht="24.95" customHeight="1" x14ac:dyDescent="0.2">
      <c r="A105" s="107" t="s">
        <v>3073</v>
      </c>
      <c r="B105" s="589" t="s">
        <v>5652</v>
      </c>
      <c r="C105" s="589"/>
      <c r="D105" s="526">
        <v>2021</v>
      </c>
      <c r="E105" s="589" t="s">
        <v>3501</v>
      </c>
      <c r="F105" s="590" t="s">
        <v>5684</v>
      </c>
      <c r="G105" s="589" t="s">
        <v>5660</v>
      </c>
      <c r="H105" s="589">
        <v>4.0000000000000002E-4</v>
      </c>
      <c r="I105" s="592" t="s">
        <v>5653</v>
      </c>
      <c r="J105" s="514" t="s">
        <v>5668</v>
      </c>
    </row>
    <row r="106" spans="1:10" s="343" customFormat="1" ht="24.95" customHeight="1" x14ac:dyDescent="0.2">
      <c r="A106" s="107" t="s">
        <v>3073</v>
      </c>
      <c r="B106" s="589" t="s">
        <v>5661</v>
      </c>
      <c r="C106" s="589"/>
      <c r="D106" s="526">
        <v>2021</v>
      </c>
      <c r="E106" s="589" t="s">
        <v>2219</v>
      </c>
      <c r="F106" s="590" t="s">
        <v>5689</v>
      </c>
      <c r="G106" s="589" t="s">
        <v>2068</v>
      </c>
      <c r="H106" s="589">
        <v>2.0400000000000001E-2</v>
      </c>
      <c r="I106" s="592" t="s">
        <v>5653</v>
      </c>
      <c r="J106" s="514" t="s">
        <v>5668</v>
      </c>
    </row>
    <row r="107" spans="1:10" s="343" customFormat="1" ht="24.95" customHeight="1" x14ac:dyDescent="0.2">
      <c r="A107" s="107" t="s">
        <v>3073</v>
      </c>
      <c r="B107" s="589" t="s">
        <v>5661</v>
      </c>
      <c r="C107" s="589"/>
      <c r="D107" s="526">
        <v>2021</v>
      </c>
      <c r="E107" s="589" t="s">
        <v>2219</v>
      </c>
      <c r="F107" s="590" t="s">
        <v>5689</v>
      </c>
      <c r="G107" s="589" t="s">
        <v>5662</v>
      </c>
      <c r="H107" s="589">
        <v>0</v>
      </c>
      <c r="I107" s="592" t="s">
        <v>5653</v>
      </c>
      <c r="J107" s="514" t="s">
        <v>5668</v>
      </c>
    </row>
    <row r="108" spans="1:10" s="343" customFormat="1" ht="24.95" customHeight="1" x14ac:dyDescent="0.2">
      <c r="A108" s="107" t="s">
        <v>3073</v>
      </c>
      <c r="B108" s="589" t="s">
        <v>5661</v>
      </c>
      <c r="C108" s="589"/>
      <c r="D108" s="526">
        <v>2021</v>
      </c>
      <c r="E108" s="589" t="s">
        <v>2219</v>
      </c>
      <c r="F108" s="590" t="s">
        <v>5689</v>
      </c>
      <c r="G108" s="589" t="s">
        <v>5663</v>
      </c>
      <c r="H108" s="589">
        <v>0</v>
      </c>
      <c r="I108" s="592" t="s">
        <v>5653</v>
      </c>
      <c r="J108" s="514" t="s">
        <v>5668</v>
      </c>
    </row>
    <row r="109" spans="1:10" s="343" customFormat="1" ht="24.95" customHeight="1" x14ac:dyDescent="0.2">
      <c r="A109" s="107" t="s">
        <v>3073</v>
      </c>
      <c r="B109" s="589" t="s">
        <v>5661</v>
      </c>
      <c r="C109" s="589"/>
      <c r="D109" s="526">
        <v>2021</v>
      </c>
      <c r="E109" s="589" t="s">
        <v>2219</v>
      </c>
      <c r="F109" s="590" t="s">
        <v>5689</v>
      </c>
      <c r="G109" s="589" t="s">
        <v>2397</v>
      </c>
      <c r="H109" s="589">
        <v>0</v>
      </c>
      <c r="I109" s="592" t="s">
        <v>5653</v>
      </c>
      <c r="J109" s="514" t="s">
        <v>5668</v>
      </c>
    </row>
    <row r="110" spans="1:10" s="343" customFormat="1" ht="24.95" customHeight="1" x14ac:dyDescent="0.2">
      <c r="A110" s="107" t="s">
        <v>3073</v>
      </c>
      <c r="B110" s="589" t="s">
        <v>5661</v>
      </c>
      <c r="C110" s="589"/>
      <c r="D110" s="526">
        <v>2021</v>
      </c>
      <c r="E110" s="589" t="s">
        <v>2219</v>
      </c>
      <c r="F110" s="590" t="s">
        <v>5689</v>
      </c>
      <c r="G110" s="589" t="s">
        <v>5664</v>
      </c>
      <c r="H110" s="589">
        <v>0</v>
      </c>
      <c r="I110" s="592" t="s">
        <v>5653</v>
      </c>
      <c r="J110" s="514" t="s">
        <v>5668</v>
      </c>
    </row>
    <row r="111" spans="1:10" s="343" customFormat="1" ht="24.95" customHeight="1" x14ac:dyDescent="0.2">
      <c r="A111" s="107" t="s">
        <v>3073</v>
      </c>
      <c r="B111" s="589" t="s">
        <v>5661</v>
      </c>
      <c r="C111" s="589"/>
      <c r="D111" s="526">
        <v>2021</v>
      </c>
      <c r="E111" s="589" t="s">
        <v>2219</v>
      </c>
      <c r="F111" s="590" t="s">
        <v>5689</v>
      </c>
      <c r="G111" s="589" t="s">
        <v>3678</v>
      </c>
      <c r="H111" s="589">
        <v>0</v>
      </c>
      <c r="I111" s="592" t="s">
        <v>5653</v>
      </c>
      <c r="J111" s="514" t="s">
        <v>5668</v>
      </c>
    </row>
    <row r="112" spans="1:10" s="343" customFormat="1" ht="24.95" customHeight="1" x14ac:dyDescent="0.2">
      <c r="A112" s="107" t="s">
        <v>3073</v>
      </c>
      <c r="B112" s="589" t="s">
        <v>5661</v>
      </c>
      <c r="C112" s="589"/>
      <c r="D112" s="526">
        <v>2021</v>
      </c>
      <c r="E112" s="589" t="s">
        <v>2219</v>
      </c>
      <c r="F112" s="590" t="s">
        <v>5689</v>
      </c>
      <c r="G112" s="589" t="s">
        <v>2382</v>
      </c>
      <c r="H112" s="589">
        <v>0</v>
      </c>
      <c r="I112" s="592" t="s">
        <v>5653</v>
      </c>
      <c r="J112" s="514" t="s">
        <v>5668</v>
      </c>
    </row>
    <row r="113" spans="1:10" s="343" customFormat="1" ht="24.95" customHeight="1" x14ac:dyDescent="0.2">
      <c r="A113" s="107" t="s">
        <v>3073</v>
      </c>
      <c r="B113" s="589" t="s">
        <v>5661</v>
      </c>
      <c r="C113" s="589"/>
      <c r="D113" s="526">
        <v>2021</v>
      </c>
      <c r="E113" s="589" t="s">
        <v>2219</v>
      </c>
      <c r="F113" s="590" t="s">
        <v>5689</v>
      </c>
      <c r="G113" s="589" t="s">
        <v>5665</v>
      </c>
      <c r="H113" s="589">
        <v>0</v>
      </c>
      <c r="I113" s="592" t="s">
        <v>5653</v>
      </c>
      <c r="J113" s="514" t="s">
        <v>5668</v>
      </c>
    </row>
    <row r="114" spans="1:10" s="343" customFormat="1" ht="24.95" customHeight="1" x14ac:dyDescent="0.2">
      <c r="A114" s="107" t="s">
        <v>3073</v>
      </c>
      <c r="B114" s="589" t="s">
        <v>5661</v>
      </c>
      <c r="C114" s="589"/>
      <c r="D114" s="526">
        <v>2021</v>
      </c>
      <c r="E114" s="589" t="s">
        <v>2219</v>
      </c>
      <c r="F114" s="590" t="s">
        <v>5689</v>
      </c>
      <c r="G114" s="589" t="s">
        <v>2399</v>
      </c>
      <c r="H114" s="589">
        <v>0</v>
      </c>
      <c r="I114" s="592" t="s">
        <v>5653</v>
      </c>
      <c r="J114" s="514" t="s">
        <v>5668</v>
      </c>
    </row>
    <row r="115" spans="1:10" s="343" customFormat="1" ht="24.95" customHeight="1" x14ac:dyDescent="0.2">
      <c r="A115" s="107" t="s">
        <v>3073</v>
      </c>
      <c r="B115" s="589" t="s">
        <v>5661</v>
      </c>
      <c r="C115" s="589"/>
      <c r="D115" s="526">
        <v>2021</v>
      </c>
      <c r="E115" s="589" t="s">
        <v>2219</v>
      </c>
      <c r="F115" s="590" t="s">
        <v>5689</v>
      </c>
      <c r="G115" s="589" t="s">
        <v>2199</v>
      </c>
      <c r="H115" s="589">
        <v>1.2999999999999999E-3</v>
      </c>
      <c r="I115" s="592" t="s">
        <v>5653</v>
      </c>
      <c r="J115" s="514" t="s">
        <v>5668</v>
      </c>
    </row>
    <row r="116" spans="1:10" s="343" customFormat="1" ht="24.95" customHeight="1" x14ac:dyDescent="0.2">
      <c r="A116" s="107" t="s">
        <v>3073</v>
      </c>
      <c r="B116" s="589" t="s">
        <v>5661</v>
      </c>
      <c r="C116" s="589"/>
      <c r="D116" s="526">
        <v>2021</v>
      </c>
      <c r="E116" s="589" t="s">
        <v>2219</v>
      </c>
      <c r="F116" s="590" t="s">
        <v>5689</v>
      </c>
      <c r="G116" s="589" t="s">
        <v>5666</v>
      </c>
      <c r="H116" s="589">
        <v>0</v>
      </c>
      <c r="I116" s="592" t="s">
        <v>5653</v>
      </c>
      <c r="J116" s="514" t="s">
        <v>5668</v>
      </c>
    </row>
    <row r="117" spans="1:10" s="343" customFormat="1" ht="24.95" customHeight="1" x14ac:dyDescent="0.2">
      <c r="A117" s="107" t="s">
        <v>3073</v>
      </c>
      <c r="B117" s="589" t="s">
        <v>5661</v>
      </c>
      <c r="C117" s="589"/>
      <c r="D117" s="526">
        <v>2021</v>
      </c>
      <c r="E117" s="589" t="s">
        <v>2219</v>
      </c>
      <c r="F117" s="590" t="s">
        <v>5689</v>
      </c>
      <c r="G117" s="589" t="s">
        <v>5667</v>
      </c>
      <c r="H117" s="589">
        <v>0</v>
      </c>
      <c r="I117" s="592" t="s">
        <v>5653</v>
      </c>
      <c r="J117" s="514" t="s">
        <v>5668</v>
      </c>
    </row>
    <row r="118" spans="1:10" s="343" customFormat="1" ht="24.95" customHeight="1" x14ac:dyDescent="0.2">
      <c r="A118" s="107" t="s">
        <v>3073</v>
      </c>
      <c r="B118" s="589" t="s">
        <v>5661</v>
      </c>
      <c r="C118" s="589"/>
      <c r="D118" s="526">
        <v>2021</v>
      </c>
      <c r="E118" s="589" t="s">
        <v>2219</v>
      </c>
      <c r="F118" s="590" t="s">
        <v>5689</v>
      </c>
      <c r="G118" s="589" t="s">
        <v>5654</v>
      </c>
      <c r="H118" s="589">
        <v>0</v>
      </c>
      <c r="I118" s="592" t="s">
        <v>5653</v>
      </c>
      <c r="J118" s="514" t="s">
        <v>5668</v>
      </c>
    </row>
    <row r="119" spans="1:10" s="343" customFormat="1" ht="24.95" customHeight="1" x14ac:dyDescent="0.2">
      <c r="A119" s="107" t="s">
        <v>3073</v>
      </c>
      <c r="B119" s="589" t="s">
        <v>5661</v>
      </c>
      <c r="C119" s="589"/>
      <c r="D119" s="526">
        <v>2021</v>
      </c>
      <c r="E119" s="589" t="s">
        <v>2219</v>
      </c>
      <c r="F119" s="590" t="s">
        <v>5689</v>
      </c>
      <c r="G119" s="589" t="s">
        <v>5655</v>
      </c>
      <c r="H119" s="589">
        <v>0</v>
      </c>
      <c r="I119" s="592" t="s">
        <v>5653</v>
      </c>
      <c r="J119" s="514" t="s">
        <v>5668</v>
      </c>
    </row>
    <row r="120" spans="1:10" s="343" customFormat="1" ht="24.95" customHeight="1" x14ac:dyDescent="0.2">
      <c r="A120" s="107" t="s">
        <v>3073</v>
      </c>
      <c r="B120" s="589" t="s">
        <v>5661</v>
      </c>
      <c r="C120" s="589"/>
      <c r="D120" s="526">
        <v>2021</v>
      </c>
      <c r="E120" s="589" t="s">
        <v>2219</v>
      </c>
      <c r="F120" s="590" t="s">
        <v>5689</v>
      </c>
      <c r="G120" s="589" t="s">
        <v>5656</v>
      </c>
      <c r="H120" s="589">
        <v>0</v>
      </c>
      <c r="I120" s="592" t="s">
        <v>5653</v>
      </c>
      <c r="J120" s="514" t="s">
        <v>5668</v>
      </c>
    </row>
    <row r="121" spans="1:10" s="343" customFormat="1" ht="24.95" customHeight="1" x14ac:dyDescent="0.2">
      <c r="A121" s="107" t="s">
        <v>3073</v>
      </c>
      <c r="B121" s="589" t="s">
        <v>5661</v>
      </c>
      <c r="C121" s="589"/>
      <c r="D121" s="526">
        <v>2021</v>
      </c>
      <c r="E121" s="589" t="s">
        <v>2219</v>
      </c>
      <c r="F121" s="590" t="s">
        <v>5689</v>
      </c>
      <c r="G121" s="589" t="s">
        <v>5660</v>
      </c>
      <c r="H121" s="589">
        <v>0</v>
      </c>
      <c r="I121" s="592" t="s">
        <v>5653</v>
      </c>
      <c r="J121" s="514" t="s">
        <v>5668</v>
      </c>
    </row>
    <row r="122" spans="1:10" s="343" customFormat="1" ht="24.95" customHeight="1" x14ac:dyDescent="0.2">
      <c r="A122" s="115" t="s">
        <v>3080</v>
      </c>
      <c r="B122" s="16" t="s">
        <v>5110</v>
      </c>
      <c r="C122" s="16" t="s">
        <v>5110</v>
      </c>
      <c r="D122" s="107">
        <v>2021</v>
      </c>
      <c r="E122" s="16" t="s">
        <v>4822</v>
      </c>
      <c r="F122" s="107" t="s">
        <v>3261</v>
      </c>
      <c r="G122" s="107" t="s">
        <v>214</v>
      </c>
      <c r="H122" s="255">
        <v>0.1</v>
      </c>
      <c r="I122" s="107" t="s">
        <v>5111</v>
      </c>
      <c r="J122" s="107"/>
    </row>
    <row r="123" spans="1:10" s="343" customFormat="1" ht="24.95" customHeight="1" x14ac:dyDescent="0.2">
      <c r="A123" s="115" t="s">
        <v>3080</v>
      </c>
      <c r="B123" s="16" t="s">
        <v>4915</v>
      </c>
      <c r="C123" s="16" t="s">
        <v>4915</v>
      </c>
      <c r="D123" s="107">
        <v>2021</v>
      </c>
      <c r="E123" s="16" t="s">
        <v>4822</v>
      </c>
      <c r="F123" s="107" t="s">
        <v>3261</v>
      </c>
      <c r="G123" s="107" t="s">
        <v>214</v>
      </c>
      <c r="H123" s="255">
        <v>21.07</v>
      </c>
      <c r="I123" s="107" t="s">
        <v>5111</v>
      </c>
      <c r="J123" s="107"/>
    </row>
    <row r="124" spans="1:10" s="343" customFormat="1" ht="24.95" customHeight="1" x14ac:dyDescent="0.2">
      <c r="A124" s="115" t="s">
        <v>3080</v>
      </c>
      <c r="B124" s="16" t="s">
        <v>5112</v>
      </c>
      <c r="C124" s="16" t="s">
        <v>5112</v>
      </c>
      <c r="D124" s="107">
        <v>2021</v>
      </c>
      <c r="E124" s="16" t="s">
        <v>4822</v>
      </c>
      <c r="F124" s="107" t="s">
        <v>3261</v>
      </c>
      <c r="G124" s="107" t="s">
        <v>214</v>
      </c>
      <c r="H124" s="255">
        <v>13.61</v>
      </c>
      <c r="I124" s="107" t="s">
        <v>5111</v>
      </c>
      <c r="J124" s="107"/>
    </row>
    <row r="125" spans="1:10" s="343" customFormat="1" ht="24.95" customHeight="1" x14ac:dyDescent="0.2">
      <c r="A125" s="115" t="s">
        <v>3080</v>
      </c>
      <c r="B125" s="16" t="s">
        <v>5113</v>
      </c>
      <c r="C125" s="16" t="s">
        <v>5113</v>
      </c>
      <c r="D125" s="107">
        <v>2021</v>
      </c>
      <c r="E125" s="16" t="s">
        <v>4822</v>
      </c>
      <c r="F125" s="107" t="s">
        <v>3261</v>
      </c>
      <c r="G125" s="107" t="s">
        <v>214</v>
      </c>
      <c r="H125" s="255">
        <v>110.69</v>
      </c>
      <c r="I125" s="107" t="s">
        <v>5111</v>
      </c>
      <c r="J125" s="107"/>
    </row>
    <row r="126" spans="1:10" s="343" customFormat="1" ht="24.95" customHeight="1" x14ac:dyDescent="0.2">
      <c r="A126" s="115" t="s">
        <v>3080</v>
      </c>
      <c r="B126" s="16" t="s">
        <v>4712</v>
      </c>
      <c r="C126" s="16" t="s">
        <v>4712</v>
      </c>
      <c r="D126" s="107">
        <v>2021</v>
      </c>
      <c r="E126" s="16" t="s">
        <v>4822</v>
      </c>
      <c r="F126" s="107" t="s">
        <v>3261</v>
      </c>
      <c r="G126" s="107" t="s">
        <v>214</v>
      </c>
      <c r="H126" s="255">
        <v>60.82</v>
      </c>
      <c r="I126" s="107" t="s">
        <v>5111</v>
      </c>
      <c r="J126" s="107"/>
    </row>
    <row r="127" spans="1:10" s="343" customFormat="1" ht="24.95" customHeight="1" x14ac:dyDescent="0.2">
      <c r="A127" s="115" t="s">
        <v>3080</v>
      </c>
      <c r="B127" s="16" t="s">
        <v>5114</v>
      </c>
      <c r="C127" s="16" t="s">
        <v>5114</v>
      </c>
      <c r="D127" s="107">
        <v>2021</v>
      </c>
      <c r="E127" s="16" t="s">
        <v>4822</v>
      </c>
      <c r="F127" s="107" t="s">
        <v>3261</v>
      </c>
      <c r="G127" s="107" t="s">
        <v>214</v>
      </c>
      <c r="H127" s="255">
        <v>68.849999999999994</v>
      </c>
      <c r="I127" s="107" t="s">
        <v>5111</v>
      </c>
      <c r="J127" s="107"/>
    </row>
    <row r="128" spans="1:10" s="343" customFormat="1" ht="24.95" customHeight="1" x14ac:dyDescent="0.2">
      <c r="A128" s="115" t="s">
        <v>3080</v>
      </c>
      <c r="B128" s="16" t="s">
        <v>5115</v>
      </c>
      <c r="C128" s="16" t="s">
        <v>5115</v>
      </c>
      <c r="D128" s="107">
        <v>2021</v>
      </c>
      <c r="E128" s="16" t="s">
        <v>4822</v>
      </c>
      <c r="F128" s="107" t="s">
        <v>3261</v>
      </c>
      <c r="G128" s="107" t="s">
        <v>214</v>
      </c>
      <c r="H128" s="255">
        <v>53.3</v>
      </c>
      <c r="I128" s="107" t="s">
        <v>5111</v>
      </c>
      <c r="J128" s="107"/>
    </row>
    <row r="129" spans="1:10" s="343" customFormat="1" ht="24.95" customHeight="1" x14ac:dyDescent="0.2">
      <c r="A129" s="115" t="s">
        <v>3080</v>
      </c>
      <c r="B129" s="16" t="s">
        <v>4722</v>
      </c>
      <c r="C129" s="16" t="s">
        <v>4722</v>
      </c>
      <c r="D129" s="107">
        <v>2021</v>
      </c>
      <c r="E129" s="16" t="s">
        <v>4822</v>
      </c>
      <c r="F129" s="107" t="s">
        <v>3261</v>
      </c>
      <c r="G129" s="107" t="s">
        <v>214</v>
      </c>
      <c r="H129" s="255">
        <v>30.81</v>
      </c>
      <c r="I129" s="107" t="s">
        <v>5111</v>
      </c>
      <c r="J129" s="107"/>
    </row>
    <row r="130" spans="1:10" s="343" customFormat="1" ht="24.95" customHeight="1" x14ac:dyDescent="0.2">
      <c r="A130" s="115" t="s">
        <v>3080</v>
      </c>
      <c r="B130" s="16" t="s">
        <v>5116</v>
      </c>
      <c r="C130" s="16" t="s">
        <v>5116</v>
      </c>
      <c r="D130" s="107">
        <v>2021</v>
      </c>
      <c r="E130" s="16" t="s">
        <v>4822</v>
      </c>
      <c r="F130" s="107" t="s">
        <v>3261</v>
      </c>
      <c r="G130" s="107" t="s">
        <v>214</v>
      </c>
      <c r="H130" s="255">
        <v>277.71047653387626</v>
      </c>
      <c r="I130" s="107" t="s">
        <v>5111</v>
      </c>
      <c r="J130" s="107"/>
    </row>
    <row r="131" spans="1:10" s="343" customFormat="1" ht="24.95" customHeight="1" x14ac:dyDescent="0.2">
      <c r="A131" s="115" t="s">
        <v>3080</v>
      </c>
      <c r="B131" s="16" t="s">
        <v>5117</v>
      </c>
      <c r="C131" s="16" t="s">
        <v>5117</v>
      </c>
      <c r="D131" s="107">
        <v>2021</v>
      </c>
      <c r="E131" s="16" t="s">
        <v>4822</v>
      </c>
      <c r="F131" s="107" t="s">
        <v>3261</v>
      </c>
      <c r="G131" s="107" t="s">
        <v>214</v>
      </c>
      <c r="H131" s="255">
        <v>73.071398442263103</v>
      </c>
      <c r="I131" s="107" t="s">
        <v>5111</v>
      </c>
      <c r="J131" s="107"/>
    </row>
    <row r="132" spans="1:10" s="343" customFormat="1" ht="24.95" customHeight="1" x14ac:dyDescent="0.2">
      <c r="A132" s="115" t="s">
        <v>3080</v>
      </c>
      <c r="B132" s="16" t="s">
        <v>5118</v>
      </c>
      <c r="C132" s="16" t="s">
        <v>5118</v>
      </c>
      <c r="D132" s="107">
        <v>2021</v>
      </c>
      <c r="E132" s="16" t="s">
        <v>4822</v>
      </c>
      <c r="F132" s="107" t="s">
        <v>3261</v>
      </c>
      <c r="G132" s="107" t="s">
        <v>214</v>
      </c>
      <c r="H132" s="255">
        <v>1.4774099075061509</v>
      </c>
      <c r="I132" s="107" t="s">
        <v>5111</v>
      </c>
      <c r="J132" s="107"/>
    </row>
    <row r="133" spans="1:10" s="343" customFormat="1" ht="24.95" customHeight="1" x14ac:dyDescent="0.2">
      <c r="A133" s="115" t="s">
        <v>3080</v>
      </c>
      <c r="B133" s="16" t="s">
        <v>5119</v>
      </c>
      <c r="C133" s="16" t="s">
        <v>5119</v>
      </c>
      <c r="D133" s="107">
        <v>2021</v>
      </c>
      <c r="E133" s="16" t="s">
        <v>4822</v>
      </c>
      <c r="F133" s="107" t="s">
        <v>3261</v>
      </c>
      <c r="G133" s="107" t="s">
        <v>214</v>
      </c>
      <c r="H133" s="255">
        <v>5.8112434258762811</v>
      </c>
      <c r="I133" s="107" t="s">
        <v>5111</v>
      </c>
      <c r="J133" s="107"/>
    </row>
    <row r="134" spans="1:10" s="343" customFormat="1" ht="24.95" customHeight="1" x14ac:dyDescent="0.2">
      <c r="A134" s="115" t="s">
        <v>3080</v>
      </c>
      <c r="B134" s="16" t="s">
        <v>5120</v>
      </c>
      <c r="C134" s="16" t="s">
        <v>5120</v>
      </c>
      <c r="D134" s="107">
        <v>2021</v>
      </c>
      <c r="E134" s="16" t="s">
        <v>4822</v>
      </c>
      <c r="F134" s="107" t="s">
        <v>3261</v>
      </c>
      <c r="G134" s="107" t="s">
        <v>214</v>
      </c>
      <c r="H134" s="255">
        <v>27.844647300488898</v>
      </c>
      <c r="I134" s="107" t="s">
        <v>5111</v>
      </c>
      <c r="J134" s="107"/>
    </row>
    <row r="135" spans="1:10" s="343" customFormat="1" ht="24.95" customHeight="1" x14ac:dyDescent="0.2">
      <c r="A135" s="115" t="s">
        <v>3080</v>
      </c>
      <c r="B135" s="16" t="s">
        <v>5121</v>
      </c>
      <c r="C135" s="16" t="s">
        <v>5121</v>
      </c>
      <c r="D135" s="107">
        <v>2021</v>
      </c>
      <c r="E135" s="16" t="s">
        <v>4822</v>
      </c>
      <c r="F135" s="107" t="s">
        <v>3261</v>
      </c>
      <c r="G135" s="107" t="s">
        <v>214</v>
      </c>
      <c r="H135" s="255">
        <v>1.2439705101492664</v>
      </c>
      <c r="I135" s="107" t="s">
        <v>5111</v>
      </c>
      <c r="J135" s="107"/>
    </row>
    <row r="136" spans="1:10" s="343" customFormat="1" ht="24.95" customHeight="1" x14ac:dyDescent="0.2">
      <c r="A136" s="115" t="s">
        <v>3080</v>
      </c>
      <c r="B136" s="16" t="s">
        <v>5122</v>
      </c>
      <c r="C136" s="16" t="s">
        <v>5122</v>
      </c>
      <c r="D136" s="107">
        <v>2021</v>
      </c>
      <c r="E136" s="16" t="s">
        <v>4822</v>
      </c>
      <c r="F136" s="107" t="s">
        <v>3261</v>
      </c>
      <c r="G136" s="107" t="s">
        <v>214</v>
      </c>
      <c r="H136" s="255">
        <v>0</v>
      </c>
      <c r="I136" s="107" t="s">
        <v>5111</v>
      </c>
      <c r="J136" s="107"/>
    </row>
    <row r="137" spans="1:10" s="343" customFormat="1" ht="24.95" customHeight="1" x14ac:dyDescent="0.2">
      <c r="A137" s="115" t="s">
        <v>3080</v>
      </c>
      <c r="B137" s="16" t="s">
        <v>5123</v>
      </c>
      <c r="C137" s="16" t="s">
        <v>5123</v>
      </c>
      <c r="D137" s="107">
        <v>2021</v>
      </c>
      <c r="E137" s="16" t="s">
        <v>4822</v>
      </c>
      <c r="F137" s="107" t="s">
        <v>3261</v>
      </c>
      <c r="G137" s="107" t="s">
        <v>214</v>
      </c>
      <c r="H137" s="255">
        <v>0</v>
      </c>
      <c r="I137" s="107" t="s">
        <v>5111</v>
      </c>
      <c r="J137" s="107"/>
    </row>
    <row r="138" spans="1:10" s="343" customFormat="1" ht="24.95" customHeight="1" x14ac:dyDescent="0.2">
      <c r="A138" s="115" t="s">
        <v>3080</v>
      </c>
      <c r="B138" s="16" t="s">
        <v>5124</v>
      </c>
      <c r="C138" s="16" t="s">
        <v>5124</v>
      </c>
      <c r="D138" s="107">
        <v>2021</v>
      </c>
      <c r="E138" s="16" t="s">
        <v>4822</v>
      </c>
      <c r="F138" s="107" t="s">
        <v>3261</v>
      </c>
      <c r="G138" s="107" t="s">
        <v>214</v>
      </c>
      <c r="H138" s="255">
        <v>3.1564136857662155</v>
      </c>
      <c r="I138" s="107" t="s">
        <v>5111</v>
      </c>
      <c r="J138" s="107"/>
    </row>
    <row r="139" spans="1:10" s="343" customFormat="1" ht="24.95" customHeight="1" x14ac:dyDescent="0.2">
      <c r="A139" s="115" t="s">
        <v>3080</v>
      </c>
      <c r="B139" s="16" t="s">
        <v>5125</v>
      </c>
      <c r="C139" s="16" t="s">
        <v>5125</v>
      </c>
      <c r="D139" s="107">
        <v>2021</v>
      </c>
      <c r="E139" s="16" t="s">
        <v>4822</v>
      </c>
      <c r="F139" s="107" t="s">
        <v>3261</v>
      </c>
      <c r="G139" s="107" t="s">
        <v>214</v>
      </c>
      <c r="H139" s="255">
        <v>0</v>
      </c>
      <c r="I139" s="107" t="s">
        <v>5111</v>
      </c>
      <c r="J139" s="107"/>
    </row>
    <row r="140" spans="1:10" s="343" customFormat="1" ht="24.95" customHeight="1" x14ac:dyDescent="0.2">
      <c r="A140" s="115" t="s">
        <v>3080</v>
      </c>
      <c r="B140" s="16" t="s">
        <v>5126</v>
      </c>
      <c r="C140" s="16" t="s">
        <v>5126</v>
      </c>
      <c r="D140" s="107">
        <v>2021</v>
      </c>
      <c r="E140" s="16" t="s">
        <v>4822</v>
      </c>
      <c r="F140" s="107" t="s">
        <v>3261</v>
      </c>
      <c r="G140" s="107" t="s">
        <v>214</v>
      </c>
      <c r="H140" s="255">
        <v>0</v>
      </c>
      <c r="I140" s="107" t="s">
        <v>5111</v>
      </c>
      <c r="J140" s="107"/>
    </row>
    <row r="141" spans="1:10" s="343" customFormat="1" ht="24.95" customHeight="1" x14ac:dyDescent="0.2">
      <c r="A141" s="115" t="s">
        <v>3080</v>
      </c>
      <c r="B141" s="16" t="s">
        <v>5127</v>
      </c>
      <c r="C141" s="16" t="s">
        <v>5127</v>
      </c>
      <c r="D141" s="107">
        <v>2021</v>
      </c>
      <c r="E141" s="16" t="s">
        <v>4822</v>
      </c>
      <c r="F141" s="107" t="s">
        <v>3261</v>
      </c>
      <c r="G141" s="107" t="s">
        <v>214</v>
      </c>
      <c r="H141" s="255">
        <v>5.8328928682127223</v>
      </c>
      <c r="I141" s="107" t="s">
        <v>5111</v>
      </c>
      <c r="J141" s="107"/>
    </row>
    <row r="142" spans="1:10" s="343" customFormat="1" ht="24.95" customHeight="1" x14ac:dyDescent="0.2">
      <c r="A142" s="115" t="s">
        <v>3080</v>
      </c>
      <c r="B142" s="16" t="s">
        <v>5128</v>
      </c>
      <c r="C142" s="16" t="s">
        <v>5128</v>
      </c>
      <c r="D142" s="107">
        <v>2021</v>
      </c>
      <c r="E142" s="16" t="s">
        <v>4822</v>
      </c>
      <c r="F142" s="107" t="s">
        <v>3261</v>
      </c>
      <c r="G142" s="107" t="s">
        <v>214</v>
      </c>
      <c r="H142" s="255">
        <v>27.980808538421279</v>
      </c>
      <c r="I142" s="107" t="s">
        <v>5111</v>
      </c>
      <c r="J142" s="107"/>
    </row>
    <row r="143" spans="1:10" s="343" customFormat="1" ht="24.95" customHeight="1" x14ac:dyDescent="0.2">
      <c r="A143" s="115" t="s">
        <v>3080</v>
      </c>
      <c r="B143" s="16" t="s">
        <v>5129</v>
      </c>
      <c r="C143" s="16" t="s">
        <v>5129</v>
      </c>
      <c r="D143" s="107">
        <v>2021</v>
      </c>
      <c r="E143" s="16" t="s">
        <v>4822</v>
      </c>
      <c r="F143" s="107" t="s">
        <v>3261</v>
      </c>
      <c r="G143" s="107" t="s">
        <v>214</v>
      </c>
      <c r="H143" s="255">
        <v>29.428432214505605</v>
      </c>
      <c r="I143" s="107" t="s">
        <v>5111</v>
      </c>
      <c r="J143" s="107"/>
    </row>
    <row r="144" spans="1:10" s="343" customFormat="1" ht="24.95" customHeight="1" x14ac:dyDescent="0.2">
      <c r="A144" s="115" t="s">
        <v>3080</v>
      </c>
      <c r="B144" s="16" t="s">
        <v>5130</v>
      </c>
      <c r="C144" s="16" t="s">
        <v>5130</v>
      </c>
      <c r="D144" s="107">
        <v>2021</v>
      </c>
      <c r="E144" s="16" t="s">
        <v>4822</v>
      </c>
      <c r="F144" s="107" t="s">
        <v>3261</v>
      </c>
      <c r="G144" s="107" t="s">
        <v>214</v>
      </c>
      <c r="H144" s="255">
        <v>13.786799074474644</v>
      </c>
      <c r="I144" s="107" t="s">
        <v>5111</v>
      </c>
      <c r="J144" s="107"/>
    </row>
    <row r="145" spans="1:10" s="343" customFormat="1" ht="24.95" customHeight="1" x14ac:dyDescent="0.2">
      <c r="A145" s="115" t="s">
        <v>3080</v>
      </c>
      <c r="B145" s="16" t="s">
        <v>5131</v>
      </c>
      <c r="C145" s="16" t="s">
        <v>5131</v>
      </c>
      <c r="D145" s="107">
        <v>2021</v>
      </c>
      <c r="E145" s="16" t="s">
        <v>4822</v>
      </c>
      <c r="F145" s="107" t="s">
        <v>3261</v>
      </c>
      <c r="G145" s="107" t="s">
        <v>214</v>
      </c>
      <c r="H145" s="255">
        <v>22.148178823472783</v>
      </c>
      <c r="I145" s="107" t="s">
        <v>5111</v>
      </c>
      <c r="J145" s="107"/>
    </row>
    <row r="146" spans="1:10" s="343" customFormat="1" ht="24.95" customHeight="1" x14ac:dyDescent="0.2">
      <c r="A146" s="115" t="s">
        <v>3080</v>
      </c>
      <c r="B146" s="16" t="s">
        <v>5132</v>
      </c>
      <c r="C146" s="16" t="s">
        <v>5132</v>
      </c>
      <c r="D146" s="107">
        <v>2021</v>
      </c>
      <c r="E146" s="16" t="s">
        <v>4822</v>
      </c>
      <c r="F146" s="107" t="s">
        <v>3261</v>
      </c>
      <c r="G146" s="107" t="s">
        <v>214</v>
      </c>
      <c r="H146" s="255">
        <v>1.7607077546525536</v>
      </c>
      <c r="I146" s="107" t="s">
        <v>5111</v>
      </c>
      <c r="J146" s="107"/>
    </row>
    <row r="147" spans="1:10" s="343" customFormat="1" ht="24.95" customHeight="1" x14ac:dyDescent="0.2">
      <c r="A147" s="115" t="s">
        <v>3080</v>
      </c>
      <c r="B147" s="16" t="s">
        <v>5133</v>
      </c>
      <c r="C147" s="16" t="s">
        <v>5133</v>
      </c>
      <c r="D147" s="107">
        <v>2021</v>
      </c>
      <c r="E147" s="16" t="s">
        <v>4822</v>
      </c>
      <c r="F147" s="107" t="s">
        <v>3261</v>
      </c>
      <c r="G147" s="107" t="s">
        <v>214</v>
      </c>
      <c r="H147" s="255">
        <v>6.2971420661645263</v>
      </c>
      <c r="I147" s="107" t="s">
        <v>5111</v>
      </c>
      <c r="J147" s="107"/>
    </row>
    <row r="148" spans="1:10" s="343" customFormat="1" ht="24.95" customHeight="1" x14ac:dyDescent="0.2">
      <c r="A148" s="115" t="s">
        <v>3080</v>
      </c>
      <c r="B148" s="16" t="s">
        <v>5134</v>
      </c>
      <c r="C148" s="16" t="s">
        <v>5134</v>
      </c>
      <c r="D148" s="107">
        <v>2021</v>
      </c>
      <c r="E148" s="16" t="s">
        <v>4822</v>
      </c>
      <c r="F148" s="107" t="s">
        <v>3261</v>
      </c>
      <c r="G148" s="107" t="s">
        <v>214</v>
      </c>
      <c r="H148" s="255">
        <v>1.9085783691382712</v>
      </c>
      <c r="I148" s="107" t="s">
        <v>5111</v>
      </c>
      <c r="J148" s="107"/>
    </row>
    <row r="149" spans="1:10" s="343" customFormat="1" ht="24.95" customHeight="1" x14ac:dyDescent="0.2">
      <c r="A149" s="115" t="s">
        <v>3080</v>
      </c>
      <c r="B149" s="16" t="s">
        <v>5135</v>
      </c>
      <c r="C149" s="16" t="s">
        <v>5135</v>
      </c>
      <c r="D149" s="107">
        <v>2021</v>
      </c>
      <c r="E149" s="16" t="s">
        <v>4822</v>
      </c>
      <c r="F149" s="107" t="s">
        <v>3261</v>
      </c>
      <c r="G149" s="107" t="s">
        <v>214</v>
      </c>
      <c r="H149" s="255">
        <v>12.786041297914579</v>
      </c>
      <c r="I149" s="107" t="s">
        <v>5111</v>
      </c>
      <c r="J149" s="475"/>
    </row>
    <row r="150" spans="1:10" s="343" customFormat="1" ht="24.95" customHeight="1" x14ac:dyDescent="0.2">
      <c r="A150" s="115" t="s">
        <v>3080</v>
      </c>
      <c r="B150" s="16" t="s">
        <v>5136</v>
      </c>
      <c r="C150" s="16" t="s">
        <v>5136</v>
      </c>
      <c r="D150" s="107">
        <v>2021</v>
      </c>
      <c r="E150" s="16" t="s">
        <v>4822</v>
      </c>
      <c r="F150" s="107" t="s">
        <v>3261</v>
      </c>
      <c r="G150" s="107" t="s">
        <v>214</v>
      </c>
      <c r="H150" s="255">
        <v>2.3670345877984231</v>
      </c>
      <c r="I150" s="107" t="s">
        <v>5111</v>
      </c>
      <c r="J150" s="107"/>
    </row>
    <row r="151" spans="1:10" s="343" customFormat="1" ht="24.95" customHeight="1" x14ac:dyDescent="0.2">
      <c r="A151" s="115" t="s">
        <v>3080</v>
      </c>
      <c r="B151" s="16" t="s">
        <v>5137</v>
      </c>
      <c r="C151" s="16" t="s">
        <v>5137</v>
      </c>
      <c r="D151" s="107">
        <v>2021</v>
      </c>
      <c r="E151" s="16" t="s">
        <v>4822</v>
      </c>
      <c r="F151" s="107" t="s">
        <v>3261</v>
      </c>
      <c r="G151" s="107" t="s">
        <v>214</v>
      </c>
      <c r="H151" s="255">
        <v>4.4293216236200657</v>
      </c>
      <c r="I151" s="107" t="s">
        <v>5111</v>
      </c>
      <c r="J151" s="107"/>
    </row>
    <row r="152" spans="1:10" s="343" customFormat="1" ht="24.95" customHeight="1" x14ac:dyDescent="0.2">
      <c r="A152" s="115" t="s">
        <v>3080</v>
      </c>
      <c r="B152" s="16" t="s">
        <v>5138</v>
      </c>
      <c r="C152" s="16" t="s">
        <v>5138</v>
      </c>
      <c r="D152" s="107">
        <v>2021</v>
      </c>
      <c r="E152" s="16" t="s">
        <v>4822</v>
      </c>
      <c r="F152" s="107" t="s">
        <v>3261</v>
      </c>
      <c r="G152" s="107" t="s">
        <v>214</v>
      </c>
      <c r="H152" s="255">
        <v>3.9398615449988439</v>
      </c>
      <c r="I152" s="107" t="s">
        <v>5111</v>
      </c>
      <c r="J152" s="107"/>
    </row>
    <row r="153" spans="1:10" s="343" customFormat="1" ht="24.95" customHeight="1" x14ac:dyDescent="0.2">
      <c r="A153" s="115" t="s">
        <v>3080</v>
      </c>
      <c r="B153" s="16" t="s">
        <v>5139</v>
      </c>
      <c r="C153" s="16" t="s">
        <v>5139</v>
      </c>
      <c r="D153" s="107">
        <v>2021</v>
      </c>
      <c r="E153" s="16" t="s">
        <v>4822</v>
      </c>
      <c r="F153" s="107" t="s">
        <v>3261</v>
      </c>
      <c r="G153" s="107" t="s">
        <v>214</v>
      </c>
      <c r="H153" s="255">
        <v>31.830724758274659</v>
      </c>
      <c r="I153" s="107" t="s">
        <v>5111</v>
      </c>
      <c r="J153" s="107"/>
    </row>
    <row r="154" spans="1:10" s="343" customFormat="1" ht="24.95" customHeight="1" x14ac:dyDescent="0.2">
      <c r="A154" s="115" t="s">
        <v>3080</v>
      </c>
      <c r="B154" s="16" t="s">
        <v>5140</v>
      </c>
      <c r="C154" s="16" t="s">
        <v>5140</v>
      </c>
      <c r="D154" s="107">
        <v>2021</v>
      </c>
      <c r="E154" s="16" t="s">
        <v>4822</v>
      </c>
      <c r="F154" s="107" t="s">
        <v>3261</v>
      </c>
      <c r="G154" s="107" t="s">
        <v>214</v>
      </c>
      <c r="H154" s="255">
        <v>13.932688006531253</v>
      </c>
      <c r="I154" s="107" t="s">
        <v>5111</v>
      </c>
      <c r="J154" s="107"/>
    </row>
    <row r="155" spans="1:10" s="343" customFormat="1" ht="24.95" customHeight="1" x14ac:dyDescent="0.2">
      <c r="A155" s="115" t="s">
        <v>3080</v>
      </c>
      <c r="B155" s="16" t="s">
        <v>5141</v>
      </c>
      <c r="C155" s="16" t="s">
        <v>5141</v>
      </c>
      <c r="D155" s="107">
        <v>2021</v>
      </c>
      <c r="E155" s="16" t="s">
        <v>4822</v>
      </c>
      <c r="F155" s="107" t="s">
        <v>3261</v>
      </c>
      <c r="G155" s="107" t="s">
        <v>214</v>
      </c>
      <c r="H155" s="255">
        <v>0.222</v>
      </c>
      <c r="I155" s="107" t="s">
        <v>5111</v>
      </c>
      <c r="J155" s="107"/>
    </row>
    <row r="156" spans="1:10" s="343" customFormat="1" ht="24.95" customHeight="1" x14ac:dyDescent="0.2">
      <c r="A156" s="115" t="s">
        <v>3080</v>
      </c>
      <c r="B156" s="16" t="s">
        <v>5142</v>
      </c>
      <c r="C156" s="16" t="s">
        <v>5142</v>
      </c>
      <c r="D156" s="107">
        <v>2021</v>
      </c>
      <c r="E156" s="16" t="s">
        <v>4822</v>
      </c>
      <c r="F156" s="107" t="s">
        <v>3261</v>
      </c>
      <c r="G156" s="107" t="s">
        <v>214</v>
      </c>
      <c r="H156" s="255">
        <v>4.09</v>
      </c>
      <c r="I156" s="107" t="s">
        <v>5111</v>
      </c>
      <c r="J156" s="107"/>
    </row>
    <row r="157" spans="1:10" s="343" customFormat="1" ht="24.95" customHeight="1" x14ac:dyDescent="0.2">
      <c r="A157" s="115" t="s">
        <v>3080</v>
      </c>
      <c r="B157" s="16" t="s">
        <v>5143</v>
      </c>
      <c r="C157" s="16" t="s">
        <v>5143</v>
      </c>
      <c r="D157" s="107">
        <v>2021</v>
      </c>
      <c r="E157" s="16" t="s">
        <v>4822</v>
      </c>
      <c r="F157" s="107" t="s">
        <v>3261</v>
      </c>
      <c r="G157" s="107" t="s">
        <v>214</v>
      </c>
      <c r="H157" s="255">
        <v>3.75</v>
      </c>
      <c r="I157" s="107" t="s">
        <v>5111</v>
      </c>
      <c r="J157" s="107"/>
    </row>
    <row r="158" spans="1:10" s="343" customFormat="1" ht="24.95" customHeight="1" x14ac:dyDescent="0.2">
      <c r="A158" s="115" t="s">
        <v>3080</v>
      </c>
      <c r="B158" s="16" t="s">
        <v>5144</v>
      </c>
      <c r="C158" s="16" t="s">
        <v>5144</v>
      </c>
      <c r="D158" s="107">
        <v>2021</v>
      </c>
      <c r="E158" s="16" t="s">
        <v>4822</v>
      </c>
      <c r="F158" s="107" t="s">
        <v>3261</v>
      </c>
      <c r="G158" s="107" t="s">
        <v>214</v>
      </c>
      <c r="H158" s="255">
        <v>7.92</v>
      </c>
      <c r="I158" s="107" t="s">
        <v>5111</v>
      </c>
      <c r="J158" s="107"/>
    </row>
    <row r="159" spans="1:10" s="343" customFormat="1" x14ac:dyDescent="0.2"/>
    <row r="160" spans="1:10" s="343" customFormat="1" x14ac:dyDescent="0.2"/>
  </sheetData>
  <mergeCells count="8">
    <mergeCell ref="G4:I4"/>
    <mergeCell ref="B2:I2"/>
    <mergeCell ref="A2:A5"/>
    <mergeCell ref="C4:C5"/>
    <mergeCell ref="B4:B5"/>
    <mergeCell ref="D4:D5"/>
    <mergeCell ref="E4:F4"/>
    <mergeCell ref="B3:I3"/>
  </mergeCells>
  <phoneticPr fontId="50" type="noConversion"/>
  <pageMargins left="0.7" right="0.7" top="0.75" bottom="0.75" header="0.3" footer="0.3"/>
  <pageSetup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04064-F826-4B2B-ABFD-0B1D8A5677EF}">
  <sheetPr>
    <tabColor theme="8"/>
  </sheetPr>
  <dimension ref="A1:I263"/>
  <sheetViews>
    <sheetView zoomScaleNormal="100" workbookViewId="0">
      <pane xSplit="1" ySplit="4" topLeftCell="B5" activePane="bottomRight" state="frozen"/>
      <selection pane="topRight" activeCell="B1" sqref="B1"/>
      <selection pane="bottomLeft" activeCell="A5" sqref="A5"/>
      <selection pane="bottomRight"/>
    </sheetView>
  </sheetViews>
  <sheetFormatPr defaultColWidth="9.140625" defaultRowHeight="12.75" x14ac:dyDescent="0.2"/>
  <cols>
    <col min="1" max="1" width="19" style="119" customWidth="1"/>
    <col min="2" max="2" width="29" style="119" customWidth="1"/>
    <col min="3" max="3" width="22.5703125" style="119" customWidth="1"/>
    <col min="4" max="4" width="28.42578125" style="119" customWidth="1"/>
    <col min="5" max="5" width="38.5703125" style="119" customWidth="1"/>
    <col min="6" max="6" width="22.7109375" style="119" bestFit="1" customWidth="1"/>
    <col min="7" max="7" width="16.5703125" style="119" customWidth="1"/>
    <col min="8" max="8" width="15.5703125" style="119" customWidth="1"/>
    <col min="9" max="16384" width="9.140625" style="119"/>
  </cols>
  <sheetData>
    <row r="1" spans="1:8" ht="15.75" customHeight="1" thickBot="1" x14ac:dyDescent="0.25">
      <c r="A1" s="128" t="s">
        <v>2367</v>
      </c>
      <c r="C1" s="128"/>
      <c r="D1" s="128"/>
    </row>
    <row r="2" spans="1:8" ht="57" customHeight="1" x14ac:dyDescent="0.2">
      <c r="A2" s="885" t="s">
        <v>19</v>
      </c>
      <c r="B2" s="811" t="s">
        <v>2368</v>
      </c>
      <c r="C2" s="811"/>
      <c r="D2" s="811"/>
      <c r="E2" s="811"/>
      <c r="F2" s="811"/>
      <c r="G2" s="811"/>
      <c r="H2" s="834"/>
    </row>
    <row r="3" spans="1:8" ht="28.5" customHeight="1" x14ac:dyDescent="0.2">
      <c r="A3" s="888"/>
      <c r="B3" s="862" t="s">
        <v>2369</v>
      </c>
      <c r="C3" s="862"/>
      <c r="D3" s="862"/>
      <c r="E3" s="862"/>
      <c r="F3" s="862"/>
      <c r="G3" s="862"/>
      <c r="H3" s="872"/>
    </row>
    <row r="4" spans="1:8" ht="72.75" customHeight="1" thickBot="1" x14ac:dyDescent="0.25">
      <c r="A4" s="886"/>
      <c r="B4" s="171" t="s">
        <v>2370</v>
      </c>
      <c r="C4" s="157" t="s">
        <v>2318</v>
      </c>
      <c r="D4" s="157" t="s">
        <v>2371</v>
      </c>
      <c r="E4" s="157" t="s">
        <v>2372</v>
      </c>
      <c r="F4" s="157" t="s">
        <v>2373</v>
      </c>
      <c r="G4" s="157" t="s">
        <v>2374</v>
      </c>
      <c r="H4" s="174" t="s">
        <v>2319</v>
      </c>
    </row>
    <row r="5" spans="1:8" ht="24.95" customHeight="1" x14ac:dyDescent="0.2">
      <c r="A5" s="112" t="s">
        <v>22</v>
      </c>
      <c r="B5" s="113" t="s">
        <v>2325</v>
      </c>
      <c r="C5" s="113" t="s">
        <v>2326</v>
      </c>
      <c r="D5" s="114" t="s">
        <v>2327</v>
      </c>
      <c r="E5" s="114" t="s">
        <v>2327</v>
      </c>
      <c r="F5" s="114" t="s">
        <v>2327</v>
      </c>
      <c r="G5" s="114" t="s">
        <v>2327</v>
      </c>
      <c r="H5" s="113" t="s">
        <v>106</v>
      </c>
    </row>
    <row r="6" spans="1:8" ht="24.95" customHeight="1" x14ac:dyDescent="0.2">
      <c r="A6" s="112" t="s">
        <v>25</v>
      </c>
      <c r="B6" s="113" t="s">
        <v>2328</v>
      </c>
      <c r="C6" s="113" t="s">
        <v>2329</v>
      </c>
      <c r="D6" s="113" t="s">
        <v>106</v>
      </c>
      <c r="E6" s="113" t="s">
        <v>2375</v>
      </c>
      <c r="F6" s="113" t="s">
        <v>214</v>
      </c>
      <c r="G6" s="113">
        <v>7.0000000000000007E-2</v>
      </c>
      <c r="H6" s="113">
        <v>2019</v>
      </c>
    </row>
    <row r="7" spans="1:8" ht="24.95" customHeight="1" x14ac:dyDescent="0.2">
      <c r="A7" s="112" t="s">
        <v>25</v>
      </c>
      <c r="B7" s="112" t="s">
        <v>2328</v>
      </c>
      <c r="C7" s="112" t="s">
        <v>2329</v>
      </c>
      <c r="D7" s="113" t="s">
        <v>106</v>
      </c>
      <c r="E7" s="112" t="s">
        <v>2375</v>
      </c>
      <c r="F7" s="112" t="s">
        <v>2068</v>
      </c>
      <c r="G7" s="112">
        <v>5.3999999999999999E-2</v>
      </c>
      <c r="H7" s="112">
        <v>2019</v>
      </c>
    </row>
    <row r="8" spans="1:8" ht="24.95" customHeight="1" x14ac:dyDescent="0.2">
      <c r="A8" s="112" t="s">
        <v>25</v>
      </c>
      <c r="B8" s="112" t="s">
        <v>2328</v>
      </c>
      <c r="C8" s="112" t="s">
        <v>2329</v>
      </c>
      <c r="D8" s="113" t="s">
        <v>106</v>
      </c>
      <c r="E8" s="112" t="s">
        <v>2375</v>
      </c>
      <c r="F8" s="112" t="s">
        <v>2194</v>
      </c>
      <c r="G8" s="112">
        <v>1.2999999999999999E-2</v>
      </c>
      <c r="H8" s="112">
        <v>2019</v>
      </c>
    </row>
    <row r="9" spans="1:8" ht="24.95" customHeight="1" x14ac:dyDescent="0.2">
      <c r="A9" s="112" t="s">
        <v>25</v>
      </c>
      <c r="B9" s="112" t="s">
        <v>2332</v>
      </c>
      <c r="C9" s="112" t="s">
        <v>2333</v>
      </c>
      <c r="D9" s="113" t="s">
        <v>106</v>
      </c>
      <c r="E9" s="112" t="s">
        <v>2375</v>
      </c>
      <c r="F9" s="112" t="s">
        <v>214</v>
      </c>
      <c r="G9" s="112">
        <v>7.0000000000000007E-2</v>
      </c>
      <c r="H9" s="112">
        <v>2019</v>
      </c>
    </row>
    <row r="10" spans="1:8" ht="24.95" customHeight="1" x14ac:dyDescent="0.2">
      <c r="A10" s="112" t="s">
        <v>25</v>
      </c>
      <c r="B10" s="112" t="s">
        <v>2332</v>
      </c>
      <c r="C10" s="112" t="s">
        <v>2333</v>
      </c>
      <c r="D10" s="113" t="s">
        <v>106</v>
      </c>
      <c r="E10" s="112" t="s">
        <v>2375</v>
      </c>
      <c r="F10" s="112" t="s">
        <v>2068</v>
      </c>
      <c r="G10" s="112">
        <v>6.8000000000000005E-2</v>
      </c>
      <c r="H10" s="112">
        <v>2019</v>
      </c>
    </row>
    <row r="11" spans="1:8" ht="24.95" customHeight="1" x14ac:dyDescent="0.2">
      <c r="A11" s="112" t="s">
        <v>25</v>
      </c>
      <c r="B11" s="112" t="s">
        <v>2332</v>
      </c>
      <c r="C11" s="112" t="s">
        <v>2333</v>
      </c>
      <c r="D11" s="113" t="s">
        <v>106</v>
      </c>
      <c r="E11" s="112" t="s">
        <v>2375</v>
      </c>
      <c r="F11" s="112" t="s">
        <v>2199</v>
      </c>
      <c r="G11" s="112">
        <v>1E-3</v>
      </c>
      <c r="H11" s="112">
        <v>2019</v>
      </c>
    </row>
    <row r="12" spans="1:8" ht="24.95" customHeight="1" x14ac:dyDescent="0.2">
      <c r="A12" s="112" t="s">
        <v>25</v>
      </c>
      <c r="B12" s="112" t="s">
        <v>2335</v>
      </c>
      <c r="C12" s="112" t="s">
        <v>2303</v>
      </c>
      <c r="D12" s="112" t="s">
        <v>2376</v>
      </c>
      <c r="E12" s="112" t="s">
        <v>2377</v>
      </c>
      <c r="F12" s="112" t="s">
        <v>214</v>
      </c>
      <c r="G12" s="112">
        <v>0.754</v>
      </c>
      <c r="H12" s="112">
        <v>2019</v>
      </c>
    </row>
    <row r="13" spans="1:8" ht="24.95" customHeight="1" x14ac:dyDescent="0.2">
      <c r="A13" s="112" t="s">
        <v>25</v>
      </c>
      <c r="B13" s="112" t="s">
        <v>2335</v>
      </c>
      <c r="C13" s="112" t="s">
        <v>2303</v>
      </c>
      <c r="D13" s="112" t="s">
        <v>2376</v>
      </c>
      <c r="E13" s="112" t="s">
        <v>2377</v>
      </c>
      <c r="F13" s="112" t="s">
        <v>2068</v>
      </c>
      <c r="G13" s="112">
        <v>0.55500000000000005</v>
      </c>
      <c r="H13" s="112">
        <v>2019</v>
      </c>
    </row>
    <row r="14" spans="1:8" ht="24.95" customHeight="1" x14ac:dyDescent="0.2">
      <c r="A14" s="112" t="s">
        <v>25</v>
      </c>
      <c r="B14" s="112" t="s">
        <v>2335</v>
      </c>
      <c r="C14" s="112" t="s">
        <v>2303</v>
      </c>
      <c r="D14" s="112" t="s">
        <v>2376</v>
      </c>
      <c r="E14" s="112" t="s">
        <v>2377</v>
      </c>
      <c r="F14" s="112" t="s">
        <v>2194</v>
      </c>
      <c r="G14" s="112">
        <v>0.16200000000000001</v>
      </c>
      <c r="H14" s="112">
        <v>2019</v>
      </c>
    </row>
    <row r="15" spans="1:8" ht="24.95" customHeight="1" x14ac:dyDescent="0.2">
      <c r="A15" s="112" t="s">
        <v>25</v>
      </c>
      <c r="B15" s="112" t="s">
        <v>2335</v>
      </c>
      <c r="C15" s="112" t="s">
        <v>2303</v>
      </c>
      <c r="D15" s="112" t="s">
        <v>2376</v>
      </c>
      <c r="E15" s="112" t="s">
        <v>2377</v>
      </c>
      <c r="F15" s="112" t="s">
        <v>2378</v>
      </c>
      <c r="G15" s="112">
        <v>5.0000000000000001E-3</v>
      </c>
      <c r="H15" s="112">
        <v>2019</v>
      </c>
    </row>
    <row r="16" spans="1:8" ht="24.95" customHeight="1" x14ac:dyDescent="0.2">
      <c r="A16" s="112" t="s">
        <v>25</v>
      </c>
      <c r="B16" s="112" t="s">
        <v>2337</v>
      </c>
      <c r="C16" s="112" t="s">
        <v>2333</v>
      </c>
      <c r="D16" s="112" t="s">
        <v>2376</v>
      </c>
      <c r="E16" s="112" t="s">
        <v>2377</v>
      </c>
      <c r="F16" s="112" t="s">
        <v>214</v>
      </c>
      <c r="G16" s="112">
        <v>3.4000000000000002E-2</v>
      </c>
      <c r="H16" s="112">
        <v>2019</v>
      </c>
    </row>
    <row r="17" spans="1:8" ht="24.95" customHeight="1" x14ac:dyDescent="0.2">
      <c r="A17" s="112" t="s">
        <v>25</v>
      </c>
      <c r="B17" s="112" t="s">
        <v>2337</v>
      </c>
      <c r="C17" s="112" t="s">
        <v>2333</v>
      </c>
      <c r="D17" s="112" t="s">
        <v>2376</v>
      </c>
      <c r="E17" s="112" t="s">
        <v>2377</v>
      </c>
      <c r="F17" s="112" t="s">
        <v>2068</v>
      </c>
      <c r="G17" s="112">
        <v>3.3000000000000002E-2</v>
      </c>
      <c r="H17" s="112">
        <v>2019</v>
      </c>
    </row>
    <row r="18" spans="1:8" ht="24.95" customHeight="1" x14ac:dyDescent="0.2">
      <c r="A18" s="112" t="s">
        <v>25</v>
      </c>
      <c r="B18" s="112" t="s">
        <v>2337</v>
      </c>
      <c r="C18" s="112" t="s">
        <v>2333</v>
      </c>
      <c r="D18" s="112" t="s">
        <v>2376</v>
      </c>
      <c r="E18" s="112" t="s">
        <v>2377</v>
      </c>
      <c r="F18" s="112" t="s">
        <v>2199</v>
      </c>
      <c r="G18" s="112">
        <v>1E-3</v>
      </c>
      <c r="H18" s="112">
        <v>2019</v>
      </c>
    </row>
    <row r="19" spans="1:8" ht="24.95" customHeight="1" x14ac:dyDescent="0.2">
      <c r="A19" s="112" t="s">
        <v>25</v>
      </c>
      <c r="B19" s="112" t="s">
        <v>2340</v>
      </c>
      <c r="C19" s="112" t="s">
        <v>624</v>
      </c>
      <c r="D19" s="112" t="s">
        <v>2379</v>
      </c>
      <c r="E19" s="112" t="s">
        <v>2377</v>
      </c>
      <c r="F19" s="112" t="s">
        <v>214</v>
      </c>
      <c r="G19" s="112">
        <v>1.7000000000000001E-2</v>
      </c>
      <c r="H19" s="112">
        <v>2019</v>
      </c>
    </row>
    <row r="20" spans="1:8" ht="24.95" customHeight="1" x14ac:dyDescent="0.2">
      <c r="A20" s="112" t="s">
        <v>25</v>
      </c>
      <c r="B20" s="112" t="s">
        <v>2340</v>
      </c>
      <c r="C20" s="112" t="s">
        <v>624</v>
      </c>
      <c r="D20" s="112" t="s">
        <v>2379</v>
      </c>
      <c r="E20" s="112" t="s">
        <v>2377</v>
      </c>
      <c r="F20" s="112" t="s">
        <v>2068</v>
      </c>
      <c r="G20" s="112">
        <v>1.2E-2</v>
      </c>
      <c r="H20" s="112">
        <v>2019</v>
      </c>
    </row>
    <row r="21" spans="1:8" ht="24.95" customHeight="1" x14ac:dyDescent="0.2">
      <c r="A21" s="112" t="s">
        <v>25</v>
      </c>
      <c r="B21" s="112" t="s">
        <v>2340</v>
      </c>
      <c r="C21" s="112" t="s">
        <v>624</v>
      </c>
      <c r="D21" s="112" t="s">
        <v>2379</v>
      </c>
      <c r="E21" s="112" t="s">
        <v>2377</v>
      </c>
      <c r="F21" s="112" t="s">
        <v>2194</v>
      </c>
      <c r="G21" s="112">
        <v>3.0000000000000001E-3</v>
      </c>
      <c r="H21" s="112">
        <v>2019</v>
      </c>
    </row>
    <row r="22" spans="1:8" ht="24.95" customHeight="1" x14ac:dyDescent="0.2">
      <c r="A22" s="112" t="s">
        <v>25</v>
      </c>
      <c r="B22" s="112" t="s">
        <v>2366</v>
      </c>
      <c r="C22" s="112" t="s">
        <v>624</v>
      </c>
      <c r="D22" s="112" t="s">
        <v>2380</v>
      </c>
      <c r="E22" s="112" t="s">
        <v>2381</v>
      </c>
      <c r="F22" s="112" t="s">
        <v>214</v>
      </c>
      <c r="G22" s="112">
        <v>0.14399999999999999</v>
      </c>
      <c r="H22" s="112">
        <v>2019</v>
      </c>
    </row>
    <row r="23" spans="1:8" ht="24.95" customHeight="1" x14ac:dyDescent="0.2">
      <c r="A23" s="112" t="s">
        <v>25</v>
      </c>
      <c r="B23" s="112" t="s">
        <v>2366</v>
      </c>
      <c r="C23" s="112" t="s">
        <v>624</v>
      </c>
      <c r="D23" s="112" t="s">
        <v>2380</v>
      </c>
      <c r="E23" s="112" t="s">
        <v>2381</v>
      </c>
      <c r="F23" s="112" t="s">
        <v>2068</v>
      </c>
      <c r="G23" s="112">
        <v>3.6999999999999998E-2</v>
      </c>
      <c r="H23" s="112">
        <v>2019</v>
      </c>
    </row>
    <row r="24" spans="1:8" ht="24.95" customHeight="1" x14ac:dyDescent="0.2">
      <c r="A24" s="112" t="s">
        <v>25</v>
      </c>
      <c r="B24" s="112" t="s">
        <v>2366</v>
      </c>
      <c r="C24" s="112" t="s">
        <v>624</v>
      </c>
      <c r="D24" s="112" t="s">
        <v>2380</v>
      </c>
      <c r="E24" s="112" t="s">
        <v>2381</v>
      </c>
      <c r="F24" s="112" t="s">
        <v>2199</v>
      </c>
      <c r="G24" s="112">
        <v>3.0000000000000001E-3</v>
      </c>
      <c r="H24" s="112">
        <v>2019</v>
      </c>
    </row>
    <row r="25" spans="1:8" ht="24.95" customHeight="1" x14ac:dyDescent="0.2">
      <c r="A25" s="112" t="s">
        <v>25</v>
      </c>
      <c r="B25" s="112" t="s">
        <v>2366</v>
      </c>
      <c r="C25" s="112" t="s">
        <v>624</v>
      </c>
      <c r="D25" s="112" t="s">
        <v>2380</v>
      </c>
      <c r="E25" s="112" t="s">
        <v>2381</v>
      </c>
      <c r="F25" s="115" t="s">
        <v>2382</v>
      </c>
      <c r="G25" s="115">
        <v>1E-3</v>
      </c>
      <c r="H25" s="115">
        <v>2019</v>
      </c>
    </row>
    <row r="26" spans="1:8" ht="24.95" customHeight="1" x14ac:dyDescent="0.2">
      <c r="A26" s="112" t="s">
        <v>25</v>
      </c>
      <c r="B26" s="112" t="s">
        <v>2366</v>
      </c>
      <c r="C26" s="112" t="s">
        <v>624</v>
      </c>
      <c r="D26" s="112" t="s">
        <v>2380</v>
      </c>
      <c r="E26" s="112" t="s">
        <v>2381</v>
      </c>
      <c r="F26" s="115" t="s">
        <v>2194</v>
      </c>
      <c r="G26" s="115">
        <v>2E-3</v>
      </c>
      <c r="H26" s="115">
        <v>2019</v>
      </c>
    </row>
    <row r="27" spans="1:8" ht="24.95" customHeight="1" x14ac:dyDescent="0.2">
      <c r="A27" s="115" t="s">
        <v>27</v>
      </c>
      <c r="B27" s="112" t="s">
        <v>2343</v>
      </c>
      <c r="C27" s="112">
        <v>28</v>
      </c>
      <c r="D27" s="112" t="s">
        <v>2383</v>
      </c>
      <c r="E27" s="112" t="s">
        <v>2384</v>
      </c>
      <c r="F27" s="115" t="s">
        <v>2385</v>
      </c>
      <c r="G27" s="115">
        <v>1.42</v>
      </c>
      <c r="H27" s="115">
        <v>2021</v>
      </c>
    </row>
    <row r="28" spans="1:8" ht="24.95" customHeight="1" x14ac:dyDescent="0.2">
      <c r="A28" s="115" t="s">
        <v>27</v>
      </c>
      <c r="B28" s="112" t="s">
        <v>2343</v>
      </c>
      <c r="C28" s="112">
        <v>28</v>
      </c>
      <c r="D28" s="112" t="s">
        <v>2386</v>
      </c>
      <c r="E28" s="112" t="s">
        <v>2384</v>
      </c>
      <c r="F28" s="115" t="s">
        <v>2068</v>
      </c>
      <c r="G28" s="115">
        <v>0.68</v>
      </c>
      <c r="H28" s="115">
        <v>2021</v>
      </c>
    </row>
    <row r="29" spans="1:8" ht="24.95" customHeight="1" x14ac:dyDescent="0.2">
      <c r="A29" s="115" t="s">
        <v>27</v>
      </c>
      <c r="B29" s="112" t="s">
        <v>2345</v>
      </c>
      <c r="C29" s="112">
        <v>29</v>
      </c>
      <c r="D29" s="112" t="s">
        <v>2383</v>
      </c>
      <c r="E29" s="112" t="s">
        <v>2384</v>
      </c>
      <c r="F29" s="115" t="s">
        <v>2385</v>
      </c>
      <c r="G29" s="115">
        <v>1.42</v>
      </c>
      <c r="H29" s="115">
        <v>2021</v>
      </c>
    </row>
    <row r="30" spans="1:8" ht="24.95" customHeight="1" x14ac:dyDescent="0.2">
      <c r="A30" s="115" t="s">
        <v>27</v>
      </c>
      <c r="B30" s="112" t="s">
        <v>2345</v>
      </c>
      <c r="C30" s="112">
        <v>29</v>
      </c>
      <c r="D30" s="112" t="s">
        <v>2386</v>
      </c>
      <c r="E30" s="112" t="s">
        <v>2384</v>
      </c>
      <c r="F30" s="115" t="s">
        <v>2068</v>
      </c>
      <c r="G30" s="115">
        <v>0.68</v>
      </c>
      <c r="H30" s="115">
        <v>2021</v>
      </c>
    </row>
    <row r="31" spans="1:8" ht="24.95" customHeight="1" x14ac:dyDescent="0.2">
      <c r="A31" s="115" t="s">
        <v>27</v>
      </c>
      <c r="B31" s="112" t="s">
        <v>2346</v>
      </c>
      <c r="C31" s="112">
        <v>30</v>
      </c>
      <c r="D31" s="112" t="s">
        <v>2383</v>
      </c>
      <c r="E31" s="112" t="s">
        <v>2384</v>
      </c>
      <c r="F31" s="115" t="s">
        <v>2385</v>
      </c>
      <c r="G31" s="115">
        <v>1.42</v>
      </c>
      <c r="H31" s="115">
        <v>2021</v>
      </c>
    </row>
    <row r="32" spans="1:8" ht="24.95" customHeight="1" x14ac:dyDescent="0.2">
      <c r="A32" s="115" t="s">
        <v>27</v>
      </c>
      <c r="B32" s="112" t="s">
        <v>2346</v>
      </c>
      <c r="C32" s="112">
        <v>30</v>
      </c>
      <c r="D32" s="112" t="s">
        <v>2386</v>
      </c>
      <c r="E32" s="112" t="s">
        <v>2384</v>
      </c>
      <c r="F32" s="115" t="s">
        <v>2068</v>
      </c>
      <c r="G32" s="115">
        <v>0.68</v>
      </c>
      <c r="H32" s="115">
        <v>2021</v>
      </c>
    </row>
    <row r="33" spans="1:8" ht="24.95" customHeight="1" x14ac:dyDescent="0.2">
      <c r="A33" s="115" t="s">
        <v>27</v>
      </c>
      <c r="B33" s="112" t="s">
        <v>2347</v>
      </c>
      <c r="C33" s="112" t="s">
        <v>2348</v>
      </c>
      <c r="D33" s="112" t="s">
        <v>2387</v>
      </c>
      <c r="E33" s="112" t="s">
        <v>2384</v>
      </c>
      <c r="F33" s="115" t="s">
        <v>2385</v>
      </c>
      <c r="G33" s="115">
        <v>0.23</v>
      </c>
      <c r="H33" s="115">
        <v>2021</v>
      </c>
    </row>
    <row r="34" spans="1:8" ht="24.95" customHeight="1" x14ac:dyDescent="0.2">
      <c r="A34" s="115" t="s">
        <v>27</v>
      </c>
      <c r="B34" s="112" t="s">
        <v>2347</v>
      </c>
      <c r="C34" s="112" t="s">
        <v>2348</v>
      </c>
      <c r="D34" s="112" t="s">
        <v>2388</v>
      </c>
      <c r="E34" s="112" t="s">
        <v>2384</v>
      </c>
      <c r="F34" s="115" t="s">
        <v>2068</v>
      </c>
      <c r="G34" s="115">
        <v>0.16</v>
      </c>
      <c r="H34" s="115">
        <v>2021</v>
      </c>
    </row>
    <row r="35" spans="1:8" ht="24.95" customHeight="1" x14ac:dyDescent="0.2">
      <c r="A35" s="115" t="s">
        <v>27</v>
      </c>
      <c r="B35" s="112" t="s">
        <v>2389</v>
      </c>
      <c r="C35" s="112" t="s">
        <v>2390</v>
      </c>
      <c r="D35" s="112" t="s">
        <v>624</v>
      </c>
      <c r="E35" s="112" t="s">
        <v>2391</v>
      </c>
      <c r="F35" s="115" t="s">
        <v>2382</v>
      </c>
      <c r="G35" s="115">
        <v>2.5999999999999999E-3</v>
      </c>
      <c r="H35" s="115">
        <v>2021</v>
      </c>
    </row>
    <row r="36" spans="1:8" ht="24.95" customHeight="1" x14ac:dyDescent="0.2">
      <c r="A36" s="115" t="s">
        <v>27</v>
      </c>
      <c r="B36" s="112" t="s">
        <v>2350</v>
      </c>
      <c r="C36" s="112">
        <v>25</v>
      </c>
      <c r="D36" s="112" t="s">
        <v>2392</v>
      </c>
      <c r="E36" s="112" t="s">
        <v>2384</v>
      </c>
      <c r="F36" s="115" t="s">
        <v>2385</v>
      </c>
      <c r="G36" s="115">
        <v>5.55</v>
      </c>
      <c r="H36" s="115">
        <v>2021</v>
      </c>
    </row>
    <row r="37" spans="1:8" ht="24.95" customHeight="1" x14ac:dyDescent="0.2">
      <c r="A37" s="115" t="s">
        <v>27</v>
      </c>
      <c r="B37" s="112" t="s">
        <v>2350</v>
      </c>
      <c r="C37" s="112">
        <v>25</v>
      </c>
      <c r="D37" s="112" t="s">
        <v>2393</v>
      </c>
      <c r="E37" s="112" t="s">
        <v>2384</v>
      </c>
      <c r="F37" s="115" t="s">
        <v>2068</v>
      </c>
      <c r="G37" s="115">
        <v>0.23</v>
      </c>
      <c r="H37" s="115">
        <v>2021</v>
      </c>
    </row>
    <row r="38" spans="1:8" ht="24.95" customHeight="1" x14ac:dyDescent="0.2">
      <c r="A38" s="115" t="s">
        <v>27</v>
      </c>
      <c r="B38" s="112" t="s">
        <v>2352</v>
      </c>
      <c r="C38" s="112">
        <v>26</v>
      </c>
      <c r="D38" s="112" t="s">
        <v>2392</v>
      </c>
      <c r="E38" s="112" t="s">
        <v>2384</v>
      </c>
      <c r="F38" s="115" t="s">
        <v>2385</v>
      </c>
      <c r="G38" s="115">
        <v>5.55</v>
      </c>
      <c r="H38" s="115">
        <v>2021</v>
      </c>
    </row>
    <row r="39" spans="1:8" ht="24.95" customHeight="1" x14ac:dyDescent="0.2">
      <c r="A39" s="115" t="s">
        <v>27</v>
      </c>
      <c r="B39" s="112" t="s">
        <v>2352</v>
      </c>
      <c r="C39" s="112">
        <v>26</v>
      </c>
      <c r="D39" s="112" t="s">
        <v>2393</v>
      </c>
      <c r="E39" s="112" t="s">
        <v>2384</v>
      </c>
      <c r="F39" s="115" t="s">
        <v>2068</v>
      </c>
      <c r="G39" s="115">
        <v>0.23</v>
      </c>
      <c r="H39" s="115">
        <v>2021</v>
      </c>
    </row>
    <row r="40" spans="1:8" ht="24.95" customHeight="1" x14ac:dyDescent="0.2">
      <c r="A40" s="115" t="s">
        <v>27</v>
      </c>
      <c r="B40" s="112" t="s">
        <v>2353</v>
      </c>
      <c r="C40" s="112" t="s">
        <v>2310</v>
      </c>
      <c r="D40" s="112" t="s">
        <v>624</v>
      </c>
      <c r="E40" s="112" t="s">
        <v>2394</v>
      </c>
      <c r="F40" s="115" t="s">
        <v>2385</v>
      </c>
      <c r="G40" s="115">
        <v>1.67</v>
      </c>
      <c r="H40" s="115">
        <v>2021</v>
      </c>
    </row>
    <row r="41" spans="1:8" ht="24.95" customHeight="1" x14ac:dyDescent="0.2">
      <c r="A41" s="115" t="s">
        <v>27</v>
      </c>
      <c r="B41" s="112" t="s">
        <v>2353</v>
      </c>
      <c r="C41" s="112" t="s">
        <v>2310</v>
      </c>
      <c r="D41" s="112" t="s">
        <v>624</v>
      </c>
      <c r="E41" s="112" t="s">
        <v>2394</v>
      </c>
      <c r="F41" s="115" t="s">
        <v>2068</v>
      </c>
      <c r="G41" s="115">
        <v>1.0900000000000001</v>
      </c>
      <c r="H41" s="115">
        <v>2021</v>
      </c>
    </row>
    <row r="42" spans="1:8" ht="24.95" customHeight="1" x14ac:dyDescent="0.2">
      <c r="A42" s="115" t="s">
        <v>27</v>
      </c>
      <c r="B42" s="112" t="s">
        <v>2353</v>
      </c>
      <c r="C42" s="112" t="s">
        <v>2310</v>
      </c>
      <c r="D42" s="112" t="s">
        <v>624</v>
      </c>
      <c r="E42" s="112" t="s">
        <v>2394</v>
      </c>
      <c r="F42" s="115" t="s">
        <v>2199</v>
      </c>
      <c r="G42" s="115">
        <v>0.29299999999999998</v>
      </c>
      <c r="H42" s="115">
        <v>2021</v>
      </c>
    </row>
    <row r="43" spans="1:8" ht="24.95" customHeight="1" x14ac:dyDescent="0.2">
      <c r="A43" s="115" t="s">
        <v>27</v>
      </c>
      <c r="B43" s="112" t="s">
        <v>2353</v>
      </c>
      <c r="C43" s="112" t="s">
        <v>2310</v>
      </c>
      <c r="D43" s="112" t="s">
        <v>624</v>
      </c>
      <c r="E43" s="112" t="s">
        <v>2394</v>
      </c>
      <c r="F43" s="115" t="s">
        <v>2224</v>
      </c>
      <c r="G43" s="115">
        <v>0.1</v>
      </c>
      <c r="H43" s="115">
        <v>2021</v>
      </c>
    </row>
    <row r="44" spans="1:8" ht="24.95" customHeight="1" x14ac:dyDescent="0.2">
      <c r="A44" s="115" t="s">
        <v>27</v>
      </c>
      <c r="B44" s="112" t="s">
        <v>2353</v>
      </c>
      <c r="C44" s="112" t="s">
        <v>2310</v>
      </c>
      <c r="D44" s="112" t="s">
        <v>624</v>
      </c>
      <c r="E44" s="112" t="s">
        <v>2394</v>
      </c>
      <c r="F44" s="115" t="s">
        <v>2395</v>
      </c>
      <c r="G44" s="115">
        <v>2E-3</v>
      </c>
      <c r="H44" s="115">
        <v>2021</v>
      </c>
    </row>
    <row r="45" spans="1:8" ht="24.95" customHeight="1" x14ac:dyDescent="0.2">
      <c r="A45" s="115" t="s">
        <v>27</v>
      </c>
      <c r="B45" s="112" t="s">
        <v>2353</v>
      </c>
      <c r="C45" s="112" t="s">
        <v>2310</v>
      </c>
      <c r="D45" s="112" t="s">
        <v>624</v>
      </c>
      <c r="E45" s="112" t="s">
        <v>2394</v>
      </c>
      <c r="F45" s="115" t="s">
        <v>2396</v>
      </c>
      <c r="G45" s="115">
        <v>2E-3</v>
      </c>
      <c r="H45" s="115">
        <v>2021</v>
      </c>
    </row>
    <row r="46" spans="1:8" ht="24.95" customHeight="1" x14ac:dyDescent="0.2">
      <c r="A46" s="115" t="s">
        <v>27</v>
      </c>
      <c r="B46" s="112" t="s">
        <v>2353</v>
      </c>
      <c r="C46" s="112" t="s">
        <v>2310</v>
      </c>
      <c r="D46" s="112" t="s">
        <v>624</v>
      </c>
      <c r="E46" s="112" t="s">
        <v>2394</v>
      </c>
      <c r="F46" s="115" t="s">
        <v>2397</v>
      </c>
      <c r="G46" s="115">
        <v>2.5000000000000001E-2</v>
      </c>
      <c r="H46" s="115">
        <v>2021</v>
      </c>
    </row>
    <row r="47" spans="1:8" ht="24.95" customHeight="1" x14ac:dyDescent="0.2">
      <c r="A47" s="115" t="s">
        <v>27</v>
      </c>
      <c r="B47" s="112" t="s">
        <v>2353</v>
      </c>
      <c r="C47" s="112" t="s">
        <v>2310</v>
      </c>
      <c r="D47" s="112" t="s">
        <v>624</v>
      </c>
      <c r="E47" s="112" t="s">
        <v>2394</v>
      </c>
      <c r="F47" s="115" t="s">
        <v>2194</v>
      </c>
      <c r="G47" s="115">
        <v>8.8999999999999996E-2</v>
      </c>
      <c r="H47" s="115">
        <v>2021</v>
      </c>
    </row>
    <row r="48" spans="1:8" ht="24.95" customHeight="1" x14ac:dyDescent="0.2">
      <c r="A48" s="115" t="s">
        <v>27</v>
      </c>
      <c r="B48" s="112" t="s">
        <v>2353</v>
      </c>
      <c r="C48" s="112" t="s">
        <v>2310</v>
      </c>
      <c r="D48" s="112" t="s">
        <v>624</v>
      </c>
      <c r="E48" s="112" t="s">
        <v>2394</v>
      </c>
      <c r="F48" s="115" t="s">
        <v>2382</v>
      </c>
      <c r="G48" s="115">
        <v>3.6999999999999998E-2</v>
      </c>
      <c r="H48" s="115">
        <v>2021</v>
      </c>
    </row>
    <row r="49" spans="1:8" ht="24.95" customHeight="1" x14ac:dyDescent="0.2">
      <c r="A49" s="115" t="s">
        <v>27</v>
      </c>
      <c r="B49" s="112" t="s">
        <v>2353</v>
      </c>
      <c r="C49" s="112" t="s">
        <v>2310</v>
      </c>
      <c r="D49" s="112" t="s">
        <v>624</v>
      </c>
      <c r="E49" s="112" t="s">
        <v>2394</v>
      </c>
      <c r="F49" s="115" t="s">
        <v>2398</v>
      </c>
      <c r="G49" s="115">
        <v>3.0000000000000001E-3</v>
      </c>
      <c r="H49" s="115">
        <v>2021</v>
      </c>
    </row>
    <row r="50" spans="1:8" ht="24.95" customHeight="1" x14ac:dyDescent="0.2">
      <c r="A50" s="115" t="s">
        <v>27</v>
      </c>
      <c r="B50" s="112" t="s">
        <v>2353</v>
      </c>
      <c r="C50" s="112" t="s">
        <v>2310</v>
      </c>
      <c r="D50" s="112" t="s">
        <v>624</v>
      </c>
      <c r="E50" s="112" t="s">
        <v>2394</v>
      </c>
      <c r="F50" s="115" t="s">
        <v>2399</v>
      </c>
      <c r="G50" s="115">
        <v>1.7000000000000001E-2</v>
      </c>
      <c r="H50" s="115">
        <v>2021</v>
      </c>
    </row>
    <row r="51" spans="1:8" ht="24.95" customHeight="1" x14ac:dyDescent="0.2">
      <c r="A51" s="115" t="s">
        <v>27</v>
      </c>
      <c r="B51" s="112" t="s">
        <v>2353</v>
      </c>
      <c r="C51" s="112" t="s">
        <v>2310</v>
      </c>
      <c r="D51" s="112" t="s">
        <v>624</v>
      </c>
      <c r="E51" s="112" t="s">
        <v>2394</v>
      </c>
      <c r="F51" s="115" t="s">
        <v>2400</v>
      </c>
      <c r="G51" s="115">
        <v>1.7000000000000001E-2</v>
      </c>
      <c r="H51" s="115">
        <v>2021</v>
      </c>
    </row>
    <row r="52" spans="1:8" ht="24.95" customHeight="1" x14ac:dyDescent="0.2">
      <c r="A52" s="115" t="s">
        <v>27</v>
      </c>
      <c r="B52" s="112" t="s">
        <v>2354</v>
      </c>
      <c r="C52" s="112" t="s">
        <v>2355</v>
      </c>
      <c r="D52" s="112" t="s">
        <v>2376</v>
      </c>
      <c r="E52" s="112" t="s">
        <v>2377</v>
      </c>
      <c r="F52" s="115" t="s">
        <v>2385</v>
      </c>
      <c r="G52" s="115">
        <v>1</v>
      </c>
      <c r="H52" s="115">
        <v>2021</v>
      </c>
    </row>
    <row r="53" spans="1:8" ht="24.95" customHeight="1" x14ac:dyDescent="0.2">
      <c r="A53" s="115" t="s">
        <v>27</v>
      </c>
      <c r="B53" s="112" t="s">
        <v>2363</v>
      </c>
      <c r="C53" s="112" t="s">
        <v>2312</v>
      </c>
      <c r="D53" s="112" t="s">
        <v>2401</v>
      </c>
      <c r="E53" s="112" t="s">
        <v>2384</v>
      </c>
      <c r="F53" s="115" t="s">
        <v>2385</v>
      </c>
      <c r="G53" s="115">
        <v>0.1</v>
      </c>
      <c r="H53" s="115">
        <v>2021</v>
      </c>
    </row>
    <row r="54" spans="1:8" ht="24.95" customHeight="1" x14ac:dyDescent="0.2">
      <c r="A54" s="115" t="s">
        <v>27</v>
      </c>
      <c r="B54" s="112" t="s">
        <v>2363</v>
      </c>
      <c r="C54" s="112" t="s">
        <v>2312</v>
      </c>
      <c r="D54" s="112" t="s">
        <v>2402</v>
      </c>
      <c r="E54" s="112" t="s">
        <v>2384</v>
      </c>
      <c r="F54" s="115" t="s">
        <v>2068</v>
      </c>
      <c r="G54" s="115">
        <v>7.0000000000000007E-2</v>
      </c>
      <c r="H54" s="115">
        <v>2021</v>
      </c>
    </row>
    <row r="55" spans="1:8" ht="24.95" customHeight="1" x14ac:dyDescent="0.2">
      <c r="A55" s="115" t="s">
        <v>27</v>
      </c>
      <c r="B55" s="112" t="s">
        <v>2356</v>
      </c>
      <c r="C55" s="112">
        <v>110</v>
      </c>
      <c r="D55" s="112" t="s">
        <v>2403</v>
      </c>
      <c r="E55" s="112" t="s">
        <v>2384</v>
      </c>
      <c r="F55" s="115" t="s">
        <v>2385</v>
      </c>
      <c r="G55" s="115">
        <v>7.0000000000000007E-2</v>
      </c>
      <c r="H55" s="115">
        <v>2021</v>
      </c>
    </row>
    <row r="56" spans="1:8" ht="24.95" customHeight="1" x14ac:dyDescent="0.2">
      <c r="A56" s="115" t="s">
        <v>27</v>
      </c>
      <c r="B56" s="112" t="s">
        <v>2356</v>
      </c>
      <c r="C56" s="112">
        <v>110</v>
      </c>
      <c r="D56" s="112" t="s">
        <v>2404</v>
      </c>
      <c r="E56" s="112" t="s">
        <v>2384</v>
      </c>
      <c r="F56" s="115" t="s">
        <v>2068</v>
      </c>
      <c r="G56" s="115">
        <v>0.05</v>
      </c>
      <c r="H56" s="115">
        <v>2021</v>
      </c>
    </row>
    <row r="57" spans="1:8" ht="24.95" customHeight="1" x14ac:dyDescent="0.2">
      <c r="A57" s="115" t="s">
        <v>27</v>
      </c>
      <c r="B57" s="112" t="s">
        <v>2358</v>
      </c>
      <c r="C57" s="112">
        <v>112</v>
      </c>
      <c r="D57" s="112" t="s">
        <v>2403</v>
      </c>
      <c r="E57" s="112" t="s">
        <v>2384</v>
      </c>
      <c r="F57" s="115" t="s">
        <v>2385</v>
      </c>
      <c r="G57" s="115">
        <v>7.0000000000000007E-2</v>
      </c>
      <c r="H57" s="115">
        <v>2021</v>
      </c>
    </row>
    <row r="58" spans="1:8" ht="24.95" customHeight="1" x14ac:dyDescent="0.2">
      <c r="A58" s="115" t="s">
        <v>27</v>
      </c>
      <c r="B58" s="112" t="s">
        <v>2358</v>
      </c>
      <c r="C58" s="112">
        <v>112</v>
      </c>
      <c r="D58" s="112" t="s">
        <v>2404</v>
      </c>
      <c r="E58" s="112" t="s">
        <v>2384</v>
      </c>
      <c r="F58" s="115" t="s">
        <v>2068</v>
      </c>
      <c r="G58" s="115">
        <v>0.05</v>
      </c>
      <c r="H58" s="115">
        <v>2021</v>
      </c>
    </row>
    <row r="59" spans="1:8" ht="24.95" customHeight="1" x14ac:dyDescent="0.2">
      <c r="A59" s="115" t="s">
        <v>27</v>
      </c>
      <c r="B59" s="112" t="s">
        <v>2359</v>
      </c>
      <c r="C59" s="112">
        <v>39</v>
      </c>
      <c r="D59" s="112" t="s">
        <v>2405</v>
      </c>
      <c r="E59" s="112" t="s">
        <v>2384</v>
      </c>
      <c r="F59" s="115" t="s">
        <v>2385</v>
      </c>
      <c r="G59" s="115">
        <v>0.37</v>
      </c>
      <c r="H59" s="115">
        <v>2021</v>
      </c>
    </row>
    <row r="60" spans="1:8" ht="24.95" customHeight="1" x14ac:dyDescent="0.2">
      <c r="A60" s="115" t="s">
        <v>27</v>
      </c>
      <c r="B60" s="112" t="s">
        <v>2359</v>
      </c>
      <c r="C60" s="112">
        <v>39</v>
      </c>
      <c r="D60" s="112" t="s">
        <v>2406</v>
      </c>
      <c r="E60" s="112" t="s">
        <v>2384</v>
      </c>
      <c r="F60" s="115" t="s">
        <v>2068</v>
      </c>
      <c r="G60" s="115">
        <v>0.26</v>
      </c>
      <c r="H60" s="115">
        <v>2021</v>
      </c>
    </row>
    <row r="61" spans="1:8" ht="24.95" customHeight="1" x14ac:dyDescent="0.2">
      <c r="A61" s="115" t="s">
        <v>27</v>
      </c>
      <c r="B61" s="112" t="s">
        <v>2360</v>
      </c>
      <c r="C61" s="112">
        <v>118</v>
      </c>
      <c r="D61" s="112" t="s">
        <v>2406</v>
      </c>
      <c r="E61" s="112" t="s">
        <v>2384</v>
      </c>
      <c r="F61" s="115" t="s">
        <v>2385</v>
      </c>
      <c r="G61" s="115">
        <v>0.26</v>
      </c>
      <c r="H61" s="115">
        <v>2021</v>
      </c>
    </row>
    <row r="62" spans="1:8" ht="24.95" customHeight="1" x14ac:dyDescent="0.2">
      <c r="A62" s="115" t="s">
        <v>27</v>
      </c>
      <c r="B62" s="112" t="s">
        <v>2360</v>
      </c>
      <c r="C62" s="112">
        <v>118</v>
      </c>
      <c r="D62" s="112" t="s">
        <v>2407</v>
      </c>
      <c r="E62" s="112" t="s">
        <v>2384</v>
      </c>
      <c r="F62" s="115" t="s">
        <v>2068</v>
      </c>
      <c r="G62" s="115">
        <v>0.18</v>
      </c>
      <c r="H62" s="115">
        <v>2021</v>
      </c>
    </row>
    <row r="63" spans="1:8" ht="24.95" customHeight="1" x14ac:dyDescent="0.2">
      <c r="A63" s="115" t="s">
        <v>27</v>
      </c>
      <c r="B63" s="112" t="s">
        <v>2361</v>
      </c>
      <c r="C63" s="112" t="s">
        <v>2362</v>
      </c>
      <c r="D63" s="112" t="s">
        <v>2408</v>
      </c>
      <c r="E63" s="112" t="s">
        <v>2384</v>
      </c>
      <c r="F63" s="115" t="s">
        <v>2385</v>
      </c>
      <c r="G63" s="115">
        <v>1.6</v>
      </c>
      <c r="H63" s="115">
        <v>2021</v>
      </c>
    </row>
    <row r="64" spans="1:8" ht="24.95" customHeight="1" x14ac:dyDescent="0.2">
      <c r="A64" s="115" t="s">
        <v>27</v>
      </c>
      <c r="B64" s="112" t="s">
        <v>2361</v>
      </c>
      <c r="C64" s="112" t="s">
        <v>2362</v>
      </c>
      <c r="D64" s="112" t="s">
        <v>2409</v>
      </c>
      <c r="E64" s="112" t="s">
        <v>2384</v>
      </c>
      <c r="F64" s="115" t="s">
        <v>2068</v>
      </c>
      <c r="G64" s="115">
        <v>1.1100000000000001</v>
      </c>
      <c r="H64" s="115">
        <v>2021</v>
      </c>
    </row>
    <row r="65" spans="1:8" ht="24.95" customHeight="1" x14ac:dyDescent="0.2">
      <c r="A65" s="115" t="s">
        <v>27</v>
      </c>
      <c r="B65" s="112" t="s">
        <v>2361</v>
      </c>
      <c r="C65" s="112" t="s">
        <v>2362</v>
      </c>
      <c r="D65" s="112" t="s">
        <v>2410</v>
      </c>
      <c r="E65" s="112" t="s">
        <v>2394</v>
      </c>
      <c r="F65" s="115" t="s">
        <v>2194</v>
      </c>
      <c r="G65" s="115">
        <v>0.06</v>
      </c>
      <c r="H65" s="115">
        <v>2021</v>
      </c>
    </row>
    <row r="66" spans="1:8" ht="24.95" customHeight="1" x14ac:dyDescent="0.2">
      <c r="A66" s="115" t="s">
        <v>27</v>
      </c>
      <c r="B66" s="112" t="s">
        <v>2361</v>
      </c>
      <c r="C66" s="112" t="s">
        <v>2362</v>
      </c>
      <c r="D66" s="112" t="s">
        <v>2411</v>
      </c>
      <c r="E66" s="112" t="s">
        <v>2394</v>
      </c>
      <c r="F66" s="115" t="s">
        <v>2199</v>
      </c>
      <c r="G66" s="115">
        <v>0.14000000000000001</v>
      </c>
      <c r="H66" s="115">
        <v>2021</v>
      </c>
    </row>
    <row r="67" spans="1:8" ht="24.95" customHeight="1" x14ac:dyDescent="0.2">
      <c r="A67" s="115" t="s">
        <v>27</v>
      </c>
      <c r="B67" s="112" t="s">
        <v>2361</v>
      </c>
      <c r="C67" s="112" t="s">
        <v>2362</v>
      </c>
      <c r="D67" s="112" t="s">
        <v>2412</v>
      </c>
      <c r="E67" s="112" t="s">
        <v>2394</v>
      </c>
      <c r="F67" s="115" t="s">
        <v>2413</v>
      </c>
      <c r="G67" s="115">
        <v>0.03</v>
      </c>
      <c r="H67" s="115">
        <v>2021</v>
      </c>
    </row>
    <row r="68" spans="1:8" ht="24.95" customHeight="1" x14ac:dyDescent="0.2">
      <c r="A68" s="115" t="s">
        <v>27</v>
      </c>
      <c r="B68" s="112" t="s">
        <v>2361</v>
      </c>
      <c r="C68" s="112" t="s">
        <v>2362</v>
      </c>
      <c r="D68" s="112" t="s">
        <v>2414</v>
      </c>
      <c r="E68" s="112" t="s">
        <v>2394</v>
      </c>
      <c r="F68" s="115" t="s">
        <v>2399</v>
      </c>
      <c r="G68" s="115">
        <v>0.01</v>
      </c>
      <c r="H68" s="115">
        <v>2021</v>
      </c>
    </row>
    <row r="69" spans="1:8" ht="24.95" customHeight="1" x14ac:dyDescent="0.2">
      <c r="A69" s="115" t="s">
        <v>27</v>
      </c>
      <c r="B69" s="112" t="s">
        <v>2364</v>
      </c>
      <c r="C69" s="112" t="s">
        <v>2365</v>
      </c>
      <c r="D69" s="112" t="s">
        <v>2376</v>
      </c>
      <c r="E69" s="112" t="s">
        <v>2377</v>
      </c>
      <c r="F69" s="115" t="s">
        <v>2385</v>
      </c>
      <c r="G69" s="115">
        <v>7.2999999999999995E-2</v>
      </c>
      <c r="H69" s="115">
        <v>2021</v>
      </c>
    </row>
    <row r="70" spans="1:8" ht="24.95" customHeight="1" x14ac:dyDescent="0.2">
      <c r="A70" s="115" t="s">
        <v>27</v>
      </c>
      <c r="B70" s="112" t="s">
        <v>2364</v>
      </c>
      <c r="C70" s="112" t="s">
        <v>2365</v>
      </c>
      <c r="D70" s="112" t="s">
        <v>2376</v>
      </c>
      <c r="E70" s="112" t="s">
        <v>2377</v>
      </c>
      <c r="F70" s="115" t="s">
        <v>2068</v>
      </c>
      <c r="G70" s="115">
        <v>6.9000000000000006E-2</v>
      </c>
      <c r="H70" s="115">
        <v>2021</v>
      </c>
    </row>
    <row r="71" spans="1:8" ht="24.95" customHeight="1" x14ac:dyDescent="0.2">
      <c r="A71" s="115" t="s">
        <v>27</v>
      </c>
      <c r="B71" s="112" t="s">
        <v>2364</v>
      </c>
      <c r="C71" s="112" t="s">
        <v>2365</v>
      </c>
      <c r="D71" s="112" t="s">
        <v>2376</v>
      </c>
      <c r="E71" s="112" t="s">
        <v>2377</v>
      </c>
      <c r="F71" s="115" t="s">
        <v>2194</v>
      </c>
      <c r="G71" s="115">
        <v>0.28999999999999998</v>
      </c>
      <c r="H71" s="115">
        <v>2021</v>
      </c>
    </row>
    <row r="72" spans="1:8" ht="24.95" customHeight="1" x14ac:dyDescent="0.2">
      <c r="A72" s="115" t="s">
        <v>27</v>
      </c>
      <c r="B72" s="112" t="s">
        <v>2364</v>
      </c>
      <c r="C72" s="112" t="s">
        <v>2365</v>
      </c>
      <c r="D72" s="112" t="s">
        <v>2376</v>
      </c>
      <c r="E72" s="112" t="s">
        <v>2377</v>
      </c>
      <c r="F72" s="115" t="s">
        <v>2199</v>
      </c>
      <c r="G72" s="115">
        <v>0.65</v>
      </c>
      <c r="H72" s="115">
        <v>2021</v>
      </c>
    </row>
    <row r="73" spans="1:8" ht="24.95" customHeight="1" x14ac:dyDescent="0.2">
      <c r="A73" s="115" t="s">
        <v>27</v>
      </c>
      <c r="B73" s="112" t="s">
        <v>2364</v>
      </c>
      <c r="C73" s="112" t="s">
        <v>2365</v>
      </c>
      <c r="D73" s="112" t="s">
        <v>2376</v>
      </c>
      <c r="E73" s="112" t="s">
        <v>2377</v>
      </c>
      <c r="F73" s="115" t="s">
        <v>2413</v>
      </c>
      <c r="G73" s="115">
        <v>0.16</v>
      </c>
      <c r="H73" s="115">
        <v>2021</v>
      </c>
    </row>
    <row r="74" spans="1:8" ht="24.95" customHeight="1" x14ac:dyDescent="0.2">
      <c r="A74" s="115" t="s">
        <v>27</v>
      </c>
      <c r="B74" s="112" t="s">
        <v>2364</v>
      </c>
      <c r="C74" s="112" t="s">
        <v>2365</v>
      </c>
      <c r="D74" s="112" t="s">
        <v>2376</v>
      </c>
      <c r="E74" s="112" t="s">
        <v>2377</v>
      </c>
      <c r="F74" s="115" t="s">
        <v>2399</v>
      </c>
      <c r="G74" s="115">
        <v>0.06</v>
      </c>
      <c r="H74" s="115">
        <v>2021</v>
      </c>
    </row>
    <row r="75" spans="1:8" ht="24.95" customHeight="1" x14ac:dyDescent="0.2">
      <c r="A75" s="115" t="s">
        <v>27</v>
      </c>
      <c r="B75" s="112" t="s">
        <v>2366</v>
      </c>
      <c r="C75" s="112" t="s">
        <v>624</v>
      </c>
      <c r="D75" s="112" t="s">
        <v>624</v>
      </c>
      <c r="E75" s="112" t="s">
        <v>624</v>
      </c>
      <c r="F75" s="115" t="s">
        <v>2385</v>
      </c>
      <c r="G75" s="115" t="s">
        <v>621</v>
      </c>
      <c r="H75" s="115">
        <v>2021</v>
      </c>
    </row>
    <row r="76" spans="1:8" ht="24.95" customHeight="1" x14ac:dyDescent="0.2">
      <c r="A76" s="115" t="s">
        <v>27</v>
      </c>
      <c r="B76" s="112" t="s">
        <v>2366</v>
      </c>
      <c r="C76" s="112" t="s">
        <v>624</v>
      </c>
      <c r="D76" s="112" t="s">
        <v>624</v>
      </c>
      <c r="E76" s="112" t="s">
        <v>624</v>
      </c>
      <c r="F76" s="115" t="s">
        <v>2068</v>
      </c>
      <c r="G76" s="115" t="s">
        <v>621</v>
      </c>
      <c r="H76" s="115">
        <v>2021</v>
      </c>
    </row>
    <row r="77" spans="1:8" ht="24.95" customHeight="1" x14ac:dyDescent="0.2">
      <c r="A77" s="115" t="s">
        <v>27</v>
      </c>
      <c r="B77" s="112" t="s">
        <v>2366</v>
      </c>
      <c r="C77" s="112" t="s">
        <v>624</v>
      </c>
      <c r="D77" s="112" t="s">
        <v>624</v>
      </c>
      <c r="E77" s="112" t="s">
        <v>2394</v>
      </c>
      <c r="F77" s="115" t="s">
        <v>2194</v>
      </c>
      <c r="G77" s="115">
        <v>0.3</v>
      </c>
      <c r="H77" s="115">
        <v>2021</v>
      </c>
    </row>
    <row r="78" spans="1:8" ht="24.95" customHeight="1" x14ac:dyDescent="0.2">
      <c r="A78" s="115" t="s">
        <v>27</v>
      </c>
      <c r="B78" s="112" t="s">
        <v>2366</v>
      </c>
      <c r="C78" s="112" t="s">
        <v>624</v>
      </c>
      <c r="D78" s="112" t="s">
        <v>624</v>
      </c>
      <c r="E78" s="112" t="s">
        <v>2394</v>
      </c>
      <c r="F78" s="115" t="s">
        <v>2199</v>
      </c>
      <c r="G78" s="115">
        <v>0.67</v>
      </c>
      <c r="H78" s="115">
        <v>2021</v>
      </c>
    </row>
    <row r="79" spans="1:8" ht="24.95" customHeight="1" x14ac:dyDescent="0.2">
      <c r="A79" s="115" t="s">
        <v>27</v>
      </c>
      <c r="B79" s="112" t="s">
        <v>2366</v>
      </c>
      <c r="C79" s="112" t="s">
        <v>624</v>
      </c>
      <c r="D79" s="112" t="s">
        <v>624</v>
      </c>
      <c r="E79" s="112" t="s">
        <v>2394</v>
      </c>
      <c r="F79" s="115" t="s">
        <v>2413</v>
      </c>
      <c r="G79" s="115">
        <v>0.16</v>
      </c>
      <c r="H79" s="115">
        <v>2021</v>
      </c>
    </row>
    <row r="80" spans="1:8" ht="24.95" customHeight="1" x14ac:dyDescent="0.2">
      <c r="A80" s="115" t="s">
        <v>27</v>
      </c>
      <c r="B80" s="112" t="s">
        <v>2366</v>
      </c>
      <c r="C80" s="112" t="s">
        <v>624</v>
      </c>
      <c r="D80" s="112" t="s">
        <v>624</v>
      </c>
      <c r="E80" s="112" t="s">
        <v>2394</v>
      </c>
      <c r="F80" s="115" t="s">
        <v>2399</v>
      </c>
      <c r="G80" s="115">
        <v>7.0000000000000007E-2</v>
      </c>
      <c r="H80" s="115">
        <v>2021</v>
      </c>
    </row>
    <row r="81" spans="1:8" ht="24.95" customHeight="1" x14ac:dyDescent="0.2">
      <c r="A81" s="115" t="s">
        <v>3087</v>
      </c>
      <c r="B81" s="115" t="s">
        <v>2364</v>
      </c>
      <c r="C81" s="115" t="s">
        <v>3673</v>
      </c>
      <c r="D81" s="115" t="s">
        <v>3709</v>
      </c>
      <c r="E81" s="115" t="s">
        <v>3709</v>
      </c>
      <c r="F81" s="115" t="s">
        <v>214</v>
      </c>
      <c r="G81" s="117">
        <v>1.8121626850754392E-2</v>
      </c>
      <c r="H81" s="115">
        <v>2021</v>
      </c>
    </row>
    <row r="82" spans="1:8" ht="24.95" customHeight="1" x14ac:dyDescent="0.2">
      <c r="A82" s="115" t="s">
        <v>3087</v>
      </c>
      <c r="B82" s="115" t="s">
        <v>2364</v>
      </c>
      <c r="C82" s="115" t="s">
        <v>3673</v>
      </c>
      <c r="D82" s="115">
        <v>0.80681000000000003</v>
      </c>
      <c r="E82" s="112" t="s">
        <v>3710</v>
      </c>
      <c r="F82" s="115" t="s">
        <v>2068</v>
      </c>
      <c r="G82" s="117">
        <v>1.4620709759457151E-2</v>
      </c>
      <c r="H82" s="115">
        <v>2021</v>
      </c>
    </row>
    <row r="83" spans="1:8" ht="24.95" customHeight="1" x14ac:dyDescent="0.2">
      <c r="A83" s="115" t="s">
        <v>3087</v>
      </c>
      <c r="B83" s="115" t="s">
        <v>2364</v>
      </c>
      <c r="C83" s="115" t="s">
        <v>3673</v>
      </c>
      <c r="D83" s="115">
        <v>4.7200000000000002E-3</v>
      </c>
      <c r="E83" s="112" t="s">
        <v>3710</v>
      </c>
      <c r="F83" s="115" t="s">
        <v>3677</v>
      </c>
      <c r="G83" s="117">
        <v>8.5534078735560726E-5</v>
      </c>
      <c r="H83" s="115">
        <v>2021</v>
      </c>
    </row>
    <row r="84" spans="1:8" ht="24.95" customHeight="1" x14ac:dyDescent="0.2">
      <c r="A84" s="115" t="s">
        <v>3087</v>
      </c>
      <c r="B84" s="115" t="s">
        <v>2364</v>
      </c>
      <c r="C84" s="115" t="s">
        <v>3673</v>
      </c>
      <c r="D84" s="115">
        <v>6.4599999999999996E-3</v>
      </c>
      <c r="E84" s="112" t="s">
        <v>3710</v>
      </c>
      <c r="F84" s="115" t="s">
        <v>3678</v>
      </c>
      <c r="G84" s="117">
        <v>1.1706570945587338E-4</v>
      </c>
      <c r="H84" s="115">
        <v>2021</v>
      </c>
    </row>
    <row r="85" spans="1:8" ht="24.95" customHeight="1" x14ac:dyDescent="0.2">
      <c r="A85" s="115" t="s">
        <v>3087</v>
      </c>
      <c r="B85" s="115" t="s">
        <v>2364</v>
      </c>
      <c r="C85" s="115" t="s">
        <v>3673</v>
      </c>
      <c r="D85" s="115">
        <v>6.3800000000000003E-3</v>
      </c>
      <c r="E85" s="112" t="s">
        <v>3710</v>
      </c>
      <c r="F85" s="115" t="s">
        <v>2399</v>
      </c>
      <c r="G85" s="117">
        <v>1.1561597930781303E-4</v>
      </c>
      <c r="H85" s="115">
        <v>2021</v>
      </c>
    </row>
    <row r="86" spans="1:8" ht="24.95" customHeight="1" x14ac:dyDescent="0.2">
      <c r="A86" s="115" t="s">
        <v>3087</v>
      </c>
      <c r="B86" s="115" t="s">
        <v>2364</v>
      </c>
      <c r="C86" s="115" t="s">
        <v>3673</v>
      </c>
      <c r="D86" s="115">
        <v>9.2630000000000004E-2</v>
      </c>
      <c r="E86" s="112" t="s">
        <v>3710</v>
      </c>
      <c r="F86" s="115" t="s">
        <v>2199</v>
      </c>
      <c r="G86" s="117">
        <v>1.6786062951853794E-3</v>
      </c>
      <c r="H86" s="115">
        <v>2021</v>
      </c>
    </row>
    <row r="87" spans="1:8" ht="24.95" customHeight="1" x14ac:dyDescent="0.2">
      <c r="A87" s="115" t="s">
        <v>3087</v>
      </c>
      <c r="B87" s="115" t="s">
        <v>2364</v>
      </c>
      <c r="C87" s="115" t="s">
        <v>3673</v>
      </c>
      <c r="D87" s="115">
        <v>1.5800000000000002E-2</v>
      </c>
      <c r="E87" s="112" t="s">
        <v>3710</v>
      </c>
      <c r="F87" s="115" t="s">
        <v>2413</v>
      </c>
      <c r="G87" s="117">
        <v>2.8632170424191942E-4</v>
      </c>
      <c r="H87" s="115">
        <v>2021</v>
      </c>
    </row>
    <row r="88" spans="1:8" ht="24.95" customHeight="1" x14ac:dyDescent="0.2">
      <c r="A88" s="115" t="s">
        <v>3087</v>
      </c>
      <c r="B88" s="115" t="s">
        <v>3711</v>
      </c>
      <c r="C88" s="115" t="s">
        <v>3680</v>
      </c>
      <c r="D88" s="115" t="s">
        <v>3709</v>
      </c>
      <c r="E88" s="115" t="s">
        <v>3709</v>
      </c>
      <c r="F88" s="115" t="s">
        <v>214</v>
      </c>
      <c r="G88" s="117">
        <v>0.10160800000000011</v>
      </c>
      <c r="H88" s="115">
        <v>2021</v>
      </c>
    </row>
    <row r="89" spans="1:8" ht="24.95" customHeight="1" x14ac:dyDescent="0.2">
      <c r="A89" s="115" t="s">
        <v>3087</v>
      </c>
      <c r="B89" s="115" t="s">
        <v>3711</v>
      </c>
      <c r="C89" s="115" t="s">
        <v>3680</v>
      </c>
      <c r="D89" s="115">
        <v>8.6999999999999994E-3</v>
      </c>
      <c r="E89" s="112" t="s">
        <v>3710</v>
      </c>
      <c r="F89" s="115" t="s">
        <v>2395</v>
      </c>
      <c r="G89" s="117">
        <v>4.5294375000000045E-4</v>
      </c>
      <c r="H89" s="115">
        <v>2021</v>
      </c>
    </row>
    <row r="90" spans="1:8" ht="24.95" customHeight="1" x14ac:dyDescent="0.2">
      <c r="A90" s="115" t="s">
        <v>3087</v>
      </c>
      <c r="B90" s="115" t="s">
        <v>3711</v>
      </c>
      <c r="C90" s="115" t="s">
        <v>3680</v>
      </c>
      <c r="D90" s="115">
        <v>9.2999999999999992E-3</v>
      </c>
      <c r="E90" s="112" t="s">
        <v>3710</v>
      </c>
      <c r="F90" s="115" t="s">
        <v>3684</v>
      </c>
      <c r="G90" s="117">
        <v>4.8418125000000098E-4</v>
      </c>
      <c r="H90" s="115">
        <v>2021</v>
      </c>
    </row>
    <row r="91" spans="1:8" ht="24.95" customHeight="1" x14ac:dyDescent="0.2">
      <c r="A91" s="115" t="s">
        <v>3087</v>
      </c>
      <c r="B91" s="115" t="s">
        <v>3711</v>
      </c>
      <c r="C91" s="115" t="s">
        <v>3680</v>
      </c>
      <c r="D91" s="115">
        <v>1.26E-2</v>
      </c>
      <c r="E91" s="112" t="s">
        <v>3710</v>
      </c>
      <c r="F91" s="115" t="s">
        <v>3685</v>
      </c>
      <c r="G91" s="117">
        <v>6.5598750000000062E-4</v>
      </c>
      <c r="H91" s="115">
        <v>2021</v>
      </c>
    </row>
    <row r="92" spans="1:8" ht="24.95" customHeight="1" x14ac:dyDescent="0.2">
      <c r="A92" s="115" t="s">
        <v>3087</v>
      </c>
      <c r="B92" s="115" t="s">
        <v>3711</v>
      </c>
      <c r="C92" s="115" t="s">
        <v>3680</v>
      </c>
      <c r="D92" s="115">
        <v>1.38E-2</v>
      </c>
      <c r="E92" s="112" t="s">
        <v>3710</v>
      </c>
      <c r="F92" s="115" t="s">
        <v>3686</v>
      </c>
      <c r="G92" s="117">
        <v>7.1846250000000083E-4</v>
      </c>
      <c r="H92" s="115">
        <v>2021</v>
      </c>
    </row>
    <row r="93" spans="1:8" ht="24.95" customHeight="1" x14ac:dyDescent="0.2">
      <c r="A93" s="115" t="s">
        <v>3087</v>
      </c>
      <c r="B93" s="115" t="s">
        <v>3711</v>
      </c>
      <c r="C93" s="115" t="s">
        <v>3680</v>
      </c>
      <c r="D93" s="115">
        <v>2.2000000000000001E-3</v>
      </c>
      <c r="E93" s="112" t="s">
        <v>3710</v>
      </c>
      <c r="F93" s="115" t="s">
        <v>3687</v>
      </c>
      <c r="G93" s="117">
        <v>1.1453750000000012E-4</v>
      </c>
      <c r="H93" s="115">
        <v>2021</v>
      </c>
    </row>
    <row r="94" spans="1:8" ht="24.95" customHeight="1" x14ac:dyDescent="0.2">
      <c r="A94" s="115" t="s">
        <v>3087</v>
      </c>
      <c r="B94" s="115" t="s">
        <v>3711</v>
      </c>
      <c r="C94" s="115" t="s">
        <v>3680</v>
      </c>
      <c r="D94" s="115">
        <v>2.5000000000000001E-3</v>
      </c>
      <c r="E94" s="112" t="s">
        <v>3710</v>
      </c>
      <c r="F94" s="115" t="s">
        <v>3688</v>
      </c>
      <c r="G94" s="117">
        <v>1.1453750000000012E-4</v>
      </c>
      <c r="H94" s="115">
        <v>2021</v>
      </c>
    </row>
    <row r="95" spans="1:8" ht="24.95" customHeight="1" x14ac:dyDescent="0.2">
      <c r="A95" s="115" t="s">
        <v>3087</v>
      </c>
      <c r="B95" s="115" t="s">
        <v>3711</v>
      </c>
      <c r="C95" s="115" t="s">
        <v>3680</v>
      </c>
      <c r="D95" s="115">
        <v>1.0999999999999999E-2</v>
      </c>
      <c r="E95" s="112" t="s">
        <v>3710</v>
      </c>
      <c r="F95" s="115" t="s">
        <v>3689</v>
      </c>
      <c r="G95" s="117">
        <v>5.726875000000006E-4</v>
      </c>
      <c r="H95" s="115">
        <v>2021</v>
      </c>
    </row>
    <row r="96" spans="1:8" ht="24.95" customHeight="1" x14ac:dyDescent="0.2">
      <c r="A96" s="115" t="s">
        <v>3087</v>
      </c>
      <c r="B96" s="115" t="s">
        <v>3711</v>
      </c>
      <c r="C96" s="115" t="s">
        <v>3680</v>
      </c>
      <c r="D96" s="115">
        <v>4.4299999999999999E-2</v>
      </c>
      <c r="E96" s="112" t="s">
        <v>3710</v>
      </c>
      <c r="F96" s="115" t="s">
        <v>3690</v>
      </c>
      <c r="G96" s="117">
        <v>2.3011625000000022E-3</v>
      </c>
      <c r="H96" s="115">
        <v>2021</v>
      </c>
    </row>
    <row r="97" spans="1:8" ht="24.95" customHeight="1" x14ac:dyDescent="0.2">
      <c r="A97" s="115" t="s">
        <v>3087</v>
      </c>
      <c r="B97" s="115" t="s">
        <v>3711</v>
      </c>
      <c r="C97" s="115" t="s">
        <v>3680</v>
      </c>
      <c r="D97" s="115">
        <v>2.5999999999999999E-3</v>
      </c>
      <c r="E97" s="112" t="s">
        <v>3710</v>
      </c>
      <c r="F97" s="115" t="s">
        <v>3691</v>
      </c>
      <c r="G97" s="117">
        <v>1.3536250000000013E-4</v>
      </c>
      <c r="H97" s="115">
        <v>2021</v>
      </c>
    </row>
    <row r="98" spans="1:8" ht="24.95" customHeight="1" x14ac:dyDescent="0.2">
      <c r="A98" s="115" t="s">
        <v>3087</v>
      </c>
      <c r="B98" s="115" t="s">
        <v>3711</v>
      </c>
      <c r="C98" s="115" t="s">
        <v>3680</v>
      </c>
      <c r="D98" s="115">
        <v>0.09</v>
      </c>
      <c r="E98" s="112" t="s">
        <v>3710</v>
      </c>
      <c r="F98" s="115" t="s">
        <v>3678</v>
      </c>
      <c r="G98" s="117">
        <v>4.6856250000000049E-3</v>
      </c>
      <c r="H98" s="115">
        <v>2021</v>
      </c>
    </row>
    <row r="99" spans="1:8" ht="24.95" customHeight="1" x14ac:dyDescent="0.2">
      <c r="A99" s="115" t="s">
        <v>3087</v>
      </c>
      <c r="B99" s="115" t="s">
        <v>3711</v>
      </c>
      <c r="C99" s="115" t="s">
        <v>3680</v>
      </c>
      <c r="D99" s="115">
        <v>4.1000000000000002E-2</v>
      </c>
      <c r="E99" s="112" t="s">
        <v>3710</v>
      </c>
      <c r="F99" s="115" t="s">
        <v>3692</v>
      </c>
      <c r="G99" s="117">
        <v>2.1345625000000019E-3</v>
      </c>
      <c r="H99" s="115">
        <v>2021</v>
      </c>
    </row>
    <row r="100" spans="1:8" ht="24.95" customHeight="1" x14ac:dyDescent="0.2">
      <c r="A100" s="115" t="s">
        <v>3087</v>
      </c>
      <c r="B100" s="115" t="s">
        <v>3711</v>
      </c>
      <c r="C100" s="115" t="s">
        <v>3680</v>
      </c>
      <c r="D100" s="115">
        <v>1.9E-3</v>
      </c>
      <c r="E100" s="112" t="s">
        <v>3710</v>
      </c>
      <c r="F100" s="115" t="s">
        <v>2199</v>
      </c>
      <c r="G100" s="117">
        <v>9.8918750000000097E-5</v>
      </c>
      <c r="H100" s="115">
        <v>2021</v>
      </c>
    </row>
    <row r="101" spans="1:8" ht="24.95" customHeight="1" x14ac:dyDescent="0.2">
      <c r="A101" s="115" t="s">
        <v>3087</v>
      </c>
      <c r="B101" s="115" t="s">
        <v>3711</v>
      </c>
      <c r="C101" s="115" t="s">
        <v>3680</v>
      </c>
      <c r="D101" s="115">
        <v>1.1299999999999999E-3</v>
      </c>
      <c r="E101" s="112" t="s">
        <v>3710</v>
      </c>
      <c r="F101" s="115" t="s">
        <v>2413</v>
      </c>
      <c r="G101" s="117">
        <v>5.8830625000000055E-5</v>
      </c>
      <c r="H101" s="115">
        <v>2021</v>
      </c>
    </row>
    <row r="102" spans="1:8" ht="24.95" customHeight="1" x14ac:dyDescent="0.2">
      <c r="A102" s="115" t="s">
        <v>3087</v>
      </c>
      <c r="B102" s="115" t="s">
        <v>3711</v>
      </c>
      <c r="C102" s="115" t="s">
        <v>3680</v>
      </c>
      <c r="D102" s="115">
        <v>3.8E-3</v>
      </c>
      <c r="E102" s="112" t="s">
        <v>3710</v>
      </c>
      <c r="F102" s="115" t="s">
        <v>2068</v>
      </c>
      <c r="G102" s="117">
        <v>1.9783999999999999E-4</v>
      </c>
      <c r="H102" s="115">
        <v>2021</v>
      </c>
    </row>
    <row r="103" spans="1:8" ht="24.95" customHeight="1" x14ac:dyDescent="0.2">
      <c r="A103" s="115" t="s">
        <v>3087</v>
      </c>
      <c r="B103" s="115" t="s">
        <v>3711</v>
      </c>
      <c r="C103" s="115" t="s">
        <v>3680</v>
      </c>
      <c r="D103" s="115">
        <v>5.1000000000000004E-4</v>
      </c>
      <c r="E103" s="112" t="s">
        <v>3710</v>
      </c>
      <c r="F103" s="115" t="s">
        <v>2399</v>
      </c>
      <c r="G103" s="117">
        <v>2.6551999999999999E-5</v>
      </c>
      <c r="H103" s="115">
        <v>2021</v>
      </c>
    </row>
    <row r="104" spans="1:8" ht="24.95" customHeight="1" x14ac:dyDescent="0.2">
      <c r="A104" s="115" t="s">
        <v>3087</v>
      </c>
      <c r="B104" s="115" t="s">
        <v>3711</v>
      </c>
      <c r="C104" s="115" t="s">
        <v>3680</v>
      </c>
      <c r="D104" s="115">
        <v>3.0000000000000001E-5</v>
      </c>
      <c r="E104" s="112" t="s">
        <v>3710</v>
      </c>
      <c r="F104" s="115" t="s">
        <v>3693</v>
      </c>
      <c r="G104" s="117">
        <v>1.5152999999999999E-6</v>
      </c>
      <c r="H104" s="115">
        <v>2021</v>
      </c>
    </row>
    <row r="105" spans="1:8" ht="24.95" customHeight="1" x14ac:dyDescent="0.2">
      <c r="A105" s="115" t="s">
        <v>3087</v>
      </c>
      <c r="B105" s="115" t="s">
        <v>3711</v>
      </c>
      <c r="C105" s="115" t="s">
        <v>3680</v>
      </c>
      <c r="D105" s="115">
        <v>4.5000000000000003E-5</v>
      </c>
      <c r="E105" s="112" t="s">
        <v>3710</v>
      </c>
      <c r="F105" s="115" t="s">
        <v>3712</v>
      </c>
      <c r="G105" s="117">
        <v>2.3427999999999998E-6</v>
      </c>
      <c r="H105" s="115">
        <v>2021</v>
      </c>
    </row>
    <row r="106" spans="1:8" ht="24.95" customHeight="1" x14ac:dyDescent="0.2">
      <c r="A106" s="115" t="s">
        <v>3087</v>
      </c>
      <c r="B106" s="115" t="s">
        <v>3384</v>
      </c>
      <c r="C106" s="112" t="s">
        <v>3680</v>
      </c>
      <c r="D106" s="115" t="s">
        <v>3709</v>
      </c>
      <c r="E106" s="115" t="s">
        <v>3709</v>
      </c>
      <c r="F106" s="115" t="s">
        <v>3695</v>
      </c>
      <c r="G106" s="117">
        <v>1.243797647740857</v>
      </c>
      <c r="H106" s="115">
        <v>2021</v>
      </c>
    </row>
    <row r="107" spans="1:8" ht="24.95" customHeight="1" x14ac:dyDescent="0.2">
      <c r="A107" s="115" t="s">
        <v>3087</v>
      </c>
      <c r="B107" s="115" t="s">
        <v>3388</v>
      </c>
      <c r="C107" s="112" t="s">
        <v>3680</v>
      </c>
      <c r="D107" s="115" t="s">
        <v>3709</v>
      </c>
      <c r="E107" s="115" t="s">
        <v>3709</v>
      </c>
      <c r="F107" s="115" t="s">
        <v>3695</v>
      </c>
      <c r="G107" s="117">
        <v>0.14976935440215425</v>
      </c>
      <c r="H107" s="115">
        <v>2021</v>
      </c>
    </row>
    <row r="108" spans="1:8" ht="24.95" customHeight="1" x14ac:dyDescent="0.2">
      <c r="A108" s="115" t="s">
        <v>3087</v>
      </c>
      <c r="B108" s="115" t="s">
        <v>3713</v>
      </c>
      <c r="C108" s="115" t="s">
        <v>3680</v>
      </c>
      <c r="D108" s="115" t="s">
        <v>3709</v>
      </c>
      <c r="E108" s="115" t="s">
        <v>3709</v>
      </c>
      <c r="F108" s="115" t="s">
        <v>214</v>
      </c>
      <c r="G108" s="117">
        <v>5.1292200000000045E-2</v>
      </c>
      <c r="H108" s="115">
        <v>2021</v>
      </c>
    </row>
    <row r="109" spans="1:8" ht="24.95" customHeight="1" x14ac:dyDescent="0.2">
      <c r="A109" s="115" t="s">
        <v>3087</v>
      </c>
      <c r="B109" s="115" t="s">
        <v>3713</v>
      </c>
      <c r="C109" s="115" t="s">
        <v>3680</v>
      </c>
      <c r="D109" s="115">
        <v>0.80681000000000003</v>
      </c>
      <c r="E109" s="112" t="s">
        <v>3710</v>
      </c>
      <c r="F109" s="115" t="s">
        <v>3699</v>
      </c>
      <c r="G109" s="117">
        <v>4.1383059882000035E-2</v>
      </c>
      <c r="H109" s="115">
        <v>2021</v>
      </c>
    </row>
    <row r="110" spans="1:8" ht="24.95" customHeight="1" x14ac:dyDescent="0.2">
      <c r="A110" s="115" t="s">
        <v>3087</v>
      </c>
      <c r="B110" s="115" t="s">
        <v>3713</v>
      </c>
      <c r="C110" s="115" t="s">
        <v>3680</v>
      </c>
      <c r="D110" s="115">
        <v>4.7200000000000002E-3</v>
      </c>
      <c r="E110" s="112" t="s">
        <v>3710</v>
      </c>
      <c r="F110" s="115" t="s">
        <v>3677</v>
      </c>
      <c r="G110" s="117">
        <v>2.4209918400000017E-4</v>
      </c>
      <c r="H110" s="115">
        <v>2021</v>
      </c>
    </row>
    <row r="111" spans="1:8" ht="24.95" customHeight="1" x14ac:dyDescent="0.2">
      <c r="A111" s="115" t="s">
        <v>3087</v>
      </c>
      <c r="B111" s="115" t="s">
        <v>3713</v>
      </c>
      <c r="C111" s="115" t="s">
        <v>3680</v>
      </c>
      <c r="D111" s="115">
        <v>5.0000000000000001E-4</v>
      </c>
      <c r="E111" s="112" t="s">
        <v>3710</v>
      </c>
      <c r="F111" s="115" t="s">
        <v>2397</v>
      </c>
      <c r="G111" s="117">
        <v>2.5646100000000022E-5</v>
      </c>
      <c r="H111" s="115">
        <v>2021</v>
      </c>
    </row>
    <row r="112" spans="1:8" ht="24.95" customHeight="1" x14ac:dyDescent="0.2">
      <c r="A112" s="115" t="s">
        <v>3087</v>
      </c>
      <c r="B112" s="115" t="s">
        <v>3713</v>
      </c>
      <c r="C112" s="115" t="s">
        <v>3680</v>
      </c>
      <c r="D112" s="115">
        <v>6.4599999999999996E-3</v>
      </c>
      <c r="E112" s="112" t="s">
        <v>3710</v>
      </c>
      <c r="F112" s="115" t="s">
        <v>3678</v>
      </c>
      <c r="G112" s="117">
        <v>3.3134761200000033E-4</v>
      </c>
      <c r="H112" s="115">
        <v>2021</v>
      </c>
    </row>
    <row r="113" spans="1:9" ht="24.95" customHeight="1" x14ac:dyDescent="0.2">
      <c r="A113" s="115" t="s">
        <v>3087</v>
      </c>
      <c r="B113" s="115" t="s">
        <v>3713</v>
      </c>
      <c r="C113" s="115" t="s">
        <v>3680</v>
      </c>
      <c r="D113" s="115">
        <v>6.3800000000000003E-3</v>
      </c>
      <c r="E113" s="112" t="s">
        <v>3710</v>
      </c>
      <c r="F113" s="115" t="s">
        <v>2399</v>
      </c>
      <c r="G113" s="117">
        <v>3.2724423600000028E-4</v>
      </c>
      <c r="H113" s="115">
        <v>2021</v>
      </c>
    </row>
    <row r="114" spans="1:9" ht="24.95" customHeight="1" x14ac:dyDescent="0.2">
      <c r="A114" s="115" t="s">
        <v>3087</v>
      </c>
      <c r="B114" s="115" t="s">
        <v>3713</v>
      </c>
      <c r="C114" s="115" t="s">
        <v>3680</v>
      </c>
      <c r="D114" s="115">
        <v>9.2630000000000004E-2</v>
      </c>
      <c r="E114" s="112" t="s">
        <v>3710</v>
      </c>
      <c r="F114" s="115" t="s">
        <v>2199</v>
      </c>
      <c r="G114" s="117">
        <v>4.7511964860000042E-3</v>
      </c>
      <c r="H114" s="115">
        <v>2021</v>
      </c>
    </row>
    <row r="115" spans="1:9" ht="24.95" customHeight="1" x14ac:dyDescent="0.2">
      <c r="A115" s="115" t="s">
        <v>3087</v>
      </c>
      <c r="B115" s="115" t="s">
        <v>3713</v>
      </c>
      <c r="C115" s="115" t="s">
        <v>3680</v>
      </c>
      <c r="D115" s="115">
        <v>1.5800000000000002E-2</v>
      </c>
      <c r="E115" s="112" t="s">
        <v>3710</v>
      </c>
      <c r="F115" s="115" t="s">
        <v>3701</v>
      </c>
      <c r="G115" s="117">
        <v>8.1041676000000076E-4</v>
      </c>
      <c r="H115" s="115">
        <v>2021</v>
      </c>
    </row>
    <row r="116" spans="1:9" ht="24.95" customHeight="1" x14ac:dyDescent="0.2">
      <c r="A116" s="115" t="s">
        <v>3087</v>
      </c>
      <c r="B116" s="112" t="s">
        <v>3702</v>
      </c>
      <c r="C116" s="115" t="s">
        <v>3680</v>
      </c>
      <c r="D116" s="115" t="s">
        <v>3709</v>
      </c>
      <c r="E116" s="115" t="s">
        <v>3709</v>
      </c>
      <c r="F116" s="115" t="s">
        <v>3695</v>
      </c>
      <c r="G116" s="117">
        <v>2.1417665595386324</v>
      </c>
      <c r="H116" s="115">
        <v>2021</v>
      </c>
    </row>
    <row r="117" spans="1:9" ht="24.95" customHeight="1" x14ac:dyDescent="0.2">
      <c r="A117" s="115" t="s">
        <v>3087</v>
      </c>
      <c r="B117" s="112" t="s">
        <v>3703</v>
      </c>
      <c r="C117" s="115" t="s">
        <v>3680</v>
      </c>
      <c r="D117" s="115" t="s">
        <v>3709</v>
      </c>
      <c r="E117" s="115" t="s">
        <v>3709</v>
      </c>
      <c r="F117" s="115" t="s">
        <v>3695</v>
      </c>
      <c r="G117" s="117">
        <v>2.1417665595386324</v>
      </c>
      <c r="H117" s="115">
        <v>2021</v>
      </c>
    </row>
    <row r="118" spans="1:9" ht="24.95" customHeight="1" x14ac:dyDescent="0.2">
      <c r="A118" s="115" t="s">
        <v>3087</v>
      </c>
      <c r="B118" s="112" t="s">
        <v>3704</v>
      </c>
      <c r="C118" s="115" t="s">
        <v>3680</v>
      </c>
      <c r="D118" s="115" t="s">
        <v>3709</v>
      </c>
      <c r="E118" s="115" t="s">
        <v>3709</v>
      </c>
      <c r="F118" s="115" t="s">
        <v>3695</v>
      </c>
      <c r="G118" s="117">
        <v>2.1417665595386324</v>
      </c>
      <c r="H118" s="115">
        <v>2021</v>
      </c>
    </row>
    <row r="119" spans="1:9" ht="24.95" customHeight="1" x14ac:dyDescent="0.2">
      <c r="A119" s="115" t="s">
        <v>3087</v>
      </c>
      <c r="B119" s="112" t="s">
        <v>3705</v>
      </c>
      <c r="C119" s="115" t="s">
        <v>3680</v>
      </c>
      <c r="D119" s="115" t="s">
        <v>3709</v>
      </c>
      <c r="E119" s="115" t="s">
        <v>3709</v>
      </c>
      <c r="F119" s="115" t="s">
        <v>214</v>
      </c>
      <c r="G119" s="117">
        <v>6.4635593750000074E-3</v>
      </c>
      <c r="H119" s="115">
        <v>2021</v>
      </c>
    </row>
    <row r="120" spans="1:9" ht="24.95" customHeight="1" x14ac:dyDescent="0.2">
      <c r="A120" s="115" t="s">
        <v>3087</v>
      </c>
      <c r="B120" s="115" t="s">
        <v>3706</v>
      </c>
      <c r="C120" s="115" t="s">
        <v>3680</v>
      </c>
      <c r="D120" s="115" t="s">
        <v>3709</v>
      </c>
      <c r="E120" s="115" t="s">
        <v>3709</v>
      </c>
      <c r="F120" s="115" t="s">
        <v>214</v>
      </c>
      <c r="G120" s="117">
        <v>1.6666325199525944</v>
      </c>
      <c r="H120" s="115">
        <v>2021</v>
      </c>
    </row>
    <row r="121" spans="1:9" ht="24.95" customHeight="1" x14ac:dyDescent="0.2">
      <c r="A121" s="115" t="s">
        <v>3073</v>
      </c>
      <c r="B121" s="134" t="s">
        <v>4265</v>
      </c>
      <c r="C121" s="134"/>
      <c r="D121" s="134"/>
      <c r="E121" s="134"/>
      <c r="F121" s="134"/>
      <c r="G121" s="134"/>
      <c r="H121" s="134"/>
    </row>
    <row r="122" spans="1:9" ht="24.95" customHeight="1" x14ac:dyDescent="0.2">
      <c r="A122" s="115" t="s">
        <v>3073</v>
      </c>
      <c r="B122" s="589" t="s">
        <v>5606</v>
      </c>
      <c r="C122" s="589" t="s">
        <v>5620</v>
      </c>
      <c r="D122" s="589"/>
      <c r="E122" s="589" t="s">
        <v>5636</v>
      </c>
      <c r="F122" s="589" t="s">
        <v>214</v>
      </c>
      <c r="G122" s="589">
        <v>6.1000000000000004E-3</v>
      </c>
      <c r="H122" s="589">
        <v>2021</v>
      </c>
      <c r="I122" s="218" t="s">
        <v>5651</v>
      </c>
    </row>
    <row r="123" spans="1:9" ht="24.95" customHeight="1" x14ac:dyDescent="0.2">
      <c r="A123" s="115" t="s">
        <v>3073</v>
      </c>
      <c r="B123" s="589" t="s">
        <v>5607</v>
      </c>
      <c r="C123" s="589" t="s">
        <v>5621</v>
      </c>
      <c r="D123" s="589"/>
      <c r="E123" s="589" t="s">
        <v>5636</v>
      </c>
      <c r="F123" s="589" t="s">
        <v>214</v>
      </c>
      <c r="G123" s="589">
        <v>5.8999999999999999E-3</v>
      </c>
      <c r="H123" s="589">
        <v>2021</v>
      </c>
      <c r="I123" s="218" t="s">
        <v>5651</v>
      </c>
    </row>
    <row r="124" spans="1:9" ht="24.95" customHeight="1" x14ac:dyDescent="0.2">
      <c r="A124" s="115" t="s">
        <v>3073</v>
      </c>
      <c r="B124" s="589" t="s">
        <v>3971</v>
      </c>
      <c r="C124" s="589" t="s">
        <v>5622</v>
      </c>
      <c r="D124" s="589"/>
      <c r="E124" s="589" t="s">
        <v>5636</v>
      </c>
      <c r="F124" s="589" t="s">
        <v>214</v>
      </c>
      <c r="G124" s="589">
        <v>4.8300000000000003E-2</v>
      </c>
      <c r="H124" s="589">
        <v>2021</v>
      </c>
      <c r="I124" s="218" t="s">
        <v>5651</v>
      </c>
    </row>
    <row r="125" spans="1:9" ht="24.95" customHeight="1" x14ac:dyDescent="0.2">
      <c r="A125" s="115" t="s">
        <v>3073</v>
      </c>
      <c r="B125" s="589" t="s">
        <v>5608</v>
      </c>
      <c r="C125" s="589" t="s">
        <v>5623</v>
      </c>
      <c r="D125" s="589"/>
      <c r="E125" s="589" t="s">
        <v>5636</v>
      </c>
      <c r="F125" s="589" t="s">
        <v>214</v>
      </c>
      <c r="G125" s="589">
        <v>4.8000000000000001E-2</v>
      </c>
      <c r="H125" s="589">
        <v>2021</v>
      </c>
      <c r="I125" s="218" t="s">
        <v>5651</v>
      </c>
    </row>
    <row r="126" spans="1:9" ht="24.95" customHeight="1" x14ac:dyDescent="0.2">
      <c r="A126" s="115" t="s">
        <v>3073</v>
      </c>
      <c r="B126" s="589" t="s">
        <v>5609</v>
      </c>
      <c r="C126" s="589" t="s">
        <v>5624</v>
      </c>
      <c r="D126" s="589"/>
      <c r="E126" s="589" t="s">
        <v>5636</v>
      </c>
      <c r="F126" s="589" t="s">
        <v>214</v>
      </c>
      <c r="G126" s="589">
        <v>6.9333</v>
      </c>
      <c r="H126" s="589">
        <v>2021</v>
      </c>
      <c r="I126" s="218" t="s">
        <v>5651</v>
      </c>
    </row>
    <row r="127" spans="1:9" ht="24.95" customHeight="1" x14ac:dyDescent="0.2">
      <c r="A127" s="115" t="s">
        <v>3073</v>
      </c>
      <c r="B127" s="589" t="s">
        <v>5610</v>
      </c>
      <c r="C127" s="589" t="s">
        <v>5625</v>
      </c>
      <c r="D127" s="589"/>
      <c r="E127" s="589" t="s">
        <v>5636</v>
      </c>
      <c r="F127" s="589" t="s">
        <v>214</v>
      </c>
      <c r="G127" s="589">
        <v>6.806</v>
      </c>
      <c r="H127" s="589">
        <v>2021</v>
      </c>
      <c r="I127" s="218" t="s">
        <v>5651</v>
      </c>
    </row>
    <row r="128" spans="1:9" ht="24.95" customHeight="1" x14ac:dyDescent="0.2">
      <c r="A128" s="115" t="s">
        <v>3073</v>
      </c>
      <c r="B128" s="589" t="s">
        <v>5611</v>
      </c>
      <c r="C128" s="589" t="s">
        <v>5626</v>
      </c>
      <c r="D128" s="589"/>
      <c r="E128" s="589" t="s">
        <v>5636</v>
      </c>
      <c r="F128" s="589" t="s">
        <v>214</v>
      </c>
      <c r="G128" s="589">
        <v>3.1320999999999999</v>
      </c>
      <c r="H128" s="589">
        <v>2021</v>
      </c>
      <c r="I128" s="218" t="s">
        <v>5651</v>
      </c>
    </row>
    <row r="129" spans="1:9" ht="24.95" customHeight="1" x14ac:dyDescent="0.2">
      <c r="A129" s="115" t="s">
        <v>3073</v>
      </c>
      <c r="B129" s="589" t="s">
        <v>5612</v>
      </c>
      <c r="C129" s="589" t="s">
        <v>5627</v>
      </c>
      <c r="D129" s="589"/>
      <c r="E129" s="589" t="s">
        <v>5636</v>
      </c>
      <c r="F129" s="589" t="s">
        <v>214</v>
      </c>
      <c r="G129" s="589">
        <v>0.1212</v>
      </c>
      <c r="H129" s="589">
        <v>2021</v>
      </c>
      <c r="I129" s="218" t="s">
        <v>5651</v>
      </c>
    </row>
    <row r="130" spans="1:9" ht="24.95" customHeight="1" x14ac:dyDescent="0.2">
      <c r="A130" s="115" t="s">
        <v>3073</v>
      </c>
      <c r="B130" s="589" t="s">
        <v>5613</v>
      </c>
      <c r="C130" s="589" t="s">
        <v>5628</v>
      </c>
      <c r="D130" s="589"/>
      <c r="E130" s="589" t="s">
        <v>5636</v>
      </c>
      <c r="F130" s="589" t="s">
        <v>214</v>
      </c>
      <c r="G130" s="589">
        <v>2.8400000000000002E-2</v>
      </c>
      <c r="H130" s="589">
        <v>2021</v>
      </c>
      <c r="I130" s="218" t="s">
        <v>5651</v>
      </c>
    </row>
    <row r="131" spans="1:9" ht="24.95" customHeight="1" x14ac:dyDescent="0.2">
      <c r="A131" s="115" t="s">
        <v>3073</v>
      </c>
      <c r="B131" s="589" t="s">
        <v>2219</v>
      </c>
      <c r="C131" s="589" t="s">
        <v>5629</v>
      </c>
      <c r="D131" s="589"/>
      <c r="E131" s="589" t="s">
        <v>5636</v>
      </c>
      <c r="F131" s="589" t="s">
        <v>214</v>
      </c>
      <c r="G131" s="589">
        <v>2.0613999999999999</v>
      </c>
      <c r="H131" s="589">
        <v>2021</v>
      </c>
      <c r="I131" s="218" t="s">
        <v>5651</v>
      </c>
    </row>
    <row r="132" spans="1:9" ht="24.95" customHeight="1" x14ac:dyDescent="0.2">
      <c r="A132" s="115" t="s">
        <v>3073</v>
      </c>
      <c r="B132" s="589" t="s">
        <v>5614</v>
      </c>
      <c r="C132" s="589" t="s">
        <v>5630</v>
      </c>
      <c r="D132" s="589"/>
      <c r="E132" s="589" t="s">
        <v>5636</v>
      </c>
      <c r="F132" s="589" t="s">
        <v>214</v>
      </c>
      <c r="G132" s="589">
        <v>0.1255</v>
      </c>
      <c r="H132" s="589">
        <v>2021</v>
      </c>
      <c r="I132" s="218" t="s">
        <v>5651</v>
      </c>
    </row>
    <row r="133" spans="1:9" ht="24.95" customHeight="1" x14ac:dyDescent="0.2">
      <c r="A133" s="115" t="s">
        <v>3073</v>
      </c>
      <c r="B133" s="589" t="s">
        <v>5615</v>
      </c>
      <c r="C133" s="589" t="s">
        <v>5631</v>
      </c>
      <c r="D133" s="589"/>
      <c r="E133" s="589" t="s">
        <v>5636</v>
      </c>
      <c r="F133" s="589" t="s">
        <v>214</v>
      </c>
      <c r="G133" s="589">
        <v>0.1016</v>
      </c>
      <c r="H133" s="589">
        <v>2021</v>
      </c>
      <c r="I133" s="218" t="s">
        <v>5651</v>
      </c>
    </row>
    <row r="134" spans="1:9" ht="24.95" customHeight="1" x14ac:dyDescent="0.2">
      <c r="A134" s="115" t="s">
        <v>3073</v>
      </c>
      <c r="B134" s="589" t="s">
        <v>5616</v>
      </c>
      <c r="C134" s="589" t="s">
        <v>5632</v>
      </c>
      <c r="D134" s="589"/>
      <c r="E134" s="589" t="s">
        <v>5636</v>
      </c>
      <c r="F134" s="589" t="s">
        <v>214</v>
      </c>
      <c r="G134" s="589">
        <v>6.8999999999999999E-3</v>
      </c>
      <c r="H134" s="589">
        <v>2021</v>
      </c>
      <c r="I134" s="218" t="s">
        <v>5651</v>
      </c>
    </row>
    <row r="135" spans="1:9" ht="24.95" customHeight="1" x14ac:dyDescent="0.2">
      <c r="A135" s="115" t="s">
        <v>3073</v>
      </c>
      <c r="B135" s="589" t="s">
        <v>5617</v>
      </c>
      <c r="C135" s="589" t="s">
        <v>5633</v>
      </c>
      <c r="D135" s="589"/>
      <c r="E135" s="589" t="s">
        <v>5636</v>
      </c>
      <c r="F135" s="589" t="s">
        <v>214</v>
      </c>
      <c r="G135" s="589">
        <v>0.16450000000000001</v>
      </c>
      <c r="H135" s="589">
        <v>2021</v>
      </c>
      <c r="I135" s="218" t="s">
        <v>5651</v>
      </c>
    </row>
    <row r="136" spans="1:9" ht="24.95" customHeight="1" x14ac:dyDescent="0.2">
      <c r="A136" s="115" t="s">
        <v>3073</v>
      </c>
      <c r="B136" s="589" t="s">
        <v>5618</v>
      </c>
      <c r="C136" s="589" t="s">
        <v>5634</v>
      </c>
      <c r="D136" s="589"/>
      <c r="E136" s="589" t="s">
        <v>5636</v>
      </c>
      <c r="F136" s="589" t="s">
        <v>214</v>
      </c>
      <c r="G136" s="589">
        <v>8.2000000000000007E-3</v>
      </c>
      <c r="H136" s="589">
        <v>2021</v>
      </c>
      <c r="I136" s="218" t="s">
        <v>5651</v>
      </c>
    </row>
    <row r="137" spans="1:9" ht="24.95" customHeight="1" x14ac:dyDescent="0.2">
      <c r="A137" s="115" t="s">
        <v>3073</v>
      </c>
      <c r="B137" s="589" t="s">
        <v>5619</v>
      </c>
      <c r="C137" s="589" t="s">
        <v>5635</v>
      </c>
      <c r="D137" s="589"/>
      <c r="E137" s="589" t="s">
        <v>5636</v>
      </c>
      <c r="F137" s="589" t="s">
        <v>214</v>
      </c>
      <c r="G137" s="589">
        <v>6.3E-3</v>
      </c>
      <c r="H137" s="589">
        <v>2021</v>
      </c>
      <c r="I137" s="218" t="s">
        <v>5651</v>
      </c>
    </row>
    <row r="138" spans="1:9" ht="24.95" customHeight="1" x14ac:dyDescent="0.2">
      <c r="A138" s="115" t="s">
        <v>3073</v>
      </c>
      <c r="B138" s="589" t="s">
        <v>5637</v>
      </c>
      <c r="C138" s="589"/>
      <c r="D138" s="589"/>
      <c r="E138" s="592" t="s">
        <v>5644</v>
      </c>
      <c r="F138" s="589" t="s">
        <v>2068</v>
      </c>
      <c r="G138" s="589">
        <v>1.2099999999999999E-3</v>
      </c>
      <c r="H138" s="589">
        <v>2021</v>
      </c>
      <c r="I138" s="218" t="s">
        <v>5650</v>
      </c>
    </row>
    <row r="139" spans="1:9" ht="24.95" customHeight="1" x14ac:dyDescent="0.2">
      <c r="A139" s="115" t="s">
        <v>3073</v>
      </c>
      <c r="B139" s="589" t="s">
        <v>5637</v>
      </c>
      <c r="C139" s="589"/>
      <c r="D139" s="589"/>
      <c r="E139" s="592" t="s">
        <v>5644</v>
      </c>
      <c r="F139" s="589" t="s">
        <v>2199</v>
      </c>
      <c r="G139" s="589">
        <v>2.5999999999999998E-4</v>
      </c>
      <c r="H139" s="589">
        <v>2021</v>
      </c>
      <c r="I139" s="218" t="s">
        <v>5650</v>
      </c>
    </row>
    <row r="140" spans="1:9" ht="24.95" customHeight="1" x14ac:dyDescent="0.2">
      <c r="A140" s="115" t="s">
        <v>3073</v>
      </c>
      <c r="B140" s="589" t="s">
        <v>5637</v>
      </c>
      <c r="C140" s="589"/>
      <c r="D140" s="589"/>
      <c r="E140" s="592" t="s">
        <v>5644</v>
      </c>
      <c r="F140" s="589" t="s">
        <v>2413</v>
      </c>
      <c r="G140" s="589">
        <v>3.0000000000000001E-5</v>
      </c>
      <c r="H140" s="589">
        <v>2021</v>
      </c>
      <c r="I140" s="218" t="s">
        <v>5650</v>
      </c>
    </row>
    <row r="141" spans="1:9" ht="24.95" customHeight="1" x14ac:dyDescent="0.2">
      <c r="A141" s="115" t="s">
        <v>3073</v>
      </c>
      <c r="B141" s="589" t="s">
        <v>5637</v>
      </c>
      <c r="C141" s="589"/>
      <c r="D141" s="589"/>
      <c r="E141" s="592" t="s">
        <v>5644</v>
      </c>
      <c r="F141" s="589" t="s">
        <v>5645</v>
      </c>
      <c r="G141" s="589">
        <v>5.3699999999999998E-2</v>
      </c>
      <c r="H141" s="589">
        <v>2021</v>
      </c>
      <c r="I141" s="218" t="s">
        <v>5650</v>
      </c>
    </row>
    <row r="142" spans="1:9" ht="24.95" customHeight="1" x14ac:dyDescent="0.2">
      <c r="A142" s="115" t="s">
        <v>3073</v>
      </c>
      <c r="B142" s="589" t="s">
        <v>5637</v>
      </c>
      <c r="C142" s="589"/>
      <c r="D142" s="589"/>
      <c r="E142" s="592" t="s">
        <v>5644</v>
      </c>
      <c r="F142" s="589" t="s">
        <v>5646</v>
      </c>
      <c r="G142" s="589">
        <v>3.7200000000000002E-3</v>
      </c>
      <c r="H142" s="589">
        <v>2021</v>
      </c>
      <c r="I142" s="218" t="s">
        <v>5650</v>
      </c>
    </row>
    <row r="143" spans="1:9" ht="24.95" customHeight="1" x14ac:dyDescent="0.2">
      <c r="A143" s="115" t="s">
        <v>3073</v>
      </c>
      <c r="B143" s="589" t="s">
        <v>5637</v>
      </c>
      <c r="C143" s="589"/>
      <c r="D143" s="589"/>
      <c r="E143" s="592" t="s">
        <v>5644</v>
      </c>
      <c r="F143" s="589" t="s">
        <v>5647</v>
      </c>
      <c r="G143" s="589">
        <v>2.1190000000000001E-2</v>
      </c>
      <c r="H143" s="589">
        <v>2021</v>
      </c>
      <c r="I143" s="218" t="s">
        <v>5650</v>
      </c>
    </row>
    <row r="144" spans="1:9" ht="24.95" customHeight="1" x14ac:dyDescent="0.2">
      <c r="A144" s="115" t="s">
        <v>3073</v>
      </c>
      <c r="B144" s="589" t="s">
        <v>5638</v>
      </c>
      <c r="C144" s="589"/>
      <c r="D144" s="589"/>
      <c r="E144" s="592" t="s">
        <v>5644</v>
      </c>
      <c r="F144" s="589" t="s">
        <v>2068</v>
      </c>
      <c r="G144" s="589">
        <v>3.3700000000000001E-2</v>
      </c>
      <c r="H144" s="589">
        <v>2021</v>
      </c>
      <c r="I144" s="218" t="s">
        <v>5650</v>
      </c>
    </row>
    <row r="145" spans="1:9" ht="24.95" customHeight="1" x14ac:dyDescent="0.2">
      <c r="A145" s="115" t="s">
        <v>3073</v>
      </c>
      <c r="B145" s="589" t="s">
        <v>5638</v>
      </c>
      <c r="C145" s="589"/>
      <c r="D145" s="589"/>
      <c r="E145" s="592" t="s">
        <v>5644</v>
      </c>
      <c r="F145" s="589" t="s">
        <v>3678</v>
      </c>
      <c r="G145" s="589">
        <v>1.1000000000000001E-3</v>
      </c>
      <c r="H145" s="589">
        <v>2021</v>
      </c>
      <c r="I145" s="218" t="s">
        <v>5650</v>
      </c>
    </row>
    <row r="146" spans="1:9" ht="24.95" customHeight="1" x14ac:dyDescent="0.2">
      <c r="A146" s="115" t="s">
        <v>3073</v>
      </c>
      <c r="B146" s="589" t="s">
        <v>5638</v>
      </c>
      <c r="C146" s="589"/>
      <c r="D146" s="589"/>
      <c r="E146" s="592" t="s">
        <v>5644</v>
      </c>
      <c r="F146" s="589" t="s">
        <v>2199</v>
      </c>
      <c r="G146" s="589">
        <v>7.5700000000000003E-3</v>
      </c>
      <c r="H146" s="589">
        <v>2021</v>
      </c>
      <c r="I146" s="218" t="s">
        <v>5650</v>
      </c>
    </row>
    <row r="147" spans="1:9" ht="24.95" customHeight="1" x14ac:dyDescent="0.2">
      <c r="A147" s="115" t="s">
        <v>3073</v>
      </c>
      <c r="B147" s="589" t="s">
        <v>5638</v>
      </c>
      <c r="C147" s="589"/>
      <c r="D147" s="589"/>
      <c r="E147" s="592" t="s">
        <v>5644</v>
      </c>
      <c r="F147" s="589" t="s">
        <v>2413</v>
      </c>
      <c r="G147" s="589">
        <v>9.6000000000000002E-4</v>
      </c>
      <c r="H147" s="589">
        <v>2021</v>
      </c>
      <c r="I147" s="218" t="s">
        <v>5650</v>
      </c>
    </row>
    <row r="148" spans="1:9" ht="24.95" customHeight="1" x14ac:dyDescent="0.2">
      <c r="A148" s="115" t="s">
        <v>3073</v>
      </c>
      <c r="B148" s="589" t="s">
        <v>5638</v>
      </c>
      <c r="C148" s="589"/>
      <c r="D148" s="589"/>
      <c r="E148" s="592" t="s">
        <v>5644</v>
      </c>
      <c r="F148" s="589" t="s">
        <v>5648</v>
      </c>
      <c r="G148" s="589">
        <v>1.0000000000000001E-5</v>
      </c>
      <c r="H148" s="589">
        <v>2021</v>
      </c>
      <c r="I148" s="218" t="s">
        <v>5650</v>
      </c>
    </row>
    <row r="149" spans="1:9" ht="24.95" customHeight="1" x14ac:dyDescent="0.2">
      <c r="A149" s="115" t="s">
        <v>3073</v>
      </c>
      <c r="B149" s="589" t="s">
        <v>5638</v>
      </c>
      <c r="C149" s="589"/>
      <c r="D149" s="589"/>
      <c r="E149" s="592" t="s">
        <v>5644</v>
      </c>
      <c r="F149" s="589" t="s">
        <v>2397</v>
      </c>
      <c r="G149" s="589">
        <v>3.0000000000000001E-5</v>
      </c>
      <c r="H149" s="589">
        <v>2021</v>
      </c>
      <c r="I149" s="218" t="s">
        <v>5650</v>
      </c>
    </row>
    <row r="150" spans="1:9" ht="24.95" customHeight="1" x14ac:dyDescent="0.2">
      <c r="A150" s="115" t="s">
        <v>3073</v>
      </c>
      <c r="B150" s="589" t="s">
        <v>5638</v>
      </c>
      <c r="C150" s="589"/>
      <c r="D150" s="589"/>
      <c r="E150" s="592" t="s">
        <v>5644</v>
      </c>
      <c r="F150" s="589" t="s">
        <v>2382</v>
      </c>
      <c r="G150" s="589">
        <v>1.0000000000000001E-5</v>
      </c>
      <c r="H150" s="589">
        <v>2021</v>
      </c>
      <c r="I150" s="218" t="s">
        <v>5650</v>
      </c>
    </row>
    <row r="151" spans="1:9" ht="24.95" customHeight="1" x14ac:dyDescent="0.2">
      <c r="A151" s="115" t="s">
        <v>3073</v>
      </c>
      <c r="B151" s="589" t="s">
        <v>5638</v>
      </c>
      <c r="C151" s="589"/>
      <c r="D151" s="589"/>
      <c r="E151" s="592" t="s">
        <v>5644</v>
      </c>
      <c r="F151" s="589" t="s">
        <v>2399</v>
      </c>
      <c r="G151" s="589">
        <v>5.5999999999999995E-4</v>
      </c>
      <c r="H151" s="589">
        <v>2021</v>
      </c>
      <c r="I151" s="218" t="s">
        <v>5650</v>
      </c>
    </row>
    <row r="152" spans="1:9" ht="24.95" customHeight="1" x14ac:dyDescent="0.2">
      <c r="A152" s="115" t="s">
        <v>3073</v>
      </c>
      <c r="B152" s="589" t="s">
        <v>5639</v>
      </c>
      <c r="C152" s="589"/>
      <c r="D152" s="589"/>
      <c r="E152" s="592" t="s">
        <v>5644</v>
      </c>
      <c r="F152" s="589" t="s">
        <v>2068</v>
      </c>
      <c r="G152" s="589">
        <v>9.9089999999999998E-2</v>
      </c>
      <c r="H152" s="589">
        <v>2021</v>
      </c>
      <c r="I152" s="218" t="s">
        <v>5650</v>
      </c>
    </row>
    <row r="153" spans="1:9" ht="24.95" customHeight="1" x14ac:dyDescent="0.2">
      <c r="A153" s="115" t="s">
        <v>3073</v>
      </c>
      <c r="B153" s="589" t="s">
        <v>5639</v>
      </c>
      <c r="C153" s="589"/>
      <c r="D153" s="589"/>
      <c r="E153" s="592" t="s">
        <v>5644</v>
      </c>
      <c r="F153" s="589" t="s">
        <v>2199</v>
      </c>
      <c r="G153" s="589">
        <v>2.7999999999999998E-4</v>
      </c>
      <c r="H153" s="589">
        <v>2021</v>
      </c>
      <c r="I153" s="218" t="s">
        <v>5650</v>
      </c>
    </row>
    <row r="154" spans="1:9" ht="24.95" customHeight="1" x14ac:dyDescent="0.2">
      <c r="A154" s="115" t="s">
        <v>3073</v>
      </c>
      <c r="B154" s="589" t="s">
        <v>5639</v>
      </c>
      <c r="C154" s="589"/>
      <c r="D154" s="589"/>
      <c r="E154" s="592" t="s">
        <v>5644</v>
      </c>
      <c r="F154" s="589" t="s">
        <v>2413</v>
      </c>
      <c r="G154" s="589">
        <v>1.0000000000000001E-5</v>
      </c>
      <c r="H154" s="589">
        <v>2021</v>
      </c>
      <c r="I154" s="218" t="s">
        <v>5650</v>
      </c>
    </row>
    <row r="155" spans="1:9" ht="24.95" customHeight="1" x14ac:dyDescent="0.2">
      <c r="A155" s="115" t="s">
        <v>3073</v>
      </c>
      <c r="B155" s="589" t="s">
        <v>5639</v>
      </c>
      <c r="C155" s="589"/>
      <c r="D155" s="589"/>
      <c r="E155" s="592" t="s">
        <v>5644</v>
      </c>
      <c r="F155" s="589" t="s">
        <v>2399</v>
      </c>
      <c r="G155" s="589">
        <v>4.0000000000000003E-5</v>
      </c>
      <c r="H155" s="589">
        <v>2021</v>
      </c>
      <c r="I155" s="218" t="s">
        <v>5650</v>
      </c>
    </row>
    <row r="156" spans="1:9" ht="24.95" customHeight="1" x14ac:dyDescent="0.2">
      <c r="A156" s="115" t="s">
        <v>3073</v>
      </c>
      <c r="B156" s="589" t="s">
        <v>5639</v>
      </c>
      <c r="C156" s="589"/>
      <c r="D156" s="589"/>
      <c r="E156" s="592" t="s">
        <v>5644</v>
      </c>
      <c r="F156" s="589" t="s">
        <v>2397</v>
      </c>
      <c r="G156" s="589">
        <v>0</v>
      </c>
      <c r="H156" s="589">
        <v>2021</v>
      </c>
      <c r="I156" s="218" t="s">
        <v>5650</v>
      </c>
    </row>
    <row r="157" spans="1:9" ht="24.95" customHeight="1" x14ac:dyDescent="0.2">
      <c r="A157" s="115" t="s">
        <v>3073</v>
      </c>
      <c r="B157" s="589" t="s">
        <v>5639</v>
      </c>
      <c r="C157" s="589"/>
      <c r="D157" s="589"/>
      <c r="E157" s="592" t="s">
        <v>5644</v>
      </c>
      <c r="F157" s="589" t="s">
        <v>5647</v>
      </c>
      <c r="G157" s="589">
        <v>9.3999999999999997E-4</v>
      </c>
      <c r="H157" s="589">
        <v>2021</v>
      </c>
      <c r="I157" s="218" t="s">
        <v>5650</v>
      </c>
    </row>
    <row r="158" spans="1:9" ht="24.95" customHeight="1" x14ac:dyDescent="0.2">
      <c r="A158" s="115" t="s">
        <v>3073</v>
      </c>
      <c r="B158" s="589" t="s">
        <v>5639</v>
      </c>
      <c r="C158" s="589"/>
      <c r="D158" s="589"/>
      <c r="E158" s="592" t="s">
        <v>5644</v>
      </c>
      <c r="F158" s="589" t="s">
        <v>5645</v>
      </c>
      <c r="G158" s="589">
        <v>6.4999999999999997E-3</v>
      </c>
      <c r="H158" s="589">
        <v>2021</v>
      </c>
      <c r="I158" s="218" t="s">
        <v>5650</v>
      </c>
    </row>
    <row r="159" spans="1:9" ht="24.95" customHeight="1" x14ac:dyDescent="0.2">
      <c r="A159" s="115" t="s">
        <v>3073</v>
      </c>
      <c r="B159" s="589" t="s">
        <v>5639</v>
      </c>
      <c r="C159" s="589"/>
      <c r="D159" s="589"/>
      <c r="E159" s="592" t="s">
        <v>5644</v>
      </c>
      <c r="F159" s="589" t="s">
        <v>5646</v>
      </c>
      <c r="G159" s="589">
        <v>4.4999999999999999E-4</v>
      </c>
      <c r="H159" s="589">
        <v>2021</v>
      </c>
      <c r="I159" s="218" t="s">
        <v>5650</v>
      </c>
    </row>
    <row r="160" spans="1:9" ht="24.95" customHeight="1" x14ac:dyDescent="0.2">
      <c r="A160" s="115" t="s">
        <v>3073</v>
      </c>
      <c r="B160" s="589" t="s">
        <v>5640</v>
      </c>
      <c r="C160" s="589"/>
      <c r="D160" s="589"/>
      <c r="E160" s="592" t="s">
        <v>5644</v>
      </c>
      <c r="F160" s="589" t="s">
        <v>2068</v>
      </c>
      <c r="G160" s="589">
        <v>2.7999999999999998E-4</v>
      </c>
      <c r="H160" s="589">
        <v>2021</v>
      </c>
      <c r="I160" s="218" t="s">
        <v>5650</v>
      </c>
    </row>
    <row r="161" spans="1:9" ht="24.95" customHeight="1" x14ac:dyDescent="0.2">
      <c r="A161" s="115" t="s">
        <v>3073</v>
      </c>
      <c r="B161" s="589" t="s">
        <v>5640</v>
      </c>
      <c r="C161" s="589"/>
      <c r="D161" s="589"/>
      <c r="E161" s="592" t="s">
        <v>5644</v>
      </c>
      <c r="F161" s="589" t="s">
        <v>3678</v>
      </c>
      <c r="G161" s="589">
        <v>1.0000000000000001E-5</v>
      </c>
      <c r="H161" s="589">
        <v>2021</v>
      </c>
      <c r="I161" s="218" t="s">
        <v>5650</v>
      </c>
    </row>
    <row r="162" spans="1:9" ht="24.95" customHeight="1" x14ac:dyDescent="0.2">
      <c r="A162" s="115" t="s">
        <v>3073</v>
      </c>
      <c r="B162" s="589" t="s">
        <v>5640</v>
      </c>
      <c r="C162" s="589"/>
      <c r="D162" s="589"/>
      <c r="E162" s="592" t="s">
        <v>5644</v>
      </c>
      <c r="F162" s="589" t="s">
        <v>2199</v>
      </c>
      <c r="G162" s="589">
        <v>6.0000000000000002E-5</v>
      </c>
      <c r="H162" s="589">
        <v>2021</v>
      </c>
      <c r="I162" s="218" t="s">
        <v>5650</v>
      </c>
    </row>
    <row r="163" spans="1:9" ht="24.95" customHeight="1" x14ac:dyDescent="0.2">
      <c r="A163" s="115" t="s">
        <v>3073</v>
      </c>
      <c r="B163" s="589" t="s">
        <v>5640</v>
      </c>
      <c r="C163" s="589"/>
      <c r="D163" s="589"/>
      <c r="E163" s="592" t="s">
        <v>5644</v>
      </c>
      <c r="F163" s="589" t="s">
        <v>2413</v>
      </c>
      <c r="G163" s="589">
        <v>1.0000000000000001E-5</v>
      </c>
      <c r="H163" s="589">
        <v>2021</v>
      </c>
      <c r="I163" s="218" t="s">
        <v>5650</v>
      </c>
    </row>
    <row r="164" spans="1:9" ht="24.95" customHeight="1" x14ac:dyDescent="0.2">
      <c r="A164" s="115" t="s">
        <v>3073</v>
      </c>
      <c r="B164" s="589" t="s">
        <v>5640</v>
      </c>
      <c r="C164" s="589"/>
      <c r="D164" s="589"/>
      <c r="E164" s="592" t="s">
        <v>5644</v>
      </c>
      <c r="F164" s="589" t="s">
        <v>2399</v>
      </c>
      <c r="G164" s="589">
        <v>0</v>
      </c>
      <c r="H164" s="589">
        <v>2021</v>
      </c>
      <c r="I164" s="218" t="s">
        <v>5650</v>
      </c>
    </row>
    <row r="165" spans="1:9" ht="24.95" customHeight="1" x14ac:dyDescent="0.2">
      <c r="A165" s="115" t="s">
        <v>3073</v>
      </c>
      <c r="B165" s="589" t="s">
        <v>5641</v>
      </c>
      <c r="C165" s="589"/>
      <c r="D165" s="589"/>
      <c r="E165" s="592" t="s">
        <v>5644</v>
      </c>
      <c r="F165" s="589" t="s">
        <v>2068</v>
      </c>
      <c r="G165" s="589">
        <v>2.0000000000000002E-5</v>
      </c>
      <c r="H165" s="589">
        <v>2021</v>
      </c>
      <c r="I165" s="218" t="s">
        <v>5650</v>
      </c>
    </row>
    <row r="166" spans="1:9" ht="24.95" customHeight="1" x14ac:dyDescent="0.2">
      <c r="A166" s="115" t="s">
        <v>3073</v>
      </c>
      <c r="B166" s="589" t="s">
        <v>5641</v>
      </c>
      <c r="C166" s="589"/>
      <c r="D166" s="589"/>
      <c r="E166" s="592" t="s">
        <v>5644</v>
      </c>
      <c r="F166" s="589" t="s">
        <v>3678</v>
      </c>
      <c r="G166" s="589">
        <v>1.06E-3</v>
      </c>
      <c r="H166" s="589">
        <v>2021</v>
      </c>
      <c r="I166" s="218" t="s">
        <v>5650</v>
      </c>
    </row>
    <row r="167" spans="1:9" ht="24.95" customHeight="1" x14ac:dyDescent="0.2">
      <c r="A167" s="115" t="s">
        <v>3073</v>
      </c>
      <c r="B167" s="589" t="s">
        <v>5641</v>
      </c>
      <c r="C167" s="589"/>
      <c r="D167" s="589"/>
      <c r="E167" s="592" t="s">
        <v>5644</v>
      </c>
      <c r="F167" s="589" t="s">
        <v>2399</v>
      </c>
      <c r="G167" s="589">
        <v>0</v>
      </c>
      <c r="H167" s="589">
        <v>2021</v>
      </c>
      <c r="I167" s="218" t="s">
        <v>5650</v>
      </c>
    </row>
    <row r="168" spans="1:9" ht="24.95" customHeight="1" x14ac:dyDescent="0.2">
      <c r="A168" s="115" t="s">
        <v>3073</v>
      </c>
      <c r="B168" s="589" t="s">
        <v>5641</v>
      </c>
      <c r="C168" s="589"/>
      <c r="D168" s="589"/>
      <c r="E168" s="592" t="s">
        <v>5644</v>
      </c>
      <c r="F168" s="589" t="s">
        <v>2199</v>
      </c>
      <c r="G168" s="589">
        <v>1.0000000000000001E-5</v>
      </c>
      <c r="H168" s="589">
        <v>2021</v>
      </c>
      <c r="I168" s="218" t="s">
        <v>5650</v>
      </c>
    </row>
    <row r="169" spans="1:9" ht="24.95" customHeight="1" x14ac:dyDescent="0.2">
      <c r="A169" s="115" t="s">
        <v>3073</v>
      </c>
      <c r="B169" s="589" t="s">
        <v>5641</v>
      </c>
      <c r="C169" s="589"/>
      <c r="D169" s="589"/>
      <c r="E169" s="592" t="s">
        <v>5644</v>
      </c>
      <c r="F169" s="589" t="s">
        <v>2413</v>
      </c>
      <c r="G169" s="589">
        <v>0</v>
      </c>
      <c r="H169" s="589">
        <v>2021</v>
      </c>
      <c r="I169" s="218" t="s">
        <v>5650</v>
      </c>
    </row>
    <row r="170" spans="1:9" ht="24.95" customHeight="1" x14ac:dyDescent="0.2">
      <c r="A170" s="115" t="s">
        <v>3073</v>
      </c>
      <c r="B170" s="589" t="s">
        <v>5641</v>
      </c>
      <c r="C170" s="589"/>
      <c r="D170" s="589"/>
      <c r="E170" s="592" t="s">
        <v>5644</v>
      </c>
      <c r="F170" s="589" t="s">
        <v>2395</v>
      </c>
      <c r="G170" s="589">
        <v>1E-4</v>
      </c>
      <c r="H170" s="589">
        <v>2021</v>
      </c>
      <c r="I170" s="218" t="s">
        <v>5650</v>
      </c>
    </row>
    <row r="171" spans="1:9" ht="24.95" customHeight="1" x14ac:dyDescent="0.2">
      <c r="A171" s="115" t="s">
        <v>3073</v>
      </c>
      <c r="B171" s="589" t="s">
        <v>5641</v>
      </c>
      <c r="C171" s="589"/>
      <c r="D171" s="589"/>
      <c r="E171" s="592" t="s">
        <v>5644</v>
      </c>
      <c r="F171" s="589" t="s">
        <v>2196</v>
      </c>
      <c r="G171" s="589">
        <v>2.66E-3</v>
      </c>
      <c r="H171" s="589">
        <v>2021</v>
      </c>
      <c r="I171" s="218" t="s">
        <v>5650</v>
      </c>
    </row>
    <row r="172" spans="1:9" ht="24.95" customHeight="1" x14ac:dyDescent="0.2">
      <c r="A172" s="115" t="s">
        <v>3073</v>
      </c>
      <c r="B172" s="589" t="s">
        <v>5641</v>
      </c>
      <c r="C172" s="589"/>
      <c r="D172" s="589"/>
      <c r="E172" s="592" t="s">
        <v>5644</v>
      </c>
      <c r="F172" s="589" t="s">
        <v>5649</v>
      </c>
      <c r="G172" s="589">
        <v>6.4999999999999997E-4</v>
      </c>
      <c r="H172" s="589">
        <v>2021</v>
      </c>
      <c r="I172" s="218" t="s">
        <v>5650</v>
      </c>
    </row>
    <row r="173" spans="1:9" ht="24.95" customHeight="1" x14ac:dyDescent="0.2">
      <c r="A173" s="115" t="s">
        <v>3073</v>
      </c>
      <c r="B173" s="589" t="s">
        <v>5641</v>
      </c>
      <c r="C173" s="589"/>
      <c r="D173" s="589"/>
      <c r="E173" s="592" t="s">
        <v>5644</v>
      </c>
      <c r="F173" s="589" t="s">
        <v>3692</v>
      </c>
      <c r="G173" s="589">
        <v>3.6000000000000002E-4</v>
      </c>
      <c r="H173" s="589">
        <v>2021</v>
      </c>
      <c r="I173" s="218" t="s">
        <v>5650</v>
      </c>
    </row>
    <row r="174" spans="1:9" ht="24.95" customHeight="1" x14ac:dyDescent="0.2">
      <c r="A174" s="115" t="s">
        <v>3073</v>
      </c>
      <c r="B174" s="589" t="s">
        <v>5642</v>
      </c>
      <c r="C174" s="589"/>
      <c r="D174" s="589"/>
      <c r="E174" s="592" t="s">
        <v>5644</v>
      </c>
      <c r="F174" s="589" t="s">
        <v>2068</v>
      </c>
      <c r="G174" s="589">
        <v>1.56E-3</v>
      </c>
      <c r="H174" s="589">
        <v>2021</v>
      </c>
      <c r="I174" s="218" t="s">
        <v>5650</v>
      </c>
    </row>
    <row r="175" spans="1:9" ht="24.95" customHeight="1" x14ac:dyDescent="0.2">
      <c r="A175" s="115" t="s">
        <v>3073</v>
      </c>
      <c r="B175" s="589" t="s">
        <v>5642</v>
      </c>
      <c r="C175" s="589"/>
      <c r="D175" s="589"/>
      <c r="E175" s="592" t="s">
        <v>5644</v>
      </c>
      <c r="F175" s="589" t="s">
        <v>3678</v>
      </c>
      <c r="G175" s="589">
        <v>6.9999999999999994E-5</v>
      </c>
      <c r="H175" s="589">
        <v>2021</v>
      </c>
      <c r="I175" s="218" t="s">
        <v>5650</v>
      </c>
    </row>
    <row r="176" spans="1:9" ht="24.95" customHeight="1" x14ac:dyDescent="0.2">
      <c r="A176" s="115" t="s">
        <v>3073</v>
      </c>
      <c r="B176" s="589" t="s">
        <v>5642</v>
      </c>
      <c r="C176" s="589"/>
      <c r="D176" s="589"/>
      <c r="E176" s="592" t="s">
        <v>5644</v>
      </c>
      <c r="F176" s="589" t="s">
        <v>2199</v>
      </c>
      <c r="G176" s="589">
        <v>2.5999999999999998E-4</v>
      </c>
      <c r="H176" s="589">
        <v>2021</v>
      </c>
      <c r="I176" s="218" t="s">
        <v>5650</v>
      </c>
    </row>
    <row r="177" spans="1:9" ht="24.95" customHeight="1" x14ac:dyDescent="0.2">
      <c r="A177" s="115" t="s">
        <v>3073</v>
      </c>
      <c r="B177" s="589" t="s">
        <v>5642</v>
      </c>
      <c r="C177" s="589"/>
      <c r="D177" s="589"/>
      <c r="E177" s="592" t="s">
        <v>5644</v>
      </c>
      <c r="F177" s="589" t="s">
        <v>2413</v>
      </c>
      <c r="G177" s="589">
        <v>4.0000000000000003E-5</v>
      </c>
      <c r="H177" s="589">
        <v>2021</v>
      </c>
      <c r="I177" s="218" t="s">
        <v>5650</v>
      </c>
    </row>
    <row r="178" spans="1:9" ht="24.95" customHeight="1" x14ac:dyDescent="0.2">
      <c r="A178" s="115" t="s">
        <v>3073</v>
      </c>
      <c r="B178" s="589" t="s">
        <v>5642</v>
      </c>
      <c r="C178" s="589"/>
      <c r="D178" s="589"/>
      <c r="E178" s="592" t="s">
        <v>5644</v>
      </c>
      <c r="F178" s="589" t="s">
        <v>2399</v>
      </c>
      <c r="G178" s="589">
        <v>2.0000000000000002E-5</v>
      </c>
      <c r="H178" s="589">
        <v>2021</v>
      </c>
      <c r="I178" s="218" t="s">
        <v>5650</v>
      </c>
    </row>
    <row r="179" spans="1:9" ht="24.95" customHeight="1" x14ac:dyDescent="0.2">
      <c r="A179" s="115" t="s">
        <v>3073</v>
      </c>
      <c r="B179" s="589" t="s">
        <v>5642</v>
      </c>
      <c r="C179" s="589"/>
      <c r="D179" s="589"/>
      <c r="E179" s="592" t="s">
        <v>5644</v>
      </c>
      <c r="F179" s="589" t="s">
        <v>2196</v>
      </c>
      <c r="G179" s="589">
        <v>7.2000000000000005E-4</v>
      </c>
      <c r="H179" s="589">
        <v>2021</v>
      </c>
      <c r="I179" s="218" t="s">
        <v>5650</v>
      </c>
    </row>
    <row r="180" spans="1:9" ht="24.95" customHeight="1" x14ac:dyDescent="0.2">
      <c r="A180" s="115" t="s">
        <v>3073</v>
      </c>
      <c r="B180" s="589" t="s">
        <v>5642</v>
      </c>
      <c r="C180" s="589"/>
      <c r="D180" s="589"/>
      <c r="E180" s="592" t="s">
        <v>5644</v>
      </c>
      <c r="F180" s="589" t="s">
        <v>5647</v>
      </c>
      <c r="G180" s="589">
        <v>4.4000000000000002E-4</v>
      </c>
      <c r="H180" s="589">
        <v>2021</v>
      </c>
      <c r="I180" s="218" t="s">
        <v>5650</v>
      </c>
    </row>
    <row r="181" spans="1:9" ht="24.95" customHeight="1" x14ac:dyDescent="0.2">
      <c r="A181" s="115" t="s">
        <v>3073</v>
      </c>
      <c r="B181" s="589" t="s">
        <v>5642</v>
      </c>
      <c r="C181" s="589"/>
      <c r="D181" s="589"/>
      <c r="E181" s="592" t="s">
        <v>5644</v>
      </c>
      <c r="F181" s="589" t="s">
        <v>5645</v>
      </c>
      <c r="G181" s="589">
        <v>3.0599999999999998E-3</v>
      </c>
      <c r="H181" s="589">
        <v>2021</v>
      </c>
      <c r="I181" s="218" t="s">
        <v>5650</v>
      </c>
    </row>
    <row r="182" spans="1:9" ht="24.95" customHeight="1" x14ac:dyDescent="0.2">
      <c r="A182" s="115" t="s">
        <v>3073</v>
      </c>
      <c r="B182" s="589" t="s">
        <v>5642</v>
      </c>
      <c r="C182" s="589"/>
      <c r="D182" s="589"/>
      <c r="E182" s="592" t="s">
        <v>5644</v>
      </c>
      <c r="F182" s="589" t="s">
        <v>5646</v>
      </c>
      <c r="G182" s="589">
        <v>2.1000000000000001E-4</v>
      </c>
      <c r="H182" s="589">
        <v>2021</v>
      </c>
      <c r="I182" s="218" t="s">
        <v>5650</v>
      </c>
    </row>
    <row r="183" spans="1:9" ht="24.95" customHeight="1" x14ac:dyDescent="0.2">
      <c r="A183" s="115" t="s">
        <v>3073</v>
      </c>
      <c r="B183" s="589" t="s">
        <v>5643</v>
      </c>
      <c r="C183" s="589"/>
      <c r="D183" s="589"/>
      <c r="E183" s="592" t="s">
        <v>5644</v>
      </c>
      <c r="F183" s="589" t="s">
        <v>2068</v>
      </c>
      <c r="G183" s="589">
        <v>0</v>
      </c>
      <c r="H183" s="589">
        <v>2021</v>
      </c>
      <c r="I183" s="218" t="s">
        <v>5650</v>
      </c>
    </row>
    <row r="184" spans="1:9" ht="24.95" customHeight="1" x14ac:dyDescent="0.2">
      <c r="A184" s="115" t="s">
        <v>3073</v>
      </c>
      <c r="B184" s="589" t="s">
        <v>5643</v>
      </c>
      <c r="C184" s="589"/>
      <c r="D184" s="589"/>
      <c r="E184" s="592" t="s">
        <v>5644</v>
      </c>
      <c r="F184" s="589" t="s">
        <v>3678</v>
      </c>
      <c r="G184" s="589">
        <v>0</v>
      </c>
      <c r="H184" s="589">
        <v>2021</v>
      </c>
      <c r="I184" s="218" t="s">
        <v>5650</v>
      </c>
    </row>
    <row r="185" spans="1:9" ht="24.95" customHeight="1" x14ac:dyDescent="0.2">
      <c r="A185" s="115" t="s">
        <v>3073</v>
      </c>
      <c r="B185" s="589" t="s">
        <v>5643</v>
      </c>
      <c r="C185" s="589"/>
      <c r="D185" s="589"/>
      <c r="E185" s="592" t="s">
        <v>5644</v>
      </c>
      <c r="F185" s="589" t="s">
        <v>2382</v>
      </c>
      <c r="G185" s="589">
        <v>1.0000000000000001E-5</v>
      </c>
      <c r="H185" s="589">
        <v>2021</v>
      </c>
      <c r="I185" s="218" t="s">
        <v>5650</v>
      </c>
    </row>
    <row r="186" spans="1:9" ht="24.95" customHeight="1" x14ac:dyDescent="0.2">
      <c r="A186" s="115" t="s">
        <v>3073</v>
      </c>
      <c r="B186" s="589" t="s">
        <v>5643</v>
      </c>
      <c r="C186" s="589"/>
      <c r="D186" s="589"/>
      <c r="E186" s="592" t="s">
        <v>5644</v>
      </c>
      <c r="F186" s="589" t="s">
        <v>2399</v>
      </c>
      <c r="G186" s="589">
        <v>0</v>
      </c>
      <c r="H186" s="589">
        <v>2021</v>
      </c>
      <c r="I186" s="218" t="s">
        <v>5650</v>
      </c>
    </row>
    <row r="187" spans="1:9" ht="24.95" customHeight="1" x14ac:dyDescent="0.2">
      <c r="A187" s="115" t="s">
        <v>3073</v>
      </c>
      <c r="B187" s="589" t="s">
        <v>5643</v>
      </c>
      <c r="C187" s="589"/>
      <c r="D187" s="589"/>
      <c r="E187" s="592" t="s">
        <v>5644</v>
      </c>
      <c r="F187" s="589" t="s">
        <v>2199</v>
      </c>
      <c r="G187" s="589">
        <v>0</v>
      </c>
      <c r="H187" s="589">
        <v>2021</v>
      </c>
      <c r="I187" s="218" t="s">
        <v>5650</v>
      </c>
    </row>
    <row r="188" spans="1:9" ht="24.95" customHeight="1" x14ac:dyDescent="0.2">
      <c r="A188" s="115" t="s">
        <v>3073</v>
      </c>
      <c r="B188" s="589" t="s">
        <v>5643</v>
      </c>
      <c r="C188" s="589"/>
      <c r="D188" s="589"/>
      <c r="E188" s="592" t="s">
        <v>5644</v>
      </c>
      <c r="F188" s="589" t="s">
        <v>2413</v>
      </c>
      <c r="G188" s="589">
        <v>0</v>
      </c>
      <c r="H188" s="589">
        <v>2021</v>
      </c>
      <c r="I188" s="218" t="s">
        <v>5650</v>
      </c>
    </row>
    <row r="189" spans="1:9" ht="24.95" customHeight="1" x14ac:dyDescent="0.2">
      <c r="A189" s="115" t="s">
        <v>3073</v>
      </c>
      <c r="B189" s="589" t="s">
        <v>5643</v>
      </c>
      <c r="C189" s="589"/>
      <c r="D189" s="589"/>
      <c r="E189" s="592" t="s">
        <v>5644</v>
      </c>
      <c r="F189" s="589" t="s">
        <v>5648</v>
      </c>
      <c r="G189" s="589">
        <v>0</v>
      </c>
      <c r="H189" s="589">
        <v>2021</v>
      </c>
      <c r="I189" s="218" t="s">
        <v>5650</v>
      </c>
    </row>
    <row r="190" spans="1:9" ht="24.95" customHeight="1" x14ac:dyDescent="0.2">
      <c r="A190" s="115" t="s">
        <v>3073</v>
      </c>
      <c r="B190" s="589" t="s">
        <v>5643</v>
      </c>
      <c r="C190" s="589"/>
      <c r="D190" s="589"/>
      <c r="E190" s="592" t="s">
        <v>5644</v>
      </c>
      <c r="F190" s="589" t="s">
        <v>3649</v>
      </c>
      <c r="G190" s="589">
        <v>5.0000000000000002E-5</v>
      </c>
      <c r="H190" s="589">
        <v>2021</v>
      </c>
      <c r="I190" s="218" t="s">
        <v>5650</v>
      </c>
    </row>
    <row r="191" spans="1:9" ht="24.95" customHeight="1" x14ac:dyDescent="0.2">
      <c r="A191" s="115" t="s">
        <v>3073</v>
      </c>
      <c r="B191" s="589" t="s">
        <v>5643</v>
      </c>
      <c r="C191" s="589"/>
      <c r="D191" s="589"/>
      <c r="E191" s="592" t="s">
        <v>5644</v>
      </c>
      <c r="F191" s="589" t="s">
        <v>2196</v>
      </c>
      <c r="G191" s="589">
        <v>0</v>
      </c>
      <c r="H191" s="589">
        <v>2021</v>
      </c>
      <c r="I191" s="218" t="s">
        <v>5650</v>
      </c>
    </row>
    <row r="192" spans="1:9" ht="24.95" customHeight="1" x14ac:dyDescent="0.2">
      <c r="A192" s="115" t="s">
        <v>3073</v>
      </c>
      <c r="B192" s="589" t="s">
        <v>5652</v>
      </c>
      <c r="C192" s="589"/>
      <c r="D192" s="589"/>
      <c r="E192" s="592" t="s">
        <v>5653</v>
      </c>
      <c r="F192" s="589" t="s">
        <v>2068</v>
      </c>
      <c r="G192" s="589">
        <v>0.20130000000000001</v>
      </c>
      <c r="H192" s="589">
        <v>2021</v>
      </c>
      <c r="I192" s="218" t="s">
        <v>5668</v>
      </c>
    </row>
    <row r="193" spans="1:9" ht="24.95" customHeight="1" x14ac:dyDescent="0.2">
      <c r="A193" s="115" t="s">
        <v>3073</v>
      </c>
      <c r="B193" s="589" t="s">
        <v>5652</v>
      </c>
      <c r="C193" s="589"/>
      <c r="D193" s="589"/>
      <c r="E193" s="592" t="s">
        <v>5653</v>
      </c>
      <c r="F193" s="589" t="s">
        <v>5103</v>
      </c>
      <c r="G193" s="589">
        <v>1.1000000000000001E-3</v>
      </c>
      <c r="H193" s="589">
        <v>2021</v>
      </c>
      <c r="I193" s="218" t="s">
        <v>5668</v>
      </c>
    </row>
    <row r="194" spans="1:9" ht="24.95" customHeight="1" x14ac:dyDescent="0.2">
      <c r="A194" s="115" t="s">
        <v>3073</v>
      </c>
      <c r="B194" s="589" t="s">
        <v>5652</v>
      </c>
      <c r="C194" s="589"/>
      <c r="D194" s="589"/>
      <c r="E194" s="592" t="s">
        <v>5653</v>
      </c>
      <c r="F194" s="589" t="s">
        <v>3678</v>
      </c>
      <c r="G194" s="589">
        <v>0.1507</v>
      </c>
      <c r="H194" s="589">
        <v>2021</v>
      </c>
      <c r="I194" s="218" t="s">
        <v>5668</v>
      </c>
    </row>
    <row r="195" spans="1:9" ht="24.95" customHeight="1" x14ac:dyDescent="0.2">
      <c r="A195" s="115" t="s">
        <v>3073</v>
      </c>
      <c r="B195" s="589" t="s">
        <v>5652</v>
      </c>
      <c r="C195" s="589"/>
      <c r="D195" s="589"/>
      <c r="E195" s="592" t="s">
        <v>5653</v>
      </c>
      <c r="F195" s="589" t="s">
        <v>2399</v>
      </c>
      <c r="G195" s="589">
        <v>3.8E-3</v>
      </c>
      <c r="H195" s="589">
        <v>2021</v>
      </c>
      <c r="I195" s="218" t="s">
        <v>5668</v>
      </c>
    </row>
    <row r="196" spans="1:9" ht="24.95" customHeight="1" x14ac:dyDescent="0.2">
      <c r="A196" s="115" t="s">
        <v>3073</v>
      </c>
      <c r="B196" s="589" t="s">
        <v>5652</v>
      </c>
      <c r="C196" s="589"/>
      <c r="D196" s="589"/>
      <c r="E196" s="592" t="s">
        <v>5653</v>
      </c>
      <c r="F196" s="589" t="s">
        <v>2199</v>
      </c>
      <c r="G196" s="589">
        <v>3.9399999999999998E-2</v>
      </c>
      <c r="H196" s="589">
        <v>2021</v>
      </c>
      <c r="I196" s="218" t="s">
        <v>5668</v>
      </c>
    </row>
    <row r="197" spans="1:9" ht="24.95" customHeight="1" x14ac:dyDescent="0.2">
      <c r="A197" s="115" t="s">
        <v>3073</v>
      </c>
      <c r="B197" s="589" t="s">
        <v>5652</v>
      </c>
      <c r="C197" s="589"/>
      <c r="D197" s="589"/>
      <c r="E197" s="592" t="s">
        <v>5653</v>
      </c>
      <c r="F197" s="589" t="s">
        <v>5654</v>
      </c>
      <c r="G197" s="589">
        <v>4.1000000000000003E-3</v>
      </c>
      <c r="H197" s="589">
        <v>2021</v>
      </c>
      <c r="I197" s="218" t="s">
        <v>5668</v>
      </c>
    </row>
    <row r="198" spans="1:9" ht="24.95" customHeight="1" x14ac:dyDescent="0.2">
      <c r="A198" s="115" t="s">
        <v>3073</v>
      </c>
      <c r="B198" s="589" t="s">
        <v>5652</v>
      </c>
      <c r="C198" s="589"/>
      <c r="D198" s="589"/>
      <c r="E198" s="592" t="s">
        <v>5653</v>
      </c>
      <c r="F198" s="589" t="s">
        <v>5655</v>
      </c>
      <c r="G198" s="589">
        <v>1.2999999999999999E-3</v>
      </c>
      <c r="H198" s="589">
        <v>2021</v>
      </c>
      <c r="I198" s="218" t="s">
        <v>5668</v>
      </c>
    </row>
    <row r="199" spans="1:9" ht="24.95" customHeight="1" x14ac:dyDescent="0.2">
      <c r="A199" s="115" t="s">
        <v>3073</v>
      </c>
      <c r="B199" s="589" t="s">
        <v>5652</v>
      </c>
      <c r="C199" s="589"/>
      <c r="D199" s="589"/>
      <c r="E199" s="592" t="s">
        <v>5653</v>
      </c>
      <c r="F199" s="589" t="s">
        <v>5656</v>
      </c>
      <c r="G199" s="589">
        <v>1.6000000000000001E-3</v>
      </c>
      <c r="H199" s="589">
        <v>2021</v>
      </c>
      <c r="I199" s="218" t="s">
        <v>5668</v>
      </c>
    </row>
    <row r="200" spans="1:9" ht="24.95" customHeight="1" x14ac:dyDescent="0.2">
      <c r="A200" s="115" t="s">
        <v>3073</v>
      </c>
      <c r="B200" s="589" t="s">
        <v>5652</v>
      </c>
      <c r="C200" s="589"/>
      <c r="D200" s="589"/>
      <c r="E200" s="592" t="s">
        <v>5653</v>
      </c>
      <c r="F200" s="589" t="s">
        <v>5657</v>
      </c>
      <c r="G200" s="589">
        <v>5.0000000000000001E-4</v>
      </c>
      <c r="H200" s="589">
        <v>2021</v>
      </c>
      <c r="I200" s="218" t="s">
        <v>5668</v>
      </c>
    </row>
    <row r="201" spans="1:9" ht="24.95" customHeight="1" x14ac:dyDescent="0.2">
      <c r="A201" s="115" t="s">
        <v>3073</v>
      </c>
      <c r="B201" s="589" t="s">
        <v>5652</v>
      </c>
      <c r="C201" s="589"/>
      <c r="D201" s="589"/>
      <c r="E201" s="592" t="s">
        <v>5653</v>
      </c>
      <c r="F201" s="589" t="s">
        <v>2395</v>
      </c>
      <c r="G201" s="589">
        <v>0</v>
      </c>
      <c r="H201" s="589">
        <v>2021</v>
      </c>
      <c r="I201" s="218" t="s">
        <v>5668</v>
      </c>
    </row>
    <row r="202" spans="1:9" ht="24.95" customHeight="1" x14ac:dyDescent="0.2">
      <c r="A202" s="115" t="s">
        <v>3073</v>
      </c>
      <c r="B202" s="589" t="s">
        <v>5652</v>
      </c>
      <c r="C202" s="589"/>
      <c r="D202" s="589"/>
      <c r="E202" s="592" t="s">
        <v>5653</v>
      </c>
      <c r="F202" s="589" t="s">
        <v>5098</v>
      </c>
      <c r="G202" s="589">
        <v>0</v>
      </c>
      <c r="H202" s="589">
        <v>2021</v>
      </c>
      <c r="I202" s="218" t="s">
        <v>5668</v>
      </c>
    </row>
    <row r="203" spans="1:9" ht="24.95" customHeight="1" x14ac:dyDescent="0.2">
      <c r="A203" s="115" t="s">
        <v>3073</v>
      </c>
      <c r="B203" s="589" t="s">
        <v>5652</v>
      </c>
      <c r="C203" s="589"/>
      <c r="D203" s="589"/>
      <c r="E203" s="592" t="s">
        <v>5653</v>
      </c>
      <c r="F203" s="589" t="s">
        <v>5658</v>
      </c>
      <c r="G203" s="589">
        <v>1.2999999999999999E-3</v>
      </c>
      <c r="H203" s="589">
        <v>2021</v>
      </c>
      <c r="I203" s="218" t="s">
        <v>5668</v>
      </c>
    </row>
    <row r="204" spans="1:9" ht="24.95" customHeight="1" x14ac:dyDescent="0.2">
      <c r="A204" s="115" t="s">
        <v>3073</v>
      </c>
      <c r="B204" s="589" t="s">
        <v>5652</v>
      </c>
      <c r="C204" s="589"/>
      <c r="D204" s="589"/>
      <c r="E204" s="592" t="s">
        <v>5653</v>
      </c>
      <c r="F204" s="589" t="s">
        <v>5099</v>
      </c>
      <c r="G204" s="589">
        <v>0</v>
      </c>
      <c r="H204" s="589">
        <v>2021</v>
      </c>
      <c r="I204" s="218" t="s">
        <v>5668</v>
      </c>
    </row>
    <row r="205" spans="1:9" ht="24.95" customHeight="1" x14ac:dyDescent="0.2">
      <c r="A205" s="115" t="s">
        <v>3073</v>
      </c>
      <c r="B205" s="589" t="s">
        <v>5652</v>
      </c>
      <c r="C205" s="589"/>
      <c r="D205" s="589"/>
      <c r="E205" s="592" t="s">
        <v>5653</v>
      </c>
      <c r="F205" s="589" t="s">
        <v>3689</v>
      </c>
      <c r="G205" s="589">
        <v>0</v>
      </c>
      <c r="H205" s="589">
        <v>2021</v>
      </c>
      <c r="I205" s="218" t="s">
        <v>5668</v>
      </c>
    </row>
    <row r="206" spans="1:9" ht="24.95" customHeight="1" x14ac:dyDescent="0.2">
      <c r="A206" s="115" t="s">
        <v>3073</v>
      </c>
      <c r="B206" s="589" t="s">
        <v>5652</v>
      </c>
      <c r="C206" s="589"/>
      <c r="D206" s="589"/>
      <c r="E206" s="592" t="s">
        <v>5653</v>
      </c>
      <c r="F206" s="589" t="s">
        <v>5659</v>
      </c>
      <c r="G206" s="589">
        <v>1.8E-3</v>
      </c>
      <c r="H206" s="589">
        <v>2021</v>
      </c>
      <c r="I206" s="218" t="s">
        <v>5668</v>
      </c>
    </row>
    <row r="207" spans="1:9" ht="24.95" customHeight="1" x14ac:dyDescent="0.2">
      <c r="A207" s="115" t="s">
        <v>3073</v>
      </c>
      <c r="B207" s="589" t="s">
        <v>5652</v>
      </c>
      <c r="C207" s="589"/>
      <c r="D207" s="589"/>
      <c r="E207" s="592" t="s">
        <v>5653</v>
      </c>
      <c r="F207" s="589" t="s">
        <v>3690</v>
      </c>
      <c r="G207" s="589">
        <v>0</v>
      </c>
      <c r="H207" s="589">
        <v>2021</v>
      </c>
      <c r="I207" s="218" t="s">
        <v>5668</v>
      </c>
    </row>
    <row r="208" spans="1:9" ht="24.95" customHeight="1" x14ac:dyDescent="0.2">
      <c r="A208" s="115" t="s">
        <v>3073</v>
      </c>
      <c r="B208" s="589" t="s">
        <v>5652</v>
      </c>
      <c r="C208" s="589"/>
      <c r="D208" s="589"/>
      <c r="E208" s="592" t="s">
        <v>5653</v>
      </c>
      <c r="F208" s="589" t="s">
        <v>5104</v>
      </c>
      <c r="G208" s="589">
        <v>0</v>
      </c>
      <c r="H208" s="589">
        <v>2021</v>
      </c>
      <c r="I208" s="218" t="s">
        <v>5668</v>
      </c>
    </row>
    <row r="209" spans="1:9" ht="24.95" customHeight="1" x14ac:dyDescent="0.2">
      <c r="A209" s="115" t="s">
        <v>3073</v>
      </c>
      <c r="B209" s="589" t="s">
        <v>5652</v>
      </c>
      <c r="C209" s="589"/>
      <c r="D209" s="589"/>
      <c r="E209" s="592" t="s">
        <v>5653</v>
      </c>
      <c r="F209" s="589" t="s">
        <v>3692</v>
      </c>
      <c r="G209" s="589">
        <v>0</v>
      </c>
      <c r="H209" s="589">
        <v>2021</v>
      </c>
      <c r="I209" s="218" t="s">
        <v>5668</v>
      </c>
    </row>
    <row r="210" spans="1:9" ht="24.95" customHeight="1" x14ac:dyDescent="0.2">
      <c r="A210" s="115" t="s">
        <v>3073</v>
      </c>
      <c r="B210" s="589" t="s">
        <v>5652</v>
      </c>
      <c r="C210" s="589"/>
      <c r="D210" s="589"/>
      <c r="E210" s="592" t="s">
        <v>5653</v>
      </c>
      <c r="F210" s="589" t="s">
        <v>5107</v>
      </c>
      <c r="G210" s="589">
        <v>0</v>
      </c>
      <c r="H210" s="589">
        <v>2021</v>
      </c>
      <c r="I210" s="218" t="s">
        <v>5668</v>
      </c>
    </row>
    <row r="211" spans="1:9" ht="24.95" customHeight="1" x14ac:dyDescent="0.2">
      <c r="A211" s="115" t="s">
        <v>3073</v>
      </c>
      <c r="B211" s="589" t="s">
        <v>5652</v>
      </c>
      <c r="C211" s="589"/>
      <c r="D211" s="589"/>
      <c r="E211" s="592" t="s">
        <v>5653</v>
      </c>
      <c r="F211" s="589" t="s">
        <v>5660</v>
      </c>
      <c r="G211" s="589">
        <v>4.0000000000000002E-4</v>
      </c>
      <c r="H211" s="589">
        <v>2021</v>
      </c>
      <c r="I211" s="218" t="s">
        <v>5668</v>
      </c>
    </row>
    <row r="212" spans="1:9" ht="24.95" customHeight="1" x14ac:dyDescent="0.2">
      <c r="A212" s="115" t="s">
        <v>3073</v>
      </c>
      <c r="B212" s="589" t="s">
        <v>5661</v>
      </c>
      <c r="C212" s="589"/>
      <c r="D212" s="589"/>
      <c r="E212" s="592" t="s">
        <v>5653</v>
      </c>
      <c r="F212" s="589" t="s">
        <v>2068</v>
      </c>
      <c r="G212" s="589">
        <v>2.0400000000000001E-2</v>
      </c>
      <c r="H212" s="589">
        <v>2021</v>
      </c>
      <c r="I212" s="218" t="s">
        <v>5668</v>
      </c>
    </row>
    <row r="213" spans="1:9" ht="24.95" customHeight="1" x14ac:dyDescent="0.2">
      <c r="A213" s="115" t="s">
        <v>3073</v>
      </c>
      <c r="B213" s="589" t="s">
        <v>5661</v>
      </c>
      <c r="C213" s="589"/>
      <c r="D213" s="589"/>
      <c r="E213" s="592" t="s">
        <v>5653</v>
      </c>
      <c r="F213" s="589" t="s">
        <v>5662</v>
      </c>
      <c r="G213" s="589">
        <v>0</v>
      </c>
      <c r="H213" s="589">
        <v>2021</v>
      </c>
      <c r="I213" s="218" t="s">
        <v>5668</v>
      </c>
    </row>
    <row r="214" spans="1:9" ht="24.95" customHeight="1" x14ac:dyDescent="0.2">
      <c r="A214" s="115" t="s">
        <v>3073</v>
      </c>
      <c r="B214" s="589" t="s">
        <v>5661</v>
      </c>
      <c r="C214" s="589"/>
      <c r="D214" s="589"/>
      <c r="E214" s="592" t="s">
        <v>5653</v>
      </c>
      <c r="F214" s="589" t="s">
        <v>5663</v>
      </c>
      <c r="G214" s="589">
        <v>0</v>
      </c>
      <c r="H214" s="589">
        <v>2021</v>
      </c>
      <c r="I214" s="218" t="s">
        <v>5668</v>
      </c>
    </row>
    <row r="215" spans="1:9" ht="24.95" customHeight="1" x14ac:dyDescent="0.2">
      <c r="A215" s="115" t="s">
        <v>3073</v>
      </c>
      <c r="B215" s="589" t="s">
        <v>5661</v>
      </c>
      <c r="C215" s="589"/>
      <c r="D215" s="589"/>
      <c r="E215" s="592" t="s">
        <v>5653</v>
      </c>
      <c r="F215" s="589" t="s">
        <v>2397</v>
      </c>
      <c r="G215" s="589">
        <v>0</v>
      </c>
      <c r="H215" s="589">
        <v>2021</v>
      </c>
      <c r="I215" s="218" t="s">
        <v>5668</v>
      </c>
    </row>
    <row r="216" spans="1:9" ht="24.95" customHeight="1" x14ac:dyDescent="0.2">
      <c r="A216" s="115" t="s">
        <v>3073</v>
      </c>
      <c r="B216" s="589" t="s">
        <v>5661</v>
      </c>
      <c r="C216" s="589"/>
      <c r="D216" s="589"/>
      <c r="E216" s="592" t="s">
        <v>5653</v>
      </c>
      <c r="F216" s="589" t="s">
        <v>5664</v>
      </c>
      <c r="G216" s="589">
        <v>0</v>
      </c>
      <c r="H216" s="589">
        <v>2021</v>
      </c>
      <c r="I216" s="218" t="s">
        <v>5668</v>
      </c>
    </row>
    <row r="217" spans="1:9" ht="24.95" customHeight="1" x14ac:dyDescent="0.2">
      <c r="A217" s="115" t="s">
        <v>3073</v>
      </c>
      <c r="B217" s="589" t="s">
        <v>5661</v>
      </c>
      <c r="C217" s="589"/>
      <c r="D217" s="589"/>
      <c r="E217" s="592" t="s">
        <v>5653</v>
      </c>
      <c r="F217" s="589" t="s">
        <v>3678</v>
      </c>
      <c r="G217" s="589">
        <v>0</v>
      </c>
      <c r="H217" s="589">
        <v>2021</v>
      </c>
      <c r="I217" s="218" t="s">
        <v>5668</v>
      </c>
    </row>
    <row r="218" spans="1:9" ht="24.95" customHeight="1" x14ac:dyDescent="0.2">
      <c r="A218" s="115" t="s">
        <v>3073</v>
      </c>
      <c r="B218" s="589" t="s">
        <v>5661</v>
      </c>
      <c r="C218" s="589"/>
      <c r="D218" s="589"/>
      <c r="E218" s="592" t="s">
        <v>5653</v>
      </c>
      <c r="F218" s="589" t="s">
        <v>2382</v>
      </c>
      <c r="G218" s="589">
        <v>0</v>
      </c>
      <c r="H218" s="589">
        <v>2021</v>
      </c>
      <c r="I218" s="218" t="s">
        <v>5668</v>
      </c>
    </row>
    <row r="219" spans="1:9" ht="24.95" customHeight="1" x14ac:dyDescent="0.2">
      <c r="A219" s="115" t="s">
        <v>3073</v>
      </c>
      <c r="B219" s="589" t="s">
        <v>5661</v>
      </c>
      <c r="C219" s="589"/>
      <c r="D219" s="589"/>
      <c r="E219" s="592" t="s">
        <v>5653</v>
      </c>
      <c r="F219" s="589" t="s">
        <v>5665</v>
      </c>
      <c r="G219" s="589">
        <v>0</v>
      </c>
      <c r="H219" s="589">
        <v>2021</v>
      </c>
      <c r="I219" s="218" t="s">
        <v>5668</v>
      </c>
    </row>
    <row r="220" spans="1:9" ht="24.95" customHeight="1" x14ac:dyDescent="0.2">
      <c r="A220" s="115" t="s">
        <v>3073</v>
      </c>
      <c r="B220" s="589" t="s">
        <v>5661</v>
      </c>
      <c r="C220" s="589"/>
      <c r="D220" s="589"/>
      <c r="E220" s="592" t="s">
        <v>5653</v>
      </c>
      <c r="F220" s="589" t="s">
        <v>2399</v>
      </c>
      <c r="G220" s="589">
        <v>0</v>
      </c>
      <c r="H220" s="589">
        <v>2021</v>
      </c>
      <c r="I220" s="218" t="s">
        <v>5668</v>
      </c>
    </row>
    <row r="221" spans="1:9" ht="24.95" customHeight="1" x14ac:dyDescent="0.2">
      <c r="A221" s="115" t="s">
        <v>3073</v>
      </c>
      <c r="B221" s="589" t="s">
        <v>5661</v>
      </c>
      <c r="C221" s="589"/>
      <c r="D221" s="589"/>
      <c r="E221" s="592" t="s">
        <v>5653</v>
      </c>
      <c r="F221" s="589" t="s">
        <v>2199</v>
      </c>
      <c r="G221" s="589">
        <v>1.2999999999999999E-3</v>
      </c>
      <c r="H221" s="589">
        <v>2021</v>
      </c>
      <c r="I221" s="218" t="s">
        <v>5668</v>
      </c>
    </row>
    <row r="222" spans="1:9" ht="24.95" customHeight="1" x14ac:dyDescent="0.2">
      <c r="A222" s="115" t="s">
        <v>3073</v>
      </c>
      <c r="B222" s="589" t="s">
        <v>5661</v>
      </c>
      <c r="C222" s="589"/>
      <c r="D222" s="589"/>
      <c r="E222" s="592" t="s">
        <v>5653</v>
      </c>
      <c r="F222" s="589" t="s">
        <v>5666</v>
      </c>
      <c r="G222" s="589">
        <v>0</v>
      </c>
      <c r="H222" s="589">
        <v>2021</v>
      </c>
      <c r="I222" s="218" t="s">
        <v>5668</v>
      </c>
    </row>
    <row r="223" spans="1:9" ht="24.95" customHeight="1" x14ac:dyDescent="0.2">
      <c r="A223" s="115" t="s">
        <v>3073</v>
      </c>
      <c r="B223" s="589" t="s">
        <v>5661</v>
      </c>
      <c r="C223" s="589"/>
      <c r="D223" s="589"/>
      <c r="E223" s="592" t="s">
        <v>5653</v>
      </c>
      <c r="F223" s="589" t="s">
        <v>5667</v>
      </c>
      <c r="G223" s="589">
        <v>0</v>
      </c>
      <c r="H223" s="589">
        <v>2021</v>
      </c>
      <c r="I223" s="218" t="s">
        <v>5668</v>
      </c>
    </row>
    <row r="224" spans="1:9" ht="24.95" customHeight="1" x14ac:dyDescent="0.2">
      <c r="A224" s="115" t="s">
        <v>3073</v>
      </c>
      <c r="B224" s="589" t="s">
        <v>5661</v>
      </c>
      <c r="C224" s="589"/>
      <c r="D224" s="589"/>
      <c r="E224" s="592" t="s">
        <v>5653</v>
      </c>
      <c r="F224" s="589" t="s">
        <v>5654</v>
      </c>
      <c r="G224" s="589">
        <v>0</v>
      </c>
      <c r="H224" s="589">
        <v>2021</v>
      </c>
      <c r="I224" s="218" t="s">
        <v>5668</v>
      </c>
    </row>
    <row r="225" spans="1:9" ht="24.95" customHeight="1" x14ac:dyDescent="0.2">
      <c r="A225" s="115" t="s">
        <v>3073</v>
      </c>
      <c r="B225" s="589" t="s">
        <v>5661</v>
      </c>
      <c r="C225" s="589"/>
      <c r="D225" s="589"/>
      <c r="E225" s="592" t="s">
        <v>5653</v>
      </c>
      <c r="F225" s="589" t="s">
        <v>5655</v>
      </c>
      <c r="G225" s="589">
        <v>0</v>
      </c>
      <c r="H225" s="589">
        <v>2021</v>
      </c>
      <c r="I225" s="218" t="s">
        <v>5668</v>
      </c>
    </row>
    <row r="226" spans="1:9" ht="24.95" customHeight="1" x14ac:dyDescent="0.2">
      <c r="A226" s="115" t="s">
        <v>3073</v>
      </c>
      <c r="B226" s="589" t="s">
        <v>5661</v>
      </c>
      <c r="C226" s="589"/>
      <c r="D226" s="589"/>
      <c r="E226" s="592" t="s">
        <v>5653</v>
      </c>
      <c r="F226" s="589" t="s">
        <v>5656</v>
      </c>
      <c r="G226" s="589">
        <v>0</v>
      </c>
      <c r="H226" s="589">
        <v>2021</v>
      </c>
      <c r="I226" s="218" t="s">
        <v>5668</v>
      </c>
    </row>
    <row r="227" spans="1:9" ht="24.95" customHeight="1" x14ac:dyDescent="0.2">
      <c r="A227" s="115" t="s">
        <v>3073</v>
      </c>
      <c r="B227" s="589" t="s">
        <v>5661</v>
      </c>
      <c r="C227" s="589"/>
      <c r="D227" s="589"/>
      <c r="E227" s="592" t="s">
        <v>5653</v>
      </c>
      <c r="F227" s="589" t="s">
        <v>5660</v>
      </c>
      <c r="G227" s="589">
        <v>0</v>
      </c>
      <c r="H227" s="589">
        <v>2021</v>
      </c>
      <c r="I227" s="218" t="s">
        <v>5668</v>
      </c>
    </row>
    <row r="228" spans="1:9" ht="24.95" customHeight="1" x14ac:dyDescent="0.2">
      <c r="A228" s="114" t="s">
        <v>3080</v>
      </c>
      <c r="B228" s="575" t="s">
        <v>5145</v>
      </c>
      <c r="C228" s="114"/>
      <c r="D228" s="114" t="s">
        <v>5146</v>
      </c>
      <c r="E228" s="114" t="s">
        <v>5147</v>
      </c>
      <c r="F228" s="114" t="s">
        <v>2068</v>
      </c>
      <c r="G228" s="116">
        <v>0.10620052033093243</v>
      </c>
      <c r="H228" s="114">
        <v>2021</v>
      </c>
    </row>
    <row r="229" spans="1:9" ht="24.95" customHeight="1" x14ac:dyDescent="0.2">
      <c r="A229" s="115" t="s">
        <v>3080</v>
      </c>
      <c r="B229" s="114" t="s">
        <v>5145</v>
      </c>
      <c r="C229" s="115"/>
      <c r="D229" s="114" t="s">
        <v>5146</v>
      </c>
      <c r="E229" s="114" t="s">
        <v>5147</v>
      </c>
      <c r="F229" s="115" t="s">
        <v>2194</v>
      </c>
      <c r="G229" s="117">
        <v>1.0172463633231077E-4</v>
      </c>
      <c r="H229" s="114">
        <v>2021</v>
      </c>
    </row>
    <row r="230" spans="1:9" ht="24.95" customHeight="1" x14ac:dyDescent="0.2">
      <c r="A230" s="115" t="s">
        <v>3080</v>
      </c>
      <c r="B230" s="114" t="s">
        <v>5145</v>
      </c>
      <c r="C230" s="115"/>
      <c r="D230" s="114" t="s">
        <v>5146</v>
      </c>
      <c r="E230" s="114" t="s">
        <v>5147</v>
      </c>
      <c r="F230" s="115" t="s">
        <v>2382</v>
      </c>
      <c r="G230" s="117">
        <v>0.14485588213721054</v>
      </c>
      <c r="H230" s="114">
        <v>2021</v>
      </c>
    </row>
    <row r="231" spans="1:9" ht="24.95" customHeight="1" x14ac:dyDescent="0.2">
      <c r="A231" s="115" t="s">
        <v>3080</v>
      </c>
      <c r="B231" s="114" t="s">
        <v>5145</v>
      </c>
      <c r="C231" s="115"/>
      <c r="D231" s="114" t="s">
        <v>5146</v>
      </c>
      <c r="E231" s="114" t="s">
        <v>5147</v>
      </c>
      <c r="F231" s="115" t="s">
        <v>2399</v>
      </c>
      <c r="G231" s="117">
        <v>5.0862318166155389E-4</v>
      </c>
      <c r="H231" s="114">
        <v>2021</v>
      </c>
    </row>
    <row r="232" spans="1:9" ht="24.95" customHeight="1" x14ac:dyDescent="0.2">
      <c r="A232" s="115" t="s">
        <v>3080</v>
      </c>
      <c r="B232" s="114" t="s">
        <v>5145</v>
      </c>
      <c r="C232" s="115"/>
      <c r="D232" s="114" t="s">
        <v>5146</v>
      </c>
      <c r="E232" s="114" t="s">
        <v>5147</v>
      </c>
      <c r="F232" s="115" t="s">
        <v>2199</v>
      </c>
      <c r="G232" s="117">
        <v>8.9517679972433463E-3</v>
      </c>
      <c r="H232" s="114">
        <v>2021</v>
      </c>
    </row>
    <row r="233" spans="1:9" ht="24.95" customHeight="1" x14ac:dyDescent="0.2">
      <c r="A233" s="115" t="s">
        <v>3080</v>
      </c>
      <c r="B233" s="114" t="s">
        <v>5145</v>
      </c>
      <c r="C233" s="115"/>
      <c r="D233" s="114" t="s">
        <v>5146</v>
      </c>
      <c r="E233" s="114" t="s">
        <v>5147</v>
      </c>
      <c r="F233" s="115" t="s">
        <v>2413</v>
      </c>
      <c r="G233" s="117">
        <v>8.1379709065848614E-4</v>
      </c>
      <c r="H233" s="114">
        <v>2021</v>
      </c>
    </row>
    <row r="234" spans="1:9" ht="24.95" customHeight="1" x14ac:dyDescent="0.2">
      <c r="A234" s="115" t="s">
        <v>3080</v>
      </c>
      <c r="B234" s="115" t="s">
        <v>5092</v>
      </c>
      <c r="C234" s="115"/>
      <c r="D234" s="117" t="s">
        <v>5148</v>
      </c>
      <c r="E234" s="115" t="s">
        <v>5149</v>
      </c>
      <c r="F234" s="115" t="s">
        <v>2068</v>
      </c>
      <c r="G234" s="117">
        <v>0.16120445115306051</v>
      </c>
      <c r="H234" s="114">
        <v>2021</v>
      </c>
    </row>
    <row r="235" spans="1:9" ht="24.95" customHeight="1" x14ac:dyDescent="0.2">
      <c r="A235" s="115" t="s">
        <v>3080</v>
      </c>
      <c r="B235" s="115" t="s">
        <v>5092</v>
      </c>
      <c r="C235" s="115"/>
      <c r="D235" s="346" t="s">
        <v>5150</v>
      </c>
      <c r="E235" s="115" t="s">
        <v>5149</v>
      </c>
      <c r="F235" s="115" t="s">
        <v>2382</v>
      </c>
      <c r="G235" s="117">
        <v>2.2705724420492832E-3</v>
      </c>
      <c r="H235" s="114">
        <v>2021</v>
      </c>
    </row>
    <row r="236" spans="1:9" ht="24.95" customHeight="1" x14ac:dyDescent="0.2">
      <c r="A236" s="115" t="s">
        <v>3080</v>
      </c>
      <c r="B236" s="115" t="s">
        <v>5092</v>
      </c>
      <c r="C236" s="115"/>
      <c r="D236" s="346" t="s">
        <v>5151</v>
      </c>
      <c r="E236" s="115" t="s">
        <v>5149</v>
      </c>
      <c r="F236" s="115" t="s">
        <v>2413</v>
      </c>
      <c r="G236" s="117">
        <v>8.1296717612480106E-3</v>
      </c>
      <c r="H236" s="114">
        <v>2021</v>
      </c>
    </row>
    <row r="237" spans="1:9" ht="24.95" customHeight="1" x14ac:dyDescent="0.2">
      <c r="A237" s="115" t="s">
        <v>3080</v>
      </c>
      <c r="B237" s="115" t="s">
        <v>5092</v>
      </c>
      <c r="C237" s="115"/>
      <c r="D237" s="346" t="s">
        <v>5152</v>
      </c>
      <c r="E237" s="115" t="s">
        <v>5149</v>
      </c>
      <c r="F237" s="115" t="s">
        <v>2399</v>
      </c>
      <c r="G237" s="117">
        <v>8.5590130913194094E-3</v>
      </c>
      <c r="H237" s="114">
        <v>2021</v>
      </c>
    </row>
    <row r="238" spans="1:9" ht="24.95" customHeight="1" x14ac:dyDescent="0.2">
      <c r="A238" s="115" t="s">
        <v>3080</v>
      </c>
      <c r="B238" s="115" t="s">
        <v>5092</v>
      </c>
      <c r="C238" s="115"/>
      <c r="D238" s="346" t="s">
        <v>5153</v>
      </c>
      <c r="E238" s="115" t="s">
        <v>5149</v>
      </c>
      <c r="F238" s="115" t="s">
        <v>2199</v>
      </c>
      <c r="G238" s="117">
        <v>3.8696299155075171E-2</v>
      </c>
      <c r="H238" s="114">
        <v>2021</v>
      </c>
    </row>
    <row r="239" spans="1:9" ht="24.95" customHeight="1" x14ac:dyDescent="0.2">
      <c r="A239" s="115" t="s">
        <v>3080</v>
      </c>
      <c r="B239" s="115" t="s">
        <v>5092</v>
      </c>
      <c r="C239" s="115"/>
      <c r="D239" s="346" t="s">
        <v>5154</v>
      </c>
      <c r="E239" s="115" t="s">
        <v>5149</v>
      </c>
      <c r="F239" s="115" t="s">
        <v>5096</v>
      </c>
      <c r="G239" s="117">
        <v>3.3770605536503412E-3</v>
      </c>
      <c r="H239" s="114">
        <v>2021</v>
      </c>
    </row>
    <row r="240" spans="1:9" ht="24.95" customHeight="1" x14ac:dyDescent="0.2">
      <c r="A240" s="115" t="s">
        <v>3080</v>
      </c>
      <c r="B240" s="115" t="s">
        <v>5092</v>
      </c>
      <c r="C240" s="115"/>
      <c r="D240" s="346" t="s">
        <v>5155</v>
      </c>
      <c r="E240" s="115" t="s">
        <v>5149</v>
      </c>
      <c r="F240" s="115" t="s">
        <v>2395</v>
      </c>
      <c r="G240" s="117">
        <v>8.6364782362708067E-9</v>
      </c>
      <c r="H240" s="114">
        <v>2021</v>
      </c>
    </row>
    <row r="241" spans="1:8" ht="24.95" customHeight="1" x14ac:dyDescent="0.2">
      <c r="A241" s="115" t="s">
        <v>3080</v>
      </c>
      <c r="B241" s="115" t="s">
        <v>5092</v>
      </c>
      <c r="C241" s="115"/>
      <c r="D241" s="346" t="s">
        <v>5156</v>
      </c>
      <c r="E241" s="115" t="s">
        <v>5149</v>
      </c>
      <c r="F241" s="115" t="s">
        <v>5097</v>
      </c>
      <c r="G241" s="117">
        <v>1.0380882575108813E-5</v>
      </c>
      <c r="H241" s="114">
        <v>2021</v>
      </c>
    </row>
    <row r="242" spans="1:8" ht="24.95" customHeight="1" x14ac:dyDescent="0.2">
      <c r="A242" s="115" t="s">
        <v>3080</v>
      </c>
      <c r="B242" s="115" t="s">
        <v>5092</v>
      </c>
      <c r="C242" s="115"/>
      <c r="D242" s="346" t="s">
        <v>5157</v>
      </c>
      <c r="E242" s="115" t="s">
        <v>5149</v>
      </c>
      <c r="F242" s="115" t="s">
        <v>5098</v>
      </c>
      <c r="G242" s="117">
        <v>8.0609704884170617E-9</v>
      </c>
      <c r="H242" s="114">
        <v>2021</v>
      </c>
    </row>
    <row r="243" spans="1:8" ht="24.95" customHeight="1" x14ac:dyDescent="0.2">
      <c r="A243" s="115" t="s">
        <v>3080</v>
      </c>
      <c r="B243" s="115" t="s">
        <v>5092</v>
      </c>
      <c r="C243" s="115"/>
      <c r="D243" s="346" t="s">
        <v>5158</v>
      </c>
      <c r="E243" s="115" t="s">
        <v>5149</v>
      </c>
      <c r="F243" s="115" t="s">
        <v>5099</v>
      </c>
      <c r="G243" s="117">
        <v>3.6373656988951445E-7</v>
      </c>
      <c r="H243" s="114">
        <v>2021</v>
      </c>
    </row>
    <row r="244" spans="1:8" ht="24.95" customHeight="1" x14ac:dyDescent="0.2">
      <c r="A244" s="115" t="s">
        <v>3080</v>
      </c>
      <c r="B244" s="115" t="s">
        <v>5092</v>
      </c>
      <c r="C244" s="115"/>
      <c r="D244" s="346" t="s">
        <v>5159</v>
      </c>
      <c r="E244" s="115" t="s">
        <v>5149</v>
      </c>
      <c r="F244" s="115" t="s">
        <v>5100</v>
      </c>
      <c r="G244" s="117">
        <v>6.0887563495965315E-4</v>
      </c>
      <c r="H244" s="114">
        <v>2021</v>
      </c>
    </row>
    <row r="245" spans="1:8" ht="24.95" customHeight="1" x14ac:dyDescent="0.2">
      <c r="A245" s="115" t="s">
        <v>3080</v>
      </c>
      <c r="B245" s="115" t="s">
        <v>5092</v>
      </c>
      <c r="C245" s="115"/>
      <c r="D245" s="346" t="s">
        <v>5160</v>
      </c>
      <c r="E245" s="115" t="s">
        <v>5149</v>
      </c>
      <c r="F245" s="115" t="s">
        <v>5101</v>
      </c>
      <c r="G245" s="117">
        <v>1.6831653271688905E-13</v>
      </c>
      <c r="H245" s="114">
        <v>2021</v>
      </c>
    </row>
    <row r="246" spans="1:8" ht="24.95" customHeight="1" x14ac:dyDescent="0.2">
      <c r="A246" s="115" t="s">
        <v>3080</v>
      </c>
      <c r="B246" s="115" t="s">
        <v>5092</v>
      </c>
      <c r="C246" s="115"/>
      <c r="D246" s="346" t="s">
        <v>5161</v>
      </c>
      <c r="E246" s="115" t="s">
        <v>5149</v>
      </c>
      <c r="F246" s="115" t="s">
        <v>5102</v>
      </c>
      <c r="G246" s="117">
        <v>6.5598126591010402E-3</v>
      </c>
      <c r="H246" s="114">
        <v>2021</v>
      </c>
    </row>
    <row r="247" spans="1:8" ht="24.95" customHeight="1" x14ac:dyDescent="0.2">
      <c r="A247" s="115" t="s">
        <v>3080</v>
      </c>
      <c r="B247" s="115" t="s">
        <v>5092</v>
      </c>
      <c r="C247" s="115"/>
      <c r="D247" s="346" t="s">
        <v>5162</v>
      </c>
      <c r="E247" s="115" t="s">
        <v>5149</v>
      </c>
      <c r="F247" s="115" t="s">
        <v>3689</v>
      </c>
      <c r="G247" s="117">
        <v>1.4628233383644684E-7</v>
      </c>
      <c r="H247" s="114">
        <v>2021</v>
      </c>
    </row>
    <row r="248" spans="1:8" ht="24.95" customHeight="1" x14ac:dyDescent="0.2">
      <c r="A248" s="115" t="s">
        <v>3080</v>
      </c>
      <c r="B248" s="115" t="s">
        <v>5092</v>
      </c>
      <c r="C248" s="115"/>
      <c r="D248" s="346" t="s">
        <v>5163</v>
      </c>
      <c r="E248" s="115" t="s">
        <v>5149</v>
      </c>
      <c r="F248" s="115" t="s">
        <v>5103</v>
      </c>
      <c r="G248" s="117">
        <v>2.3880695900714614E-3</v>
      </c>
      <c r="H248" s="114">
        <v>2021</v>
      </c>
    </row>
    <row r="249" spans="1:8" ht="24.95" customHeight="1" x14ac:dyDescent="0.2">
      <c r="A249" s="115" t="s">
        <v>3080</v>
      </c>
      <c r="B249" s="115" t="s">
        <v>5092</v>
      </c>
      <c r="C249" s="115"/>
      <c r="D249" s="346" t="s">
        <v>5155</v>
      </c>
      <c r="E249" s="115" t="s">
        <v>5149</v>
      </c>
      <c r="F249" s="115" t="s">
        <v>5104</v>
      </c>
      <c r="G249" s="117">
        <v>8.6361160316375517E-9</v>
      </c>
      <c r="H249" s="114">
        <v>2021</v>
      </c>
    </row>
    <row r="250" spans="1:8" ht="24.95" customHeight="1" x14ac:dyDescent="0.2">
      <c r="A250" s="115" t="s">
        <v>3080</v>
      </c>
      <c r="B250" s="115" t="s">
        <v>5092</v>
      </c>
      <c r="C250" s="115"/>
      <c r="D250" s="346" t="s">
        <v>5164</v>
      </c>
      <c r="E250" s="115" t="s">
        <v>5149</v>
      </c>
      <c r="F250" s="115" t="s">
        <v>5105</v>
      </c>
      <c r="G250" s="117">
        <v>1.976715202015699E-13</v>
      </c>
      <c r="H250" s="114">
        <v>2021</v>
      </c>
    </row>
    <row r="251" spans="1:8" ht="24.95" customHeight="1" x14ac:dyDescent="0.2">
      <c r="A251" s="115" t="s">
        <v>3080</v>
      </c>
      <c r="B251" s="115" t="s">
        <v>5092</v>
      </c>
      <c r="C251" s="115"/>
      <c r="D251" s="346" t="s">
        <v>5165</v>
      </c>
      <c r="E251" s="115" t="s">
        <v>5149</v>
      </c>
      <c r="F251" s="115" t="s">
        <v>5106</v>
      </c>
      <c r="G251" s="117">
        <v>2.0931445004788329E-5</v>
      </c>
      <c r="H251" s="114">
        <v>2021</v>
      </c>
    </row>
    <row r="252" spans="1:8" ht="24.95" customHeight="1" x14ac:dyDescent="0.2">
      <c r="A252" s="115" t="s">
        <v>3080</v>
      </c>
      <c r="B252" s="115" t="s">
        <v>5092</v>
      </c>
      <c r="C252" s="115"/>
      <c r="D252" s="346" t="s">
        <v>5166</v>
      </c>
      <c r="E252" s="115" t="s">
        <v>5149</v>
      </c>
      <c r="F252" s="115" t="s">
        <v>2194</v>
      </c>
      <c r="G252" s="117">
        <v>0.14994270170991722</v>
      </c>
      <c r="H252" s="114">
        <v>2021</v>
      </c>
    </row>
    <row r="253" spans="1:8" ht="24.95" customHeight="1" x14ac:dyDescent="0.2">
      <c r="A253" s="115" t="s">
        <v>3080</v>
      </c>
      <c r="B253" s="115" t="s">
        <v>5092</v>
      </c>
      <c r="C253" s="115"/>
      <c r="D253" s="346" t="s">
        <v>5167</v>
      </c>
      <c r="E253" s="115" t="s">
        <v>5149</v>
      </c>
      <c r="F253" s="115" t="s">
        <v>3692</v>
      </c>
      <c r="G253" s="117">
        <v>5.0209813193426024E-6</v>
      </c>
      <c r="H253" s="114">
        <v>2021</v>
      </c>
    </row>
    <row r="254" spans="1:8" ht="24.95" customHeight="1" x14ac:dyDescent="0.2">
      <c r="A254" s="115" t="s">
        <v>3080</v>
      </c>
      <c r="B254" s="115" t="s">
        <v>5092</v>
      </c>
      <c r="C254" s="115"/>
      <c r="D254" s="346" t="s">
        <v>5168</v>
      </c>
      <c r="E254" s="115" t="s">
        <v>5149</v>
      </c>
      <c r="F254" s="115" t="s">
        <v>5107</v>
      </c>
      <c r="G254" s="117">
        <v>4.464340587513063E-8</v>
      </c>
      <c r="H254" s="114">
        <v>2021</v>
      </c>
    </row>
    <row r="255" spans="1:8" ht="24.95" customHeight="1" x14ac:dyDescent="0.2">
      <c r="A255" s="115" t="s">
        <v>3080</v>
      </c>
      <c r="B255" s="115" t="s">
        <v>5090</v>
      </c>
      <c r="C255" s="115"/>
      <c r="D255" s="346" t="s">
        <v>5169</v>
      </c>
      <c r="E255" s="115" t="s">
        <v>5149</v>
      </c>
      <c r="F255" s="115" t="s">
        <v>2068</v>
      </c>
      <c r="G255" s="117">
        <v>4.4271901565690316E-2</v>
      </c>
      <c r="H255" s="114">
        <v>2021</v>
      </c>
    </row>
    <row r="256" spans="1:8" ht="24.95" customHeight="1" x14ac:dyDescent="0.2">
      <c r="A256" s="115" t="s">
        <v>3080</v>
      </c>
      <c r="B256" s="115" t="s">
        <v>5090</v>
      </c>
      <c r="C256" s="115"/>
      <c r="D256" s="346" t="s">
        <v>5170</v>
      </c>
      <c r="E256" s="115" t="s">
        <v>5149</v>
      </c>
      <c r="F256" s="115" t="s">
        <v>3677</v>
      </c>
      <c r="G256" s="117">
        <v>5.9285881328691148E-4</v>
      </c>
      <c r="H256" s="114">
        <v>2021</v>
      </c>
    </row>
    <row r="257" spans="1:8" ht="24.95" customHeight="1" x14ac:dyDescent="0.2">
      <c r="A257" s="115" t="s">
        <v>3080</v>
      </c>
      <c r="B257" s="115" t="s">
        <v>5090</v>
      </c>
      <c r="C257" s="115"/>
      <c r="D257" s="346" t="s">
        <v>5171</v>
      </c>
      <c r="E257" s="115" t="s">
        <v>5149</v>
      </c>
      <c r="F257" s="115" t="s">
        <v>2397</v>
      </c>
      <c r="G257" s="117">
        <v>2.446541483042691E-5</v>
      </c>
      <c r="H257" s="114">
        <v>2021</v>
      </c>
    </row>
    <row r="258" spans="1:8" ht="24.95" customHeight="1" x14ac:dyDescent="0.2">
      <c r="A258" s="115" t="s">
        <v>3080</v>
      </c>
      <c r="B258" s="115" t="s">
        <v>5090</v>
      </c>
      <c r="C258" s="115"/>
      <c r="D258" s="346" t="s">
        <v>5172</v>
      </c>
      <c r="E258" s="115" t="s">
        <v>5149</v>
      </c>
      <c r="F258" s="115" t="s">
        <v>5108</v>
      </c>
      <c r="G258" s="117">
        <v>5.2159712479015032E-6</v>
      </c>
      <c r="H258" s="114">
        <v>2021</v>
      </c>
    </row>
    <row r="259" spans="1:8" ht="24.95" customHeight="1" x14ac:dyDescent="0.2">
      <c r="A259" s="115" t="s">
        <v>3080</v>
      </c>
      <c r="B259" s="115" t="s">
        <v>5090</v>
      </c>
      <c r="C259" s="115"/>
      <c r="D259" s="346" t="s">
        <v>5173</v>
      </c>
      <c r="E259" s="115" t="s">
        <v>5149</v>
      </c>
      <c r="F259" s="115" t="s">
        <v>2194</v>
      </c>
      <c r="G259" s="117">
        <v>3.3877662443243311E-4</v>
      </c>
      <c r="H259" s="114">
        <v>2021</v>
      </c>
    </row>
    <row r="260" spans="1:8" ht="24.95" customHeight="1" x14ac:dyDescent="0.2">
      <c r="A260" s="115" t="s">
        <v>3080</v>
      </c>
      <c r="B260" s="115" t="s">
        <v>5090</v>
      </c>
      <c r="C260" s="115"/>
      <c r="D260" s="346" t="s">
        <v>5174</v>
      </c>
      <c r="E260" s="115" t="s">
        <v>5149</v>
      </c>
      <c r="F260" s="115" t="s">
        <v>2399</v>
      </c>
      <c r="G260" s="117">
        <v>3.0134122893006698E-3</v>
      </c>
      <c r="H260" s="114">
        <v>2021</v>
      </c>
    </row>
    <row r="261" spans="1:8" ht="24.95" customHeight="1" x14ac:dyDescent="0.2">
      <c r="A261" s="115" t="s">
        <v>3080</v>
      </c>
      <c r="B261" s="115" t="s">
        <v>5090</v>
      </c>
      <c r="C261" s="115"/>
      <c r="D261" s="346" t="s">
        <v>5175</v>
      </c>
      <c r="E261" s="115" t="s">
        <v>5149</v>
      </c>
      <c r="F261" s="115" t="s">
        <v>2199</v>
      </c>
      <c r="G261" s="117">
        <v>2.2754586005939654E-4</v>
      </c>
      <c r="H261" s="114">
        <v>2021</v>
      </c>
    </row>
    <row r="262" spans="1:8" ht="24.95" customHeight="1" x14ac:dyDescent="0.2">
      <c r="A262" s="115" t="s">
        <v>3080</v>
      </c>
      <c r="B262" s="115" t="s">
        <v>5090</v>
      </c>
      <c r="C262" s="115"/>
      <c r="D262" s="346" t="s">
        <v>5176</v>
      </c>
      <c r="E262" s="115" t="s">
        <v>5149</v>
      </c>
      <c r="F262" s="115" t="s">
        <v>2413</v>
      </c>
      <c r="G262" s="117">
        <v>2.9270264251167561E-5</v>
      </c>
      <c r="H262" s="114">
        <v>2021</v>
      </c>
    </row>
    <row r="263" spans="1:8" ht="24.95" customHeight="1" x14ac:dyDescent="0.2">
      <c r="A263" s="115" t="s">
        <v>3080</v>
      </c>
      <c r="B263" s="115" t="s">
        <v>5090</v>
      </c>
      <c r="C263" s="115"/>
      <c r="D263" s="346" t="s">
        <v>5177</v>
      </c>
      <c r="E263" s="115" t="s">
        <v>5149</v>
      </c>
      <c r="F263" s="115" t="s">
        <v>5109</v>
      </c>
      <c r="G263" s="117">
        <v>2.2754586005939654E-4</v>
      </c>
      <c r="H263" s="114">
        <v>2021</v>
      </c>
    </row>
  </sheetData>
  <mergeCells count="3">
    <mergeCell ref="A2:A4"/>
    <mergeCell ref="B2:H2"/>
    <mergeCell ref="B3:H3"/>
  </mergeCells>
  <phoneticPr fontId="50" type="noConversion"/>
  <pageMargins left="0.7" right="0.7" top="0.75" bottom="0.75" header="0.3" footer="0.3"/>
  <pageSetup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DAF08-F7A9-4696-9A41-C1C683D7FC54}">
  <sheetPr>
    <tabColor theme="8"/>
  </sheetPr>
  <dimension ref="A1:G10"/>
  <sheetViews>
    <sheetView zoomScaleNormal="100" workbookViewId="0"/>
  </sheetViews>
  <sheetFormatPr defaultColWidth="9.140625" defaultRowHeight="12.75" x14ac:dyDescent="0.2"/>
  <cols>
    <col min="1" max="1" width="24.85546875" style="119" customWidth="1"/>
    <col min="2" max="2" width="34.5703125" style="119" customWidth="1"/>
    <col min="3" max="3" width="35.140625" style="119" customWidth="1"/>
    <col min="4" max="4" width="33.5703125" style="119" customWidth="1"/>
    <col min="5" max="5" width="34" style="119" customWidth="1"/>
    <col min="6" max="6" width="38.5703125" style="119" customWidth="1"/>
    <col min="7" max="7" width="36.28515625" style="119" customWidth="1"/>
    <col min="8" max="16384" width="9.140625" style="119"/>
  </cols>
  <sheetData>
    <row r="1" spans="1:7" ht="13.5" thickBot="1" x14ac:dyDescent="0.25">
      <c r="A1" s="128" t="s">
        <v>2415</v>
      </c>
      <c r="C1" s="128"/>
      <c r="D1" s="128"/>
    </row>
    <row r="2" spans="1:7" ht="39" customHeight="1" x14ac:dyDescent="0.2">
      <c r="A2" s="885" t="s">
        <v>19</v>
      </c>
      <c r="B2" s="821" t="s">
        <v>2416</v>
      </c>
      <c r="C2" s="821"/>
      <c r="D2" s="821"/>
      <c r="E2" s="821"/>
      <c r="F2" s="821"/>
      <c r="G2" s="838"/>
    </row>
    <row r="3" spans="1:7" x14ac:dyDescent="0.2">
      <c r="A3" s="888"/>
      <c r="B3" s="902" t="s">
        <v>2417</v>
      </c>
      <c r="C3" s="902"/>
      <c r="D3" s="902"/>
      <c r="E3" s="902"/>
      <c r="F3" s="902"/>
      <c r="G3" s="903"/>
    </row>
    <row r="4" spans="1:7" ht="57" customHeight="1" thickBot="1" x14ac:dyDescent="0.25">
      <c r="A4" s="886"/>
      <c r="B4" s="157" t="s">
        <v>2418</v>
      </c>
      <c r="C4" s="157" t="s">
        <v>2419</v>
      </c>
      <c r="D4" s="157" t="s">
        <v>2420</v>
      </c>
      <c r="E4" s="157" t="s">
        <v>2421</v>
      </c>
      <c r="F4" s="157" t="s">
        <v>2422</v>
      </c>
      <c r="G4" s="174" t="s">
        <v>2423</v>
      </c>
    </row>
    <row r="5" spans="1:7" ht="24.95" customHeight="1" x14ac:dyDescent="0.2">
      <c r="A5" s="16" t="s">
        <v>22</v>
      </c>
      <c r="B5" s="103" t="s">
        <v>624</v>
      </c>
      <c r="C5" s="103" t="s">
        <v>624</v>
      </c>
      <c r="D5" s="103" t="s">
        <v>624</v>
      </c>
      <c r="E5" s="103" t="s">
        <v>624</v>
      </c>
      <c r="F5" s="103" t="s">
        <v>624</v>
      </c>
      <c r="G5" s="114" t="s">
        <v>624</v>
      </c>
    </row>
    <row r="6" spans="1:7" ht="24.95" customHeight="1" x14ac:dyDescent="0.2">
      <c r="A6" s="16" t="s">
        <v>25</v>
      </c>
      <c r="B6" s="103" t="s">
        <v>624</v>
      </c>
      <c r="C6" s="103" t="s">
        <v>624</v>
      </c>
      <c r="D6" s="103" t="s">
        <v>624</v>
      </c>
      <c r="E6" s="103" t="s">
        <v>624</v>
      </c>
      <c r="F6" s="103" t="s">
        <v>624</v>
      </c>
      <c r="G6" s="114" t="s">
        <v>624</v>
      </c>
    </row>
    <row r="7" spans="1:7" ht="24.95" customHeight="1" x14ac:dyDescent="0.2">
      <c r="A7" s="107" t="s">
        <v>27</v>
      </c>
      <c r="B7" s="103" t="s">
        <v>624</v>
      </c>
      <c r="C7" s="103" t="s">
        <v>624</v>
      </c>
      <c r="D7" s="103" t="s">
        <v>624</v>
      </c>
      <c r="E7" s="103" t="s">
        <v>624</v>
      </c>
      <c r="F7" s="103" t="s">
        <v>624</v>
      </c>
      <c r="G7" s="114" t="s">
        <v>624</v>
      </c>
    </row>
    <row r="8" spans="1:7" ht="24.95" customHeight="1" x14ac:dyDescent="0.2">
      <c r="A8" s="107" t="s">
        <v>3087</v>
      </c>
      <c r="B8" s="103" t="s">
        <v>3714</v>
      </c>
      <c r="C8" s="103" t="s">
        <v>85</v>
      </c>
      <c r="D8" s="103" t="s">
        <v>85</v>
      </c>
      <c r="E8" s="103" t="s">
        <v>85</v>
      </c>
      <c r="F8" s="103" t="s">
        <v>85</v>
      </c>
      <c r="G8" s="114" t="s">
        <v>85</v>
      </c>
    </row>
    <row r="9" spans="1:7" ht="24.95" customHeight="1" x14ac:dyDescent="0.2">
      <c r="A9" s="103" t="s">
        <v>3073</v>
      </c>
      <c r="B9" s="114"/>
      <c r="C9" s="103" t="s">
        <v>4267</v>
      </c>
      <c r="D9" s="94" t="s">
        <v>4268</v>
      </c>
      <c r="E9" s="94" t="s">
        <v>4269</v>
      </c>
      <c r="F9" s="103" t="s">
        <v>4270</v>
      </c>
      <c r="G9" s="104" t="s">
        <v>4271</v>
      </c>
    </row>
    <row r="10" spans="1:7" ht="24.95" customHeight="1" x14ac:dyDescent="0.2">
      <c r="A10" s="115" t="s">
        <v>3080</v>
      </c>
      <c r="B10" s="213" t="s">
        <v>5178</v>
      </c>
      <c r="C10" s="103" t="s">
        <v>5179</v>
      </c>
      <c r="D10" s="94" t="s">
        <v>5180</v>
      </c>
      <c r="E10" s="94" t="s">
        <v>5181</v>
      </c>
      <c r="F10" s="103" t="s">
        <v>5182</v>
      </c>
      <c r="G10" s="100" t="s">
        <v>5183</v>
      </c>
    </row>
  </sheetData>
  <mergeCells count="3">
    <mergeCell ref="A2:A4"/>
    <mergeCell ref="B2:G2"/>
    <mergeCell ref="B3:G3"/>
  </mergeCells>
  <pageMargins left="0.7" right="0.7" top="0.75" bottom="0.75" header="0.3" footer="0.3"/>
  <pageSetup orientation="portrait" horizontalDpi="1200"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E91AE-EBE7-4DA5-BC9D-62BC92AA5B65}">
  <sheetPr>
    <tabColor theme="8"/>
  </sheetPr>
  <dimension ref="A1:H13"/>
  <sheetViews>
    <sheetView zoomScaleNormal="100" workbookViewId="0"/>
  </sheetViews>
  <sheetFormatPr defaultColWidth="9.140625" defaultRowHeight="12.75" x14ac:dyDescent="0.2"/>
  <cols>
    <col min="1" max="1" width="20.5703125" style="119" customWidth="1"/>
    <col min="2" max="2" width="20.42578125" style="119" customWidth="1"/>
    <col min="3" max="3" width="32" style="119" customWidth="1"/>
    <col min="4" max="4" width="23.140625" style="119" customWidth="1"/>
    <col min="5" max="5" width="20.5703125" style="119" customWidth="1"/>
    <col min="6" max="6" width="28.42578125" style="119" customWidth="1"/>
    <col min="7" max="7" width="21.5703125" style="119" customWidth="1"/>
    <col min="8" max="8" width="40.85546875" style="119" customWidth="1"/>
    <col min="9" max="16384" width="9.140625" style="119"/>
  </cols>
  <sheetData>
    <row r="1" spans="1:8" ht="15.75" customHeight="1" thickBot="1" x14ac:dyDescent="0.25">
      <c r="A1" s="128" t="s">
        <v>2424</v>
      </c>
      <c r="C1" s="128"/>
      <c r="D1" s="128"/>
    </row>
    <row r="2" spans="1:8" ht="48" customHeight="1" x14ac:dyDescent="0.2">
      <c r="A2" s="885" t="s">
        <v>19</v>
      </c>
      <c r="B2" s="821" t="s">
        <v>2425</v>
      </c>
      <c r="C2" s="821"/>
      <c r="D2" s="821"/>
      <c r="E2" s="821"/>
      <c r="F2" s="821"/>
      <c r="G2" s="821"/>
      <c r="H2" s="838"/>
    </row>
    <row r="3" spans="1:8" x14ac:dyDescent="0.2">
      <c r="A3" s="888"/>
      <c r="B3" s="892" t="s">
        <v>2426</v>
      </c>
      <c r="C3" s="892"/>
      <c r="D3" s="892"/>
      <c r="E3" s="892"/>
      <c r="F3" s="892"/>
      <c r="G3" s="892"/>
      <c r="H3" s="893"/>
    </row>
    <row r="4" spans="1:8" ht="57" customHeight="1" thickBot="1" x14ac:dyDescent="0.25">
      <c r="A4" s="886"/>
      <c r="B4" s="157" t="s">
        <v>2427</v>
      </c>
      <c r="C4" s="157" t="s">
        <v>2428</v>
      </c>
      <c r="D4" s="157" t="s">
        <v>2429</v>
      </c>
      <c r="E4" s="157" t="s">
        <v>2419</v>
      </c>
      <c r="F4" s="157" t="s">
        <v>2430</v>
      </c>
      <c r="G4" s="157" t="s">
        <v>2422</v>
      </c>
      <c r="H4" s="174" t="s">
        <v>2431</v>
      </c>
    </row>
    <row r="5" spans="1:8" ht="24.95" customHeight="1" x14ac:dyDescent="0.2">
      <c r="A5" s="94" t="s">
        <v>22</v>
      </c>
      <c r="B5" s="103" t="s">
        <v>624</v>
      </c>
      <c r="C5" s="103" t="s">
        <v>624</v>
      </c>
      <c r="D5" s="103" t="s">
        <v>624</v>
      </c>
      <c r="E5" s="103" t="s">
        <v>624</v>
      </c>
      <c r="F5" s="103" t="s">
        <v>624</v>
      </c>
      <c r="G5" s="103" t="s">
        <v>624</v>
      </c>
      <c r="H5" s="113" t="s">
        <v>624</v>
      </c>
    </row>
    <row r="6" spans="1:8" ht="24.95" customHeight="1" x14ac:dyDescent="0.2">
      <c r="A6" s="16" t="s">
        <v>25</v>
      </c>
      <c r="B6" s="16" t="s">
        <v>2432</v>
      </c>
      <c r="C6" s="16" t="s">
        <v>2433</v>
      </c>
      <c r="D6" s="16" t="s">
        <v>2434</v>
      </c>
      <c r="E6" s="16" t="s">
        <v>2435</v>
      </c>
      <c r="F6" s="16" t="s">
        <v>2436</v>
      </c>
      <c r="G6" s="16" t="s">
        <v>2437</v>
      </c>
      <c r="H6" s="92" t="s">
        <v>2438</v>
      </c>
    </row>
    <row r="7" spans="1:8" ht="24.95" customHeight="1" x14ac:dyDescent="0.2">
      <c r="A7" s="16" t="s">
        <v>25</v>
      </c>
      <c r="B7" s="135">
        <v>44481</v>
      </c>
      <c r="C7" s="16" t="s">
        <v>2439</v>
      </c>
      <c r="D7" s="16" t="s">
        <v>2440</v>
      </c>
      <c r="E7" s="16" t="s">
        <v>2441</v>
      </c>
      <c r="F7" s="16" t="s">
        <v>2442</v>
      </c>
      <c r="G7" s="16" t="s">
        <v>2443</v>
      </c>
      <c r="H7" s="92" t="s">
        <v>2444</v>
      </c>
    </row>
    <row r="8" spans="1:8" ht="24.95" customHeight="1" x14ac:dyDescent="0.2">
      <c r="A8" s="107" t="s">
        <v>27</v>
      </c>
      <c r="B8" s="347">
        <v>43920</v>
      </c>
      <c r="C8" s="348" t="s">
        <v>2445</v>
      </c>
      <c r="D8" s="348" t="s">
        <v>2434</v>
      </c>
      <c r="E8" s="347" t="s">
        <v>2446</v>
      </c>
      <c r="F8" s="349" t="s">
        <v>2447</v>
      </c>
      <c r="G8" s="349" t="s">
        <v>2448</v>
      </c>
      <c r="H8" s="92" t="s">
        <v>2449</v>
      </c>
    </row>
    <row r="9" spans="1:8" ht="24.95" customHeight="1" x14ac:dyDescent="0.2">
      <c r="A9" s="107" t="s">
        <v>27</v>
      </c>
      <c r="B9" s="347">
        <v>44392</v>
      </c>
      <c r="C9" s="348" t="s">
        <v>2450</v>
      </c>
      <c r="D9" s="348" t="s">
        <v>2451</v>
      </c>
      <c r="E9" s="347" t="s">
        <v>2452</v>
      </c>
      <c r="F9" s="349" t="s">
        <v>2453</v>
      </c>
      <c r="G9" s="349" t="s">
        <v>2448</v>
      </c>
      <c r="H9" s="92" t="s">
        <v>2454</v>
      </c>
    </row>
    <row r="10" spans="1:8" ht="24.95" customHeight="1" x14ac:dyDescent="0.2">
      <c r="A10" s="107" t="s">
        <v>3087</v>
      </c>
      <c r="B10" s="135">
        <v>44246</v>
      </c>
      <c r="C10" s="107" t="s">
        <v>3715</v>
      </c>
      <c r="D10" s="16" t="s">
        <v>3716</v>
      </c>
      <c r="E10" s="107" t="s">
        <v>3717</v>
      </c>
      <c r="F10" s="16" t="s">
        <v>3718</v>
      </c>
      <c r="G10" s="16" t="s">
        <v>3719</v>
      </c>
      <c r="H10" s="134" t="s">
        <v>3720</v>
      </c>
    </row>
    <row r="11" spans="1:8" ht="24.95" customHeight="1" x14ac:dyDescent="0.2">
      <c r="A11" s="107" t="s">
        <v>3087</v>
      </c>
      <c r="B11" s="135">
        <v>44435</v>
      </c>
      <c r="C11" s="107" t="s">
        <v>3715</v>
      </c>
      <c r="D11" s="16" t="s">
        <v>3721</v>
      </c>
      <c r="E11" s="107" t="s">
        <v>3722</v>
      </c>
      <c r="F11" s="16" t="s">
        <v>3718</v>
      </c>
      <c r="G11" s="16" t="s">
        <v>3719</v>
      </c>
      <c r="H11" s="134" t="s">
        <v>3723</v>
      </c>
    </row>
    <row r="12" spans="1:8" ht="24.95" customHeight="1" x14ac:dyDescent="0.2">
      <c r="A12" s="107" t="s">
        <v>3073</v>
      </c>
      <c r="B12" s="115"/>
      <c r="C12" s="134" t="s">
        <v>4272</v>
      </c>
      <c r="D12" s="107" t="s">
        <v>4273</v>
      </c>
      <c r="E12" s="107" t="s">
        <v>4267</v>
      </c>
      <c r="F12" s="16" t="s">
        <v>4268</v>
      </c>
      <c r="G12" s="107" t="s">
        <v>4274</v>
      </c>
      <c r="H12" s="134" t="s">
        <v>4275</v>
      </c>
    </row>
    <row r="13" spans="1:8" ht="24.95" customHeight="1" x14ac:dyDescent="0.2">
      <c r="A13" s="115" t="s">
        <v>3080</v>
      </c>
      <c r="B13" s="107" t="s">
        <v>88</v>
      </c>
      <c r="C13" s="107" t="s">
        <v>88</v>
      </c>
      <c r="D13" s="107" t="s">
        <v>88</v>
      </c>
      <c r="E13" s="107" t="s">
        <v>88</v>
      </c>
      <c r="F13" s="107" t="s">
        <v>88</v>
      </c>
      <c r="G13" s="107" t="s">
        <v>88</v>
      </c>
      <c r="H13" s="115" t="s">
        <v>88</v>
      </c>
    </row>
  </sheetData>
  <mergeCells count="3">
    <mergeCell ref="A2:A4"/>
    <mergeCell ref="B2:H2"/>
    <mergeCell ref="B3:H3"/>
  </mergeCells>
  <pageMargins left="0.7" right="0.7" top="0.75" bottom="0.75" header="0.3" footer="0.3"/>
  <pageSetup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03149-5D74-4260-BE9B-3E92E39E49D2}">
  <sheetPr>
    <tabColor theme="8"/>
  </sheetPr>
  <dimension ref="A1:G9"/>
  <sheetViews>
    <sheetView zoomScaleNormal="100" workbookViewId="0"/>
  </sheetViews>
  <sheetFormatPr defaultColWidth="9.140625" defaultRowHeight="12.75" x14ac:dyDescent="0.2"/>
  <cols>
    <col min="1" max="1" width="24.85546875" style="119" customWidth="1"/>
    <col min="2" max="7" width="30.5703125" style="119" customWidth="1"/>
    <col min="8" max="16384" width="9.140625" style="119"/>
  </cols>
  <sheetData>
    <row r="1" spans="1:7" ht="15.75" customHeight="1" thickBot="1" x14ac:dyDescent="0.25">
      <c r="A1" s="128" t="s">
        <v>2455</v>
      </c>
      <c r="C1" s="128"/>
      <c r="D1" s="128"/>
    </row>
    <row r="2" spans="1:7" ht="93" customHeight="1" x14ac:dyDescent="0.2">
      <c r="A2" s="885" t="s">
        <v>19</v>
      </c>
      <c r="B2" s="811" t="s">
        <v>5344</v>
      </c>
      <c r="C2" s="811"/>
      <c r="D2" s="811"/>
      <c r="E2" s="811"/>
      <c r="F2" s="811"/>
      <c r="G2" s="834"/>
    </row>
    <row r="3" spans="1:7" ht="72.75" customHeight="1" thickBot="1" x14ac:dyDescent="0.25">
      <c r="A3" s="886"/>
      <c r="B3" s="171" t="s">
        <v>2456</v>
      </c>
      <c r="C3" s="157" t="s">
        <v>2457</v>
      </c>
      <c r="D3" s="157" t="s">
        <v>2458</v>
      </c>
      <c r="E3" s="157" t="s">
        <v>2459</v>
      </c>
      <c r="F3" s="157" t="s">
        <v>2460</v>
      </c>
      <c r="G3" s="174" t="s">
        <v>2461</v>
      </c>
    </row>
    <row r="4" spans="1:7" x14ac:dyDescent="0.2">
      <c r="A4" s="101" t="s">
        <v>22</v>
      </c>
      <c r="B4" s="101">
        <v>8.4973753280000004</v>
      </c>
      <c r="C4" s="101">
        <v>820</v>
      </c>
      <c r="D4" s="101">
        <v>270</v>
      </c>
      <c r="E4" s="101">
        <v>0</v>
      </c>
      <c r="F4" s="101">
        <v>-87.145390000000006</v>
      </c>
      <c r="G4" s="101">
        <v>41.626060000000003</v>
      </c>
    </row>
    <row r="5" spans="1:7" x14ac:dyDescent="0.2">
      <c r="A5" s="101" t="s">
        <v>25</v>
      </c>
      <c r="B5" s="101">
        <v>20</v>
      </c>
      <c r="C5" s="101">
        <v>440</v>
      </c>
      <c r="D5" s="101">
        <v>200</v>
      </c>
      <c r="E5" s="101">
        <v>10</v>
      </c>
      <c r="F5" s="101">
        <v>-79.888530000000003</v>
      </c>
      <c r="G5" s="101">
        <v>40.163240000000002</v>
      </c>
    </row>
    <row r="6" spans="1:7" x14ac:dyDescent="0.2">
      <c r="A6" s="101" t="s">
        <v>27</v>
      </c>
      <c r="B6" s="101">
        <v>12</v>
      </c>
      <c r="C6" s="101">
        <v>240</v>
      </c>
      <c r="D6" s="101">
        <v>305</v>
      </c>
      <c r="E6" s="101">
        <v>0</v>
      </c>
      <c r="F6" s="101">
        <v>-80.815939999999998</v>
      </c>
      <c r="G6" s="101">
        <v>41.20476</v>
      </c>
    </row>
    <row r="7" spans="1:7" x14ac:dyDescent="0.2">
      <c r="A7" s="101" t="s">
        <v>3087</v>
      </c>
      <c r="B7" s="101">
        <v>27.5</v>
      </c>
      <c r="C7" s="101">
        <v>1270</v>
      </c>
      <c r="D7" s="101">
        <v>400</v>
      </c>
      <c r="E7" s="101">
        <v>50</v>
      </c>
      <c r="F7" s="101">
        <v>-79.881050000000002</v>
      </c>
      <c r="G7" s="101">
        <v>40.308410000000002</v>
      </c>
    </row>
    <row r="8" spans="1:7" x14ac:dyDescent="0.2">
      <c r="A8" s="105" t="s">
        <v>3073</v>
      </c>
      <c r="B8" s="105">
        <v>31.167191599999999</v>
      </c>
      <c r="C8" s="105">
        <v>130</v>
      </c>
      <c r="D8" s="105">
        <v>245</v>
      </c>
      <c r="E8" s="105">
        <v>0</v>
      </c>
      <c r="F8" s="105">
        <v>-86.779979999999995</v>
      </c>
      <c r="G8" s="105">
        <v>33.581409999999998</v>
      </c>
    </row>
    <row r="9" spans="1:7" x14ac:dyDescent="0.2">
      <c r="A9" s="101" t="s">
        <v>3080</v>
      </c>
      <c r="B9" s="101">
        <v>13.123359580000001</v>
      </c>
      <c r="C9" s="101">
        <v>460</v>
      </c>
      <c r="D9" s="101">
        <v>310</v>
      </c>
      <c r="E9" s="101">
        <v>20</v>
      </c>
      <c r="F9" s="101">
        <v>-83.112589999999997</v>
      </c>
      <c r="G9" s="101">
        <v>42.281889999999997</v>
      </c>
    </row>
  </sheetData>
  <mergeCells count="2">
    <mergeCell ref="A2:A3"/>
    <mergeCell ref="B2:G2"/>
  </mergeCells>
  <pageMargins left="0.7" right="0.7" top="0.75" bottom="0.75" header="0.3" footer="0.3"/>
  <pageSetup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9"/>
  </sheetPr>
  <dimension ref="A1:D12"/>
  <sheetViews>
    <sheetView workbookViewId="0"/>
  </sheetViews>
  <sheetFormatPr defaultColWidth="8.85546875" defaultRowHeight="12.75" x14ac:dyDescent="0.2"/>
  <cols>
    <col min="1" max="1" width="19.85546875" style="119" bestFit="1" customWidth="1"/>
    <col min="2" max="2" width="19.85546875" style="119" customWidth="1"/>
    <col min="3" max="3" width="78.7109375" style="119" customWidth="1"/>
    <col min="4" max="4" width="71.5703125" style="119" customWidth="1"/>
    <col min="5" max="16384" width="8.85546875" style="119"/>
  </cols>
  <sheetData>
    <row r="1" spans="1:4" ht="13.5" thickBot="1" x14ac:dyDescent="0.25">
      <c r="A1" s="128" t="s">
        <v>275</v>
      </c>
      <c r="D1" s="128"/>
    </row>
    <row r="2" spans="1:4" x14ac:dyDescent="0.2">
      <c r="A2" s="809" t="s">
        <v>18</v>
      </c>
      <c r="B2" s="811" t="s">
        <v>19</v>
      </c>
      <c r="C2" s="821" t="s">
        <v>276</v>
      </c>
      <c r="D2" s="831" t="s">
        <v>30</v>
      </c>
    </row>
    <row r="3" spans="1:4" ht="13.5" thickBot="1" x14ac:dyDescent="0.25">
      <c r="A3" s="810"/>
      <c r="B3" s="812"/>
      <c r="C3" s="822"/>
      <c r="D3" s="832"/>
    </row>
    <row r="4" spans="1:4" ht="24.95" customHeight="1" x14ac:dyDescent="0.2">
      <c r="A4" s="107" t="s">
        <v>21</v>
      </c>
      <c r="B4" s="107" t="s">
        <v>22</v>
      </c>
      <c r="C4" s="475" t="s">
        <v>277</v>
      </c>
      <c r="D4" s="92" t="s">
        <v>278</v>
      </c>
    </row>
    <row r="5" spans="1:4" ht="24.95" customHeight="1" x14ac:dyDescent="0.2">
      <c r="A5" s="107" t="s">
        <v>24</v>
      </c>
      <c r="B5" s="107" t="s">
        <v>25</v>
      </c>
      <c r="C5" s="95" t="s">
        <v>279</v>
      </c>
      <c r="D5" s="324" t="s">
        <v>280</v>
      </c>
    </row>
    <row r="6" spans="1:4" ht="24.95" customHeight="1" x14ac:dyDescent="0.2">
      <c r="A6" s="107" t="s">
        <v>26</v>
      </c>
      <c r="B6" s="107" t="s">
        <v>27</v>
      </c>
      <c r="C6" s="475" t="s">
        <v>281</v>
      </c>
      <c r="D6" s="92" t="s">
        <v>282</v>
      </c>
    </row>
    <row r="7" spans="1:4" ht="24.95" customHeight="1" x14ac:dyDescent="0.2">
      <c r="A7" s="107" t="s">
        <v>3087</v>
      </c>
      <c r="B7" s="107" t="s">
        <v>3087</v>
      </c>
      <c r="C7" s="475" t="s">
        <v>3149</v>
      </c>
      <c r="D7" s="92" t="s">
        <v>3150</v>
      </c>
    </row>
    <row r="8" spans="1:4" ht="24.95" customHeight="1" x14ac:dyDescent="0.2">
      <c r="A8" s="107"/>
      <c r="B8" s="146" t="s">
        <v>3073</v>
      </c>
      <c r="C8" s="475" t="s">
        <v>6838</v>
      </c>
      <c r="D8" s="134"/>
    </row>
    <row r="9" spans="1:4" ht="24.95" customHeight="1" x14ac:dyDescent="0.2">
      <c r="A9" s="107" t="s">
        <v>3080</v>
      </c>
      <c r="B9" s="107" t="s">
        <v>3080</v>
      </c>
      <c r="C9" s="475" t="s">
        <v>4424</v>
      </c>
      <c r="D9" s="134"/>
    </row>
    <row r="10" spans="1:4" ht="24.95" customHeight="1" x14ac:dyDescent="0.2">
      <c r="A10" s="107"/>
      <c r="B10" s="107" t="s">
        <v>3088</v>
      </c>
      <c r="C10" s="26" t="s">
        <v>5715</v>
      </c>
      <c r="D10" s="26"/>
    </row>
    <row r="11" spans="1:4" ht="38.25" x14ac:dyDescent="0.2">
      <c r="A11" s="641" t="s">
        <v>3083</v>
      </c>
      <c r="B11" s="640" t="s">
        <v>3083</v>
      </c>
      <c r="C11" s="639" t="s">
        <v>6924</v>
      </c>
      <c r="D11" s="641"/>
    </row>
    <row r="12" spans="1:4" ht="24.95" customHeight="1" x14ac:dyDescent="0.2">
      <c r="A12" s="125"/>
      <c r="B12" s="638" t="s">
        <v>3086</v>
      </c>
      <c r="C12" s="652" t="s">
        <v>6925</v>
      </c>
      <c r="D12" s="107"/>
    </row>
  </sheetData>
  <mergeCells count="4">
    <mergeCell ref="C2:C3"/>
    <mergeCell ref="A2:A3"/>
    <mergeCell ref="B2:B3"/>
    <mergeCell ref="D2:D3"/>
  </mergeCells>
  <pageMargins left="0.7" right="0.7" top="0.75" bottom="0.75" header="0.3" footer="0.3"/>
  <pageSetup orientation="portrait"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71C1B-79F2-42F8-956C-5B543731699F}">
  <sheetPr>
    <tabColor theme="7"/>
  </sheetPr>
  <dimension ref="A1:I21"/>
  <sheetViews>
    <sheetView zoomScaleNormal="100" workbookViewId="0">
      <pane xSplit="2" ySplit="3" topLeftCell="C4" activePane="bottomRight" state="frozen"/>
      <selection pane="topRight" activeCell="C1" sqref="C1"/>
      <selection pane="bottomLeft" activeCell="A4" sqref="A4"/>
      <selection pane="bottomRight"/>
    </sheetView>
  </sheetViews>
  <sheetFormatPr defaultColWidth="9.140625" defaultRowHeight="12.75" x14ac:dyDescent="0.2"/>
  <cols>
    <col min="1" max="1" width="20.5703125" style="119" customWidth="1"/>
    <col min="2" max="2" width="24.28515625" style="119" customWidth="1"/>
    <col min="3" max="9" width="20.5703125" style="119" customWidth="1"/>
    <col min="10" max="16384" width="9.140625" style="119"/>
  </cols>
  <sheetData>
    <row r="1" spans="1:9" ht="15.75" customHeight="1" thickBot="1" x14ac:dyDescent="0.25">
      <c r="A1" s="128" t="s">
        <v>2462</v>
      </c>
      <c r="C1" s="128"/>
      <c r="D1" s="128"/>
    </row>
    <row r="2" spans="1:9" ht="30.75" customHeight="1" x14ac:dyDescent="0.2">
      <c r="A2" s="885" t="s">
        <v>19</v>
      </c>
      <c r="B2" s="811" t="s">
        <v>2463</v>
      </c>
      <c r="C2" s="811"/>
      <c r="D2" s="811"/>
      <c r="E2" s="811"/>
      <c r="F2" s="811"/>
      <c r="G2" s="811"/>
      <c r="H2" s="811"/>
      <c r="I2" s="834"/>
    </row>
    <row r="3" spans="1:9" ht="57" customHeight="1" thickBot="1" x14ac:dyDescent="0.25">
      <c r="A3" s="886"/>
      <c r="B3" s="157" t="s">
        <v>2464</v>
      </c>
      <c r="C3" s="157" t="s">
        <v>2465</v>
      </c>
      <c r="D3" s="157" t="s">
        <v>2466</v>
      </c>
      <c r="E3" s="157" t="s">
        <v>2467</v>
      </c>
      <c r="F3" s="157" t="s">
        <v>2468</v>
      </c>
      <c r="G3" s="157" t="s">
        <v>2469</v>
      </c>
      <c r="H3" s="157" t="s">
        <v>2470</v>
      </c>
      <c r="I3" s="174" t="s">
        <v>2471</v>
      </c>
    </row>
    <row r="4" spans="1:9" ht="24.95" customHeight="1" x14ac:dyDescent="0.2">
      <c r="A4" s="101" t="s">
        <v>22</v>
      </c>
      <c r="B4" s="94" t="s">
        <v>2472</v>
      </c>
      <c r="C4" s="94" t="s">
        <v>2473</v>
      </c>
      <c r="D4" s="103">
        <v>1</v>
      </c>
      <c r="E4" s="103">
        <f>82*2</f>
        <v>164</v>
      </c>
      <c r="F4" s="94" t="s">
        <v>2474</v>
      </c>
      <c r="G4" s="131" t="s">
        <v>2475</v>
      </c>
      <c r="H4" s="131">
        <v>37874</v>
      </c>
      <c r="I4" s="102" t="s">
        <v>2476</v>
      </c>
    </row>
    <row r="5" spans="1:9" ht="24.95" customHeight="1" x14ac:dyDescent="0.2">
      <c r="A5" s="101" t="s">
        <v>22</v>
      </c>
      <c r="B5" s="94" t="s">
        <v>2477</v>
      </c>
      <c r="C5" s="94" t="s">
        <v>2478</v>
      </c>
      <c r="D5" s="103">
        <v>1</v>
      </c>
      <c r="E5" s="103">
        <f>82*2</f>
        <v>164</v>
      </c>
      <c r="F5" s="94" t="s">
        <v>2474</v>
      </c>
      <c r="G5" s="131" t="s">
        <v>2479</v>
      </c>
      <c r="H5" s="131">
        <v>36625</v>
      </c>
      <c r="I5" s="102" t="s">
        <v>2476</v>
      </c>
    </row>
    <row r="6" spans="1:9" ht="24.95" customHeight="1" x14ac:dyDescent="0.2">
      <c r="A6" s="101" t="s">
        <v>25</v>
      </c>
      <c r="B6" s="94" t="s">
        <v>942</v>
      </c>
      <c r="C6" s="103">
        <v>4</v>
      </c>
      <c r="D6" s="103">
        <v>2</v>
      </c>
      <c r="E6" s="103">
        <v>112</v>
      </c>
      <c r="F6" s="103">
        <v>112</v>
      </c>
      <c r="G6" s="94" t="s">
        <v>2480</v>
      </c>
      <c r="H6" s="94" t="s">
        <v>2481</v>
      </c>
      <c r="I6" s="102" t="s">
        <v>2476</v>
      </c>
    </row>
    <row r="7" spans="1:9" ht="24.95" customHeight="1" x14ac:dyDescent="0.2">
      <c r="A7" s="101" t="s">
        <v>27</v>
      </c>
      <c r="B7" s="107" t="s">
        <v>2482</v>
      </c>
      <c r="C7" s="107">
        <v>3</v>
      </c>
      <c r="D7" s="107">
        <v>2</v>
      </c>
      <c r="E7" s="107">
        <v>170</v>
      </c>
      <c r="F7" s="107">
        <v>170</v>
      </c>
      <c r="G7" s="107" t="s">
        <v>2483</v>
      </c>
      <c r="H7" s="132">
        <v>35287</v>
      </c>
      <c r="I7" s="102" t="s">
        <v>2476</v>
      </c>
    </row>
    <row r="8" spans="1:9" ht="24.95" customHeight="1" x14ac:dyDescent="0.2">
      <c r="A8" s="107" t="s">
        <v>3087</v>
      </c>
      <c r="B8" s="125" t="s">
        <v>3159</v>
      </c>
      <c r="C8" s="103">
        <v>4</v>
      </c>
      <c r="D8" s="103">
        <v>2</v>
      </c>
      <c r="E8" s="103">
        <f t="shared" ref="E8:F10" si="0">64*2</f>
        <v>128</v>
      </c>
      <c r="F8" s="103">
        <f t="shared" si="0"/>
        <v>128</v>
      </c>
      <c r="G8" s="350">
        <f>H8/64</f>
        <v>332.60416666666669</v>
      </c>
      <c r="H8" s="130">
        <f>63860/3</f>
        <v>21286.666666666668</v>
      </c>
      <c r="I8" s="103" t="s">
        <v>3724</v>
      </c>
    </row>
    <row r="9" spans="1:9" ht="24.95" customHeight="1" x14ac:dyDescent="0.2">
      <c r="A9" s="107" t="s">
        <v>3087</v>
      </c>
      <c r="B9" s="125" t="s">
        <v>2513</v>
      </c>
      <c r="C9" s="107">
        <v>4</v>
      </c>
      <c r="D9" s="107">
        <v>2</v>
      </c>
      <c r="E9" s="107">
        <f t="shared" si="0"/>
        <v>128</v>
      </c>
      <c r="F9" s="107">
        <f t="shared" si="0"/>
        <v>128</v>
      </c>
      <c r="G9" s="350">
        <f t="shared" ref="G9:G10" si="1">H9/64</f>
        <v>332.60416666666669</v>
      </c>
      <c r="H9" s="130">
        <f t="shared" ref="H9:H10" si="2">63860/3</f>
        <v>21286.666666666668</v>
      </c>
      <c r="I9" s="107" t="s">
        <v>3724</v>
      </c>
    </row>
    <row r="10" spans="1:9" ht="24.95" customHeight="1" x14ac:dyDescent="0.2">
      <c r="A10" s="107" t="s">
        <v>3087</v>
      </c>
      <c r="B10" s="125" t="s">
        <v>3180</v>
      </c>
      <c r="C10" s="107">
        <v>4</v>
      </c>
      <c r="D10" s="107">
        <v>2</v>
      </c>
      <c r="E10" s="107">
        <f t="shared" si="0"/>
        <v>128</v>
      </c>
      <c r="F10" s="107">
        <f t="shared" si="0"/>
        <v>128</v>
      </c>
      <c r="G10" s="350">
        <f t="shared" si="1"/>
        <v>332.60416666666669</v>
      </c>
      <c r="H10" s="130">
        <f t="shared" si="2"/>
        <v>21286.666666666668</v>
      </c>
      <c r="I10" s="107" t="s">
        <v>3724</v>
      </c>
    </row>
    <row r="11" spans="1:9" ht="24.95" customHeight="1" x14ac:dyDescent="0.2">
      <c r="A11" s="107" t="s">
        <v>3087</v>
      </c>
      <c r="B11" s="125" t="s">
        <v>3183</v>
      </c>
      <c r="C11" s="107">
        <v>4</v>
      </c>
      <c r="D11" s="107">
        <v>2</v>
      </c>
      <c r="E11" s="107">
        <f t="shared" ref="E11:F13" si="3">61*2</f>
        <v>122</v>
      </c>
      <c r="F11" s="107">
        <f t="shared" si="3"/>
        <v>122</v>
      </c>
      <c r="G11" s="256">
        <f>H11/61</f>
        <v>320.18032786885249</v>
      </c>
      <c r="H11" s="132">
        <f>39062/2</f>
        <v>19531</v>
      </c>
      <c r="I11" s="107" t="s">
        <v>3725</v>
      </c>
    </row>
    <row r="12" spans="1:9" ht="24.95" customHeight="1" x14ac:dyDescent="0.2">
      <c r="A12" s="107" t="s">
        <v>3087</v>
      </c>
      <c r="B12" s="125" t="s">
        <v>3188</v>
      </c>
      <c r="C12" s="107">
        <v>4</v>
      </c>
      <c r="D12" s="107">
        <v>2</v>
      </c>
      <c r="E12" s="107">
        <f t="shared" si="3"/>
        <v>122</v>
      </c>
      <c r="F12" s="107">
        <f t="shared" si="3"/>
        <v>122</v>
      </c>
      <c r="G12" s="256">
        <f>H12/61</f>
        <v>320.18032786885249</v>
      </c>
      <c r="H12" s="132">
        <f>39062/2</f>
        <v>19531</v>
      </c>
      <c r="I12" s="107" t="s">
        <v>3725</v>
      </c>
    </row>
    <row r="13" spans="1:9" ht="24.95" customHeight="1" x14ac:dyDescent="0.2">
      <c r="A13" s="107" t="s">
        <v>3087</v>
      </c>
      <c r="B13" s="125" t="s">
        <v>3192</v>
      </c>
      <c r="C13" s="107">
        <v>4</v>
      </c>
      <c r="D13" s="107">
        <v>2</v>
      </c>
      <c r="E13" s="107">
        <f t="shared" si="3"/>
        <v>122</v>
      </c>
      <c r="F13" s="107">
        <f t="shared" si="3"/>
        <v>122</v>
      </c>
      <c r="G13" s="107">
        <v>0</v>
      </c>
      <c r="H13" s="132">
        <v>0</v>
      </c>
      <c r="I13" s="107" t="s">
        <v>85</v>
      </c>
    </row>
    <row r="14" spans="1:9" ht="24.95" customHeight="1" x14ac:dyDescent="0.2">
      <c r="A14" s="107" t="s">
        <v>3087</v>
      </c>
      <c r="B14" s="125" t="s">
        <v>3198</v>
      </c>
      <c r="C14" s="107">
        <v>4</v>
      </c>
      <c r="D14" s="107">
        <v>2</v>
      </c>
      <c r="E14" s="107">
        <f>87*2</f>
        <v>174</v>
      </c>
      <c r="F14" s="107">
        <f>87*2</f>
        <v>174</v>
      </c>
      <c r="G14" s="256">
        <f>H14/87</f>
        <v>378.79885057471262</v>
      </c>
      <c r="H14" s="132">
        <f>65911/2</f>
        <v>32955.5</v>
      </c>
      <c r="I14" s="107" t="s">
        <v>3726</v>
      </c>
    </row>
    <row r="15" spans="1:9" ht="24.95" customHeight="1" x14ac:dyDescent="0.2">
      <c r="A15" s="107" t="s">
        <v>3087</v>
      </c>
      <c r="B15" s="125" t="s">
        <v>3204</v>
      </c>
      <c r="C15" s="107">
        <v>4</v>
      </c>
      <c r="D15" s="107">
        <v>2</v>
      </c>
      <c r="E15" s="107">
        <f>87*2</f>
        <v>174</v>
      </c>
      <c r="F15" s="107">
        <f>87*2</f>
        <v>174</v>
      </c>
      <c r="G15" s="256">
        <f>H15/87</f>
        <v>378.79885057471262</v>
      </c>
      <c r="H15" s="132">
        <f>65911/2</f>
        <v>32955.5</v>
      </c>
      <c r="I15" s="107" t="s">
        <v>3726</v>
      </c>
    </row>
    <row r="16" spans="1:9" ht="24.95" customHeight="1" x14ac:dyDescent="0.2">
      <c r="A16" s="107" t="s">
        <v>3087</v>
      </c>
      <c r="B16" s="125" t="s">
        <v>3209</v>
      </c>
      <c r="C16" s="107">
        <v>4</v>
      </c>
      <c r="D16" s="107">
        <v>2</v>
      </c>
      <c r="E16" s="107">
        <f>75*2</f>
        <v>150</v>
      </c>
      <c r="F16" s="107">
        <f>75*2</f>
        <v>150</v>
      </c>
      <c r="G16" s="256">
        <f>H16/75</f>
        <v>417.89333333333332</v>
      </c>
      <c r="H16" s="132">
        <v>31342</v>
      </c>
      <c r="I16" s="107" t="s">
        <v>3727</v>
      </c>
    </row>
    <row r="17" spans="1:9" ht="24.95" customHeight="1" x14ac:dyDescent="0.2">
      <c r="A17" s="107" t="s">
        <v>3087</v>
      </c>
      <c r="B17" s="125" t="s">
        <v>3216</v>
      </c>
      <c r="C17" s="107">
        <v>5</v>
      </c>
      <c r="D17" s="107">
        <v>1</v>
      </c>
      <c r="E17" s="107">
        <f>84*2</f>
        <v>168</v>
      </c>
      <c r="F17" s="107">
        <f>84*2</f>
        <v>168</v>
      </c>
      <c r="G17" s="256">
        <f>H17/84</f>
        <v>425.88095238095241</v>
      </c>
      <c r="H17" s="132">
        <v>35774</v>
      </c>
      <c r="I17" s="107" t="s">
        <v>3727</v>
      </c>
    </row>
    <row r="18" spans="1:9" ht="24.95" customHeight="1" x14ac:dyDescent="0.2">
      <c r="A18" s="103" t="s">
        <v>3073</v>
      </c>
      <c r="B18" s="103" t="s">
        <v>4276</v>
      </c>
      <c r="C18" s="103">
        <v>4</v>
      </c>
      <c r="D18" s="103">
        <v>1</v>
      </c>
      <c r="E18" s="103">
        <v>156</v>
      </c>
      <c r="F18" s="103">
        <v>78</v>
      </c>
      <c r="G18" s="103">
        <v>365</v>
      </c>
      <c r="H18" s="103">
        <v>21735</v>
      </c>
      <c r="I18" s="103">
        <v>26.62</v>
      </c>
    </row>
    <row r="19" spans="1:9" ht="24.95" customHeight="1" x14ac:dyDescent="0.2">
      <c r="A19" s="107" t="s">
        <v>3073</v>
      </c>
      <c r="B19" s="107" t="s">
        <v>4277</v>
      </c>
      <c r="C19" s="107">
        <v>5</v>
      </c>
      <c r="D19" s="107">
        <v>1</v>
      </c>
      <c r="E19" s="107">
        <v>50</v>
      </c>
      <c r="F19" s="107">
        <v>25</v>
      </c>
      <c r="G19" s="107">
        <v>365</v>
      </c>
      <c r="H19" s="107">
        <v>5140</v>
      </c>
      <c r="I19" s="107">
        <v>26.68</v>
      </c>
    </row>
    <row r="20" spans="1:9" ht="24.95" customHeight="1" x14ac:dyDescent="0.2">
      <c r="A20" s="107" t="s">
        <v>3073</v>
      </c>
      <c r="B20" s="107" t="s">
        <v>4278</v>
      </c>
      <c r="C20" s="107">
        <v>5</v>
      </c>
      <c r="D20" s="107">
        <v>1</v>
      </c>
      <c r="E20" s="107">
        <v>58</v>
      </c>
      <c r="F20" s="107">
        <v>29</v>
      </c>
      <c r="G20" s="107">
        <v>365</v>
      </c>
      <c r="H20" s="107">
        <v>5963</v>
      </c>
      <c r="I20" s="107">
        <v>26.68</v>
      </c>
    </row>
    <row r="21" spans="1:9" ht="24.95" customHeight="1" x14ac:dyDescent="0.2">
      <c r="A21" s="139" t="s">
        <v>3080</v>
      </c>
      <c r="B21" s="147" t="s">
        <v>4538</v>
      </c>
      <c r="C21" s="103">
        <v>4</v>
      </c>
      <c r="D21" s="103">
        <v>2</v>
      </c>
      <c r="E21" s="103">
        <v>170</v>
      </c>
      <c r="F21" s="103">
        <v>170</v>
      </c>
      <c r="G21" s="107" t="s">
        <v>4553</v>
      </c>
      <c r="H21" s="103">
        <v>41617</v>
      </c>
      <c r="I21" s="103" t="s">
        <v>4554</v>
      </c>
    </row>
  </sheetData>
  <mergeCells count="2">
    <mergeCell ref="A2:A3"/>
    <mergeCell ref="B2:I2"/>
  </mergeCells>
  <pageMargins left="0.7" right="0.7" top="0.75" bottom="0.75" header="0.3" footer="0.3"/>
  <pageSetup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5C32E-B073-435C-8E0F-CF77F0F61632}">
  <sheetPr>
    <tabColor rgb="FFFFFF00"/>
  </sheetPr>
  <dimension ref="A1:M239"/>
  <sheetViews>
    <sheetView tabSelected="1" zoomScaleNormal="100" workbookViewId="0">
      <pane xSplit="2" ySplit="5" topLeftCell="C6" activePane="bottomRight" state="frozen"/>
      <selection pane="topRight" activeCell="C1" sqref="C1"/>
      <selection pane="bottomLeft" activeCell="A6" sqref="A6"/>
      <selection pane="bottomRight"/>
    </sheetView>
  </sheetViews>
  <sheetFormatPr defaultColWidth="9.140625" defaultRowHeight="12.75" x14ac:dyDescent="0.2"/>
  <cols>
    <col min="1" max="1" width="20.5703125" style="119" customWidth="1"/>
    <col min="2" max="2" width="20.42578125" style="598" customWidth="1"/>
    <col min="3" max="3" width="32" style="119" customWidth="1"/>
    <col min="4" max="11" width="15.5703125" style="119" customWidth="1"/>
    <col min="12" max="12" width="22.42578125" style="119" customWidth="1"/>
    <col min="13" max="13" width="25" style="119" customWidth="1"/>
    <col min="14" max="16384" width="9.140625" style="119"/>
  </cols>
  <sheetData>
    <row r="1" spans="1:13" ht="15.75" customHeight="1" thickBot="1" x14ac:dyDescent="0.25">
      <c r="A1" s="128" t="s">
        <v>2484</v>
      </c>
      <c r="C1" s="128"/>
      <c r="D1" s="128"/>
    </row>
    <row r="2" spans="1:13" ht="34.5" customHeight="1" x14ac:dyDescent="0.2">
      <c r="A2" s="885" t="s">
        <v>19</v>
      </c>
      <c r="B2" s="811" t="s">
        <v>5345</v>
      </c>
      <c r="C2" s="811"/>
      <c r="D2" s="811"/>
      <c r="E2" s="811"/>
      <c r="F2" s="811"/>
      <c r="G2" s="811"/>
      <c r="H2" s="811"/>
      <c r="I2" s="811"/>
      <c r="J2" s="811"/>
      <c r="K2" s="811"/>
      <c r="L2" s="811"/>
      <c r="M2" s="834"/>
    </row>
    <row r="3" spans="1:13" x14ac:dyDescent="0.2">
      <c r="A3" s="888"/>
      <c r="B3" s="933" t="s">
        <v>2485</v>
      </c>
      <c r="C3" s="862" t="s">
        <v>1203</v>
      </c>
      <c r="D3" s="935" t="s">
        <v>2486</v>
      </c>
      <c r="E3" s="935"/>
      <c r="F3" s="935"/>
      <c r="G3" s="935"/>
      <c r="H3" s="935"/>
      <c r="I3" s="935"/>
      <c r="J3" s="935"/>
      <c r="K3" s="935"/>
      <c r="L3" s="935"/>
      <c r="M3" s="936"/>
    </row>
    <row r="4" spans="1:13" ht="39.75" customHeight="1" x14ac:dyDescent="0.2">
      <c r="A4" s="888"/>
      <c r="B4" s="933"/>
      <c r="C4" s="862"/>
      <c r="D4" s="862" t="s">
        <v>2487</v>
      </c>
      <c r="E4" s="862"/>
      <c r="F4" s="862" t="s">
        <v>2488</v>
      </c>
      <c r="G4" s="862"/>
      <c r="H4" s="862" t="s">
        <v>2489</v>
      </c>
      <c r="I4" s="862"/>
      <c r="J4" s="862" t="s">
        <v>2490</v>
      </c>
      <c r="K4" s="862"/>
      <c r="L4" s="862" t="s">
        <v>2491</v>
      </c>
      <c r="M4" s="872"/>
    </row>
    <row r="5" spans="1:13" ht="30" customHeight="1" thickBot="1" x14ac:dyDescent="0.25">
      <c r="A5" s="886"/>
      <c r="B5" s="934"/>
      <c r="C5" s="812"/>
      <c r="D5" s="157" t="s">
        <v>1211</v>
      </c>
      <c r="E5" s="157" t="s">
        <v>1212</v>
      </c>
      <c r="F5" s="157" t="s">
        <v>1211</v>
      </c>
      <c r="G5" s="157" t="s">
        <v>1212</v>
      </c>
      <c r="H5" s="157" t="s">
        <v>1211</v>
      </c>
      <c r="I5" s="157" t="s">
        <v>1212</v>
      </c>
      <c r="J5" s="157" t="s">
        <v>1211</v>
      </c>
      <c r="K5" s="157" t="s">
        <v>1212</v>
      </c>
      <c r="L5" s="157" t="s">
        <v>1211</v>
      </c>
      <c r="M5" s="174" t="s">
        <v>1212</v>
      </c>
    </row>
    <row r="6" spans="1:13" x14ac:dyDescent="0.2">
      <c r="A6" s="937" t="s">
        <v>22</v>
      </c>
      <c r="B6" s="918" t="s">
        <v>2472</v>
      </c>
      <c r="C6" s="351" t="s">
        <v>2492</v>
      </c>
      <c r="D6" s="352">
        <v>9.6300000000000008</v>
      </c>
      <c r="E6" s="353"/>
      <c r="F6" s="352">
        <v>2.2229032258064505</v>
      </c>
      <c r="G6" s="353"/>
      <c r="H6" s="352">
        <v>6.2580645161290333E-2</v>
      </c>
      <c r="I6" s="353"/>
      <c r="J6" s="352">
        <v>0.58806451612903221</v>
      </c>
      <c r="K6" s="353"/>
      <c r="L6" s="352" t="s">
        <v>1214</v>
      </c>
      <c r="M6" s="353"/>
    </row>
    <row r="7" spans="1:13" x14ac:dyDescent="0.2">
      <c r="A7" s="916"/>
      <c r="B7" s="919"/>
      <c r="C7" s="351" t="s">
        <v>2493</v>
      </c>
      <c r="D7" s="352">
        <v>8.92</v>
      </c>
      <c r="E7" s="352">
        <v>9.2750000000000004</v>
      </c>
      <c r="F7" s="352">
        <v>1.888571428571429</v>
      </c>
      <c r="G7" s="352">
        <v>2.0557373271889396</v>
      </c>
      <c r="H7" s="352">
        <v>3.4999999999999989E-2</v>
      </c>
      <c r="I7" s="352">
        <v>4.8790322580645161E-2</v>
      </c>
      <c r="J7" s="352">
        <v>0.49178571428571421</v>
      </c>
      <c r="K7" s="352">
        <v>0.53992511520737319</v>
      </c>
      <c r="L7" s="352" t="s">
        <v>1214</v>
      </c>
      <c r="M7" s="352"/>
    </row>
    <row r="8" spans="1:13" x14ac:dyDescent="0.2">
      <c r="A8" s="916"/>
      <c r="B8" s="919"/>
      <c r="C8" s="351" t="s">
        <v>2494</v>
      </c>
      <c r="D8" s="352">
        <v>8.5399999999999991</v>
      </c>
      <c r="E8" s="352">
        <v>9.0299999999999994</v>
      </c>
      <c r="F8" s="352">
        <v>2.5396774193548395</v>
      </c>
      <c r="G8" s="352">
        <v>2.2170506912442396</v>
      </c>
      <c r="H8" s="352">
        <v>4.0645161290322571E-2</v>
      </c>
      <c r="I8" s="352">
        <v>4.60752688172043E-2</v>
      </c>
      <c r="J8" s="352">
        <v>0.52258064516129032</v>
      </c>
      <c r="K8" s="352">
        <v>0.53414362519201219</v>
      </c>
      <c r="L8" s="352" t="s">
        <v>1214</v>
      </c>
      <c r="M8" s="352"/>
    </row>
    <row r="9" spans="1:13" x14ac:dyDescent="0.2">
      <c r="A9" s="916"/>
      <c r="B9" s="919"/>
      <c r="C9" s="351" t="s">
        <v>2495</v>
      </c>
      <c r="D9" s="352">
        <v>8.17</v>
      </c>
      <c r="E9" s="352">
        <v>8.8149999999999995</v>
      </c>
      <c r="F9" s="352">
        <v>2.8356666666666666</v>
      </c>
      <c r="G9" s="352">
        <v>2.3717046850998464</v>
      </c>
      <c r="H9" s="352">
        <v>9.4333333333333394E-2</v>
      </c>
      <c r="I9" s="352">
        <v>5.8139784946236568E-2</v>
      </c>
      <c r="J9" s="352">
        <v>0.63033333333333363</v>
      </c>
      <c r="K9" s="352">
        <v>0.55819105222734244</v>
      </c>
      <c r="L9" s="352" t="s">
        <v>1214</v>
      </c>
      <c r="M9" s="352"/>
    </row>
    <row r="10" spans="1:13" x14ac:dyDescent="0.2">
      <c r="A10" s="916"/>
      <c r="B10" s="919"/>
      <c r="C10" s="351" t="s">
        <v>2496</v>
      </c>
      <c r="D10" s="352">
        <v>8.5399999999999991</v>
      </c>
      <c r="E10" s="352">
        <v>8.76</v>
      </c>
      <c r="F10" s="352">
        <v>3.0116129032258057</v>
      </c>
      <c r="G10" s="352">
        <v>2.4996863287250379</v>
      </c>
      <c r="H10" s="352">
        <v>5.000000000000001E-2</v>
      </c>
      <c r="I10" s="352">
        <v>5.6511827956989252E-2</v>
      </c>
      <c r="J10" s="352">
        <v>1.138709677419355</v>
      </c>
      <c r="K10" s="352">
        <v>0.67429477726574494</v>
      </c>
      <c r="L10" s="352" t="s">
        <v>1214</v>
      </c>
      <c r="M10" s="352"/>
    </row>
    <row r="11" spans="1:13" x14ac:dyDescent="0.2">
      <c r="A11" s="916"/>
      <c r="B11" s="919"/>
      <c r="C11" s="351" t="s">
        <v>2497</v>
      </c>
      <c r="D11" s="352">
        <v>8.3699999999999992</v>
      </c>
      <c r="E11" s="352">
        <v>8.6949999999999985</v>
      </c>
      <c r="F11" s="352">
        <v>3.1006666666666662</v>
      </c>
      <c r="G11" s="352">
        <v>2.599849718381976</v>
      </c>
      <c r="H11" s="352">
        <v>4.5000000000000012E-2</v>
      </c>
      <c r="I11" s="352">
        <v>5.4593189964157719E-2</v>
      </c>
      <c r="J11" s="352">
        <v>0.49099999999999988</v>
      </c>
      <c r="K11" s="352">
        <v>0.64374564772145404</v>
      </c>
      <c r="L11" s="352" t="s">
        <v>1214</v>
      </c>
      <c r="M11" s="352"/>
    </row>
    <row r="12" spans="1:13" x14ac:dyDescent="0.2">
      <c r="A12" s="916"/>
      <c r="B12" s="919"/>
      <c r="C12" s="351" t="s">
        <v>2498</v>
      </c>
      <c r="D12" s="352">
        <v>8.08</v>
      </c>
      <c r="E12" s="352">
        <v>8.6071428571428559</v>
      </c>
      <c r="F12" s="352">
        <v>2.4496774193548392</v>
      </c>
      <c r="G12" s="352">
        <v>2.5783965328066709</v>
      </c>
      <c r="H12" s="352">
        <v>6.4838709677419351E-2</v>
      </c>
      <c r="I12" s="352">
        <v>5.6056835637480804E-2</v>
      </c>
      <c r="J12" s="352">
        <v>0.29645161290322602</v>
      </c>
      <c r="K12" s="352">
        <v>0.59413221417599293</v>
      </c>
      <c r="L12" s="352" t="s">
        <v>1214</v>
      </c>
      <c r="M12" s="352"/>
    </row>
    <row r="13" spans="1:13" x14ac:dyDescent="0.2">
      <c r="A13" s="916"/>
      <c r="B13" s="919"/>
      <c r="C13" s="351" t="s">
        <v>2499</v>
      </c>
      <c r="D13" s="352">
        <v>7.76</v>
      </c>
      <c r="E13" s="352">
        <v>8.5012499999999989</v>
      </c>
      <c r="F13" s="352">
        <v>2.2970967741935482</v>
      </c>
      <c r="G13" s="352">
        <v>2.5432340629800305</v>
      </c>
      <c r="H13" s="352">
        <v>0.11258064516129029</v>
      </c>
      <c r="I13" s="352">
        <v>6.3122311827956995E-2</v>
      </c>
      <c r="J13" s="352">
        <v>0.43258064516129013</v>
      </c>
      <c r="K13" s="352">
        <v>0.57393826804915504</v>
      </c>
      <c r="L13" s="352" t="s">
        <v>1214</v>
      </c>
      <c r="M13" s="352"/>
    </row>
    <row r="14" spans="1:13" x14ac:dyDescent="0.2">
      <c r="A14" s="916"/>
      <c r="B14" s="919"/>
      <c r="C14" s="351" t="s">
        <v>2500</v>
      </c>
      <c r="D14" s="352">
        <v>7.73</v>
      </c>
      <c r="E14" s="352">
        <v>8.4155555555555548</v>
      </c>
      <c r="F14" s="352">
        <v>2.2276666666666669</v>
      </c>
      <c r="G14" s="352">
        <v>2.5081710189452124</v>
      </c>
      <c r="H14" s="352">
        <v>2.7999999999999997E-2</v>
      </c>
      <c r="I14" s="352">
        <v>5.9219832735961764E-2</v>
      </c>
      <c r="J14" s="352">
        <v>0.51700000000000024</v>
      </c>
      <c r="K14" s="352">
        <v>0.5676117938214712</v>
      </c>
      <c r="L14" s="352" t="s">
        <v>1214</v>
      </c>
      <c r="M14" s="352"/>
    </row>
    <row r="15" spans="1:13" x14ac:dyDescent="0.2">
      <c r="A15" s="916"/>
      <c r="B15" s="919"/>
      <c r="C15" s="351" t="s">
        <v>2501</v>
      </c>
      <c r="D15" s="352">
        <v>7.91</v>
      </c>
      <c r="E15" s="352">
        <v>8.3649999999999984</v>
      </c>
      <c r="F15" s="352">
        <v>2.7587096774193549</v>
      </c>
      <c r="G15" s="352">
        <v>2.5332248847926264</v>
      </c>
      <c r="H15" s="352">
        <v>1.6451612903225804E-2</v>
      </c>
      <c r="I15" s="352">
        <v>5.4943010752688176E-2</v>
      </c>
      <c r="J15" s="352">
        <v>0.41322580645161294</v>
      </c>
      <c r="K15" s="352">
        <v>0.55217319508448537</v>
      </c>
      <c r="L15" s="352" t="s">
        <v>1214</v>
      </c>
      <c r="M15" s="352"/>
    </row>
    <row r="16" spans="1:13" x14ac:dyDescent="0.2">
      <c r="A16" s="916"/>
      <c r="B16" s="919"/>
      <c r="C16" s="351" t="s">
        <v>2502</v>
      </c>
      <c r="D16" s="352">
        <v>8.65</v>
      </c>
      <c r="E16" s="352">
        <v>8.3909090909090907</v>
      </c>
      <c r="F16" s="352">
        <v>2.719333333333334</v>
      </c>
      <c r="G16" s="352">
        <v>2.5501438346599636</v>
      </c>
      <c r="H16" s="352">
        <v>3.833333333333333E-2</v>
      </c>
      <c r="I16" s="352">
        <v>5.3433040078201377E-2</v>
      </c>
      <c r="J16" s="352">
        <v>0.219</v>
      </c>
      <c r="K16" s="352">
        <v>0.52188472280407761</v>
      </c>
      <c r="L16" s="352" t="s">
        <v>1214</v>
      </c>
      <c r="M16" s="352"/>
    </row>
    <row r="17" spans="1:13" ht="13.5" thickBot="1" x14ac:dyDescent="0.25">
      <c r="A17" s="917"/>
      <c r="B17" s="920"/>
      <c r="C17" s="354" t="s">
        <v>2503</v>
      </c>
      <c r="D17" s="355">
        <v>8.3699999999999992</v>
      </c>
      <c r="E17" s="355">
        <v>8.3891666666666662</v>
      </c>
      <c r="F17" s="355">
        <v>2.9380645161290317</v>
      </c>
      <c r="G17" s="355">
        <v>2.5824705581157192</v>
      </c>
      <c r="H17" s="355">
        <v>7.25806451612903E-2</v>
      </c>
      <c r="I17" s="355">
        <v>5.5028673835125448E-2</v>
      </c>
      <c r="J17" s="355">
        <v>0.1345161290322581</v>
      </c>
      <c r="K17" s="355">
        <v>0.48960400665642595</v>
      </c>
      <c r="L17" s="355" t="s">
        <v>1214</v>
      </c>
      <c r="M17" s="355"/>
    </row>
    <row r="18" spans="1:13" ht="14.25" thickTop="1" thickBot="1" x14ac:dyDescent="0.25">
      <c r="A18" s="913"/>
      <c r="B18" s="914"/>
      <c r="C18" s="914"/>
      <c r="D18" s="914"/>
      <c r="E18" s="914"/>
      <c r="F18" s="914"/>
      <c r="G18" s="914"/>
      <c r="H18" s="914"/>
      <c r="I18" s="914"/>
      <c r="J18" s="914"/>
      <c r="K18" s="914"/>
      <c r="L18" s="914"/>
      <c r="M18" s="915"/>
    </row>
    <row r="19" spans="1:13" ht="13.5" thickTop="1" x14ac:dyDescent="0.2">
      <c r="A19" s="937" t="s">
        <v>22</v>
      </c>
      <c r="B19" s="918" t="s">
        <v>2477</v>
      </c>
      <c r="C19" s="351" t="s">
        <v>2492</v>
      </c>
      <c r="D19" s="352">
        <v>8.3822580645161295</v>
      </c>
      <c r="E19" s="353"/>
      <c r="F19" s="352">
        <v>0.94096774193548405</v>
      </c>
      <c r="G19" s="353"/>
      <c r="H19" s="352">
        <v>0.12870967741935485</v>
      </c>
      <c r="I19" s="353"/>
      <c r="J19" s="352">
        <v>0.46322580645161271</v>
      </c>
      <c r="K19" s="353"/>
      <c r="L19" s="352" t="s">
        <v>1214</v>
      </c>
      <c r="M19" s="353"/>
    </row>
    <row r="20" spans="1:13" x14ac:dyDescent="0.2">
      <c r="A20" s="916"/>
      <c r="B20" s="919"/>
      <c r="C20" s="351" t="s">
        <v>2493</v>
      </c>
      <c r="D20" s="352">
        <v>7.9771428571428569</v>
      </c>
      <c r="E20" s="352">
        <v>8.1797004608294941</v>
      </c>
      <c r="F20" s="352">
        <v>1.1875</v>
      </c>
      <c r="G20" s="352">
        <v>1.0642338709677421</v>
      </c>
      <c r="H20" s="352">
        <v>0.12857142857142853</v>
      </c>
      <c r="I20" s="352">
        <v>0.1286405529953917</v>
      </c>
      <c r="J20" s="352">
        <v>0.310357142857143</v>
      </c>
      <c r="K20" s="352">
        <v>0.3867914746543778</v>
      </c>
      <c r="L20" s="352" t="s">
        <v>1214</v>
      </c>
      <c r="M20" s="352"/>
    </row>
    <row r="21" spans="1:13" x14ac:dyDescent="0.2">
      <c r="A21" s="916"/>
      <c r="B21" s="919"/>
      <c r="C21" s="351" t="s">
        <v>2494</v>
      </c>
      <c r="D21" s="352">
        <v>7.8980645161290326</v>
      </c>
      <c r="E21" s="352">
        <v>8.0858218125960075</v>
      </c>
      <c r="F21" s="352">
        <v>1.4493548387096773</v>
      </c>
      <c r="G21" s="352">
        <v>1.1926075268817204</v>
      </c>
      <c r="H21" s="352">
        <v>0.12354838709677411</v>
      </c>
      <c r="I21" s="352">
        <v>0.12694316436251918</v>
      </c>
      <c r="J21" s="352">
        <v>0.19677419354838713</v>
      </c>
      <c r="K21" s="352">
        <v>0.32345238095238094</v>
      </c>
      <c r="L21" s="352" t="s">
        <v>1214</v>
      </c>
      <c r="M21" s="352"/>
    </row>
    <row r="22" spans="1:13" x14ac:dyDescent="0.2">
      <c r="A22" s="916"/>
      <c r="B22" s="919"/>
      <c r="C22" s="351" t="s">
        <v>2495</v>
      </c>
      <c r="D22" s="352">
        <v>7.9959999999999996</v>
      </c>
      <c r="E22" s="352">
        <v>8.0633663594470057</v>
      </c>
      <c r="F22" s="352">
        <v>1.2393333333333332</v>
      </c>
      <c r="G22" s="352">
        <v>1.2042889784946236</v>
      </c>
      <c r="H22" s="352">
        <v>6.8000000000000005E-2</v>
      </c>
      <c r="I22" s="352">
        <v>0.11220737327188937</v>
      </c>
      <c r="J22" s="352">
        <v>0.32800000000000007</v>
      </c>
      <c r="K22" s="352">
        <v>0.32458928571428569</v>
      </c>
      <c r="L22" s="352" t="s">
        <v>1214</v>
      </c>
      <c r="M22" s="352"/>
    </row>
    <row r="23" spans="1:13" x14ac:dyDescent="0.2">
      <c r="A23" s="916"/>
      <c r="B23" s="919"/>
      <c r="C23" s="351" t="s">
        <v>2496</v>
      </c>
      <c r="D23" s="352">
        <v>8.1796774193548387</v>
      </c>
      <c r="E23" s="352">
        <v>8.0866285714285731</v>
      </c>
      <c r="F23" s="352">
        <v>1.0580645161290321</v>
      </c>
      <c r="G23" s="352">
        <v>1.1750440860215052</v>
      </c>
      <c r="H23" s="352">
        <v>4.9677419354838721E-2</v>
      </c>
      <c r="I23" s="352">
        <v>9.9701382488479262E-2</v>
      </c>
      <c r="J23" s="352">
        <v>0.26193548387096782</v>
      </c>
      <c r="K23" s="352">
        <v>0.31205852534562212</v>
      </c>
      <c r="L23" s="352" t="s">
        <v>1214</v>
      </c>
      <c r="M23" s="352"/>
    </row>
    <row r="24" spans="1:13" x14ac:dyDescent="0.2">
      <c r="A24" s="916"/>
      <c r="B24" s="919"/>
      <c r="C24" s="351" t="s">
        <v>2497</v>
      </c>
      <c r="D24" s="352">
        <v>9.0796666666666681</v>
      </c>
      <c r="E24" s="352">
        <v>8.252134920634921</v>
      </c>
      <c r="F24" s="352">
        <v>1.2080000000000002</v>
      </c>
      <c r="G24" s="352">
        <v>1.1805367383512546</v>
      </c>
      <c r="H24" s="352">
        <v>8.1333333333333382E-2</v>
      </c>
      <c r="I24" s="352">
        <v>9.664004096262159E-2</v>
      </c>
      <c r="J24" s="352">
        <v>0.17966666666666661</v>
      </c>
      <c r="K24" s="352">
        <v>0.28999321556579616</v>
      </c>
      <c r="L24" s="352" t="s">
        <v>1214</v>
      </c>
      <c r="M24" s="352"/>
    </row>
    <row r="25" spans="1:13" x14ac:dyDescent="0.2">
      <c r="A25" s="916"/>
      <c r="B25" s="919"/>
      <c r="C25" s="351" t="s">
        <v>2498</v>
      </c>
      <c r="D25" s="352">
        <v>8.4951612903225833</v>
      </c>
      <c r="E25" s="352">
        <v>8.286852973447445</v>
      </c>
      <c r="F25" s="352">
        <v>0.96870967741935465</v>
      </c>
      <c r="G25" s="352">
        <v>1.1502757296466974</v>
      </c>
      <c r="H25" s="352">
        <v>0.13967741935483877</v>
      </c>
      <c r="I25" s="352">
        <v>0.10278823787579548</v>
      </c>
      <c r="J25" s="352">
        <v>0.24290322580645166</v>
      </c>
      <c r="K25" s="352">
        <v>0.2832660741716041</v>
      </c>
      <c r="L25" s="352" t="s">
        <v>1214</v>
      </c>
      <c r="M25" s="352"/>
    </row>
    <row r="26" spans="1:13" x14ac:dyDescent="0.2">
      <c r="A26" s="916"/>
      <c r="B26" s="919"/>
      <c r="C26" s="351" t="s">
        <v>2499</v>
      </c>
      <c r="D26" s="352">
        <v>9.7619354838709693</v>
      </c>
      <c r="E26" s="352">
        <v>8.4712382872503849</v>
      </c>
      <c r="F26" s="352">
        <v>0.78032258064516125</v>
      </c>
      <c r="G26" s="352">
        <v>1.1040315860215053</v>
      </c>
      <c r="H26" s="352">
        <v>9.7096774193548438E-2</v>
      </c>
      <c r="I26" s="352">
        <v>0.10207680491551459</v>
      </c>
      <c r="J26" s="352">
        <v>0.13903225806451608</v>
      </c>
      <c r="K26" s="352">
        <v>0.2652368471582181</v>
      </c>
      <c r="L26" s="352" t="s">
        <v>1214</v>
      </c>
      <c r="M26" s="352"/>
    </row>
    <row r="27" spans="1:13" x14ac:dyDescent="0.2">
      <c r="A27" s="916"/>
      <c r="B27" s="919"/>
      <c r="C27" s="351" t="s">
        <v>2500</v>
      </c>
      <c r="D27" s="352">
        <v>8.7976666666666645</v>
      </c>
      <c r="E27" s="352">
        <v>8.5075081071855276</v>
      </c>
      <c r="F27" s="352">
        <v>0.85233333333333328</v>
      </c>
      <c r="G27" s="352">
        <v>1.0760651135005972</v>
      </c>
      <c r="H27" s="352">
        <v>0.11866666666666668</v>
      </c>
      <c r="I27" s="352">
        <v>0.10392012288786483</v>
      </c>
      <c r="J27" s="352">
        <v>0.10366666666666664</v>
      </c>
      <c r="K27" s="352">
        <v>0.24728460488137902</v>
      </c>
      <c r="L27" s="352" t="s">
        <v>1214</v>
      </c>
      <c r="M27" s="352"/>
    </row>
    <row r="28" spans="1:13" x14ac:dyDescent="0.2">
      <c r="A28" s="916"/>
      <c r="B28" s="919"/>
      <c r="C28" s="351" t="s">
        <v>2501</v>
      </c>
      <c r="D28" s="352">
        <v>8.3870967741935498</v>
      </c>
      <c r="E28" s="352">
        <v>8.4954669738863302</v>
      </c>
      <c r="F28" s="352">
        <v>1.0090322580645161</v>
      </c>
      <c r="G28" s="352">
        <v>1.0693618279569892</v>
      </c>
      <c r="H28" s="352">
        <v>7.3225806451612932E-2</v>
      </c>
      <c r="I28" s="352">
        <v>0.10085069124423965</v>
      </c>
      <c r="J28" s="352">
        <v>0.15064516129032257</v>
      </c>
      <c r="K28" s="352">
        <v>0.2376206605222734</v>
      </c>
      <c r="L28" s="352" t="s">
        <v>1214</v>
      </c>
      <c r="M28" s="352"/>
    </row>
    <row r="29" spans="1:13" x14ac:dyDescent="0.2">
      <c r="A29" s="916"/>
      <c r="B29" s="919"/>
      <c r="C29" s="351" t="s">
        <v>2502</v>
      </c>
      <c r="D29" s="352">
        <v>8.3893333333333331</v>
      </c>
      <c r="E29" s="352">
        <v>8.485818461108785</v>
      </c>
      <c r="F29" s="352">
        <v>0.97766666666666646</v>
      </c>
      <c r="G29" s="352">
        <v>1.0610259042033234</v>
      </c>
      <c r="H29" s="352">
        <v>6.8333333333333315E-2</v>
      </c>
      <c r="I29" s="352">
        <v>9.7894567797793611E-2</v>
      </c>
      <c r="J29" s="352">
        <v>0.11666666666666665</v>
      </c>
      <c r="K29" s="352">
        <v>0.22662484289903642</v>
      </c>
      <c r="L29" s="352" t="s">
        <v>1214</v>
      </c>
      <c r="M29" s="352"/>
    </row>
    <row r="30" spans="1:13" ht="13.5" thickBot="1" x14ac:dyDescent="0.25">
      <c r="A30" s="917"/>
      <c r="B30" s="920"/>
      <c r="C30" s="354" t="s">
        <v>2503</v>
      </c>
      <c r="D30" s="355">
        <v>8.4248387096774184</v>
      </c>
      <c r="E30" s="355">
        <v>8.4807368151561722</v>
      </c>
      <c r="F30" s="355">
        <v>1.1883870967741941</v>
      </c>
      <c r="G30" s="355">
        <v>1.0716393369175627</v>
      </c>
      <c r="H30" s="355">
        <v>7.1290322580645132E-2</v>
      </c>
      <c r="I30" s="355">
        <v>9.5677547363031232E-2</v>
      </c>
      <c r="J30" s="355">
        <v>0.31483870967741945</v>
      </c>
      <c r="K30" s="355">
        <v>0.23397599846390169</v>
      </c>
      <c r="L30" s="355" t="s">
        <v>1214</v>
      </c>
      <c r="M30" s="355"/>
    </row>
    <row r="31" spans="1:13" ht="14.25" thickTop="1" thickBot="1" x14ac:dyDescent="0.25">
      <c r="A31" s="913"/>
      <c r="B31" s="914"/>
      <c r="C31" s="914"/>
      <c r="D31" s="914"/>
      <c r="E31" s="914"/>
      <c r="F31" s="914"/>
      <c r="G31" s="914"/>
      <c r="H31" s="914"/>
      <c r="I31" s="914"/>
      <c r="J31" s="914"/>
      <c r="K31" s="914"/>
      <c r="L31" s="914"/>
      <c r="M31" s="915"/>
    </row>
    <row r="32" spans="1:13" ht="13.5" thickTop="1" x14ac:dyDescent="0.2">
      <c r="A32" s="937" t="s">
        <v>25</v>
      </c>
      <c r="B32" s="918" t="s">
        <v>2504</v>
      </c>
      <c r="C32" s="351" t="s">
        <v>2505</v>
      </c>
      <c r="D32" s="356">
        <v>4.7535483870967754</v>
      </c>
      <c r="E32" s="357"/>
      <c r="F32" s="356">
        <v>4.3548387096774194E-2</v>
      </c>
      <c r="G32" s="357"/>
      <c r="H32" s="356">
        <v>0</v>
      </c>
      <c r="I32" s="357"/>
      <c r="J32" s="356">
        <v>0</v>
      </c>
      <c r="K32" s="357"/>
      <c r="L32" s="352" t="s">
        <v>1214</v>
      </c>
      <c r="M32" s="353"/>
    </row>
    <row r="33" spans="1:13" x14ac:dyDescent="0.2">
      <c r="A33" s="916"/>
      <c r="B33" s="919"/>
      <c r="C33" s="351" t="s">
        <v>2506</v>
      </c>
      <c r="D33" s="356">
        <v>4.1392857142857142</v>
      </c>
      <c r="E33" s="356">
        <v>4.4574999999999996</v>
      </c>
      <c r="F33" s="356">
        <v>4.8214285714285716E-2</v>
      </c>
      <c r="G33" s="356">
        <v>1.4285714285714285E-2</v>
      </c>
      <c r="H33" s="356">
        <v>0</v>
      </c>
      <c r="I33" s="356">
        <v>0</v>
      </c>
      <c r="J33" s="356">
        <v>0</v>
      </c>
      <c r="K33" s="356">
        <v>0</v>
      </c>
      <c r="L33" s="352" t="s">
        <v>1214</v>
      </c>
      <c r="M33" s="352"/>
    </row>
    <row r="34" spans="1:13" x14ac:dyDescent="0.2">
      <c r="A34" s="916"/>
      <c r="B34" s="919"/>
      <c r="C34" s="351" t="s">
        <v>2507</v>
      </c>
      <c r="D34" s="356">
        <v>4.1429032258064522</v>
      </c>
      <c r="E34" s="356">
        <v>4.0458064516129033</v>
      </c>
      <c r="F34" s="356">
        <v>0</v>
      </c>
      <c r="G34" s="356">
        <v>4.3548387096774208E-2</v>
      </c>
      <c r="H34" s="356">
        <v>0</v>
      </c>
      <c r="I34" s="356">
        <v>0</v>
      </c>
      <c r="J34" s="356">
        <v>4.7419354838709675E-2</v>
      </c>
      <c r="K34" s="356">
        <v>1.6129032258064516E-2</v>
      </c>
      <c r="L34" s="352" t="s">
        <v>1214</v>
      </c>
      <c r="M34" s="352"/>
    </row>
    <row r="35" spans="1:13" x14ac:dyDescent="0.2">
      <c r="A35" s="916"/>
      <c r="B35" s="919"/>
      <c r="C35" s="351" t="s">
        <v>2508</v>
      </c>
      <c r="D35" s="356">
        <v>3.9316666666666671</v>
      </c>
      <c r="E35" s="356">
        <v>3.8239999999999998</v>
      </c>
      <c r="F35" s="356">
        <v>0</v>
      </c>
      <c r="G35" s="356">
        <v>0</v>
      </c>
      <c r="H35" s="356">
        <v>0</v>
      </c>
      <c r="I35" s="356">
        <v>0</v>
      </c>
      <c r="J35" s="356">
        <v>0</v>
      </c>
      <c r="K35" s="356">
        <v>3.333333333333334E-2</v>
      </c>
      <c r="L35" s="352" t="s">
        <v>1214</v>
      </c>
      <c r="M35" s="352"/>
    </row>
    <row r="36" spans="1:13" x14ac:dyDescent="0.2">
      <c r="A36" s="916"/>
      <c r="B36" s="919"/>
      <c r="C36" s="351" t="s">
        <v>2509</v>
      </c>
      <c r="D36" s="356">
        <v>3.7687096774193547</v>
      </c>
      <c r="E36" s="356">
        <v>3.6832258064516132</v>
      </c>
      <c r="F36" s="356">
        <v>0</v>
      </c>
      <c r="G36" s="356">
        <v>0</v>
      </c>
      <c r="H36" s="356">
        <v>0</v>
      </c>
      <c r="I36" s="356">
        <v>0</v>
      </c>
      <c r="J36" s="356">
        <v>0</v>
      </c>
      <c r="K36" s="356">
        <v>0</v>
      </c>
      <c r="L36" s="352" t="s">
        <v>1214</v>
      </c>
      <c r="M36" s="352"/>
    </row>
    <row r="37" spans="1:13" x14ac:dyDescent="0.2">
      <c r="A37" s="916"/>
      <c r="B37" s="919"/>
      <c r="C37" s="351" t="s">
        <v>2510</v>
      </c>
      <c r="D37" s="356">
        <v>3.5020000000000002</v>
      </c>
      <c r="E37" s="356">
        <v>3.6526666666666667</v>
      </c>
      <c r="F37" s="356">
        <v>0</v>
      </c>
      <c r="G37" s="356">
        <v>0</v>
      </c>
      <c r="H37" s="356">
        <v>0</v>
      </c>
      <c r="I37" s="356">
        <v>0</v>
      </c>
      <c r="J37" s="356">
        <v>0</v>
      </c>
      <c r="K37" s="356">
        <v>0</v>
      </c>
      <c r="L37" s="352" t="s">
        <v>1214</v>
      </c>
      <c r="M37" s="352"/>
    </row>
    <row r="38" spans="1:13" x14ac:dyDescent="0.2">
      <c r="A38" s="916"/>
      <c r="B38" s="919"/>
      <c r="C38" s="351" t="s">
        <v>2511</v>
      </c>
      <c r="D38" s="356">
        <v>3.22</v>
      </c>
      <c r="E38" s="356">
        <v>3.19</v>
      </c>
      <c r="F38" s="356">
        <v>0</v>
      </c>
      <c r="G38" s="356">
        <v>0</v>
      </c>
      <c r="H38" s="356">
        <v>0</v>
      </c>
      <c r="I38" s="356">
        <v>0</v>
      </c>
      <c r="J38" s="356">
        <v>0</v>
      </c>
      <c r="K38" s="356">
        <v>0</v>
      </c>
      <c r="L38" s="352" t="s">
        <v>1214</v>
      </c>
      <c r="M38" s="352"/>
    </row>
    <row r="39" spans="1:13" x14ac:dyDescent="0.2">
      <c r="A39" s="916"/>
      <c r="B39" s="919"/>
      <c r="C39" s="351" t="s">
        <v>2512</v>
      </c>
      <c r="D39" s="356">
        <v>3.36</v>
      </c>
      <c r="E39" s="356">
        <v>3.2</v>
      </c>
      <c r="F39" s="356">
        <v>0</v>
      </c>
      <c r="G39" s="356">
        <v>0</v>
      </c>
      <c r="H39" s="356">
        <v>0</v>
      </c>
      <c r="I39" s="356">
        <v>0</v>
      </c>
      <c r="J39" s="356">
        <v>9.2258064516129029E-2</v>
      </c>
      <c r="K39" s="356">
        <v>7.0000000000000007E-2</v>
      </c>
      <c r="L39" s="352" t="s">
        <v>1214</v>
      </c>
      <c r="M39" s="352"/>
    </row>
    <row r="40" spans="1:13" x14ac:dyDescent="0.2">
      <c r="A40" s="916"/>
      <c r="B40" s="919"/>
      <c r="C40" s="351" t="s">
        <v>2500</v>
      </c>
      <c r="D40" s="356">
        <v>3.6756249999999997</v>
      </c>
      <c r="E40" s="356">
        <v>3.4793750000000001</v>
      </c>
      <c r="F40" s="356">
        <v>0.67500000000000004</v>
      </c>
      <c r="G40" s="356">
        <v>1.2218749999999998</v>
      </c>
      <c r="H40" s="356">
        <v>0</v>
      </c>
      <c r="I40" s="356">
        <v>0</v>
      </c>
      <c r="J40" s="356">
        <v>0</v>
      </c>
      <c r="K40" s="356">
        <v>0</v>
      </c>
      <c r="L40" s="352" t="s">
        <v>1214</v>
      </c>
      <c r="M40" s="352"/>
    </row>
    <row r="41" spans="1:13" x14ac:dyDescent="0.2">
      <c r="A41" s="916"/>
      <c r="B41" s="919"/>
      <c r="C41" s="351" t="s">
        <v>2501</v>
      </c>
      <c r="D41" s="356">
        <v>5.7725806451612911</v>
      </c>
      <c r="E41" s="356">
        <v>4.4541935483870967</v>
      </c>
      <c r="F41" s="356">
        <v>0.21774193548387097</v>
      </c>
      <c r="G41" s="356">
        <v>0.37677419354838709</v>
      </c>
      <c r="H41" s="356">
        <v>0</v>
      </c>
      <c r="I41" s="356">
        <v>0</v>
      </c>
      <c r="J41" s="356">
        <v>4.6129032258064515E-2</v>
      </c>
      <c r="K41" s="356">
        <v>2.4193548387096777E-2</v>
      </c>
      <c r="L41" s="352" t="s">
        <v>1214</v>
      </c>
      <c r="M41" s="352"/>
    </row>
    <row r="42" spans="1:13" x14ac:dyDescent="0.2">
      <c r="A42" s="916"/>
      <c r="B42" s="919"/>
      <c r="C42" s="351" t="s">
        <v>2502</v>
      </c>
      <c r="D42" s="356">
        <v>6.5440000000000005</v>
      </c>
      <c r="E42" s="356">
        <v>6.2803333333333331</v>
      </c>
      <c r="F42" s="356">
        <v>0</v>
      </c>
      <c r="G42" s="356">
        <v>0.10999999999999995</v>
      </c>
      <c r="H42" s="356">
        <v>0</v>
      </c>
      <c r="I42" s="356">
        <v>0</v>
      </c>
      <c r="J42" s="356">
        <v>9.4E-2</v>
      </c>
      <c r="K42" s="356">
        <v>7.1666666666666684E-2</v>
      </c>
      <c r="L42" s="352" t="s">
        <v>1214</v>
      </c>
      <c r="M42" s="352"/>
    </row>
    <row r="43" spans="1:13" ht="13.5" thickBot="1" x14ac:dyDescent="0.25">
      <c r="A43" s="917"/>
      <c r="B43" s="920"/>
      <c r="C43" s="354" t="s">
        <v>2503</v>
      </c>
      <c r="D43" s="358">
        <v>5.7296774193548412</v>
      </c>
      <c r="E43" s="358">
        <v>6.0922580645161286</v>
      </c>
      <c r="F43" s="358">
        <v>4.3548387096774194E-2</v>
      </c>
      <c r="G43" s="358">
        <v>3.3870967741935494E-2</v>
      </c>
      <c r="H43" s="358">
        <v>0</v>
      </c>
      <c r="I43" s="358">
        <v>0</v>
      </c>
      <c r="J43" s="358">
        <v>0</v>
      </c>
      <c r="K43" s="358">
        <v>4.8064516129032279E-2</v>
      </c>
      <c r="L43" s="355" t="s">
        <v>1214</v>
      </c>
      <c r="M43" s="355"/>
    </row>
    <row r="44" spans="1:13" ht="14.25" thickTop="1" thickBot="1" x14ac:dyDescent="0.25">
      <c r="A44" s="913"/>
      <c r="B44" s="914"/>
      <c r="C44" s="914"/>
      <c r="D44" s="914"/>
      <c r="E44" s="914"/>
      <c r="F44" s="914"/>
      <c r="G44" s="914"/>
      <c r="H44" s="914"/>
      <c r="I44" s="914"/>
      <c r="J44" s="914"/>
      <c r="K44" s="914"/>
      <c r="L44" s="914"/>
      <c r="M44" s="915"/>
    </row>
    <row r="45" spans="1:13" ht="13.5" thickTop="1" x14ac:dyDescent="0.2">
      <c r="A45" s="937" t="s">
        <v>25</v>
      </c>
      <c r="B45" s="918" t="s">
        <v>2513</v>
      </c>
      <c r="C45" s="351" t="s">
        <v>2505</v>
      </c>
      <c r="D45" s="356">
        <v>4.7535483870967754</v>
      </c>
      <c r="E45" s="357"/>
      <c r="F45" s="356">
        <v>0</v>
      </c>
      <c r="G45" s="357"/>
      <c r="H45" s="356">
        <v>0</v>
      </c>
      <c r="I45" s="357"/>
      <c r="J45" s="356">
        <v>0</v>
      </c>
      <c r="K45" s="357"/>
      <c r="L45" s="352" t="s">
        <v>1214</v>
      </c>
      <c r="M45" s="359"/>
    </row>
    <row r="46" spans="1:13" x14ac:dyDescent="0.2">
      <c r="A46" s="916"/>
      <c r="B46" s="919"/>
      <c r="C46" s="351" t="s">
        <v>2506</v>
      </c>
      <c r="D46" s="356">
        <v>4.1392857142857142</v>
      </c>
      <c r="E46" s="356">
        <v>4.4574999999999996</v>
      </c>
      <c r="F46" s="356">
        <v>0</v>
      </c>
      <c r="G46" s="356">
        <v>0</v>
      </c>
      <c r="H46" s="356">
        <v>0</v>
      </c>
      <c r="I46" s="356">
        <v>0</v>
      </c>
      <c r="J46" s="356">
        <v>0</v>
      </c>
      <c r="K46" s="356">
        <v>0</v>
      </c>
      <c r="L46" s="352" t="s">
        <v>1214</v>
      </c>
      <c r="M46" s="138"/>
    </row>
    <row r="47" spans="1:13" x14ac:dyDescent="0.2">
      <c r="A47" s="916"/>
      <c r="B47" s="919"/>
      <c r="C47" s="351" t="s">
        <v>2507</v>
      </c>
      <c r="D47" s="356">
        <v>4.1429032258064522</v>
      </c>
      <c r="E47" s="356">
        <v>4.0458064516129033</v>
      </c>
      <c r="F47" s="356">
        <v>0</v>
      </c>
      <c r="G47" s="356">
        <v>0</v>
      </c>
      <c r="H47" s="356">
        <v>0</v>
      </c>
      <c r="I47" s="356">
        <v>0</v>
      </c>
      <c r="J47" s="356">
        <v>0</v>
      </c>
      <c r="K47" s="356">
        <v>0</v>
      </c>
      <c r="L47" s="352" t="s">
        <v>1214</v>
      </c>
      <c r="M47" s="138"/>
    </row>
    <row r="48" spans="1:13" x14ac:dyDescent="0.2">
      <c r="A48" s="916"/>
      <c r="B48" s="919"/>
      <c r="C48" s="351" t="s">
        <v>2508</v>
      </c>
      <c r="D48" s="356">
        <v>3.9316666666666671</v>
      </c>
      <c r="E48" s="356">
        <v>3.8239999999999998</v>
      </c>
      <c r="F48" s="356">
        <v>0</v>
      </c>
      <c r="G48" s="356">
        <v>0</v>
      </c>
      <c r="H48" s="356">
        <v>0</v>
      </c>
      <c r="I48" s="356">
        <v>0</v>
      </c>
      <c r="J48" s="356">
        <v>0</v>
      </c>
      <c r="K48" s="356">
        <v>0</v>
      </c>
      <c r="L48" s="352" t="s">
        <v>1214</v>
      </c>
      <c r="M48" s="138"/>
    </row>
    <row r="49" spans="1:13" x14ac:dyDescent="0.2">
      <c r="A49" s="916"/>
      <c r="B49" s="919"/>
      <c r="C49" s="351" t="s">
        <v>2509</v>
      </c>
      <c r="D49" s="356">
        <v>3.7687096774193547</v>
      </c>
      <c r="E49" s="356">
        <v>3.6832258064516132</v>
      </c>
      <c r="F49" s="356">
        <v>0</v>
      </c>
      <c r="G49" s="356">
        <v>0</v>
      </c>
      <c r="H49" s="356">
        <v>0</v>
      </c>
      <c r="I49" s="356">
        <v>0</v>
      </c>
      <c r="J49" s="356">
        <v>0</v>
      </c>
      <c r="K49" s="356">
        <v>0</v>
      </c>
      <c r="L49" s="352" t="s">
        <v>1214</v>
      </c>
      <c r="M49" s="138"/>
    </row>
    <row r="50" spans="1:13" x14ac:dyDescent="0.2">
      <c r="A50" s="916"/>
      <c r="B50" s="919"/>
      <c r="C50" s="351" t="s">
        <v>2510</v>
      </c>
      <c r="D50" s="356">
        <v>3.5020000000000002</v>
      </c>
      <c r="E50" s="356">
        <v>3.6526666666666667</v>
      </c>
      <c r="F50" s="356">
        <v>0</v>
      </c>
      <c r="G50" s="356">
        <v>0</v>
      </c>
      <c r="H50" s="356">
        <v>0</v>
      </c>
      <c r="I50" s="356">
        <v>0</v>
      </c>
      <c r="J50" s="356">
        <v>0</v>
      </c>
      <c r="K50" s="356">
        <v>0</v>
      </c>
      <c r="L50" s="352" t="s">
        <v>1214</v>
      </c>
      <c r="M50" s="138"/>
    </row>
    <row r="51" spans="1:13" x14ac:dyDescent="0.2">
      <c r="A51" s="916"/>
      <c r="B51" s="919"/>
      <c r="C51" s="351" t="s">
        <v>2511</v>
      </c>
      <c r="D51" s="356">
        <v>3.22</v>
      </c>
      <c r="E51" s="356">
        <v>3.19</v>
      </c>
      <c r="F51" s="356">
        <v>0</v>
      </c>
      <c r="G51" s="356">
        <v>0</v>
      </c>
      <c r="H51" s="356">
        <v>0</v>
      </c>
      <c r="I51" s="356">
        <v>0</v>
      </c>
      <c r="J51" s="356">
        <v>0</v>
      </c>
      <c r="K51" s="356">
        <v>0</v>
      </c>
      <c r="L51" s="352" t="s">
        <v>1214</v>
      </c>
      <c r="M51" s="138"/>
    </row>
    <row r="52" spans="1:13" x14ac:dyDescent="0.2">
      <c r="A52" s="916"/>
      <c r="B52" s="919"/>
      <c r="C52" s="351" t="s">
        <v>2512</v>
      </c>
      <c r="D52" s="356">
        <v>3.36</v>
      </c>
      <c r="E52" s="356">
        <v>3.2</v>
      </c>
      <c r="F52" s="356">
        <v>0</v>
      </c>
      <c r="G52" s="356">
        <v>0</v>
      </c>
      <c r="H52" s="356">
        <v>0</v>
      </c>
      <c r="I52" s="356">
        <v>0</v>
      </c>
      <c r="J52" s="356">
        <v>0</v>
      </c>
      <c r="K52" s="356">
        <v>0</v>
      </c>
      <c r="L52" s="352" t="s">
        <v>1214</v>
      </c>
      <c r="M52" s="138"/>
    </row>
    <row r="53" spans="1:13" x14ac:dyDescent="0.2">
      <c r="A53" s="916"/>
      <c r="B53" s="919"/>
      <c r="C53" s="351" t="s">
        <v>2500</v>
      </c>
      <c r="D53" s="356">
        <v>3.6756249999999997</v>
      </c>
      <c r="E53" s="356">
        <v>3.4793750000000001</v>
      </c>
      <c r="F53" s="356">
        <v>1.1506249999999998</v>
      </c>
      <c r="G53" s="356">
        <v>1.75875</v>
      </c>
      <c r="H53" s="356">
        <v>0</v>
      </c>
      <c r="I53" s="356">
        <v>0</v>
      </c>
      <c r="J53" s="356">
        <v>0.17374999999999999</v>
      </c>
      <c r="K53" s="356">
        <v>0.41437500000000005</v>
      </c>
      <c r="L53" s="352" t="s">
        <v>1214</v>
      </c>
      <c r="M53" s="138"/>
    </row>
    <row r="54" spans="1:13" x14ac:dyDescent="0.2">
      <c r="A54" s="916"/>
      <c r="B54" s="919"/>
      <c r="C54" s="351" t="s">
        <v>2501</v>
      </c>
      <c r="D54" s="356">
        <v>5.7725806451612911</v>
      </c>
      <c r="E54" s="356">
        <v>4.4541935483870967</v>
      </c>
      <c r="F54" s="356">
        <v>0.33935483870967742</v>
      </c>
      <c r="G54" s="356">
        <v>0.64161290322580677</v>
      </c>
      <c r="H54" s="356">
        <v>0</v>
      </c>
      <c r="I54" s="356">
        <v>0</v>
      </c>
      <c r="J54" s="356">
        <v>0</v>
      </c>
      <c r="K54" s="356">
        <v>5.8064516129032281E-2</v>
      </c>
      <c r="L54" s="352" t="s">
        <v>1214</v>
      </c>
      <c r="M54" s="138"/>
    </row>
    <row r="55" spans="1:13" x14ac:dyDescent="0.2">
      <c r="A55" s="916"/>
      <c r="B55" s="919"/>
      <c r="C55" s="351" t="s">
        <v>2502</v>
      </c>
      <c r="D55" s="356">
        <v>6.5440000000000005</v>
      </c>
      <c r="E55" s="356">
        <v>6.2803333333333331</v>
      </c>
      <c r="F55" s="356">
        <v>0</v>
      </c>
      <c r="G55" s="356">
        <v>0.16699999999999993</v>
      </c>
      <c r="H55" s="356">
        <v>0</v>
      </c>
      <c r="I55" s="356">
        <v>0</v>
      </c>
      <c r="J55" s="356">
        <v>9.2666666666666661E-2</v>
      </c>
      <c r="K55" s="356">
        <v>7.2000000000000022E-2</v>
      </c>
      <c r="L55" s="352" t="s">
        <v>1214</v>
      </c>
      <c r="M55" s="138"/>
    </row>
    <row r="56" spans="1:13" ht="13.5" thickBot="1" x14ac:dyDescent="0.25">
      <c r="A56" s="917"/>
      <c r="B56" s="920"/>
      <c r="C56" s="354" t="s">
        <v>2503</v>
      </c>
      <c r="D56" s="358">
        <v>5.7296774193548412</v>
      </c>
      <c r="E56" s="358">
        <v>6.0922580645161286</v>
      </c>
      <c r="F56" s="358">
        <v>0.16967741935483871</v>
      </c>
      <c r="G56" s="358">
        <v>9.8709677419354852E-2</v>
      </c>
      <c r="H56" s="358">
        <v>0</v>
      </c>
      <c r="I56" s="358">
        <v>0</v>
      </c>
      <c r="J56" s="358">
        <v>0</v>
      </c>
      <c r="K56" s="358">
        <v>1.7419354838709676E-2</v>
      </c>
      <c r="L56" s="355" t="s">
        <v>1214</v>
      </c>
      <c r="M56" s="360"/>
    </row>
    <row r="57" spans="1:13" ht="14.25" thickTop="1" thickBot="1" x14ac:dyDescent="0.25">
      <c r="A57" s="913"/>
      <c r="B57" s="914"/>
      <c r="C57" s="914"/>
      <c r="D57" s="914"/>
      <c r="E57" s="914"/>
      <c r="F57" s="914"/>
      <c r="G57" s="914"/>
      <c r="H57" s="914"/>
      <c r="I57" s="914"/>
      <c r="J57" s="914"/>
      <c r="K57" s="914"/>
      <c r="L57" s="914"/>
      <c r="M57" s="915"/>
    </row>
    <row r="58" spans="1:13" ht="13.5" thickTop="1" x14ac:dyDescent="0.2">
      <c r="A58" s="939" t="s">
        <v>2514</v>
      </c>
      <c r="B58" s="927" t="s">
        <v>2515</v>
      </c>
      <c r="C58" s="361" t="s">
        <v>2492</v>
      </c>
      <c r="D58" s="352">
        <v>5.8001290322580648</v>
      </c>
      <c r="E58" s="353"/>
      <c r="F58" s="352">
        <v>1.7329152418153055</v>
      </c>
      <c r="G58" s="353"/>
      <c r="H58" s="352">
        <v>0.12132886781131016</v>
      </c>
      <c r="I58" s="353"/>
      <c r="J58" s="352">
        <v>1.5798945945794842</v>
      </c>
      <c r="K58" s="353"/>
      <c r="L58" s="352" t="s">
        <v>1214</v>
      </c>
      <c r="M58" s="353"/>
    </row>
    <row r="59" spans="1:13" x14ac:dyDescent="0.2">
      <c r="A59" s="939"/>
      <c r="B59" s="928"/>
      <c r="C59" s="361" t="s">
        <v>2493</v>
      </c>
      <c r="D59" s="352">
        <v>6.9</v>
      </c>
      <c r="E59" s="352">
        <v>5.3308513420227737</v>
      </c>
      <c r="F59" s="352">
        <v>1.5262496616506984</v>
      </c>
      <c r="G59" s="352">
        <v>1.7682080228087312E-2</v>
      </c>
      <c r="H59" s="352">
        <v>0.14773014584341812</v>
      </c>
      <c r="I59" s="352">
        <v>1.4479901736485269E-3</v>
      </c>
      <c r="J59" s="352">
        <v>1.4534367405784765</v>
      </c>
      <c r="K59" s="352">
        <v>1.4444720631545204E-2</v>
      </c>
      <c r="L59" s="352" t="s">
        <v>1214</v>
      </c>
      <c r="M59" s="352"/>
    </row>
    <row r="60" spans="1:13" x14ac:dyDescent="0.2">
      <c r="A60" s="939"/>
      <c r="B60" s="928"/>
      <c r="C60" s="361" t="s">
        <v>2494</v>
      </c>
      <c r="D60" s="352">
        <v>6.3161290322580648</v>
      </c>
      <c r="E60" s="352">
        <v>5.2063101506014924</v>
      </c>
      <c r="F60" s="352">
        <v>1.4076817738483667</v>
      </c>
      <c r="G60" s="352">
        <v>1.4698992461613715E-2</v>
      </c>
      <c r="H60" s="352">
        <v>0</v>
      </c>
      <c r="I60" s="352">
        <v>7.1993611970661421E-4</v>
      </c>
      <c r="J60" s="352">
        <v>1.1366196850017776</v>
      </c>
      <c r="K60" s="352">
        <v>1.3413622916741601E-2</v>
      </c>
      <c r="L60" s="352" t="s">
        <v>1214</v>
      </c>
      <c r="M60" s="352"/>
    </row>
    <row r="61" spans="1:13" x14ac:dyDescent="0.2">
      <c r="A61" s="939"/>
      <c r="B61" s="928"/>
      <c r="C61" s="361" t="s">
        <v>2495</v>
      </c>
      <c r="D61" s="352">
        <v>5.4666666666666668</v>
      </c>
      <c r="E61" s="352">
        <v>4.7701108759902748</v>
      </c>
      <c r="F61" s="352">
        <v>1.3958609964432542</v>
      </c>
      <c r="G61" s="352">
        <v>1.4577228409717306E-2</v>
      </c>
      <c r="H61" s="352">
        <v>0.18249379243284544</v>
      </c>
      <c r="I61" s="352">
        <v>1.0295590167445142E-3</v>
      </c>
      <c r="J61" s="352">
        <v>1.8810850218940598</v>
      </c>
      <c r="K61" s="352">
        <v>1.5573121561638504E-2</v>
      </c>
      <c r="L61" s="352" t="s">
        <v>1214</v>
      </c>
      <c r="M61" s="352"/>
    </row>
    <row r="62" spans="1:13" x14ac:dyDescent="0.2">
      <c r="A62" s="939"/>
      <c r="B62" s="928"/>
      <c r="C62" s="361" t="s">
        <v>2496</v>
      </c>
      <c r="D62" s="352">
        <v>5.17741935483871</v>
      </c>
      <c r="E62" s="352">
        <v>4.2061817202202025</v>
      </c>
      <c r="F62" s="352">
        <v>0.92882525676056005</v>
      </c>
      <c r="G62" s="352">
        <v>8.7669769900286711E-3</v>
      </c>
      <c r="H62" s="352">
        <v>0</v>
      </c>
      <c r="I62" s="352">
        <v>7.6972152346832881E-4</v>
      </c>
      <c r="J62" s="352">
        <v>1.5012655700060391</v>
      </c>
      <c r="K62" s="352">
        <v>1.6475751842684825E-2</v>
      </c>
      <c r="L62" s="352" t="s">
        <v>1214</v>
      </c>
      <c r="M62" s="352"/>
    </row>
    <row r="63" spans="1:13" x14ac:dyDescent="0.2">
      <c r="A63" s="939"/>
      <c r="B63" s="928"/>
      <c r="C63" s="361" t="s">
        <v>2497</v>
      </c>
      <c r="D63" s="352">
        <v>4.17</v>
      </c>
      <c r="E63" s="352">
        <v>4.0634090472148179</v>
      </c>
      <c r="F63" s="352">
        <v>0.96379615550509401</v>
      </c>
      <c r="G63" s="352">
        <v>1.0883312392972549E-2</v>
      </c>
      <c r="H63" s="352">
        <v>4.2194092827004218E-2</v>
      </c>
      <c r="I63" s="352">
        <v>2.1097046413502116E-4</v>
      </c>
      <c r="J63" s="352">
        <v>1.1271620360817807</v>
      </c>
      <c r="K63" s="352">
        <v>1.2770808709169894E-2</v>
      </c>
      <c r="L63" s="352" t="s">
        <v>1214</v>
      </c>
      <c r="M63" s="352"/>
    </row>
    <row r="64" spans="1:13" x14ac:dyDescent="0.2">
      <c r="A64" s="939"/>
      <c r="B64" s="928"/>
      <c r="C64" s="361" t="s">
        <v>2498</v>
      </c>
      <c r="D64" s="352">
        <v>2.8516129032258064</v>
      </c>
      <c r="E64" s="352">
        <v>2.9870943717317466</v>
      </c>
      <c r="F64" s="352">
        <v>0.66761902234446524</v>
      </c>
      <c r="G64" s="352">
        <v>7.7858297210432409E-3</v>
      </c>
      <c r="H64" s="352">
        <v>5.4103715802368307E-2</v>
      </c>
      <c r="I64" s="352">
        <v>4.6487228347171162E-4</v>
      </c>
      <c r="J64" s="352">
        <v>0.97095426003940166</v>
      </c>
      <c r="K64" s="352">
        <v>1.0374116709958326E-2</v>
      </c>
      <c r="L64" s="352" t="s">
        <v>1214</v>
      </c>
      <c r="M64" s="352"/>
    </row>
    <row r="65" spans="1:13" x14ac:dyDescent="0.2">
      <c r="A65" s="939"/>
      <c r="B65" s="928"/>
      <c r="C65" s="361" t="s">
        <v>2499</v>
      </c>
      <c r="D65" s="352">
        <v>3.0258064516129033</v>
      </c>
      <c r="E65" s="352">
        <v>2.7630180530852382</v>
      </c>
      <c r="F65" s="352">
        <v>1.0890433538016919</v>
      </c>
      <c r="G65" s="352">
        <v>9.8916359072604241E-3</v>
      </c>
      <c r="H65" s="352">
        <v>0.10610518935503238</v>
      </c>
      <c r="I65" s="352">
        <v>8.4115206638536103E-4</v>
      </c>
      <c r="J65" s="352">
        <v>0.82610040861296852</v>
      </c>
      <c r="K65" s="352">
        <v>8.9996924270832196E-3</v>
      </c>
      <c r="L65" s="352" t="s">
        <v>1214</v>
      </c>
      <c r="M65" s="352"/>
    </row>
    <row r="66" spans="1:13" x14ac:dyDescent="0.2">
      <c r="A66" s="939"/>
      <c r="B66" s="928"/>
      <c r="C66" s="361" t="s">
        <v>2500</v>
      </c>
      <c r="D66" s="352">
        <v>3.66</v>
      </c>
      <c r="E66" s="352">
        <v>2.5658106291610534</v>
      </c>
      <c r="F66" s="352">
        <v>1.3191432594046657</v>
      </c>
      <c r="G66" s="352">
        <v>1.0635568766832904E-2</v>
      </c>
      <c r="H66" s="352">
        <v>0.17886986018035908</v>
      </c>
      <c r="I66" s="352">
        <v>1.4238287844770688E-3</v>
      </c>
      <c r="J66" s="352">
        <v>1.541821792007942</v>
      </c>
      <c r="K66" s="352">
        <v>1.2727959118678736E-2</v>
      </c>
      <c r="L66" s="352" t="s">
        <v>1214</v>
      </c>
      <c r="M66" s="352"/>
    </row>
    <row r="67" spans="1:13" x14ac:dyDescent="0.2">
      <c r="A67" s="939"/>
      <c r="B67" s="928"/>
      <c r="C67" s="361" t="s">
        <v>2501</v>
      </c>
      <c r="D67" s="352">
        <v>4.3001290322580648</v>
      </c>
      <c r="E67" s="352">
        <v>3.7206945510647995</v>
      </c>
      <c r="F67" s="352">
        <v>1.5893660693837848</v>
      </c>
      <c r="G67" s="352">
        <v>1.4832776620464143E-2</v>
      </c>
      <c r="H67" s="352">
        <v>5.2024474800028669E-2</v>
      </c>
      <c r="I67" s="352">
        <v>1.1104386978825224E-3</v>
      </c>
      <c r="J67" s="352">
        <v>1.1029467455593911</v>
      </c>
      <c r="K67" s="352">
        <v>1.2110940593326718E-2</v>
      </c>
      <c r="L67" s="352" t="s">
        <v>1214</v>
      </c>
      <c r="M67" s="352"/>
    </row>
    <row r="68" spans="1:13" x14ac:dyDescent="0.2">
      <c r="A68" s="939"/>
      <c r="B68" s="928"/>
      <c r="C68" s="361" t="s">
        <v>2502</v>
      </c>
      <c r="D68" s="352">
        <v>3.8551724137931034</v>
      </c>
      <c r="E68" s="352">
        <v>3.4480603413615643</v>
      </c>
      <c r="F68" s="352">
        <v>0.97685831624342867</v>
      </c>
      <c r="G68" s="352">
        <v>1.3354820188853993E-2</v>
      </c>
      <c r="H68" s="352">
        <v>5.5066411576118197E-2</v>
      </c>
      <c r="I68" s="352">
        <v>5.6110233977010448E-4</v>
      </c>
      <c r="J68" s="352">
        <v>1.3441786092587464</v>
      </c>
      <c r="K68" s="352">
        <v>1.2578660953116681E-2</v>
      </c>
      <c r="L68" s="352" t="s">
        <v>1214</v>
      </c>
      <c r="M68" s="352"/>
    </row>
    <row r="69" spans="1:13" ht="13.5" thickBot="1" x14ac:dyDescent="0.25">
      <c r="A69" s="940"/>
      <c r="B69" s="929"/>
      <c r="C69" s="362" t="s">
        <v>2503</v>
      </c>
      <c r="D69" s="355">
        <v>2.6065806451612903</v>
      </c>
      <c r="E69" s="355">
        <v>2.9832092083009014</v>
      </c>
      <c r="F69" s="355">
        <v>0.50469490059333033</v>
      </c>
      <c r="G69" s="355">
        <v>6.9487529037724968E-3</v>
      </c>
      <c r="H69" s="355">
        <v>6.6133435816139424E-2</v>
      </c>
      <c r="I69" s="355">
        <v>5.6619373294448624E-4</v>
      </c>
      <c r="J69" s="355">
        <v>1.0248957128452834</v>
      </c>
      <c r="K69" s="355">
        <v>1.2847138648892175E-2</v>
      </c>
      <c r="L69" s="355" t="s">
        <v>1214</v>
      </c>
      <c r="M69" s="355"/>
    </row>
    <row r="70" spans="1:13" ht="14.25" thickTop="1" thickBot="1" x14ac:dyDescent="0.25">
      <c r="A70" s="921"/>
      <c r="B70" s="922"/>
      <c r="C70" s="922"/>
      <c r="D70" s="922"/>
      <c r="E70" s="922"/>
      <c r="F70" s="922"/>
      <c r="G70" s="922"/>
      <c r="H70" s="922"/>
      <c r="I70" s="922"/>
      <c r="J70" s="922"/>
      <c r="K70" s="922"/>
      <c r="L70" s="922"/>
      <c r="M70" s="923"/>
    </row>
    <row r="71" spans="1:13" ht="13.5" thickTop="1" x14ac:dyDescent="0.2">
      <c r="A71" s="924" t="s">
        <v>5505</v>
      </c>
      <c r="B71" s="941">
        <v>1</v>
      </c>
      <c r="C71" s="361" t="s">
        <v>2492</v>
      </c>
      <c r="D71" s="599">
        <v>2.024838709677419</v>
      </c>
      <c r="E71" s="600"/>
      <c r="F71" s="599">
        <v>0.5619354838709677</v>
      </c>
      <c r="G71" s="600"/>
      <c r="H71" s="601">
        <v>6.4516129032258064E-4</v>
      </c>
      <c r="I71" s="600"/>
      <c r="J71" s="601">
        <v>0.64419354838709664</v>
      </c>
      <c r="K71" s="600"/>
      <c r="L71" s="599" t="s">
        <v>85</v>
      </c>
      <c r="M71" s="600"/>
    </row>
    <row r="72" spans="1:13" ht="13.5" customHeight="1" x14ac:dyDescent="0.2">
      <c r="A72" s="925"/>
      <c r="B72" s="931"/>
      <c r="C72" s="361" t="s">
        <v>2493</v>
      </c>
      <c r="D72" s="599">
        <v>1.6432142857142857</v>
      </c>
      <c r="E72" s="599">
        <v>1.8340264976958522</v>
      </c>
      <c r="F72" s="599">
        <v>0.85142857142857165</v>
      </c>
      <c r="G72" s="599">
        <v>0.70668202764976962</v>
      </c>
      <c r="H72" s="599">
        <v>0</v>
      </c>
      <c r="I72" s="599">
        <v>3.2258064516129032E-4</v>
      </c>
      <c r="J72" s="599">
        <v>0.53107142857142853</v>
      </c>
      <c r="K72" s="599">
        <v>0.58763248847926253</v>
      </c>
      <c r="L72" s="599" t="s">
        <v>85</v>
      </c>
      <c r="M72" s="599" t="s">
        <v>85</v>
      </c>
    </row>
    <row r="73" spans="1:13" ht="12.75" customHeight="1" x14ac:dyDescent="0.2">
      <c r="A73" s="925"/>
      <c r="B73" s="931"/>
      <c r="C73" s="361" t="s">
        <v>2494</v>
      </c>
      <c r="D73" s="599">
        <v>1.7741935483870968</v>
      </c>
      <c r="E73" s="599">
        <v>1.8140821812596004</v>
      </c>
      <c r="F73" s="599">
        <v>1.3435483870967742</v>
      </c>
      <c r="G73" s="599">
        <v>0.91897081413210435</v>
      </c>
      <c r="H73" s="599">
        <v>3.322580645161291E-2</v>
      </c>
      <c r="I73" s="599">
        <v>1.1290322580645164E-2</v>
      </c>
      <c r="J73" s="599">
        <v>0.7535483870967743</v>
      </c>
      <c r="K73" s="599">
        <v>0.64293778801843315</v>
      </c>
      <c r="L73" s="599" t="s">
        <v>85</v>
      </c>
      <c r="M73" s="599" t="s">
        <v>85</v>
      </c>
    </row>
    <row r="74" spans="1:13" ht="12.75" customHeight="1" x14ac:dyDescent="0.2">
      <c r="A74" s="925"/>
      <c r="B74" s="931"/>
      <c r="C74" s="361" t="s">
        <v>2495</v>
      </c>
      <c r="D74" s="599">
        <v>2.2960000000000003</v>
      </c>
      <c r="E74" s="599">
        <v>1.9345616359447004</v>
      </c>
      <c r="F74" s="599">
        <v>0.93733333333333335</v>
      </c>
      <c r="G74" s="599">
        <v>0.92356144393241157</v>
      </c>
      <c r="H74" s="599">
        <v>5.6666666666666679E-3</v>
      </c>
      <c r="I74" s="599">
        <v>9.8844086021505403E-3</v>
      </c>
      <c r="J74" s="599">
        <v>0.56100000000000005</v>
      </c>
      <c r="K74" s="599">
        <v>0.62245334101382488</v>
      </c>
      <c r="L74" s="599" t="s">
        <v>85</v>
      </c>
      <c r="M74" s="599" t="s">
        <v>85</v>
      </c>
    </row>
    <row r="75" spans="1:13" ht="12.75" customHeight="1" x14ac:dyDescent="0.2">
      <c r="A75" s="925"/>
      <c r="B75" s="931"/>
      <c r="C75" s="361" t="s">
        <v>2496</v>
      </c>
      <c r="D75" s="599">
        <v>1.9238709677419354</v>
      </c>
      <c r="E75" s="599">
        <v>1.9324235023041474</v>
      </c>
      <c r="F75" s="599">
        <v>0.62967741935483867</v>
      </c>
      <c r="G75" s="599">
        <v>0.86478463901689706</v>
      </c>
      <c r="H75" s="599">
        <v>0</v>
      </c>
      <c r="I75" s="599">
        <v>7.9075268817204326E-3</v>
      </c>
      <c r="J75" s="599">
        <v>0.46064516129032274</v>
      </c>
      <c r="K75" s="599">
        <v>0.59009170506912445</v>
      </c>
      <c r="L75" s="599" t="s">
        <v>85</v>
      </c>
      <c r="M75" s="599" t="s">
        <v>85</v>
      </c>
    </row>
    <row r="76" spans="1:13" ht="12.75" customHeight="1" x14ac:dyDescent="0.2">
      <c r="A76" s="925"/>
      <c r="B76" s="931"/>
      <c r="C76" s="361" t="s">
        <v>2497</v>
      </c>
      <c r="D76" s="599">
        <v>1.9119999999999999</v>
      </c>
      <c r="E76" s="599">
        <v>1.929019585253456</v>
      </c>
      <c r="F76" s="599">
        <v>0.78700000000000025</v>
      </c>
      <c r="G76" s="599">
        <v>0.85182053251408085</v>
      </c>
      <c r="H76" s="599">
        <v>1.0000000000000004E-2</v>
      </c>
      <c r="I76" s="599">
        <v>8.2562724014336938E-3</v>
      </c>
      <c r="J76" s="599">
        <v>0.48300000000000004</v>
      </c>
      <c r="K76" s="599">
        <v>0.57224308755760378</v>
      </c>
      <c r="L76" s="599" t="s">
        <v>85</v>
      </c>
      <c r="M76" s="599" t="s">
        <v>85</v>
      </c>
    </row>
    <row r="77" spans="1:13" ht="12.75" customHeight="1" x14ac:dyDescent="0.2">
      <c r="A77" s="925"/>
      <c r="B77" s="931"/>
      <c r="C77" s="361" t="s">
        <v>2498</v>
      </c>
      <c r="D77" s="599">
        <v>2.6267741935483873</v>
      </c>
      <c r="E77" s="599">
        <v>2.0286988150098746</v>
      </c>
      <c r="F77" s="599">
        <v>0.74677419354838703</v>
      </c>
      <c r="G77" s="599">
        <v>0.83681391266183891</v>
      </c>
      <c r="H77" s="599">
        <v>0</v>
      </c>
      <c r="I77" s="599">
        <v>7.0768049155145946E-3</v>
      </c>
      <c r="J77" s="599">
        <v>0.25258064516129031</v>
      </c>
      <c r="K77" s="599">
        <v>0.52657702435813036</v>
      </c>
      <c r="L77" s="599" t="s">
        <v>85</v>
      </c>
      <c r="M77" s="599" t="s">
        <v>85</v>
      </c>
    </row>
    <row r="78" spans="1:13" ht="12.75" customHeight="1" x14ac:dyDescent="0.2">
      <c r="A78" s="925"/>
      <c r="B78" s="931"/>
      <c r="C78" s="361" t="s">
        <v>2499</v>
      </c>
      <c r="D78" s="599">
        <v>2.3774193548387093</v>
      </c>
      <c r="E78" s="599">
        <v>2.0722888824884791</v>
      </c>
      <c r="F78" s="599">
        <v>0.56903225806451618</v>
      </c>
      <c r="G78" s="599">
        <v>0.80334120583717361</v>
      </c>
      <c r="H78" s="599">
        <v>0</v>
      </c>
      <c r="I78" s="599">
        <v>6.1922043010752704E-3</v>
      </c>
      <c r="J78" s="599">
        <v>0.31032258064516133</v>
      </c>
      <c r="K78" s="599">
        <v>0.49954521889400927</v>
      </c>
      <c r="L78" s="599" t="s">
        <v>85</v>
      </c>
      <c r="M78" s="599" t="s">
        <v>85</v>
      </c>
    </row>
    <row r="79" spans="1:13" ht="12.75" customHeight="1" x14ac:dyDescent="0.2">
      <c r="A79" s="925"/>
      <c r="B79" s="931"/>
      <c r="C79" s="361" t="s">
        <v>2500</v>
      </c>
      <c r="D79" s="599">
        <v>2.182666666666667</v>
      </c>
      <c r="E79" s="599">
        <v>2.0845530807304997</v>
      </c>
      <c r="F79" s="599">
        <v>1.004</v>
      </c>
      <c r="G79" s="599">
        <v>0.82563662741082089</v>
      </c>
      <c r="H79" s="599">
        <v>0</v>
      </c>
      <c r="I79" s="599">
        <v>5.5041816009557959E-3</v>
      </c>
      <c r="J79" s="599">
        <v>0.45733333333333337</v>
      </c>
      <c r="K79" s="599">
        <v>0.49485500938726751</v>
      </c>
      <c r="L79" s="599" t="s">
        <v>85</v>
      </c>
      <c r="M79" s="599" t="s">
        <v>85</v>
      </c>
    </row>
    <row r="80" spans="1:13" ht="12.75" customHeight="1" x14ac:dyDescent="0.2">
      <c r="A80" s="925"/>
      <c r="B80" s="931"/>
      <c r="C80" s="361" t="s">
        <v>2501</v>
      </c>
      <c r="D80" s="599">
        <v>2.5306451612903227</v>
      </c>
      <c r="E80" s="599">
        <v>2.1291622887864823</v>
      </c>
      <c r="F80" s="599">
        <v>1.0858064516129031</v>
      </c>
      <c r="G80" s="599">
        <v>0.85165360983102922</v>
      </c>
      <c r="H80" s="599">
        <v>0</v>
      </c>
      <c r="I80" s="599">
        <v>4.9537634408602163E-3</v>
      </c>
      <c r="J80" s="599">
        <v>0.59161290322580629</v>
      </c>
      <c r="K80" s="599">
        <v>0.50453079877112139</v>
      </c>
      <c r="L80" s="599" t="s">
        <v>85</v>
      </c>
      <c r="M80" s="599" t="s">
        <v>85</v>
      </c>
    </row>
    <row r="81" spans="1:13" ht="12.75" customHeight="1" x14ac:dyDescent="0.2">
      <c r="A81" s="925"/>
      <c r="B81" s="931"/>
      <c r="C81" s="361" t="s">
        <v>2502</v>
      </c>
      <c r="D81" s="599">
        <v>2.1619999999999999</v>
      </c>
      <c r="E81" s="599">
        <v>2.1321475352604384</v>
      </c>
      <c r="F81" s="599">
        <v>0.59666666666666679</v>
      </c>
      <c r="G81" s="599">
        <v>0.82847297863426905</v>
      </c>
      <c r="H81" s="599">
        <v>3.3333333333333331E-3</v>
      </c>
      <c r="I81" s="599">
        <v>4.8064516129032271E-3</v>
      </c>
      <c r="J81" s="599">
        <v>0.42333333333333345</v>
      </c>
      <c r="K81" s="599">
        <v>0.49714921100404985</v>
      </c>
      <c r="L81" s="599" t="s">
        <v>85</v>
      </c>
      <c r="M81" s="599" t="s">
        <v>85</v>
      </c>
    </row>
    <row r="82" spans="1:13" ht="13.5" customHeight="1" thickBot="1" x14ac:dyDescent="0.25">
      <c r="A82" s="926"/>
      <c r="B82" s="932"/>
      <c r="C82" s="362" t="s">
        <v>2503</v>
      </c>
      <c r="D82" s="602">
        <v>1.9361290322580644</v>
      </c>
      <c r="E82" s="599">
        <v>2.1158126600102407</v>
      </c>
      <c r="F82" s="599">
        <v>1.2883870967741935</v>
      </c>
      <c r="G82" s="599">
        <v>0.86679915514592942</v>
      </c>
      <c r="H82" s="599">
        <v>6.4516129032258073E-3</v>
      </c>
      <c r="I82" s="599">
        <v>4.9435483870967755E-3</v>
      </c>
      <c r="J82" s="599">
        <v>0.38483870967741934</v>
      </c>
      <c r="K82" s="599">
        <v>0.48779000256016397</v>
      </c>
      <c r="L82" s="599" t="s">
        <v>85</v>
      </c>
      <c r="M82" s="599" t="s">
        <v>85</v>
      </c>
    </row>
    <row r="83" spans="1:13" ht="14.25" thickTop="1" thickBot="1" x14ac:dyDescent="0.25">
      <c r="A83" s="921"/>
      <c r="B83" s="922"/>
      <c r="C83" s="922"/>
      <c r="D83" s="922"/>
      <c r="E83" s="922"/>
      <c r="F83" s="922"/>
      <c r="G83" s="922"/>
      <c r="H83" s="922"/>
      <c r="I83" s="922"/>
      <c r="J83" s="922"/>
      <c r="K83" s="922"/>
      <c r="L83" s="922"/>
      <c r="M83" s="923"/>
    </row>
    <row r="84" spans="1:13" ht="13.5" thickTop="1" x14ac:dyDescent="0.2">
      <c r="A84" s="924" t="s">
        <v>5505</v>
      </c>
      <c r="B84" s="930">
        <v>2</v>
      </c>
      <c r="C84" s="361" t="s">
        <v>2492</v>
      </c>
      <c r="D84" s="599">
        <v>1.8129032258064517</v>
      </c>
      <c r="E84" s="600"/>
      <c r="F84" s="599">
        <v>0.60774193548387112</v>
      </c>
      <c r="G84" s="600"/>
      <c r="H84" s="599">
        <v>4.8387096774193551E-3</v>
      </c>
      <c r="I84" s="600"/>
      <c r="J84" s="599">
        <v>0.31419354838709684</v>
      </c>
      <c r="K84" s="600"/>
      <c r="L84" s="599" t="s">
        <v>85</v>
      </c>
      <c r="M84" s="600"/>
    </row>
    <row r="85" spans="1:13" x14ac:dyDescent="0.2">
      <c r="A85" s="925"/>
      <c r="B85" s="931"/>
      <c r="C85" s="361" t="s">
        <v>2493</v>
      </c>
      <c r="D85" s="599">
        <v>1.9114285714285715</v>
      </c>
      <c r="E85" s="599">
        <v>1.8621658986175116</v>
      </c>
      <c r="F85" s="599">
        <v>0.9364285714285715</v>
      </c>
      <c r="G85" s="599">
        <v>0.77208525345622125</v>
      </c>
      <c r="H85" s="599">
        <v>1.3571428571428576E-2</v>
      </c>
      <c r="I85" s="599">
        <v>9.2050691244239657E-3</v>
      </c>
      <c r="J85" s="599">
        <v>0.31071428571428567</v>
      </c>
      <c r="K85" s="599">
        <v>0.31245391705069125</v>
      </c>
      <c r="L85" s="599" t="s">
        <v>85</v>
      </c>
      <c r="M85" s="599" t="s">
        <v>85</v>
      </c>
    </row>
    <row r="86" spans="1:13" x14ac:dyDescent="0.2">
      <c r="A86" s="925"/>
      <c r="B86" s="931"/>
      <c r="C86" s="361" t="s">
        <v>2494</v>
      </c>
      <c r="D86" s="599">
        <v>1.8680645161290321</v>
      </c>
      <c r="E86" s="599">
        <v>1.8641321044546852</v>
      </c>
      <c r="F86" s="599">
        <v>1.1177419354838709</v>
      </c>
      <c r="G86" s="599">
        <v>0.88730414746543784</v>
      </c>
      <c r="H86" s="599">
        <v>2.5161290322580659E-2</v>
      </c>
      <c r="I86" s="599">
        <v>1.4523809523809531E-2</v>
      </c>
      <c r="J86" s="599">
        <v>0.38387096774193563</v>
      </c>
      <c r="K86" s="599">
        <v>0.33625960061443938</v>
      </c>
      <c r="L86" s="599" t="s">
        <v>85</v>
      </c>
      <c r="M86" s="599" t="s">
        <v>85</v>
      </c>
    </row>
    <row r="87" spans="1:13" x14ac:dyDescent="0.2">
      <c r="A87" s="925"/>
      <c r="B87" s="931"/>
      <c r="C87" s="361" t="s">
        <v>2495</v>
      </c>
      <c r="D87" s="599">
        <v>2.1193333333333331</v>
      </c>
      <c r="E87" s="599">
        <v>1.9279324116743473</v>
      </c>
      <c r="F87" s="599">
        <v>0.91733333333333311</v>
      </c>
      <c r="G87" s="599">
        <v>0.89481144393241163</v>
      </c>
      <c r="H87" s="599">
        <v>6.333333333333334E-3</v>
      </c>
      <c r="I87" s="599">
        <v>1.2476190476190483E-2</v>
      </c>
      <c r="J87" s="599">
        <v>0.37266666666666665</v>
      </c>
      <c r="K87" s="599">
        <v>0.34536136712749621</v>
      </c>
      <c r="L87" s="599" t="s">
        <v>85</v>
      </c>
      <c r="M87" s="599" t="s">
        <v>85</v>
      </c>
    </row>
    <row r="88" spans="1:13" x14ac:dyDescent="0.2">
      <c r="A88" s="925"/>
      <c r="B88" s="931"/>
      <c r="C88" s="361" t="s">
        <v>2496</v>
      </c>
      <c r="D88" s="599">
        <v>2.0706451612903227</v>
      </c>
      <c r="E88" s="599">
        <v>1.9564749615975423</v>
      </c>
      <c r="F88" s="599">
        <v>0.7683870967741937</v>
      </c>
      <c r="G88" s="599">
        <v>0.86952657450076809</v>
      </c>
      <c r="H88" s="599">
        <v>3.5483870967741933E-3</v>
      </c>
      <c r="I88" s="599">
        <v>1.0690629800307225E-2</v>
      </c>
      <c r="J88" s="599">
        <v>0.49354838709677418</v>
      </c>
      <c r="K88" s="599">
        <v>0.37499877112135183</v>
      </c>
      <c r="L88" s="599" t="s">
        <v>85</v>
      </c>
      <c r="M88" s="599" t="s">
        <v>85</v>
      </c>
    </row>
    <row r="89" spans="1:13" x14ac:dyDescent="0.2">
      <c r="A89" s="925"/>
      <c r="B89" s="931"/>
      <c r="C89" s="361" t="s">
        <v>2497</v>
      </c>
      <c r="D89" s="599">
        <v>2.4333333333333331</v>
      </c>
      <c r="E89" s="599">
        <v>2.0359513568868408</v>
      </c>
      <c r="F89" s="599">
        <v>0.83399999999999996</v>
      </c>
      <c r="G89" s="599">
        <v>0.86360547875064009</v>
      </c>
      <c r="H89" s="599">
        <v>0</v>
      </c>
      <c r="I89" s="599">
        <v>8.9088581669226879E-3</v>
      </c>
      <c r="J89" s="599">
        <v>0.55299999999999983</v>
      </c>
      <c r="K89" s="599">
        <v>0.40466564260112653</v>
      </c>
      <c r="L89" s="599" t="s">
        <v>85</v>
      </c>
      <c r="M89" s="599" t="s">
        <v>85</v>
      </c>
    </row>
    <row r="90" spans="1:13" x14ac:dyDescent="0.2">
      <c r="A90" s="925"/>
      <c r="B90" s="931"/>
      <c r="C90" s="361" t="s">
        <v>2498</v>
      </c>
      <c r="D90" s="599">
        <v>2.3509677419354835</v>
      </c>
      <c r="E90" s="599">
        <v>2.0809536976080758</v>
      </c>
      <c r="F90" s="599">
        <v>0.89258064516129043</v>
      </c>
      <c r="G90" s="599">
        <v>0.86774478823787582</v>
      </c>
      <c r="H90" s="599">
        <v>0</v>
      </c>
      <c r="I90" s="599">
        <v>7.6361641430765887E-3</v>
      </c>
      <c r="J90" s="599">
        <v>0.30870967741935479</v>
      </c>
      <c r="K90" s="599">
        <v>0.39095764757515911</v>
      </c>
      <c r="L90" s="599" t="s">
        <v>85</v>
      </c>
      <c r="M90" s="599" t="s">
        <v>85</v>
      </c>
    </row>
    <row r="91" spans="1:13" x14ac:dyDescent="0.2">
      <c r="A91" s="925"/>
      <c r="B91" s="931"/>
      <c r="C91" s="361" t="s">
        <v>2499</v>
      </c>
      <c r="D91" s="599">
        <v>2.5045161290322584</v>
      </c>
      <c r="E91" s="599">
        <v>2.1338990015360983</v>
      </c>
      <c r="F91" s="599">
        <v>0.48483870967741932</v>
      </c>
      <c r="G91" s="599">
        <v>0.81988152841781869</v>
      </c>
      <c r="H91" s="599">
        <v>0</v>
      </c>
      <c r="I91" s="599">
        <v>6.6816436251920155E-3</v>
      </c>
      <c r="J91" s="599">
        <v>0.34806451612903222</v>
      </c>
      <c r="K91" s="599">
        <v>0.38559600614439327</v>
      </c>
      <c r="L91" s="599" t="s">
        <v>85</v>
      </c>
      <c r="M91" s="599" t="s">
        <v>85</v>
      </c>
    </row>
    <row r="92" spans="1:13" x14ac:dyDescent="0.2">
      <c r="A92" s="925"/>
      <c r="B92" s="931"/>
      <c r="C92" s="361" t="s">
        <v>2500</v>
      </c>
      <c r="D92" s="599">
        <v>2.3993333333333338</v>
      </c>
      <c r="E92" s="599">
        <v>2.1633917050691247</v>
      </c>
      <c r="F92" s="599">
        <v>0.69699999999999973</v>
      </c>
      <c r="G92" s="599">
        <v>0.80622802526028325</v>
      </c>
      <c r="H92" s="599">
        <v>0</v>
      </c>
      <c r="I92" s="599">
        <v>5.9392387779484586E-3</v>
      </c>
      <c r="J92" s="599">
        <v>0.29066666666666674</v>
      </c>
      <c r="K92" s="599">
        <v>0.37504830175797921</v>
      </c>
      <c r="L92" s="599" t="s">
        <v>85</v>
      </c>
      <c r="M92" s="599" t="s">
        <v>85</v>
      </c>
    </row>
    <row r="93" spans="1:13" x14ac:dyDescent="0.2">
      <c r="A93" s="925"/>
      <c r="B93" s="931"/>
      <c r="C93" s="361" t="s">
        <v>2501</v>
      </c>
      <c r="D93" s="599">
        <v>2.8438709677419345</v>
      </c>
      <c r="E93" s="599">
        <v>2.2314396313364058</v>
      </c>
      <c r="F93" s="599">
        <v>0.98064516129032242</v>
      </c>
      <c r="G93" s="599">
        <v>0.82366973886328732</v>
      </c>
      <c r="H93" s="599">
        <v>1.9354838709677422E-3</v>
      </c>
      <c r="I93" s="599">
        <v>5.5388632872503864E-3</v>
      </c>
      <c r="J93" s="599">
        <v>0.54451612903225799</v>
      </c>
      <c r="K93" s="599">
        <v>0.3919950844854071</v>
      </c>
      <c r="L93" s="599" t="s">
        <v>85</v>
      </c>
      <c r="M93" s="599" t="s">
        <v>85</v>
      </c>
    </row>
    <row r="94" spans="1:13" x14ac:dyDescent="0.2">
      <c r="A94" s="925"/>
      <c r="B94" s="931"/>
      <c r="C94" s="361" t="s">
        <v>2502</v>
      </c>
      <c r="D94" s="599">
        <v>2.5923333333333334</v>
      </c>
      <c r="E94" s="599">
        <v>2.2642481496997626</v>
      </c>
      <c r="F94" s="599">
        <v>0.79133333333333356</v>
      </c>
      <c r="G94" s="599">
        <v>0.82073006563329154</v>
      </c>
      <c r="H94" s="599">
        <v>8.0000000000000019E-3</v>
      </c>
      <c r="I94" s="599">
        <v>5.7626029884094432E-3</v>
      </c>
      <c r="J94" s="599">
        <v>0.50966666666666671</v>
      </c>
      <c r="K94" s="599">
        <v>0.40269250104733972</v>
      </c>
      <c r="L94" s="599" t="s">
        <v>85</v>
      </c>
      <c r="M94" s="599" t="s">
        <v>85</v>
      </c>
    </row>
    <row r="95" spans="1:13" ht="13.5" thickBot="1" x14ac:dyDescent="0.25">
      <c r="A95" s="926"/>
      <c r="B95" s="932"/>
      <c r="C95" s="362" t="s">
        <v>2503</v>
      </c>
      <c r="D95" s="602">
        <v>2.3774193548387106</v>
      </c>
      <c r="E95" s="599">
        <v>2.2736790834613418</v>
      </c>
      <c r="F95" s="602">
        <v>1.1461290322580646</v>
      </c>
      <c r="G95" s="599">
        <v>0.84784664618535599</v>
      </c>
      <c r="H95" s="599">
        <v>0</v>
      </c>
      <c r="I95" s="599">
        <v>5.282386072708656E-3</v>
      </c>
      <c r="J95" s="599">
        <v>0.28129032258064512</v>
      </c>
      <c r="K95" s="599">
        <v>0.39257565284178186</v>
      </c>
      <c r="L95" s="599" t="s">
        <v>85</v>
      </c>
      <c r="M95" s="599" t="s">
        <v>85</v>
      </c>
    </row>
    <row r="96" spans="1:13" ht="14.25" thickTop="1" thickBot="1" x14ac:dyDescent="0.25">
      <c r="A96" s="921"/>
      <c r="B96" s="922"/>
      <c r="C96" s="922"/>
      <c r="D96" s="922"/>
      <c r="E96" s="922"/>
      <c r="F96" s="922"/>
      <c r="G96" s="922"/>
      <c r="H96" s="922"/>
      <c r="I96" s="922"/>
      <c r="J96" s="922"/>
      <c r="K96" s="922"/>
      <c r="L96" s="922"/>
      <c r="M96" s="923"/>
    </row>
    <row r="97" spans="1:13" ht="13.5" thickTop="1" x14ac:dyDescent="0.2">
      <c r="A97" s="924" t="s">
        <v>5505</v>
      </c>
      <c r="B97" s="930">
        <v>3</v>
      </c>
      <c r="C97" s="361" t="s">
        <v>2492</v>
      </c>
      <c r="D97" s="599">
        <v>1.7738709677419353</v>
      </c>
      <c r="E97" s="600"/>
      <c r="F97" s="599">
        <v>0.39387096774193542</v>
      </c>
      <c r="G97" s="600"/>
      <c r="H97" s="599">
        <v>8.7096774193548415E-3</v>
      </c>
      <c r="I97" s="600"/>
      <c r="J97" s="599">
        <v>0.25967741935483868</v>
      </c>
      <c r="K97" s="600"/>
      <c r="L97" s="599" t="s">
        <v>85</v>
      </c>
      <c r="M97" s="600"/>
    </row>
    <row r="98" spans="1:13" x14ac:dyDescent="0.2">
      <c r="A98" s="925"/>
      <c r="B98" s="931"/>
      <c r="C98" s="361" t="s">
        <v>2493</v>
      </c>
      <c r="D98" s="599">
        <v>1.75</v>
      </c>
      <c r="E98" s="599">
        <v>1.7619354838709675</v>
      </c>
      <c r="F98" s="599">
        <v>0.53357142857142847</v>
      </c>
      <c r="G98" s="599">
        <v>0.46372119815668195</v>
      </c>
      <c r="H98" s="599">
        <v>4.9999999999999992E-3</v>
      </c>
      <c r="I98" s="599">
        <v>6.8548387096774204E-3</v>
      </c>
      <c r="J98" s="599">
        <v>0.45999999999999991</v>
      </c>
      <c r="K98" s="599">
        <v>0.35983870967741927</v>
      </c>
      <c r="L98" s="599" t="s">
        <v>85</v>
      </c>
      <c r="M98" s="599" t="s">
        <v>85</v>
      </c>
    </row>
    <row r="99" spans="1:13" x14ac:dyDescent="0.2">
      <c r="A99" s="925"/>
      <c r="B99" s="931"/>
      <c r="C99" s="361" t="s">
        <v>2494</v>
      </c>
      <c r="D99" s="599">
        <v>1.8812903225806452</v>
      </c>
      <c r="E99" s="599">
        <v>1.8017204301075267</v>
      </c>
      <c r="F99" s="599">
        <v>0.5383870967741935</v>
      </c>
      <c r="G99" s="599">
        <v>0.48860983102918576</v>
      </c>
      <c r="H99" s="599">
        <v>6.1290322580645172E-3</v>
      </c>
      <c r="I99" s="599">
        <v>6.6129032258064532E-3</v>
      </c>
      <c r="J99" s="599">
        <v>0.5074193548387097</v>
      </c>
      <c r="K99" s="599">
        <v>0.4090322580645161</v>
      </c>
      <c r="L99" s="599" t="s">
        <v>85</v>
      </c>
      <c r="M99" s="599" t="s">
        <v>85</v>
      </c>
    </row>
    <row r="100" spans="1:13" x14ac:dyDescent="0.2">
      <c r="A100" s="925"/>
      <c r="B100" s="931"/>
      <c r="C100" s="361" t="s">
        <v>2495</v>
      </c>
      <c r="D100" s="599">
        <v>2.5330000000000008</v>
      </c>
      <c r="E100" s="599">
        <v>1.9845403225806453</v>
      </c>
      <c r="F100" s="599">
        <v>0.29466666666666658</v>
      </c>
      <c r="G100" s="599">
        <v>0.44012403993855598</v>
      </c>
      <c r="H100" s="599">
        <v>0</v>
      </c>
      <c r="I100" s="599">
        <v>4.9596774193548399E-3</v>
      </c>
      <c r="J100" s="599">
        <v>0.69433333333333336</v>
      </c>
      <c r="K100" s="599">
        <v>0.4803575268817204</v>
      </c>
      <c r="L100" s="599" t="s">
        <v>85</v>
      </c>
      <c r="M100" s="599" t="s">
        <v>85</v>
      </c>
    </row>
    <row r="101" spans="1:13" x14ac:dyDescent="0.2">
      <c r="A101" s="925"/>
      <c r="B101" s="931"/>
      <c r="C101" s="361" t="s">
        <v>2496</v>
      </c>
      <c r="D101" s="599">
        <v>2.064193548387097</v>
      </c>
      <c r="E101" s="599">
        <v>2.0004709677419354</v>
      </c>
      <c r="F101" s="599">
        <v>0.51193548387096766</v>
      </c>
      <c r="G101" s="599">
        <v>0.4544863287250383</v>
      </c>
      <c r="H101" s="599">
        <v>0</v>
      </c>
      <c r="I101" s="599">
        <v>3.9677419354838721E-3</v>
      </c>
      <c r="J101" s="599">
        <v>0.31354838709677424</v>
      </c>
      <c r="K101" s="599">
        <v>0.44699569892473112</v>
      </c>
      <c r="L101" s="599" t="s">
        <v>85</v>
      </c>
      <c r="M101" s="599" t="s">
        <v>85</v>
      </c>
    </row>
    <row r="102" spans="1:13" x14ac:dyDescent="0.2">
      <c r="A102" s="925"/>
      <c r="B102" s="931"/>
      <c r="C102" s="361" t="s">
        <v>2497</v>
      </c>
      <c r="D102" s="599">
        <v>2.0916666666666663</v>
      </c>
      <c r="E102" s="599">
        <v>2.0156702508960573</v>
      </c>
      <c r="F102" s="599">
        <v>0.47299999999999992</v>
      </c>
      <c r="G102" s="599">
        <v>0.45757194060419853</v>
      </c>
      <c r="H102" s="599">
        <v>0</v>
      </c>
      <c r="I102" s="599">
        <v>3.3064516129032266E-3</v>
      </c>
      <c r="J102" s="599">
        <v>0.51133333333333331</v>
      </c>
      <c r="K102" s="599">
        <v>0.45771863799283152</v>
      </c>
      <c r="L102" s="599" t="s">
        <v>85</v>
      </c>
      <c r="M102" s="599" t="s">
        <v>85</v>
      </c>
    </row>
    <row r="103" spans="1:13" x14ac:dyDescent="0.2">
      <c r="A103" s="925"/>
      <c r="B103" s="931"/>
      <c r="C103" s="361" t="s">
        <v>2498</v>
      </c>
      <c r="D103" s="599">
        <v>2.1032258064516132</v>
      </c>
      <c r="E103" s="599">
        <v>2.0281781874039941</v>
      </c>
      <c r="F103" s="599">
        <v>0.38290322580645164</v>
      </c>
      <c r="G103" s="599">
        <v>0.44690498134737755</v>
      </c>
      <c r="H103" s="599">
        <v>0</v>
      </c>
      <c r="I103" s="599">
        <v>2.83410138248848E-3</v>
      </c>
      <c r="J103" s="599">
        <v>0.21806451612903224</v>
      </c>
      <c r="K103" s="599">
        <v>0.42348233486943165</v>
      </c>
      <c r="L103" s="599" t="s">
        <v>85</v>
      </c>
      <c r="M103" s="599" t="s">
        <v>85</v>
      </c>
    </row>
    <row r="104" spans="1:13" x14ac:dyDescent="0.2">
      <c r="A104" s="925"/>
      <c r="B104" s="931"/>
      <c r="C104" s="361" t="s">
        <v>2499</v>
      </c>
      <c r="D104" s="599">
        <v>2.2567741935483872</v>
      </c>
      <c r="E104" s="599">
        <v>2.0567526881720433</v>
      </c>
      <c r="F104" s="599">
        <v>0.47290322580645167</v>
      </c>
      <c r="G104" s="599">
        <v>0.45015476190476184</v>
      </c>
      <c r="H104" s="599">
        <v>0</v>
      </c>
      <c r="I104" s="599">
        <v>2.47983870967742E-3</v>
      </c>
      <c r="J104" s="599">
        <v>0.15258064516129033</v>
      </c>
      <c r="K104" s="599">
        <v>0.38961962365591396</v>
      </c>
      <c r="L104" s="599" t="s">
        <v>85</v>
      </c>
      <c r="M104" s="599" t="s">
        <v>85</v>
      </c>
    </row>
    <row r="105" spans="1:13" x14ac:dyDescent="0.2">
      <c r="A105" s="925"/>
      <c r="B105" s="931"/>
      <c r="C105" s="361" t="s">
        <v>2500</v>
      </c>
      <c r="D105" s="599">
        <v>2.1126666666666667</v>
      </c>
      <c r="E105" s="599">
        <v>2.0629653524492237</v>
      </c>
      <c r="F105" s="599">
        <v>0.41200000000000009</v>
      </c>
      <c r="G105" s="599">
        <v>0.44591534391534388</v>
      </c>
      <c r="H105" s="599">
        <v>0</v>
      </c>
      <c r="I105" s="599">
        <v>2.2043010752688177E-3</v>
      </c>
      <c r="J105" s="599">
        <v>0.14100000000000001</v>
      </c>
      <c r="K105" s="599">
        <v>0.36199522102747905</v>
      </c>
      <c r="L105" s="599" t="s">
        <v>85</v>
      </c>
      <c r="M105" s="599" t="s">
        <v>85</v>
      </c>
    </row>
    <row r="106" spans="1:13" x14ac:dyDescent="0.2">
      <c r="A106" s="925"/>
      <c r="B106" s="931"/>
      <c r="C106" s="361" t="s">
        <v>2501</v>
      </c>
      <c r="D106" s="599">
        <v>2.387096774193548</v>
      </c>
      <c r="E106" s="599">
        <v>2.095378494623656</v>
      </c>
      <c r="F106" s="599">
        <v>0.58483870967741947</v>
      </c>
      <c r="G106" s="599">
        <v>0.45980768049155146</v>
      </c>
      <c r="H106" s="599">
        <v>0</v>
      </c>
      <c r="I106" s="599">
        <v>1.9838709677419361E-3</v>
      </c>
      <c r="J106" s="599">
        <v>0.23935483870967744</v>
      </c>
      <c r="K106" s="599">
        <v>0.34973118279569892</v>
      </c>
      <c r="L106" s="599" t="s">
        <v>85</v>
      </c>
      <c r="M106" s="599" t="s">
        <v>85</v>
      </c>
    </row>
    <row r="107" spans="1:13" x14ac:dyDescent="0.2">
      <c r="A107" s="925"/>
      <c r="B107" s="931"/>
      <c r="C107" s="361" t="s">
        <v>2502</v>
      </c>
      <c r="D107" s="599">
        <v>2.2000000000000002</v>
      </c>
      <c r="E107" s="599">
        <v>2.1048895405669601</v>
      </c>
      <c r="F107" s="599">
        <v>0.53199999999999981</v>
      </c>
      <c r="G107" s="599">
        <v>0.46637061862868312</v>
      </c>
      <c r="H107" s="599">
        <v>3.3333333333333332E-4</v>
      </c>
      <c r="I107" s="599">
        <v>1.8338220918866085E-3</v>
      </c>
      <c r="J107" s="599">
        <v>0.39033333333333337</v>
      </c>
      <c r="K107" s="599">
        <v>0.35342228739002929</v>
      </c>
      <c r="L107" s="599" t="s">
        <v>85</v>
      </c>
      <c r="M107" s="599" t="s">
        <v>85</v>
      </c>
    </row>
    <row r="108" spans="1:13" ht="13.5" thickBot="1" x14ac:dyDescent="0.25">
      <c r="A108" s="926"/>
      <c r="B108" s="932"/>
      <c r="C108" s="362" t="s">
        <v>2503</v>
      </c>
      <c r="D108" s="602">
        <v>2.2012903225806455</v>
      </c>
      <c r="E108" s="599">
        <v>2.1129229390681004</v>
      </c>
      <c r="F108" s="599">
        <v>0.47064516129032258</v>
      </c>
      <c r="G108" s="599">
        <v>0.46672683051715308</v>
      </c>
      <c r="H108" s="599">
        <v>9.3548387096774217E-3</v>
      </c>
      <c r="I108" s="599">
        <v>2.4605734767025097E-3</v>
      </c>
      <c r="J108" s="599">
        <v>0.30612903225806448</v>
      </c>
      <c r="K108" s="599">
        <v>0.3494811827956989</v>
      </c>
      <c r="L108" s="599" t="s">
        <v>85</v>
      </c>
      <c r="M108" s="599" t="s">
        <v>85</v>
      </c>
    </row>
    <row r="109" spans="1:13" ht="14.25" thickTop="1" thickBot="1" x14ac:dyDescent="0.25">
      <c r="A109" s="921"/>
      <c r="B109" s="922"/>
      <c r="C109" s="922"/>
      <c r="D109" s="922"/>
      <c r="E109" s="922"/>
      <c r="F109" s="922"/>
      <c r="G109" s="922"/>
      <c r="H109" s="922"/>
      <c r="I109" s="922"/>
      <c r="J109" s="922"/>
      <c r="K109" s="922"/>
      <c r="L109" s="922"/>
      <c r="M109" s="923"/>
    </row>
    <row r="110" spans="1:13" ht="13.5" thickTop="1" x14ac:dyDescent="0.2">
      <c r="A110" s="924" t="s">
        <v>5505</v>
      </c>
      <c r="B110" s="930">
        <v>13</v>
      </c>
      <c r="C110" s="361" t="s">
        <v>2492</v>
      </c>
      <c r="D110" s="599">
        <v>1.8941935483870975</v>
      </c>
      <c r="E110" s="600"/>
      <c r="F110" s="599">
        <v>0.19387096774193555</v>
      </c>
      <c r="G110" s="600"/>
      <c r="H110" s="599">
        <v>5.1612903225806452E-3</v>
      </c>
      <c r="I110" s="600"/>
      <c r="J110" s="599">
        <v>0.64290322580645165</v>
      </c>
      <c r="K110" s="600"/>
      <c r="L110" s="599" t="s">
        <v>85</v>
      </c>
      <c r="M110" s="600"/>
    </row>
    <row r="111" spans="1:13" x14ac:dyDescent="0.2">
      <c r="A111" s="925"/>
      <c r="B111" s="931"/>
      <c r="C111" s="361" t="s">
        <v>2493</v>
      </c>
      <c r="D111" s="599">
        <v>1.5510714285714287</v>
      </c>
      <c r="E111" s="599">
        <v>1.7226324884792632</v>
      </c>
      <c r="F111" s="599">
        <v>8.607142857142859E-2</v>
      </c>
      <c r="G111" s="599">
        <v>0.13997119815668208</v>
      </c>
      <c r="H111" s="599">
        <v>4.9999999999999992E-3</v>
      </c>
      <c r="I111" s="599">
        <v>5.0806451612903222E-3</v>
      </c>
      <c r="J111" s="599">
        <v>0.5357142857142857</v>
      </c>
      <c r="K111" s="599">
        <v>0.58930875576036867</v>
      </c>
      <c r="L111" s="599" t="s">
        <v>85</v>
      </c>
      <c r="M111" s="599" t="s">
        <v>85</v>
      </c>
    </row>
    <row r="112" spans="1:13" x14ac:dyDescent="0.2">
      <c r="A112" s="925"/>
      <c r="B112" s="931"/>
      <c r="C112" s="361" t="s">
        <v>2494</v>
      </c>
      <c r="D112" s="599">
        <v>1.5438709677419353</v>
      </c>
      <c r="E112" s="599">
        <v>1.6630453149001541</v>
      </c>
      <c r="F112" s="599">
        <v>0.10548387096774191</v>
      </c>
      <c r="G112" s="599">
        <v>0.12847542242703536</v>
      </c>
      <c r="H112" s="599">
        <v>0</v>
      </c>
      <c r="I112" s="599">
        <v>3.3870967741935483E-3</v>
      </c>
      <c r="J112" s="599">
        <v>0.32322580645161281</v>
      </c>
      <c r="K112" s="599">
        <v>0.50061443932411676</v>
      </c>
      <c r="L112" s="599" t="s">
        <v>85</v>
      </c>
      <c r="M112" s="599" t="s">
        <v>85</v>
      </c>
    </row>
    <row r="113" spans="1:13" x14ac:dyDescent="0.2">
      <c r="A113" s="925"/>
      <c r="B113" s="931"/>
      <c r="C113" s="361" t="s">
        <v>2495</v>
      </c>
      <c r="D113" s="599">
        <v>1.6559999999999997</v>
      </c>
      <c r="E113" s="599">
        <v>1.6612839861751154</v>
      </c>
      <c r="F113" s="599">
        <v>0.11899999999999998</v>
      </c>
      <c r="G113" s="599">
        <v>0.12610656682027652</v>
      </c>
      <c r="H113" s="599">
        <v>0</v>
      </c>
      <c r="I113" s="599">
        <v>2.5403225806451611E-3</v>
      </c>
      <c r="J113" s="599">
        <v>0.48233333333333339</v>
      </c>
      <c r="K113" s="599">
        <v>0.49604416282642094</v>
      </c>
      <c r="L113" s="599" t="s">
        <v>85</v>
      </c>
      <c r="M113" s="599" t="s">
        <v>85</v>
      </c>
    </row>
    <row r="114" spans="1:13" x14ac:dyDescent="0.2">
      <c r="A114" s="925"/>
      <c r="B114" s="931"/>
      <c r="C114" s="361" t="s">
        <v>2496</v>
      </c>
      <c r="D114" s="599">
        <v>1.4935483870967738</v>
      </c>
      <c r="E114" s="599">
        <v>1.6277368663594474</v>
      </c>
      <c r="F114" s="599">
        <v>0.15387096774193554</v>
      </c>
      <c r="G114" s="599">
        <v>0.13165944700460833</v>
      </c>
      <c r="H114" s="599">
        <v>0</v>
      </c>
      <c r="I114" s="599">
        <v>2.0322580645161289E-3</v>
      </c>
      <c r="J114" s="599">
        <v>0.40870967741935466</v>
      </c>
      <c r="K114" s="599">
        <v>0.4785772657450077</v>
      </c>
      <c r="L114" s="599" t="s">
        <v>85</v>
      </c>
      <c r="M114" s="599" t="s">
        <v>85</v>
      </c>
    </row>
    <row r="115" spans="1:13" x14ac:dyDescent="0.2">
      <c r="A115" s="925"/>
      <c r="B115" s="931"/>
      <c r="C115" s="361" t="s">
        <v>2497</v>
      </c>
      <c r="D115" s="599">
        <v>1.4966666666666666</v>
      </c>
      <c r="E115" s="599">
        <v>1.6058918330773171</v>
      </c>
      <c r="F115" s="599">
        <v>0.2016666666666668</v>
      </c>
      <c r="G115" s="599">
        <v>0.14332731694828474</v>
      </c>
      <c r="H115" s="599">
        <v>0</v>
      </c>
      <c r="I115" s="599">
        <v>1.6935483870967741E-3</v>
      </c>
      <c r="J115" s="599">
        <v>0.3816666666666666</v>
      </c>
      <c r="K115" s="599">
        <v>0.46242549923195081</v>
      </c>
      <c r="L115" s="599" t="s">
        <v>85</v>
      </c>
      <c r="M115" s="599" t="s">
        <v>85</v>
      </c>
    </row>
    <row r="116" spans="1:13" x14ac:dyDescent="0.2">
      <c r="A116" s="925"/>
      <c r="B116" s="931"/>
      <c r="C116" s="361" t="s">
        <v>2498</v>
      </c>
      <c r="D116" s="599">
        <v>1.8441935483870968</v>
      </c>
      <c r="E116" s="599">
        <v>1.6399349352644284</v>
      </c>
      <c r="F116" s="599">
        <v>0.22838709677419358</v>
      </c>
      <c r="G116" s="599">
        <v>0.1554787140662717</v>
      </c>
      <c r="H116" s="599">
        <v>0</v>
      </c>
      <c r="I116" s="599">
        <v>1.4516129032258063E-3</v>
      </c>
      <c r="J116" s="599">
        <v>0.48677419354838736</v>
      </c>
      <c r="K116" s="599">
        <v>0.46590388413429895</v>
      </c>
      <c r="L116" s="599" t="s">
        <v>85</v>
      </c>
      <c r="M116" s="599" t="s">
        <v>85</v>
      </c>
    </row>
    <row r="117" spans="1:13" x14ac:dyDescent="0.2">
      <c r="A117" s="925"/>
      <c r="B117" s="931"/>
      <c r="C117" s="361" t="s">
        <v>2499</v>
      </c>
      <c r="D117" s="599">
        <v>2.0558064516129035</v>
      </c>
      <c r="E117" s="599">
        <v>1.6919188748079879</v>
      </c>
      <c r="F117" s="599">
        <v>0.1819354838709677</v>
      </c>
      <c r="G117" s="599">
        <v>0.1587858102918587</v>
      </c>
      <c r="H117" s="599">
        <v>0</v>
      </c>
      <c r="I117" s="599">
        <v>1.2701612903225805E-3</v>
      </c>
      <c r="J117" s="599">
        <v>0.45612903225806473</v>
      </c>
      <c r="K117" s="599">
        <v>0.46468202764976968</v>
      </c>
      <c r="L117" s="599" t="s">
        <v>85</v>
      </c>
      <c r="M117" s="599" t="s">
        <v>85</v>
      </c>
    </row>
    <row r="118" spans="1:13" x14ac:dyDescent="0.2">
      <c r="A118" s="925"/>
      <c r="B118" s="931"/>
      <c r="C118" s="361" t="s">
        <v>2500</v>
      </c>
      <c r="D118" s="599">
        <v>2.2046666666666668</v>
      </c>
      <c r="E118" s="599">
        <v>1.7488908516811743</v>
      </c>
      <c r="F118" s="599">
        <v>0.28766666666666657</v>
      </c>
      <c r="G118" s="599">
        <v>0.17310590544461513</v>
      </c>
      <c r="H118" s="599">
        <v>0</v>
      </c>
      <c r="I118" s="599">
        <v>1.129032258064516E-3</v>
      </c>
      <c r="J118" s="599">
        <v>0.66666666666666674</v>
      </c>
      <c r="K118" s="599">
        <v>0.48712476531831378</v>
      </c>
      <c r="L118" s="599" t="s">
        <v>85</v>
      </c>
      <c r="M118" s="599" t="s">
        <v>85</v>
      </c>
    </row>
    <row r="119" spans="1:13" x14ac:dyDescent="0.2">
      <c r="A119" s="925"/>
      <c r="B119" s="931"/>
      <c r="C119" s="361" t="s">
        <v>2501</v>
      </c>
      <c r="D119" s="599">
        <v>2.0941935483870964</v>
      </c>
      <c r="E119" s="599">
        <v>1.7834211213517666</v>
      </c>
      <c r="F119" s="599">
        <v>0.21290322580645168</v>
      </c>
      <c r="G119" s="599">
        <v>0.17708563748079878</v>
      </c>
      <c r="H119" s="599">
        <v>1.1612903225806454E-2</v>
      </c>
      <c r="I119" s="599">
        <v>2.1774193548387095E-3</v>
      </c>
      <c r="J119" s="599">
        <v>0.64548387096774207</v>
      </c>
      <c r="K119" s="599">
        <v>0.50296067588325655</v>
      </c>
      <c r="L119" s="599" t="s">
        <v>85</v>
      </c>
      <c r="M119" s="599" t="s">
        <v>85</v>
      </c>
    </row>
    <row r="120" spans="1:13" x14ac:dyDescent="0.2">
      <c r="A120" s="925"/>
      <c r="B120" s="931"/>
      <c r="C120" s="361" t="s">
        <v>2502</v>
      </c>
      <c r="D120" s="599">
        <v>2.0036666666666663</v>
      </c>
      <c r="E120" s="599">
        <v>1.8034434436531213</v>
      </c>
      <c r="F120" s="599">
        <v>0.19066666666666671</v>
      </c>
      <c r="G120" s="599">
        <v>0.17832027649769586</v>
      </c>
      <c r="H120" s="599">
        <v>1.7000000000000008E-2</v>
      </c>
      <c r="I120" s="599">
        <v>3.5249266862170097E-3</v>
      </c>
      <c r="J120" s="599">
        <v>0.68233333333333335</v>
      </c>
      <c r="K120" s="599">
        <v>0.51926728110599085</v>
      </c>
      <c r="L120" s="599" t="s">
        <v>85</v>
      </c>
      <c r="M120" s="599" t="s">
        <v>85</v>
      </c>
    </row>
    <row r="121" spans="1:13" ht="13.5" thickBot="1" x14ac:dyDescent="0.25">
      <c r="A121" s="926"/>
      <c r="B121" s="932"/>
      <c r="C121" s="362" t="s">
        <v>2503</v>
      </c>
      <c r="D121" s="602">
        <v>1.8567741935483872</v>
      </c>
      <c r="E121" s="599">
        <v>1.80788767281106</v>
      </c>
      <c r="F121" s="599">
        <v>0.24161290322580661</v>
      </c>
      <c r="G121" s="599">
        <v>0.18359466205837174</v>
      </c>
      <c r="H121" s="599">
        <v>0</v>
      </c>
      <c r="I121" s="599">
        <v>3.2311827956989256E-3</v>
      </c>
      <c r="J121" s="599">
        <v>0.52483870967741941</v>
      </c>
      <c r="K121" s="599">
        <v>0.51973156682027655</v>
      </c>
      <c r="L121" s="599" t="s">
        <v>85</v>
      </c>
      <c r="M121" s="599" t="s">
        <v>85</v>
      </c>
    </row>
    <row r="122" spans="1:13" ht="14.25" thickTop="1" thickBot="1" x14ac:dyDescent="0.25">
      <c r="A122" s="921"/>
      <c r="B122" s="922"/>
      <c r="C122" s="922"/>
      <c r="D122" s="922"/>
      <c r="E122" s="922"/>
      <c r="F122" s="922"/>
      <c r="G122" s="922"/>
      <c r="H122" s="922"/>
      <c r="I122" s="922"/>
      <c r="J122" s="922"/>
      <c r="K122" s="922"/>
      <c r="L122" s="922"/>
      <c r="M122" s="923"/>
    </row>
    <row r="123" spans="1:13" ht="13.5" thickTop="1" x14ac:dyDescent="0.2">
      <c r="A123" s="924" t="s">
        <v>5505</v>
      </c>
      <c r="B123" s="930">
        <v>14</v>
      </c>
      <c r="C123" s="361" t="s">
        <v>2492</v>
      </c>
      <c r="D123" s="599">
        <v>1.9538709677419359</v>
      </c>
      <c r="E123" s="600"/>
      <c r="F123" s="599">
        <v>0.19645161290322585</v>
      </c>
      <c r="G123" s="600"/>
      <c r="H123" s="599">
        <v>0</v>
      </c>
      <c r="I123" s="600"/>
      <c r="J123" s="599">
        <v>0.37483870967741945</v>
      </c>
      <c r="K123" s="600"/>
      <c r="L123" s="599" t="s">
        <v>85</v>
      </c>
      <c r="M123" s="600"/>
    </row>
    <row r="124" spans="1:13" x14ac:dyDescent="0.2">
      <c r="A124" s="925"/>
      <c r="B124" s="931"/>
      <c r="C124" s="361" t="s">
        <v>2493</v>
      </c>
      <c r="D124" s="599">
        <v>1.5571428571428567</v>
      </c>
      <c r="E124" s="599">
        <v>1.7555069124423963</v>
      </c>
      <c r="F124" s="599">
        <v>0.20178571428571429</v>
      </c>
      <c r="G124" s="599">
        <v>0.19911866359447006</v>
      </c>
      <c r="H124" s="599">
        <v>0</v>
      </c>
      <c r="I124" s="599">
        <v>0</v>
      </c>
      <c r="J124" s="599">
        <v>0.3050000000000001</v>
      </c>
      <c r="K124" s="599">
        <v>0.33991935483870978</v>
      </c>
      <c r="L124" s="599" t="s">
        <v>85</v>
      </c>
      <c r="M124" s="599" t="s">
        <v>85</v>
      </c>
    </row>
    <row r="125" spans="1:13" x14ac:dyDescent="0.2">
      <c r="A125" s="925"/>
      <c r="B125" s="931"/>
      <c r="C125" s="361" t="s">
        <v>2494</v>
      </c>
      <c r="D125" s="599">
        <v>1.6032258064516127</v>
      </c>
      <c r="E125" s="599">
        <v>1.7047465437788016</v>
      </c>
      <c r="F125" s="599">
        <v>9.1935483870967727E-2</v>
      </c>
      <c r="G125" s="599">
        <v>0.16339093701996929</v>
      </c>
      <c r="H125" s="599">
        <v>0</v>
      </c>
      <c r="I125" s="599">
        <v>0</v>
      </c>
      <c r="J125" s="599">
        <v>0.45645161290322578</v>
      </c>
      <c r="K125" s="599">
        <v>0.37876344086021513</v>
      </c>
      <c r="L125" s="599" t="s">
        <v>85</v>
      </c>
      <c r="M125" s="599" t="s">
        <v>85</v>
      </c>
    </row>
    <row r="126" spans="1:13" x14ac:dyDescent="0.2">
      <c r="A126" s="925"/>
      <c r="B126" s="931"/>
      <c r="C126" s="361" t="s">
        <v>2495</v>
      </c>
      <c r="D126" s="599">
        <v>1.6929999999999992</v>
      </c>
      <c r="E126" s="599">
        <v>1.7018099078341011</v>
      </c>
      <c r="F126" s="599">
        <v>0.16533333333333336</v>
      </c>
      <c r="G126" s="599">
        <v>0.16387653609831029</v>
      </c>
      <c r="H126" s="599">
        <v>0</v>
      </c>
      <c r="I126" s="599">
        <v>0</v>
      </c>
      <c r="J126" s="599">
        <v>0.44633333333333347</v>
      </c>
      <c r="K126" s="599">
        <v>0.3956559139784947</v>
      </c>
      <c r="L126" s="599" t="s">
        <v>85</v>
      </c>
      <c r="M126" s="599" t="s">
        <v>85</v>
      </c>
    </row>
    <row r="127" spans="1:13" x14ac:dyDescent="0.2">
      <c r="A127" s="925"/>
      <c r="B127" s="931"/>
      <c r="C127" s="361" t="s">
        <v>2496</v>
      </c>
      <c r="D127" s="599">
        <v>1.5987096774193548</v>
      </c>
      <c r="E127" s="599">
        <v>1.6811898617511516</v>
      </c>
      <c r="F127" s="599">
        <v>0.36806451612903218</v>
      </c>
      <c r="G127" s="599">
        <v>0.20471413210445469</v>
      </c>
      <c r="H127" s="599">
        <v>0</v>
      </c>
      <c r="I127" s="599">
        <v>0</v>
      </c>
      <c r="J127" s="599">
        <v>0.33096774193548373</v>
      </c>
      <c r="K127" s="599">
        <v>0.38271827956989252</v>
      </c>
      <c r="L127" s="599" t="s">
        <v>85</v>
      </c>
      <c r="M127" s="599" t="s">
        <v>85</v>
      </c>
    </row>
    <row r="128" spans="1:13" x14ac:dyDescent="0.2">
      <c r="A128" s="925"/>
      <c r="B128" s="931"/>
      <c r="C128" s="361" t="s">
        <v>2497</v>
      </c>
      <c r="D128" s="599">
        <v>1.7139999999999997</v>
      </c>
      <c r="E128" s="599">
        <v>1.6866582181259597</v>
      </c>
      <c r="F128" s="599">
        <v>0.27099999999999996</v>
      </c>
      <c r="G128" s="599">
        <v>0.21576177675371222</v>
      </c>
      <c r="H128" s="599">
        <v>2.1000000000000001E-2</v>
      </c>
      <c r="I128" s="599">
        <v>3.5000000000000001E-3</v>
      </c>
      <c r="J128" s="599">
        <v>0.70000000000000007</v>
      </c>
      <c r="K128" s="599">
        <v>0.43559856630824378</v>
      </c>
      <c r="L128" s="599" t="s">
        <v>85</v>
      </c>
      <c r="M128" s="599" t="s">
        <v>85</v>
      </c>
    </row>
    <row r="129" spans="1:13" x14ac:dyDescent="0.2">
      <c r="A129" s="925"/>
      <c r="B129" s="931"/>
      <c r="C129" s="361" t="s">
        <v>2498</v>
      </c>
      <c r="D129" s="599">
        <v>2.2377419354838715</v>
      </c>
      <c r="E129" s="599">
        <v>1.7653844634628044</v>
      </c>
      <c r="F129" s="599">
        <v>0.16612903225806458</v>
      </c>
      <c r="G129" s="599">
        <v>0.20867138468290541</v>
      </c>
      <c r="H129" s="599">
        <v>1.8387096774193548E-2</v>
      </c>
      <c r="I129" s="599">
        <v>5.6267281105990786E-3</v>
      </c>
      <c r="J129" s="599">
        <v>0.95806451612903221</v>
      </c>
      <c r="K129" s="599">
        <v>0.51023655913978494</v>
      </c>
      <c r="L129" s="599" t="s">
        <v>85</v>
      </c>
      <c r="M129" s="599" t="s">
        <v>85</v>
      </c>
    </row>
    <row r="130" spans="1:13" x14ac:dyDescent="0.2">
      <c r="A130" s="925"/>
      <c r="B130" s="931"/>
      <c r="C130" s="361" t="s">
        <v>2499</v>
      </c>
      <c r="D130" s="599">
        <v>1.8616129032258069</v>
      </c>
      <c r="E130" s="599">
        <v>1.7774130184331796</v>
      </c>
      <c r="F130" s="599">
        <v>3.0967741935483885E-2</v>
      </c>
      <c r="G130" s="599">
        <v>0.18645842933947773</v>
      </c>
      <c r="H130" s="599">
        <v>0</v>
      </c>
      <c r="I130" s="599">
        <v>4.9233870967741941E-3</v>
      </c>
      <c r="J130" s="599">
        <v>0.44032258064516133</v>
      </c>
      <c r="K130" s="599">
        <v>0.50149731182795698</v>
      </c>
      <c r="L130" s="599" t="s">
        <v>85</v>
      </c>
      <c r="M130" s="599" t="s">
        <v>85</v>
      </c>
    </row>
    <row r="131" spans="1:13" x14ac:dyDescent="0.2">
      <c r="A131" s="925"/>
      <c r="B131" s="931"/>
      <c r="C131" s="361" t="s">
        <v>2500</v>
      </c>
      <c r="D131" s="599">
        <v>1.8149999999999999</v>
      </c>
      <c r="E131" s="599">
        <v>1.7815893497183819</v>
      </c>
      <c r="F131" s="599">
        <v>0.19466666666666668</v>
      </c>
      <c r="G131" s="599">
        <v>0.18737045570916541</v>
      </c>
      <c r="H131" s="599">
        <v>0</v>
      </c>
      <c r="I131" s="599">
        <v>4.3763440860215058E-3</v>
      </c>
      <c r="J131" s="599">
        <v>0.5196666666666665</v>
      </c>
      <c r="K131" s="599">
        <v>0.50351612903225806</v>
      </c>
      <c r="L131" s="599" t="s">
        <v>85</v>
      </c>
      <c r="M131" s="599" t="s">
        <v>85</v>
      </c>
    </row>
    <row r="132" spans="1:13" x14ac:dyDescent="0.2">
      <c r="A132" s="925"/>
      <c r="B132" s="931"/>
      <c r="C132" s="361" t="s">
        <v>2501</v>
      </c>
      <c r="D132" s="599">
        <v>1.9990322580645161</v>
      </c>
      <c r="E132" s="599">
        <v>1.8033336405529954</v>
      </c>
      <c r="F132" s="599">
        <v>0.23322580645161295</v>
      </c>
      <c r="G132" s="599">
        <v>0.19195599078341016</v>
      </c>
      <c r="H132" s="599">
        <v>1.3548387096774198E-2</v>
      </c>
      <c r="I132" s="599">
        <v>5.2935483870967751E-3</v>
      </c>
      <c r="J132" s="599">
        <v>0.52806451612903216</v>
      </c>
      <c r="K132" s="599">
        <v>0.50597096774193551</v>
      </c>
      <c r="L132" s="599" t="s">
        <v>85</v>
      </c>
      <c r="M132" s="599" t="s">
        <v>85</v>
      </c>
    </row>
    <row r="133" spans="1:13" x14ac:dyDescent="0.2">
      <c r="A133" s="925"/>
      <c r="B133" s="931"/>
      <c r="C133" s="361" t="s">
        <v>2502</v>
      </c>
      <c r="D133" s="599">
        <v>1.8323333333333334</v>
      </c>
      <c r="E133" s="599">
        <v>1.805969976260299</v>
      </c>
      <c r="F133" s="599">
        <v>0.35466666666666674</v>
      </c>
      <c r="G133" s="599">
        <v>0.20674787040916076</v>
      </c>
      <c r="H133" s="599">
        <v>1.6000000000000007E-2</v>
      </c>
      <c r="I133" s="599">
        <v>6.2668621700879782E-3</v>
      </c>
      <c r="J133" s="599">
        <v>0.73066666666666658</v>
      </c>
      <c r="K133" s="599">
        <v>0.52639784946236567</v>
      </c>
      <c r="L133" s="599" t="s">
        <v>85</v>
      </c>
      <c r="M133" s="599" t="s">
        <v>85</v>
      </c>
    </row>
    <row r="134" spans="1:13" ht="13.5" thickBot="1" x14ac:dyDescent="0.25">
      <c r="A134" s="926"/>
      <c r="B134" s="932"/>
      <c r="C134" s="362" t="s">
        <v>2503</v>
      </c>
      <c r="D134" s="602">
        <v>1.7835483870967743</v>
      </c>
      <c r="E134" s="599">
        <v>1.804101510496672</v>
      </c>
      <c r="F134" s="599">
        <v>0.31903225806451613</v>
      </c>
      <c r="G134" s="599">
        <v>0.21610490271377369</v>
      </c>
      <c r="H134" s="599">
        <v>1.9354838709677419E-3</v>
      </c>
      <c r="I134" s="599">
        <v>5.9059139784946252E-3</v>
      </c>
      <c r="J134" s="599">
        <v>0.57032258064516128</v>
      </c>
      <c r="K134" s="599">
        <v>0.53005824372759858</v>
      </c>
      <c r="L134" s="599" t="s">
        <v>85</v>
      </c>
      <c r="M134" s="599" t="s">
        <v>85</v>
      </c>
    </row>
    <row r="135" spans="1:13" ht="14.25" thickTop="1" thickBot="1" x14ac:dyDescent="0.25">
      <c r="A135" s="921"/>
      <c r="B135" s="922"/>
      <c r="C135" s="922"/>
      <c r="D135" s="922"/>
      <c r="E135" s="922"/>
      <c r="F135" s="922"/>
      <c r="G135" s="922"/>
      <c r="H135" s="922"/>
      <c r="I135" s="922"/>
      <c r="J135" s="922"/>
      <c r="K135" s="922"/>
      <c r="L135" s="922"/>
      <c r="M135" s="923"/>
    </row>
    <row r="136" spans="1:13" ht="13.5" thickTop="1" x14ac:dyDescent="0.2">
      <c r="A136" s="924" t="s">
        <v>5505</v>
      </c>
      <c r="B136" s="930">
        <v>19</v>
      </c>
      <c r="C136" s="361" t="s">
        <v>2492</v>
      </c>
      <c r="D136" s="599">
        <v>1.687741935483871</v>
      </c>
      <c r="E136" s="600"/>
      <c r="F136" s="599">
        <v>0.14774193548387099</v>
      </c>
      <c r="G136" s="600"/>
      <c r="H136" s="599">
        <v>1.1935483870967746E-2</v>
      </c>
      <c r="I136" s="600"/>
      <c r="J136" s="599">
        <v>0.55774193548387097</v>
      </c>
      <c r="K136" s="600"/>
      <c r="L136" s="599" t="s">
        <v>85</v>
      </c>
      <c r="M136" s="600"/>
    </row>
    <row r="137" spans="1:13" x14ac:dyDescent="0.2">
      <c r="A137" s="925"/>
      <c r="B137" s="931"/>
      <c r="C137" s="361" t="s">
        <v>2493</v>
      </c>
      <c r="D137" s="599">
        <v>1.6982142857142859</v>
      </c>
      <c r="E137" s="599">
        <v>1.6929781105990784</v>
      </c>
      <c r="F137" s="599">
        <v>0.19357142857142864</v>
      </c>
      <c r="G137" s="599">
        <v>0.17065668202764983</v>
      </c>
      <c r="H137" s="599">
        <v>2.0000000000000007E-2</v>
      </c>
      <c r="I137" s="599">
        <v>1.5967741935483878E-2</v>
      </c>
      <c r="J137" s="599">
        <v>0.70500000000000007</v>
      </c>
      <c r="K137" s="599">
        <v>0.63137096774193546</v>
      </c>
      <c r="L137" s="599" t="s">
        <v>85</v>
      </c>
      <c r="M137" s="599" t="s">
        <v>85</v>
      </c>
    </row>
    <row r="138" spans="1:13" x14ac:dyDescent="0.2">
      <c r="A138" s="925"/>
      <c r="B138" s="931"/>
      <c r="C138" s="361" t="s">
        <v>2494</v>
      </c>
      <c r="D138" s="599">
        <v>1.5896774193548384</v>
      </c>
      <c r="E138" s="599">
        <v>1.6585445468509985</v>
      </c>
      <c r="F138" s="599">
        <v>0.20645161290322578</v>
      </c>
      <c r="G138" s="599">
        <v>0.1825883256528418</v>
      </c>
      <c r="H138" s="599">
        <v>5.8064516129032262E-3</v>
      </c>
      <c r="I138" s="599">
        <v>1.2580645161290328E-2</v>
      </c>
      <c r="J138" s="599">
        <v>0.58838709677419365</v>
      </c>
      <c r="K138" s="599">
        <v>0.61704301075268819</v>
      </c>
      <c r="L138" s="599" t="s">
        <v>85</v>
      </c>
      <c r="M138" s="599" t="s">
        <v>85</v>
      </c>
    </row>
    <row r="139" spans="1:13" x14ac:dyDescent="0.2">
      <c r="A139" s="925"/>
      <c r="B139" s="931"/>
      <c r="C139" s="361" t="s">
        <v>2495</v>
      </c>
      <c r="D139" s="599">
        <v>1.6053333333333339</v>
      </c>
      <c r="E139" s="599">
        <v>1.6452417434715825</v>
      </c>
      <c r="F139" s="599">
        <v>0.37800000000000006</v>
      </c>
      <c r="G139" s="599">
        <v>0.23144124423963136</v>
      </c>
      <c r="H139" s="599">
        <v>7.3333333333333349E-3</v>
      </c>
      <c r="I139" s="599">
        <v>1.126881720430108E-2</v>
      </c>
      <c r="J139" s="599">
        <v>0.73733333333333317</v>
      </c>
      <c r="K139" s="599">
        <v>0.64711559139784947</v>
      </c>
      <c r="L139" s="599" t="s">
        <v>85</v>
      </c>
      <c r="M139" s="599" t="s">
        <v>85</v>
      </c>
    </row>
    <row r="140" spans="1:13" x14ac:dyDescent="0.2">
      <c r="A140" s="925"/>
      <c r="B140" s="931"/>
      <c r="C140" s="361" t="s">
        <v>2496</v>
      </c>
      <c r="D140" s="599">
        <v>1.7254838709677418</v>
      </c>
      <c r="E140" s="599">
        <v>1.6612901689708142</v>
      </c>
      <c r="F140" s="599">
        <v>0.26870967741935486</v>
      </c>
      <c r="G140" s="599">
        <v>0.23889493087557606</v>
      </c>
      <c r="H140" s="599">
        <v>1.4838709677419359E-2</v>
      </c>
      <c r="I140" s="599">
        <v>1.1982795698924737E-2</v>
      </c>
      <c r="J140" s="599">
        <v>0.61741935483870969</v>
      </c>
      <c r="K140" s="599">
        <v>0.64117634408602142</v>
      </c>
      <c r="L140" s="599" t="s">
        <v>85</v>
      </c>
      <c r="M140" s="599" t="s">
        <v>85</v>
      </c>
    </row>
    <row r="141" spans="1:13" x14ac:dyDescent="0.2">
      <c r="A141" s="925"/>
      <c r="B141" s="931"/>
      <c r="C141" s="361" t="s">
        <v>2497</v>
      </c>
      <c r="D141" s="599">
        <v>1.7583333333333333</v>
      </c>
      <c r="E141" s="599">
        <v>1.6774640296979006</v>
      </c>
      <c r="F141" s="599">
        <v>0.34666666666666657</v>
      </c>
      <c r="G141" s="599">
        <v>0.25685688684075786</v>
      </c>
      <c r="H141" s="599">
        <v>1.3333333333333333E-3</v>
      </c>
      <c r="I141" s="599">
        <v>1.0207885304659502E-2</v>
      </c>
      <c r="J141" s="599">
        <v>0.61733333333333329</v>
      </c>
      <c r="K141" s="599">
        <v>0.6372025089605734</v>
      </c>
      <c r="L141" s="599" t="s">
        <v>85</v>
      </c>
      <c r="M141" s="599" t="s">
        <v>85</v>
      </c>
    </row>
    <row r="142" spans="1:13" x14ac:dyDescent="0.2">
      <c r="A142" s="925"/>
      <c r="B142" s="931"/>
      <c r="C142" s="361" t="s">
        <v>2498</v>
      </c>
      <c r="D142" s="599">
        <v>1.8699999999999994</v>
      </c>
      <c r="E142" s="599">
        <v>1.7049691683124861</v>
      </c>
      <c r="F142" s="599">
        <v>0.41225806451612912</v>
      </c>
      <c r="G142" s="599">
        <v>0.27905705508009659</v>
      </c>
      <c r="H142" s="599">
        <v>3.2258064516129028E-3</v>
      </c>
      <c r="I142" s="599">
        <v>9.2104454685099889E-3</v>
      </c>
      <c r="J142" s="599">
        <v>0.53612903225806441</v>
      </c>
      <c r="K142" s="599">
        <v>0.62276344086021496</v>
      </c>
      <c r="L142" s="599" t="s">
        <v>85</v>
      </c>
      <c r="M142" s="599" t="s">
        <v>85</v>
      </c>
    </row>
    <row r="143" spans="1:13" x14ac:dyDescent="0.2">
      <c r="A143" s="925"/>
      <c r="B143" s="931"/>
      <c r="C143" s="361" t="s">
        <v>2499</v>
      </c>
      <c r="D143" s="599">
        <v>1.925483870967742</v>
      </c>
      <c r="E143" s="599">
        <v>1.7325335061443932</v>
      </c>
      <c r="F143" s="599">
        <v>0.21419354838709675</v>
      </c>
      <c r="G143" s="599">
        <v>0.27094911674347161</v>
      </c>
      <c r="H143" s="599">
        <v>1.8709677419354843E-2</v>
      </c>
      <c r="I143" s="599">
        <v>1.0397849462365594E-2</v>
      </c>
      <c r="J143" s="599">
        <v>0.48322580645161284</v>
      </c>
      <c r="K143" s="599">
        <v>0.60532123655913972</v>
      </c>
      <c r="L143" s="599" t="s">
        <v>85</v>
      </c>
      <c r="M143" s="599" t="s">
        <v>85</v>
      </c>
    </row>
    <row r="144" spans="1:13" x14ac:dyDescent="0.2">
      <c r="A144" s="925"/>
      <c r="B144" s="931"/>
      <c r="C144" s="361" t="s">
        <v>2500</v>
      </c>
      <c r="D144" s="599">
        <v>1.8043333333333333</v>
      </c>
      <c r="E144" s="599">
        <v>1.7405112647209422</v>
      </c>
      <c r="F144" s="599">
        <v>0.2413333333333334</v>
      </c>
      <c r="G144" s="599">
        <v>0.26765847414234512</v>
      </c>
      <c r="H144" s="599">
        <v>7.3333333333333358E-3</v>
      </c>
      <c r="I144" s="599">
        <v>1.0057347670250898E-2</v>
      </c>
      <c r="J144" s="599">
        <v>0.36266666666666664</v>
      </c>
      <c r="K144" s="599">
        <v>0.57835961768219823</v>
      </c>
      <c r="L144" s="599" t="s">
        <v>85</v>
      </c>
      <c r="M144" s="599" t="s">
        <v>85</v>
      </c>
    </row>
    <row r="145" spans="1:13" x14ac:dyDescent="0.2">
      <c r="A145" s="925"/>
      <c r="B145" s="931"/>
      <c r="C145" s="361" t="s">
        <v>2501</v>
      </c>
      <c r="D145" s="599">
        <v>1.8851612903225807</v>
      </c>
      <c r="E145" s="599">
        <v>1.754976267281106</v>
      </c>
      <c r="F145" s="599">
        <v>0.3267741935483871</v>
      </c>
      <c r="G145" s="599">
        <v>0.27357004608294933</v>
      </c>
      <c r="H145" s="599">
        <v>0</v>
      </c>
      <c r="I145" s="599">
        <v>9.0516129032258089E-3</v>
      </c>
      <c r="J145" s="599">
        <v>0.4467741935483871</v>
      </c>
      <c r="K145" s="599">
        <v>0.56520107526881724</v>
      </c>
      <c r="L145" s="599" t="s">
        <v>85</v>
      </c>
      <c r="M145" s="599" t="s">
        <v>85</v>
      </c>
    </row>
    <row r="146" spans="1:13" x14ac:dyDescent="0.2">
      <c r="A146" s="925"/>
      <c r="B146" s="931"/>
      <c r="C146" s="361" t="s">
        <v>2502</v>
      </c>
      <c r="D146" s="599">
        <v>1.9793333333333332</v>
      </c>
      <c r="E146" s="599">
        <v>1.7753723641949448</v>
      </c>
      <c r="F146" s="599">
        <v>0.20533333333333334</v>
      </c>
      <c r="G146" s="599">
        <v>0.26736670856025696</v>
      </c>
      <c r="H146" s="599">
        <v>0</v>
      </c>
      <c r="I146" s="599">
        <v>8.228739002932554E-3</v>
      </c>
      <c r="J146" s="599">
        <v>0.71266666666666678</v>
      </c>
      <c r="K146" s="599">
        <v>0.57860703812316716</v>
      </c>
      <c r="L146" s="599" t="s">
        <v>85</v>
      </c>
      <c r="M146" s="599" t="s">
        <v>85</v>
      </c>
    </row>
    <row r="147" spans="1:13" ht="13.5" thickBot="1" x14ac:dyDescent="0.25">
      <c r="A147" s="926"/>
      <c r="B147" s="932"/>
      <c r="C147" s="362" t="s">
        <v>2503</v>
      </c>
      <c r="D147" s="602">
        <v>2.113225806451613</v>
      </c>
      <c r="E147" s="599">
        <v>1.8035268177163337</v>
      </c>
      <c r="F147" s="599">
        <v>0.53129032258064535</v>
      </c>
      <c r="G147" s="599">
        <v>0.28936034306195602</v>
      </c>
      <c r="H147" s="599">
        <v>9.6774193548387118E-3</v>
      </c>
      <c r="I147" s="599">
        <v>8.3494623655913994E-3</v>
      </c>
      <c r="J147" s="599">
        <v>0.59612903225806446</v>
      </c>
      <c r="K147" s="599">
        <v>0.58006720430107528</v>
      </c>
      <c r="L147" s="599" t="s">
        <v>85</v>
      </c>
      <c r="M147" s="599" t="s">
        <v>85</v>
      </c>
    </row>
    <row r="148" spans="1:13" ht="14.25" thickTop="1" thickBot="1" x14ac:dyDescent="0.25">
      <c r="A148" s="921"/>
      <c r="B148" s="922"/>
      <c r="C148" s="922"/>
      <c r="D148" s="922"/>
      <c r="E148" s="922"/>
      <c r="F148" s="922"/>
      <c r="G148" s="922"/>
      <c r="H148" s="922"/>
      <c r="I148" s="922"/>
      <c r="J148" s="922"/>
      <c r="K148" s="922"/>
      <c r="L148" s="922"/>
      <c r="M148" s="923"/>
    </row>
    <row r="149" spans="1:13" ht="13.5" thickTop="1" x14ac:dyDescent="0.2">
      <c r="A149" s="924" t="s">
        <v>5505</v>
      </c>
      <c r="B149" s="930">
        <v>20</v>
      </c>
      <c r="C149" s="361" t="s">
        <v>2492</v>
      </c>
      <c r="D149" s="599">
        <v>1.5967741935483866</v>
      </c>
      <c r="E149" s="600"/>
      <c r="F149" s="599">
        <v>0.13032258064516139</v>
      </c>
      <c r="G149" s="600"/>
      <c r="H149" s="599">
        <v>9.3548387096774217E-3</v>
      </c>
      <c r="I149" s="600"/>
      <c r="J149" s="599">
        <v>0.47032258064516136</v>
      </c>
      <c r="K149" s="600"/>
      <c r="L149" s="599" t="s">
        <v>85</v>
      </c>
      <c r="M149" s="600"/>
    </row>
    <row r="150" spans="1:13" x14ac:dyDescent="0.2">
      <c r="A150" s="925"/>
      <c r="B150" s="931"/>
      <c r="C150" s="361" t="s">
        <v>2493</v>
      </c>
      <c r="D150" s="599">
        <v>1.845</v>
      </c>
      <c r="E150" s="599">
        <v>1.7208870967741934</v>
      </c>
      <c r="F150" s="599">
        <v>0.16785714285714293</v>
      </c>
      <c r="G150" s="599">
        <v>0.14908986175115216</v>
      </c>
      <c r="H150" s="599">
        <v>1.785714285714286E-2</v>
      </c>
      <c r="I150" s="599">
        <v>1.3605990783410141E-2</v>
      </c>
      <c r="J150" s="599">
        <v>0.50928571428571423</v>
      </c>
      <c r="K150" s="599">
        <v>0.48980414746543777</v>
      </c>
      <c r="L150" s="599" t="s">
        <v>85</v>
      </c>
      <c r="M150" s="599" t="s">
        <v>85</v>
      </c>
    </row>
    <row r="151" spans="1:13" x14ac:dyDescent="0.2">
      <c r="A151" s="925"/>
      <c r="B151" s="931"/>
      <c r="C151" s="361" t="s">
        <v>2494</v>
      </c>
      <c r="D151" s="599">
        <v>1.6729032258064516</v>
      </c>
      <c r="E151" s="599">
        <v>1.7048924731182795</v>
      </c>
      <c r="F151" s="599">
        <v>0.23354838709677414</v>
      </c>
      <c r="G151" s="599">
        <v>0.17724270353302615</v>
      </c>
      <c r="H151" s="599">
        <v>1.3225806451612906E-2</v>
      </c>
      <c r="I151" s="599">
        <v>1.3479262672811063E-2</v>
      </c>
      <c r="J151" s="599">
        <v>0.61677419354838703</v>
      </c>
      <c r="K151" s="599">
        <v>0.53212749615975419</v>
      </c>
      <c r="L151" s="599" t="s">
        <v>85</v>
      </c>
      <c r="M151" s="599" t="s">
        <v>85</v>
      </c>
    </row>
    <row r="152" spans="1:13" x14ac:dyDescent="0.2">
      <c r="A152" s="925"/>
      <c r="B152" s="931"/>
      <c r="C152" s="361" t="s">
        <v>2495</v>
      </c>
      <c r="D152" s="599">
        <v>1.6780000000000002</v>
      </c>
      <c r="E152" s="599">
        <v>1.6981693548387096</v>
      </c>
      <c r="F152" s="599">
        <v>0.43666666666666665</v>
      </c>
      <c r="G152" s="599">
        <v>0.24209869431643627</v>
      </c>
      <c r="H152" s="599">
        <v>1.0666666666666666E-2</v>
      </c>
      <c r="I152" s="599">
        <v>1.2776113671274963E-2</v>
      </c>
      <c r="J152" s="599">
        <v>0.66733333333333333</v>
      </c>
      <c r="K152" s="599">
        <v>0.56592895545314903</v>
      </c>
      <c r="L152" s="599" t="s">
        <v>85</v>
      </c>
      <c r="M152" s="599" t="s">
        <v>85</v>
      </c>
    </row>
    <row r="153" spans="1:13" x14ac:dyDescent="0.2">
      <c r="A153" s="925"/>
      <c r="B153" s="931"/>
      <c r="C153" s="361" t="s">
        <v>2496</v>
      </c>
      <c r="D153" s="599">
        <v>1.7364516129032255</v>
      </c>
      <c r="E153" s="599">
        <v>1.7058258064516127</v>
      </c>
      <c r="F153" s="599">
        <v>0.26387096774193547</v>
      </c>
      <c r="G153" s="599">
        <v>0.24645314900153611</v>
      </c>
      <c r="H153" s="599">
        <v>1.7419354838709687E-2</v>
      </c>
      <c r="I153" s="599">
        <v>1.3704761904761909E-2</v>
      </c>
      <c r="J153" s="599">
        <v>0.6558064516129033</v>
      </c>
      <c r="K153" s="599">
        <v>0.58390445468509988</v>
      </c>
      <c r="L153" s="599" t="s">
        <v>85</v>
      </c>
      <c r="M153" s="599" t="s">
        <v>85</v>
      </c>
    </row>
    <row r="154" spans="1:13" x14ac:dyDescent="0.2">
      <c r="A154" s="925"/>
      <c r="B154" s="931"/>
      <c r="C154" s="361" t="s">
        <v>2497</v>
      </c>
      <c r="D154" s="599">
        <v>1.6103333333333332</v>
      </c>
      <c r="E154" s="599">
        <v>1.6899103942652329</v>
      </c>
      <c r="F154" s="599">
        <v>0.253</v>
      </c>
      <c r="G154" s="599">
        <v>0.24754429083461341</v>
      </c>
      <c r="H154" s="599">
        <v>9.0000000000000028E-3</v>
      </c>
      <c r="I154" s="599">
        <v>1.2920634920634924E-2</v>
      </c>
      <c r="J154" s="599">
        <v>0.7380000000000001</v>
      </c>
      <c r="K154" s="599">
        <v>0.60958704557091659</v>
      </c>
      <c r="L154" s="599" t="s">
        <v>85</v>
      </c>
      <c r="M154" s="599" t="s">
        <v>85</v>
      </c>
    </row>
    <row r="155" spans="1:13" x14ac:dyDescent="0.2">
      <c r="A155" s="925"/>
      <c r="B155" s="931"/>
      <c r="C155" s="361" t="s">
        <v>2498</v>
      </c>
      <c r="D155" s="599">
        <v>1.7122580645161289</v>
      </c>
      <c r="E155" s="599">
        <v>1.6931029185867896</v>
      </c>
      <c r="F155" s="599">
        <v>0.4032258064516131</v>
      </c>
      <c r="G155" s="599">
        <v>0.26978450735132764</v>
      </c>
      <c r="H155" s="599">
        <v>2.2580645161290325E-3</v>
      </c>
      <c r="I155" s="599">
        <v>1.1397410577134084E-2</v>
      </c>
      <c r="J155" s="599">
        <v>0.88806451612903226</v>
      </c>
      <c r="K155" s="599">
        <v>0.64936954136493308</v>
      </c>
      <c r="L155" s="599" t="s">
        <v>85</v>
      </c>
      <c r="M155" s="599" t="s">
        <v>85</v>
      </c>
    </row>
    <row r="156" spans="1:13" x14ac:dyDescent="0.2">
      <c r="A156" s="925"/>
      <c r="B156" s="931"/>
      <c r="C156" s="361" t="s">
        <v>2499</v>
      </c>
      <c r="D156" s="599">
        <v>1.8796774193548385</v>
      </c>
      <c r="E156" s="599">
        <v>1.7164247311827956</v>
      </c>
      <c r="F156" s="599">
        <v>0.28354838709677421</v>
      </c>
      <c r="G156" s="599">
        <v>0.27150499231950848</v>
      </c>
      <c r="H156" s="599">
        <v>1.7419354838709683E-2</v>
      </c>
      <c r="I156" s="599">
        <v>1.2150153609831033E-2</v>
      </c>
      <c r="J156" s="599">
        <v>0.82032258064516106</v>
      </c>
      <c r="K156" s="599">
        <v>0.67073867127496156</v>
      </c>
      <c r="L156" s="599" t="s">
        <v>85</v>
      </c>
      <c r="M156" s="599" t="s">
        <v>85</v>
      </c>
    </row>
    <row r="157" spans="1:13" x14ac:dyDescent="0.2">
      <c r="A157" s="925"/>
      <c r="B157" s="931"/>
      <c r="C157" s="361" t="s">
        <v>2500</v>
      </c>
      <c r="D157" s="599">
        <v>1.862333333333333</v>
      </c>
      <c r="E157" s="599">
        <v>1.7326367980884108</v>
      </c>
      <c r="F157" s="599">
        <v>0.35866666666666663</v>
      </c>
      <c r="G157" s="599">
        <v>0.28118962280252607</v>
      </c>
      <c r="H157" s="599">
        <v>2E-3</v>
      </c>
      <c r="I157" s="599">
        <v>1.1022358764294252E-2</v>
      </c>
      <c r="J157" s="599">
        <v>0.4986666666666667</v>
      </c>
      <c r="K157" s="599">
        <v>0.65161955965181773</v>
      </c>
      <c r="L157" s="599" t="s">
        <v>85</v>
      </c>
      <c r="M157" s="599" t="s">
        <v>85</v>
      </c>
    </row>
    <row r="158" spans="1:13" x14ac:dyDescent="0.2">
      <c r="A158" s="925"/>
      <c r="B158" s="931"/>
      <c r="C158" s="361" t="s">
        <v>2501</v>
      </c>
      <c r="D158" s="599">
        <v>1.9470967741935481</v>
      </c>
      <c r="E158" s="599">
        <v>1.7540827956989244</v>
      </c>
      <c r="F158" s="599">
        <v>0.26999999999999996</v>
      </c>
      <c r="G158" s="599">
        <v>0.28007066052227347</v>
      </c>
      <c r="H158" s="599">
        <v>0</v>
      </c>
      <c r="I158" s="599">
        <v>9.9201228878648268E-3</v>
      </c>
      <c r="J158" s="599">
        <v>0.45032258064516145</v>
      </c>
      <c r="K158" s="599">
        <v>0.63148986175115207</v>
      </c>
      <c r="L158" s="599" t="s">
        <v>85</v>
      </c>
      <c r="M158" s="599" t="s">
        <v>85</v>
      </c>
    </row>
    <row r="159" spans="1:13" x14ac:dyDescent="0.2">
      <c r="A159" s="925"/>
      <c r="B159" s="931"/>
      <c r="C159" s="361" t="s">
        <v>2502</v>
      </c>
      <c r="D159" s="599">
        <v>1.8096666666666663</v>
      </c>
      <c r="E159" s="599">
        <v>1.7591358748778099</v>
      </c>
      <c r="F159" s="599">
        <v>0.30899999999999994</v>
      </c>
      <c r="G159" s="599">
        <v>0.28270060047479401</v>
      </c>
      <c r="H159" s="599">
        <v>0</v>
      </c>
      <c r="I159" s="599">
        <v>9.0182935344225706E-3</v>
      </c>
      <c r="J159" s="599">
        <v>0.63933333333333342</v>
      </c>
      <c r="K159" s="599">
        <v>0.63220290462225937</v>
      </c>
      <c r="L159" s="599" t="s">
        <v>85</v>
      </c>
      <c r="M159" s="599" t="s">
        <v>85</v>
      </c>
    </row>
    <row r="160" spans="1:13" ht="13.5" thickBot="1" x14ac:dyDescent="0.25">
      <c r="A160" s="926"/>
      <c r="B160" s="932"/>
      <c r="C160" s="362" t="s">
        <v>2503</v>
      </c>
      <c r="D160" s="602">
        <v>1.9516129032258061</v>
      </c>
      <c r="E160" s="599">
        <v>1.7751756272401427</v>
      </c>
      <c r="F160" s="599">
        <v>0.35193548387096757</v>
      </c>
      <c r="G160" s="599">
        <v>0.28847017409114178</v>
      </c>
      <c r="H160" s="599">
        <v>1.6129032258064516E-3</v>
      </c>
      <c r="I160" s="599">
        <v>8.4011776753712269E-3</v>
      </c>
      <c r="J160" s="599">
        <v>0.44774193548387098</v>
      </c>
      <c r="K160" s="599">
        <v>0.61683115719406034</v>
      </c>
      <c r="L160" s="599" t="s">
        <v>85</v>
      </c>
      <c r="M160" s="599" t="s">
        <v>85</v>
      </c>
    </row>
    <row r="161" spans="1:13" ht="14.25" thickTop="1" thickBot="1" x14ac:dyDescent="0.25">
      <c r="A161" s="921"/>
      <c r="B161" s="922"/>
      <c r="C161" s="922"/>
      <c r="D161" s="922"/>
      <c r="E161" s="922"/>
      <c r="F161" s="922"/>
      <c r="G161" s="922"/>
      <c r="H161" s="922"/>
      <c r="I161" s="922"/>
      <c r="J161" s="922"/>
      <c r="K161" s="922"/>
      <c r="L161" s="922"/>
      <c r="M161" s="923"/>
    </row>
    <row r="162" spans="1:13" ht="13.5" thickTop="1" x14ac:dyDescent="0.2">
      <c r="A162" s="924" t="s">
        <v>5505</v>
      </c>
      <c r="B162" s="927" t="s">
        <v>2777</v>
      </c>
      <c r="C162" s="361" t="s">
        <v>2492</v>
      </c>
      <c r="D162" s="599">
        <v>2.7290322580645165</v>
      </c>
      <c r="E162" s="600"/>
      <c r="F162" s="599">
        <v>0.97935483870967721</v>
      </c>
      <c r="G162" s="600"/>
      <c r="H162" s="599">
        <v>3.5483870967741933E-3</v>
      </c>
      <c r="I162" s="600"/>
      <c r="J162" s="599">
        <v>0.34709677419354845</v>
      </c>
      <c r="K162" s="600"/>
      <c r="L162" s="599" t="s">
        <v>85</v>
      </c>
      <c r="M162" s="600"/>
    </row>
    <row r="163" spans="1:13" x14ac:dyDescent="0.2">
      <c r="A163" s="925"/>
      <c r="B163" s="928"/>
      <c r="C163" s="361" t="s">
        <v>2493</v>
      </c>
      <c r="D163" s="599">
        <v>2.8182142857142858</v>
      </c>
      <c r="E163" s="599">
        <v>2.7736232718894014</v>
      </c>
      <c r="F163" s="599">
        <v>0.58214285714285718</v>
      </c>
      <c r="G163" s="599">
        <v>0.7807488479262672</v>
      </c>
      <c r="H163" s="599">
        <v>0</v>
      </c>
      <c r="I163" s="599">
        <v>1.7741935483870967E-3</v>
      </c>
      <c r="J163" s="599">
        <v>0.29464285714285721</v>
      </c>
      <c r="K163" s="599">
        <v>0.32086981566820283</v>
      </c>
      <c r="L163" s="599" t="s">
        <v>85</v>
      </c>
      <c r="M163" s="599" t="s">
        <v>85</v>
      </c>
    </row>
    <row r="164" spans="1:13" x14ac:dyDescent="0.2">
      <c r="A164" s="925"/>
      <c r="B164" s="928"/>
      <c r="C164" s="361" t="s">
        <v>2494</v>
      </c>
      <c r="D164" s="599">
        <v>2.8441935483870968</v>
      </c>
      <c r="E164" s="599">
        <v>2.7971466973886332</v>
      </c>
      <c r="F164" s="599">
        <v>0.78419354838709654</v>
      </c>
      <c r="G164" s="599">
        <v>0.78189708141321024</v>
      </c>
      <c r="H164" s="599">
        <v>9.6774193548387136E-3</v>
      </c>
      <c r="I164" s="599">
        <v>4.4086021505376355E-3</v>
      </c>
      <c r="J164" s="599">
        <v>0.23225806451612901</v>
      </c>
      <c r="K164" s="599">
        <v>0.29133256528417822</v>
      </c>
      <c r="L164" s="599" t="s">
        <v>85</v>
      </c>
      <c r="M164" s="599" t="s">
        <v>85</v>
      </c>
    </row>
    <row r="165" spans="1:13" x14ac:dyDescent="0.2">
      <c r="A165" s="925"/>
      <c r="B165" s="928"/>
      <c r="C165" s="361" t="s">
        <v>2495</v>
      </c>
      <c r="D165" s="599">
        <v>2.9840000000000009</v>
      </c>
      <c r="E165" s="599">
        <v>2.8438600230414748</v>
      </c>
      <c r="F165" s="599">
        <v>0.34866666666666674</v>
      </c>
      <c r="G165" s="599">
        <v>0.6735894777265744</v>
      </c>
      <c r="H165" s="599">
        <v>0</v>
      </c>
      <c r="I165" s="599">
        <v>3.3064516129032266E-3</v>
      </c>
      <c r="J165" s="599">
        <v>0.28100000000000003</v>
      </c>
      <c r="K165" s="599">
        <v>0.28874942396313363</v>
      </c>
      <c r="L165" s="599" t="s">
        <v>85</v>
      </c>
      <c r="M165" s="599" t="s">
        <v>85</v>
      </c>
    </row>
    <row r="166" spans="1:13" x14ac:dyDescent="0.2">
      <c r="A166" s="925"/>
      <c r="B166" s="928"/>
      <c r="C166" s="361" t="s">
        <v>2496</v>
      </c>
      <c r="D166" s="599">
        <v>3.3458064516129031</v>
      </c>
      <c r="E166" s="599">
        <v>2.9442493087557606</v>
      </c>
      <c r="F166" s="599">
        <v>0.49774193548387091</v>
      </c>
      <c r="G166" s="599">
        <v>0.63841996927803368</v>
      </c>
      <c r="H166" s="599">
        <v>0</v>
      </c>
      <c r="I166" s="599">
        <v>2.6451612903225811E-3</v>
      </c>
      <c r="J166" s="599">
        <v>0.19322580645161297</v>
      </c>
      <c r="K166" s="599">
        <v>0.2696447004608295</v>
      </c>
      <c r="L166" s="599" t="s">
        <v>85</v>
      </c>
      <c r="M166" s="599" t="s">
        <v>85</v>
      </c>
    </row>
    <row r="167" spans="1:13" x14ac:dyDescent="0.2">
      <c r="A167" s="925"/>
      <c r="B167" s="928"/>
      <c r="C167" s="361" t="s">
        <v>2497</v>
      </c>
      <c r="D167" s="599">
        <v>3.1146666666666665</v>
      </c>
      <c r="E167" s="599">
        <v>2.9726522017409116</v>
      </c>
      <c r="F167" s="599">
        <v>0.51566666666666672</v>
      </c>
      <c r="G167" s="599">
        <v>0.61796108550947249</v>
      </c>
      <c r="H167" s="599">
        <v>7.6666666666666689E-3</v>
      </c>
      <c r="I167" s="599">
        <v>3.482078853046596E-3</v>
      </c>
      <c r="J167" s="599">
        <v>0.23133333333333334</v>
      </c>
      <c r="K167" s="599">
        <v>0.26325947260624682</v>
      </c>
      <c r="L167" s="599" t="s">
        <v>85</v>
      </c>
      <c r="M167" s="599" t="s">
        <v>85</v>
      </c>
    </row>
    <row r="168" spans="1:13" x14ac:dyDescent="0.2">
      <c r="A168" s="925"/>
      <c r="B168" s="928"/>
      <c r="C168" s="361" t="s">
        <v>2498</v>
      </c>
      <c r="D168" s="599">
        <v>2.7164516129032261</v>
      </c>
      <c r="E168" s="599">
        <v>2.9360521176212422</v>
      </c>
      <c r="F168" s="599">
        <v>0.55709677419354853</v>
      </c>
      <c r="G168" s="599">
        <v>0.60926618389291198</v>
      </c>
      <c r="H168" s="599">
        <v>2.2580645161290325E-3</v>
      </c>
      <c r="I168" s="599">
        <v>3.3072196620583727E-3</v>
      </c>
      <c r="J168" s="599">
        <v>0.22677419354838718</v>
      </c>
      <c r="K168" s="599">
        <v>0.25804728988369546</v>
      </c>
      <c r="L168" s="599" t="s">
        <v>85</v>
      </c>
      <c r="M168" s="599" t="s">
        <v>85</v>
      </c>
    </row>
    <row r="169" spans="1:13" x14ac:dyDescent="0.2">
      <c r="A169" s="925"/>
      <c r="B169" s="928"/>
      <c r="C169" s="361" t="s">
        <v>2499</v>
      </c>
      <c r="D169" s="599">
        <v>2.7645161290322577</v>
      </c>
      <c r="E169" s="599">
        <v>2.9146101190476195</v>
      </c>
      <c r="F169" s="599">
        <v>0.41548387096774203</v>
      </c>
      <c r="G169" s="599">
        <v>0.58504339477726575</v>
      </c>
      <c r="H169" s="599">
        <v>0</v>
      </c>
      <c r="I169" s="599">
        <v>2.893817204301076E-3</v>
      </c>
      <c r="J169" s="599">
        <v>0.19806451612903228</v>
      </c>
      <c r="K169" s="599">
        <v>0.25054944316436256</v>
      </c>
      <c r="L169" s="599" t="s">
        <v>85</v>
      </c>
      <c r="M169" s="599" t="s">
        <v>85</v>
      </c>
    </row>
    <row r="170" spans="1:13" x14ac:dyDescent="0.2">
      <c r="A170" s="925"/>
      <c r="B170" s="928"/>
      <c r="C170" s="361" t="s">
        <v>2500</v>
      </c>
      <c r="D170" s="599">
        <v>2.630666666666666</v>
      </c>
      <c r="E170" s="599">
        <v>2.8830608465608467</v>
      </c>
      <c r="F170" s="599">
        <v>0.56266666666666665</v>
      </c>
      <c r="G170" s="599">
        <v>0.58255709165386582</v>
      </c>
      <c r="H170" s="599">
        <v>7.0000000000000019E-3</v>
      </c>
      <c r="I170" s="599">
        <v>3.3500597371565123E-3</v>
      </c>
      <c r="J170" s="599">
        <v>0.27066666666666672</v>
      </c>
      <c r="K170" s="599">
        <v>0.25278469022017414</v>
      </c>
      <c r="L170" s="599" t="s">
        <v>85</v>
      </c>
      <c r="M170" s="599" t="s">
        <v>85</v>
      </c>
    </row>
    <row r="171" spans="1:13" x14ac:dyDescent="0.2">
      <c r="A171" s="925"/>
      <c r="B171" s="928"/>
      <c r="C171" s="361" t="s">
        <v>2501</v>
      </c>
      <c r="D171" s="599">
        <v>2.9861290322580638</v>
      </c>
      <c r="E171" s="599">
        <v>2.8933676651305684</v>
      </c>
      <c r="F171" s="599">
        <v>0.1880645161290323</v>
      </c>
      <c r="G171" s="599">
        <v>0.54310783410138253</v>
      </c>
      <c r="H171" s="599">
        <v>2.9032258064516127E-3</v>
      </c>
      <c r="I171" s="599">
        <v>3.3053763440860223E-3</v>
      </c>
      <c r="J171" s="599">
        <v>0.29322580645161289</v>
      </c>
      <c r="K171" s="599">
        <v>0.25682880184331802</v>
      </c>
      <c r="L171" s="599" t="s">
        <v>85</v>
      </c>
      <c r="M171" s="599" t="s">
        <v>85</v>
      </c>
    </row>
    <row r="172" spans="1:13" x14ac:dyDescent="0.2">
      <c r="A172" s="925"/>
      <c r="B172" s="928"/>
      <c r="C172" s="361" t="s">
        <v>2502</v>
      </c>
      <c r="D172" s="599">
        <v>2.8843333333333336</v>
      </c>
      <c r="E172" s="599">
        <v>2.8925463622399108</v>
      </c>
      <c r="F172" s="599">
        <v>0.42433333333333328</v>
      </c>
      <c r="G172" s="599">
        <v>0.53231015221337807</v>
      </c>
      <c r="H172" s="599">
        <v>0</v>
      </c>
      <c r="I172" s="599">
        <v>3.0048875855327476E-3</v>
      </c>
      <c r="J172" s="599">
        <v>0.3813333333333333</v>
      </c>
      <c r="K172" s="599">
        <v>0.26814739561513756</v>
      </c>
      <c r="L172" s="599" t="s">
        <v>85</v>
      </c>
      <c r="M172" s="599" t="s">
        <v>85</v>
      </c>
    </row>
    <row r="173" spans="1:13" ht="13.5" thickBot="1" x14ac:dyDescent="0.25">
      <c r="A173" s="926"/>
      <c r="B173" s="929"/>
      <c r="C173" s="362" t="s">
        <v>2503</v>
      </c>
      <c r="D173" s="602">
        <v>3.0906451612903223</v>
      </c>
      <c r="E173" s="599">
        <v>2.909054595494112</v>
      </c>
      <c r="F173" s="599">
        <v>0.61322580645161284</v>
      </c>
      <c r="G173" s="599">
        <v>0.53905312339989764</v>
      </c>
      <c r="H173" s="599">
        <v>1.6129032258064516E-3</v>
      </c>
      <c r="I173" s="599">
        <v>2.8888888888888892E-3</v>
      </c>
      <c r="J173" s="599">
        <v>0.31903225806451607</v>
      </c>
      <c r="K173" s="599">
        <v>0.27238780081925246</v>
      </c>
      <c r="L173" s="599" t="s">
        <v>85</v>
      </c>
      <c r="M173" s="599" t="s">
        <v>85</v>
      </c>
    </row>
    <row r="174" spans="1:13" ht="14.25" thickTop="1" thickBot="1" x14ac:dyDescent="0.25">
      <c r="A174" s="921"/>
      <c r="B174" s="922"/>
      <c r="C174" s="922"/>
      <c r="D174" s="922"/>
      <c r="E174" s="922"/>
      <c r="F174" s="922"/>
      <c r="G174" s="922"/>
      <c r="H174" s="922"/>
      <c r="I174" s="922"/>
      <c r="J174" s="922"/>
      <c r="K174" s="922"/>
      <c r="L174" s="922"/>
      <c r="M174" s="923"/>
    </row>
    <row r="175" spans="1:13" ht="13.5" thickTop="1" x14ac:dyDescent="0.2">
      <c r="A175" s="924" t="s">
        <v>5505</v>
      </c>
      <c r="B175" s="927" t="s">
        <v>2778</v>
      </c>
      <c r="C175" s="361" t="s">
        <v>2492</v>
      </c>
      <c r="D175" s="599">
        <v>3.0648387096774199</v>
      </c>
      <c r="E175" s="600"/>
      <c r="F175" s="599">
        <v>0.61451612903225794</v>
      </c>
      <c r="G175" s="600"/>
      <c r="H175" s="599">
        <v>1.6451612903225808E-2</v>
      </c>
      <c r="I175" s="600"/>
      <c r="J175" s="599">
        <v>0.16225806451612906</v>
      </c>
      <c r="K175" s="600"/>
      <c r="L175" s="599" t="s">
        <v>85</v>
      </c>
      <c r="M175" s="600"/>
    </row>
    <row r="176" spans="1:13" x14ac:dyDescent="0.2">
      <c r="A176" s="925"/>
      <c r="B176" s="928"/>
      <c r="C176" s="361" t="s">
        <v>2493</v>
      </c>
      <c r="D176" s="599">
        <v>3.6896428571428568</v>
      </c>
      <c r="E176" s="599">
        <v>3.3772407834101381</v>
      </c>
      <c r="F176" s="599">
        <v>0.58785714285714297</v>
      </c>
      <c r="G176" s="599">
        <v>0.60118663594470045</v>
      </c>
      <c r="H176" s="599">
        <v>2.142857142857143E-3</v>
      </c>
      <c r="I176" s="599">
        <v>9.2972350230414759E-3</v>
      </c>
      <c r="J176" s="599">
        <v>0.16928571428571432</v>
      </c>
      <c r="K176" s="599">
        <v>0.16577188940092169</v>
      </c>
      <c r="L176" s="599" t="s">
        <v>85</v>
      </c>
      <c r="M176" s="599" t="s">
        <v>85</v>
      </c>
    </row>
    <row r="177" spans="1:13" x14ac:dyDescent="0.2">
      <c r="A177" s="925"/>
      <c r="B177" s="928"/>
      <c r="C177" s="361" t="s">
        <v>2494</v>
      </c>
      <c r="D177" s="599">
        <v>3.785806451612904</v>
      </c>
      <c r="E177" s="599">
        <v>3.5134293394777267</v>
      </c>
      <c r="F177" s="599">
        <v>0.48096774193548392</v>
      </c>
      <c r="G177" s="599">
        <v>0.56111367127496159</v>
      </c>
      <c r="H177" s="599">
        <v>1.7419354838709683E-2</v>
      </c>
      <c r="I177" s="599">
        <v>1.2004608294930878E-2</v>
      </c>
      <c r="J177" s="599">
        <v>6.5806451612903258E-2</v>
      </c>
      <c r="K177" s="599">
        <v>0.13245007680491555</v>
      </c>
      <c r="L177" s="599" t="s">
        <v>85</v>
      </c>
      <c r="M177" s="599" t="s">
        <v>85</v>
      </c>
    </row>
    <row r="178" spans="1:13" x14ac:dyDescent="0.2">
      <c r="A178" s="925"/>
      <c r="B178" s="928"/>
      <c r="C178" s="361" t="s">
        <v>2495</v>
      </c>
      <c r="D178" s="599">
        <v>3.6199999999999997</v>
      </c>
      <c r="E178" s="599">
        <v>3.540072004608295</v>
      </c>
      <c r="F178" s="599">
        <v>0.58366666666666644</v>
      </c>
      <c r="G178" s="599">
        <v>0.56675192012288778</v>
      </c>
      <c r="H178" s="599">
        <v>4.6666666666666662E-3</v>
      </c>
      <c r="I178" s="599">
        <v>1.0170122887864825E-2</v>
      </c>
      <c r="J178" s="599">
        <v>7.7333333333333351E-2</v>
      </c>
      <c r="K178" s="599">
        <v>0.11867089093702</v>
      </c>
      <c r="L178" s="599" t="s">
        <v>85</v>
      </c>
      <c r="M178" s="599" t="s">
        <v>85</v>
      </c>
    </row>
    <row r="179" spans="1:13" x14ac:dyDescent="0.2">
      <c r="A179" s="925"/>
      <c r="B179" s="928"/>
      <c r="C179" s="361" t="s">
        <v>2496</v>
      </c>
      <c r="D179" s="599">
        <v>3.5964516129032251</v>
      </c>
      <c r="E179" s="599">
        <v>3.5513479262672809</v>
      </c>
      <c r="F179" s="599">
        <v>0.38838709677419364</v>
      </c>
      <c r="G179" s="599">
        <v>0.53107895545314898</v>
      </c>
      <c r="H179" s="599">
        <v>8.3870967741935462E-3</v>
      </c>
      <c r="I179" s="599">
        <v>9.8135176651305694E-3</v>
      </c>
      <c r="J179" s="599">
        <v>1.935483870967742E-2</v>
      </c>
      <c r="K179" s="599">
        <v>9.8807680491551489E-2</v>
      </c>
      <c r="L179" s="599" t="s">
        <v>85</v>
      </c>
      <c r="M179" s="599" t="s">
        <v>85</v>
      </c>
    </row>
    <row r="180" spans="1:13" x14ac:dyDescent="0.2">
      <c r="A180" s="925"/>
      <c r="B180" s="928"/>
      <c r="C180" s="361" t="s">
        <v>2497</v>
      </c>
      <c r="D180" s="599">
        <v>3.9249999999999998</v>
      </c>
      <c r="E180" s="599">
        <v>3.6136232718894008</v>
      </c>
      <c r="F180" s="599">
        <v>0.29199999999999998</v>
      </c>
      <c r="G180" s="599">
        <v>0.49123246287762412</v>
      </c>
      <c r="H180" s="599">
        <v>1.666666666666667E-2</v>
      </c>
      <c r="I180" s="599">
        <v>1.0955709165386587E-2</v>
      </c>
      <c r="J180" s="599">
        <v>0.11600000000000008</v>
      </c>
      <c r="K180" s="599">
        <v>0.10167306707629292</v>
      </c>
      <c r="L180" s="599" t="s">
        <v>85</v>
      </c>
      <c r="M180" s="599" t="s">
        <v>85</v>
      </c>
    </row>
    <row r="181" spans="1:13" x14ac:dyDescent="0.2">
      <c r="A181" s="925"/>
      <c r="B181" s="928"/>
      <c r="C181" s="361" t="s">
        <v>2498</v>
      </c>
      <c r="D181" s="599">
        <v>3.4222580645161282</v>
      </c>
      <c r="E181" s="599">
        <v>3.5862853851217906</v>
      </c>
      <c r="F181" s="599">
        <v>0.34096774193548379</v>
      </c>
      <c r="G181" s="599">
        <v>0.46976607417160404</v>
      </c>
      <c r="H181" s="599">
        <v>1.6129032258064516E-3</v>
      </c>
      <c r="I181" s="599">
        <v>9.6210226025894262E-3</v>
      </c>
      <c r="J181" s="599">
        <v>9.8064516129032289E-2</v>
      </c>
      <c r="K181" s="599">
        <v>0.10115755979811283</v>
      </c>
      <c r="L181" s="599" t="s">
        <v>85</v>
      </c>
      <c r="M181" s="599" t="s">
        <v>85</v>
      </c>
    </row>
    <row r="182" spans="1:13" x14ac:dyDescent="0.2">
      <c r="A182" s="925"/>
      <c r="B182" s="928"/>
      <c r="C182" s="361" t="s">
        <v>2499</v>
      </c>
      <c r="D182" s="599">
        <v>3.3529032258064517</v>
      </c>
      <c r="E182" s="599">
        <v>3.5571126152073731</v>
      </c>
      <c r="F182" s="599">
        <v>0.29032258064516137</v>
      </c>
      <c r="G182" s="599">
        <v>0.44733563748079874</v>
      </c>
      <c r="H182" s="599">
        <v>3.1612903225806441E-2</v>
      </c>
      <c r="I182" s="599">
        <v>1.2370007680491553E-2</v>
      </c>
      <c r="J182" s="599">
        <v>0.2464516129032259</v>
      </c>
      <c r="K182" s="599">
        <v>0.11931931643625197</v>
      </c>
      <c r="L182" s="599" t="s">
        <v>85</v>
      </c>
      <c r="M182" s="599" t="s">
        <v>85</v>
      </c>
    </row>
    <row r="183" spans="1:13" x14ac:dyDescent="0.2">
      <c r="A183" s="925"/>
      <c r="B183" s="928"/>
      <c r="C183" s="361" t="s">
        <v>2500</v>
      </c>
      <c r="D183" s="599">
        <v>3.2356666666666665</v>
      </c>
      <c r="E183" s="599">
        <v>3.52139639870285</v>
      </c>
      <c r="F183" s="599">
        <v>0.4523333333333332</v>
      </c>
      <c r="G183" s="599">
        <v>0.44789093701996918</v>
      </c>
      <c r="H183" s="599">
        <v>5.2000000000000011E-2</v>
      </c>
      <c r="I183" s="599">
        <v>1.6773340160436936E-2</v>
      </c>
      <c r="J183" s="599">
        <v>9.6000000000000058E-2</v>
      </c>
      <c r="K183" s="599">
        <v>0.11672828127666841</v>
      </c>
      <c r="L183" s="599" t="s">
        <v>85</v>
      </c>
      <c r="M183" s="599" t="s">
        <v>85</v>
      </c>
    </row>
    <row r="184" spans="1:13" x14ac:dyDescent="0.2">
      <c r="A184" s="925"/>
      <c r="B184" s="928"/>
      <c r="C184" s="361" t="s">
        <v>2501</v>
      </c>
      <c r="D184" s="599">
        <v>3.4606451612903233</v>
      </c>
      <c r="E184" s="599">
        <v>3.5153212749615976</v>
      </c>
      <c r="F184" s="599">
        <v>0.78032258064516158</v>
      </c>
      <c r="G184" s="599">
        <v>0.48113410138248841</v>
      </c>
      <c r="H184" s="599">
        <v>0</v>
      </c>
      <c r="I184" s="599">
        <v>1.5096006144393243E-2</v>
      </c>
      <c r="J184" s="599">
        <v>4.1290322580645161E-2</v>
      </c>
      <c r="K184" s="599">
        <v>0.10918448540706609</v>
      </c>
      <c r="L184" s="599" t="s">
        <v>85</v>
      </c>
      <c r="M184" s="599" t="s">
        <v>85</v>
      </c>
    </row>
    <row r="185" spans="1:13" x14ac:dyDescent="0.2">
      <c r="A185" s="925"/>
      <c r="B185" s="928"/>
      <c r="C185" s="361" t="s">
        <v>2502</v>
      </c>
      <c r="D185" s="599">
        <v>3.5929999999999991</v>
      </c>
      <c r="E185" s="599">
        <v>3.5223829772378155</v>
      </c>
      <c r="F185" s="599">
        <v>0.53299999999999992</v>
      </c>
      <c r="G185" s="599">
        <v>0.48584918307498948</v>
      </c>
      <c r="H185" s="599">
        <v>0</v>
      </c>
      <c r="I185" s="599">
        <v>1.3723641949448402E-2</v>
      </c>
      <c r="J185" s="599">
        <v>5.2000000000000011E-2</v>
      </c>
      <c r="K185" s="599">
        <v>0.10398589582460555</v>
      </c>
      <c r="L185" s="599" t="s">
        <v>85</v>
      </c>
      <c r="M185" s="599" t="s">
        <v>85</v>
      </c>
    </row>
    <row r="186" spans="1:13" ht="13.5" thickBot="1" x14ac:dyDescent="0.25">
      <c r="A186" s="926"/>
      <c r="B186" s="929"/>
      <c r="C186" s="362" t="s">
        <v>2503</v>
      </c>
      <c r="D186" s="602">
        <v>3.4399999999999991</v>
      </c>
      <c r="E186" s="599">
        <v>3.5155177291346642</v>
      </c>
      <c r="F186" s="599">
        <v>0.6287096774193548</v>
      </c>
      <c r="G186" s="599">
        <v>0.49775422427035326</v>
      </c>
      <c r="H186" s="599">
        <v>0</v>
      </c>
      <c r="I186" s="599">
        <v>1.2580005120327703E-2</v>
      </c>
      <c r="J186" s="599">
        <v>0</v>
      </c>
      <c r="K186" s="599">
        <v>9.5320404505888412E-2</v>
      </c>
      <c r="L186" s="599" t="s">
        <v>85</v>
      </c>
      <c r="M186" s="599" t="s">
        <v>85</v>
      </c>
    </row>
    <row r="187" spans="1:13" ht="14.25" thickTop="1" thickBot="1" x14ac:dyDescent="0.25">
      <c r="A187" s="913"/>
      <c r="B187" s="914"/>
      <c r="C187" s="914"/>
      <c r="D187" s="914"/>
      <c r="E187" s="914"/>
      <c r="F187" s="914"/>
      <c r="G187" s="914"/>
      <c r="H187" s="914"/>
      <c r="I187" s="914"/>
      <c r="J187" s="914"/>
      <c r="K187" s="914"/>
      <c r="L187" s="914"/>
      <c r="M187" s="915"/>
    </row>
    <row r="188" spans="1:13" ht="13.5" thickTop="1" x14ac:dyDescent="0.2">
      <c r="A188" s="916" t="s">
        <v>3073</v>
      </c>
      <c r="B188" s="919" t="s">
        <v>4279</v>
      </c>
      <c r="C188" s="351" t="s">
        <v>2492</v>
      </c>
      <c r="D188" s="352">
        <v>4.75</v>
      </c>
      <c r="E188" s="353"/>
      <c r="F188" s="352">
        <v>2.34</v>
      </c>
      <c r="G188" s="353"/>
      <c r="H188" s="352">
        <v>0.01</v>
      </c>
      <c r="I188" s="353"/>
      <c r="J188" s="363">
        <v>0</v>
      </c>
      <c r="K188" s="353"/>
      <c r="L188" s="352" t="s">
        <v>85</v>
      </c>
      <c r="M188" s="353"/>
    </row>
    <row r="189" spans="1:13" x14ac:dyDescent="0.2">
      <c r="A189" s="916"/>
      <c r="B189" s="919"/>
      <c r="C189" s="351" t="s">
        <v>2493</v>
      </c>
      <c r="D189" s="352">
        <v>4.3600000000000003</v>
      </c>
      <c r="E189" s="352">
        <v>4.4800000000000004</v>
      </c>
      <c r="F189" s="352">
        <v>2.0699999999999998</v>
      </c>
      <c r="G189" s="352">
        <v>2.31</v>
      </c>
      <c r="H189" s="352">
        <v>0.03</v>
      </c>
      <c r="I189" s="352">
        <v>0.16</v>
      </c>
      <c r="J189" s="363">
        <v>3.0999999999999999E-3</v>
      </c>
      <c r="K189" s="363">
        <v>0</v>
      </c>
      <c r="L189" s="352" t="s">
        <v>85</v>
      </c>
      <c r="M189" s="352" t="s">
        <v>85</v>
      </c>
    </row>
    <row r="190" spans="1:13" x14ac:dyDescent="0.2">
      <c r="A190" s="916"/>
      <c r="B190" s="919"/>
      <c r="C190" s="351" t="s">
        <v>2494</v>
      </c>
      <c r="D190" s="352">
        <v>4.4400000000000004</v>
      </c>
      <c r="E190" s="352">
        <v>4.71</v>
      </c>
      <c r="F190" s="352">
        <v>2.23</v>
      </c>
      <c r="G190" s="352">
        <v>2.08</v>
      </c>
      <c r="H190" s="352">
        <v>0.02</v>
      </c>
      <c r="I190" s="352">
        <v>0.06</v>
      </c>
      <c r="J190" s="363">
        <v>5.5999999999999999E-3</v>
      </c>
      <c r="K190" s="363">
        <v>2.8999999999999998E-3</v>
      </c>
      <c r="L190" s="352" t="s">
        <v>85</v>
      </c>
      <c r="M190" s="352" t="s">
        <v>85</v>
      </c>
    </row>
    <row r="191" spans="1:13" x14ac:dyDescent="0.2">
      <c r="A191" s="916"/>
      <c r="B191" s="919"/>
      <c r="C191" s="351" t="s">
        <v>2495</v>
      </c>
      <c r="D191" s="352">
        <v>4.42</v>
      </c>
      <c r="E191" s="352">
        <v>4.42</v>
      </c>
      <c r="F191" s="352">
        <v>2.33</v>
      </c>
      <c r="G191" s="352">
        <v>2.2799999999999998</v>
      </c>
      <c r="H191" s="352">
        <v>0.02</v>
      </c>
      <c r="I191" s="352">
        <v>7.0000000000000007E-2</v>
      </c>
      <c r="J191" s="363">
        <v>5.7000000000000002E-3</v>
      </c>
      <c r="K191" s="363">
        <v>2.8999999999999998E-3</v>
      </c>
      <c r="L191" s="352" t="s">
        <v>85</v>
      </c>
      <c r="M191" s="352" t="s">
        <v>85</v>
      </c>
    </row>
    <row r="192" spans="1:13" x14ac:dyDescent="0.2">
      <c r="A192" s="916"/>
      <c r="B192" s="919"/>
      <c r="C192" s="351" t="s">
        <v>2496</v>
      </c>
      <c r="D192" s="352">
        <v>4.79</v>
      </c>
      <c r="E192" s="352">
        <v>4.37</v>
      </c>
      <c r="F192" s="352">
        <v>2.38</v>
      </c>
      <c r="G192" s="352">
        <v>2.33</v>
      </c>
      <c r="H192" s="352">
        <v>0.01</v>
      </c>
      <c r="I192" s="352">
        <v>0.06</v>
      </c>
      <c r="J192" s="363">
        <v>2.8999999999999998E-3</v>
      </c>
      <c r="K192" s="363">
        <v>2.8999999999999998E-3</v>
      </c>
      <c r="L192" s="352" t="s">
        <v>85</v>
      </c>
      <c r="M192" s="352" t="s">
        <v>85</v>
      </c>
    </row>
    <row r="193" spans="1:13" x14ac:dyDescent="0.2">
      <c r="A193" s="916"/>
      <c r="B193" s="919"/>
      <c r="C193" s="351" t="s">
        <v>2497</v>
      </c>
      <c r="D193" s="352">
        <v>4.79</v>
      </c>
      <c r="E193" s="352">
        <v>4.75</v>
      </c>
      <c r="F193" s="352">
        <v>2.52</v>
      </c>
      <c r="G193" s="352">
        <v>2.38</v>
      </c>
      <c r="H193" s="352">
        <v>0.01</v>
      </c>
      <c r="I193" s="352">
        <v>0.05</v>
      </c>
      <c r="J193" s="363">
        <v>0</v>
      </c>
      <c r="K193" s="363">
        <v>0</v>
      </c>
      <c r="L193" s="352" t="s">
        <v>85</v>
      </c>
      <c r="M193" s="352" t="s">
        <v>85</v>
      </c>
    </row>
    <row r="194" spans="1:13" x14ac:dyDescent="0.2">
      <c r="A194" s="916"/>
      <c r="B194" s="919"/>
      <c r="C194" s="351" t="s">
        <v>2498</v>
      </c>
      <c r="D194" s="352">
        <v>4.57</v>
      </c>
      <c r="E194" s="352">
        <v>4.41</v>
      </c>
      <c r="F194" s="352">
        <v>2.41</v>
      </c>
      <c r="G194" s="352">
        <v>2.68</v>
      </c>
      <c r="H194" s="352">
        <v>0.01</v>
      </c>
      <c r="I194" s="352">
        <v>0.06</v>
      </c>
      <c r="J194" s="363">
        <v>0</v>
      </c>
      <c r="K194" s="363">
        <v>0</v>
      </c>
      <c r="L194" s="352" t="s">
        <v>85</v>
      </c>
      <c r="M194" s="352" t="s">
        <v>85</v>
      </c>
    </row>
    <row r="195" spans="1:13" x14ac:dyDescent="0.2">
      <c r="A195" s="916"/>
      <c r="B195" s="919"/>
      <c r="C195" s="351" t="s">
        <v>2499</v>
      </c>
      <c r="D195" s="352">
        <v>4.55</v>
      </c>
      <c r="E195" s="352">
        <v>4.5999999999999996</v>
      </c>
      <c r="F195" s="352">
        <v>2.44</v>
      </c>
      <c r="G195" s="352">
        <v>2.38</v>
      </c>
      <c r="H195" s="352">
        <v>0</v>
      </c>
      <c r="I195" s="352">
        <v>0.01</v>
      </c>
      <c r="J195" s="363">
        <v>2.8E-3</v>
      </c>
      <c r="K195" s="363">
        <v>0</v>
      </c>
      <c r="L195" s="352" t="s">
        <v>85</v>
      </c>
      <c r="M195" s="352" t="s">
        <v>85</v>
      </c>
    </row>
    <row r="196" spans="1:13" x14ac:dyDescent="0.2">
      <c r="A196" s="916"/>
      <c r="B196" s="919"/>
      <c r="C196" s="351" t="s">
        <v>2500</v>
      </c>
      <c r="D196" s="352">
        <v>4.72</v>
      </c>
      <c r="E196" s="352">
        <v>4.55</v>
      </c>
      <c r="F196" s="352">
        <v>2.4300000000000002</v>
      </c>
      <c r="G196" s="352">
        <v>2.4300000000000002</v>
      </c>
      <c r="H196" s="352">
        <v>0.04</v>
      </c>
      <c r="I196" s="352">
        <v>0.04</v>
      </c>
      <c r="J196" s="363">
        <v>0</v>
      </c>
      <c r="K196" s="363">
        <v>2.8999999999999998E-3</v>
      </c>
      <c r="L196" s="352" t="s">
        <v>85</v>
      </c>
      <c r="M196" s="352" t="s">
        <v>85</v>
      </c>
    </row>
    <row r="197" spans="1:13" x14ac:dyDescent="0.2">
      <c r="A197" s="916"/>
      <c r="B197" s="919"/>
      <c r="C197" s="351" t="s">
        <v>2501</v>
      </c>
      <c r="D197" s="352">
        <v>4.55</v>
      </c>
      <c r="E197" s="352">
        <v>4.67</v>
      </c>
      <c r="F197" s="352">
        <v>2.35</v>
      </c>
      <c r="G197" s="352">
        <v>2.4500000000000002</v>
      </c>
      <c r="H197" s="352">
        <v>0.01</v>
      </c>
      <c r="I197" s="352">
        <v>0.01</v>
      </c>
      <c r="J197" s="363">
        <v>5.5999999999999999E-3</v>
      </c>
      <c r="K197" s="363">
        <v>0</v>
      </c>
      <c r="L197" s="352" t="s">
        <v>85</v>
      </c>
      <c r="M197" s="352" t="s">
        <v>85</v>
      </c>
    </row>
    <row r="198" spans="1:13" x14ac:dyDescent="0.2">
      <c r="A198" s="916"/>
      <c r="B198" s="919"/>
      <c r="C198" s="351" t="s">
        <v>2502</v>
      </c>
      <c r="D198" s="352">
        <v>4.5199999999999996</v>
      </c>
      <c r="E198" s="352">
        <v>4.54</v>
      </c>
      <c r="F198" s="352">
        <v>2.65</v>
      </c>
      <c r="G198" s="352">
        <v>2.33</v>
      </c>
      <c r="H198" s="352">
        <v>7.0000000000000007E-2</v>
      </c>
      <c r="I198" s="352">
        <v>0.05</v>
      </c>
      <c r="J198" s="363">
        <v>5.7999999999999996E-3</v>
      </c>
      <c r="K198" s="363">
        <v>5.7000000000000002E-3</v>
      </c>
      <c r="L198" s="352" t="s">
        <v>85</v>
      </c>
      <c r="M198" s="352" t="s">
        <v>85</v>
      </c>
    </row>
    <row r="199" spans="1:13" ht="13.5" thickBot="1" x14ac:dyDescent="0.25">
      <c r="A199" s="917"/>
      <c r="B199" s="920"/>
      <c r="C199" s="354" t="s">
        <v>2503</v>
      </c>
      <c r="D199" s="355">
        <v>3.07</v>
      </c>
      <c r="E199" s="355">
        <v>4.49</v>
      </c>
      <c r="F199" s="355">
        <v>3.07</v>
      </c>
      <c r="G199" s="355">
        <v>2.71</v>
      </c>
      <c r="H199" s="355">
        <v>0.05</v>
      </c>
      <c r="I199" s="355">
        <v>0.05</v>
      </c>
      <c r="J199" s="363">
        <v>0</v>
      </c>
      <c r="K199" s="364">
        <v>5.7999999999999996E-3</v>
      </c>
      <c r="L199" s="352" t="s">
        <v>85</v>
      </c>
      <c r="M199" s="352" t="s">
        <v>85</v>
      </c>
    </row>
    <row r="200" spans="1:13" ht="14.25" thickTop="1" thickBot="1" x14ac:dyDescent="0.25">
      <c r="A200" s="913"/>
      <c r="B200" s="914"/>
      <c r="C200" s="914"/>
      <c r="D200" s="914"/>
      <c r="E200" s="914"/>
      <c r="F200" s="914"/>
      <c r="G200" s="914"/>
      <c r="H200" s="914"/>
      <c r="I200" s="914"/>
      <c r="J200" s="914"/>
      <c r="K200" s="914"/>
      <c r="L200" s="914"/>
      <c r="M200" s="915"/>
    </row>
    <row r="201" spans="1:13" ht="13.5" thickTop="1" x14ac:dyDescent="0.2">
      <c r="A201" s="916" t="s">
        <v>3073</v>
      </c>
      <c r="B201" s="918" t="s">
        <v>4280</v>
      </c>
      <c r="C201" s="351" t="s">
        <v>2492</v>
      </c>
      <c r="D201" s="352">
        <v>5.05</v>
      </c>
      <c r="E201" s="353"/>
      <c r="F201" s="352">
        <v>0.28000000000000003</v>
      </c>
      <c r="G201" s="353"/>
      <c r="H201" s="352">
        <v>0</v>
      </c>
      <c r="I201" s="353"/>
      <c r="J201" s="352">
        <v>0</v>
      </c>
      <c r="K201" s="353"/>
      <c r="L201" s="352" t="s">
        <v>85</v>
      </c>
      <c r="M201" s="353"/>
    </row>
    <row r="202" spans="1:13" x14ac:dyDescent="0.2">
      <c r="A202" s="916"/>
      <c r="B202" s="919"/>
      <c r="C202" s="351" t="s">
        <v>2493</v>
      </c>
      <c r="D202" s="352">
        <v>4.76</v>
      </c>
      <c r="E202" s="352">
        <v>5.04</v>
      </c>
      <c r="F202" s="352">
        <v>0</v>
      </c>
      <c r="G202" s="352">
        <v>0.28999999999999998</v>
      </c>
      <c r="H202" s="352">
        <v>0</v>
      </c>
      <c r="I202" s="352">
        <v>0</v>
      </c>
      <c r="J202" s="352">
        <v>0</v>
      </c>
      <c r="K202" s="352">
        <v>0.2</v>
      </c>
      <c r="L202" s="352" t="s">
        <v>85</v>
      </c>
      <c r="M202" s="352" t="s">
        <v>85</v>
      </c>
    </row>
    <row r="203" spans="1:13" x14ac:dyDescent="0.2">
      <c r="A203" s="916"/>
      <c r="B203" s="919"/>
      <c r="C203" s="351" t="s">
        <v>2494</v>
      </c>
      <c r="D203" s="352">
        <v>4.93</v>
      </c>
      <c r="E203" s="352">
        <v>4.7300000000000004</v>
      </c>
      <c r="F203" s="352">
        <v>0</v>
      </c>
      <c r="G203" s="352">
        <v>0</v>
      </c>
      <c r="H203" s="352">
        <v>0.04</v>
      </c>
      <c r="I203" s="352">
        <v>0.04</v>
      </c>
      <c r="J203" s="352">
        <v>0</v>
      </c>
      <c r="K203" s="352">
        <v>0</v>
      </c>
      <c r="L203" s="352" t="s">
        <v>85</v>
      </c>
      <c r="M203" s="352" t="s">
        <v>85</v>
      </c>
    </row>
    <row r="204" spans="1:13" x14ac:dyDescent="0.2">
      <c r="A204" s="916"/>
      <c r="B204" s="919"/>
      <c r="C204" s="351" t="s">
        <v>2495</v>
      </c>
      <c r="D204" s="352">
        <v>4.8499999999999996</v>
      </c>
      <c r="E204" s="352">
        <v>4.91</v>
      </c>
      <c r="F204" s="352">
        <v>0</v>
      </c>
      <c r="G204" s="352">
        <v>0</v>
      </c>
      <c r="H204" s="352">
        <v>0</v>
      </c>
      <c r="I204" s="352">
        <v>0</v>
      </c>
      <c r="J204" s="352">
        <v>0</v>
      </c>
      <c r="K204" s="352">
        <v>0</v>
      </c>
      <c r="L204" s="352" t="s">
        <v>85</v>
      </c>
      <c r="M204" s="352" t="s">
        <v>85</v>
      </c>
    </row>
    <row r="205" spans="1:13" x14ac:dyDescent="0.2">
      <c r="A205" s="916"/>
      <c r="B205" s="919"/>
      <c r="C205" s="351" t="s">
        <v>2496</v>
      </c>
      <c r="D205" s="352">
        <v>4.87</v>
      </c>
      <c r="E205" s="352">
        <v>4.8</v>
      </c>
      <c r="F205" s="352">
        <v>0</v>
      </c>
      <c r="G205" s="352">
        <v>0</v>
      </c>
      <c r="H205" s="352">
        <v>0</v>
      </c>
      <c r="I205" s="352">
        <v>0</v>
      </c>
      <c r="J205" s="352">
        <v>0</v>
      </c>
      <c r="K205" s="352">
        <v>1</v>
      </c>
      <c r="L205" s="352" t="s">
        <v>85</v>
      </c>
      <c r="M205" s="352" t="s">
        <v>85</v>
      </c>
    </row>
    <row r="206" spans="1:13" x14ac:dyDescent="0.2">
      <c r="A206" s="916"/>
      <c r="B206" s="919"/>
      <c r="C206" s="351" t="s">
        <v>2497</v>
      </c>
      <c r="D206" s="352">
        <v>4.78</v>
      </c>
      <c r="E206" s="352">
        <v>4.84</v>
      </c>
      <c r="F206" s="352">
        <v>0</v>
      </c>
      <c r="G206" s="352">
        <v>0</v>
      </c>
      <c r="H206" s="352">
        <v>0</v>
      </c>
      <c r="I206" s="352">
        <v>0</v>
      </c>
      <c r="J206" s="352">
        <v>0</v>
      </c>
      <c r="K206" s="352">
        <v>0</v>
      </c>
      <c r="L206" s="352" t="s">
        <v>85</v>
      </c>
      <c r="M206" s="352" t="s">
        <v>85</v>
      </c>
    </row>
    <row r="207" spans="1:13" x14ac:dyDescent="0.2">
      <c r="A207" s="916"/>
      <c r="B207" s="919"/>
      <c r="C207" s="351" t="s">
        <v>2498</v>
      </c>
      <c r="D207" s="352">
        <v>4.8</v>
      </c>
      <c r="E207" s="352">
        <v>4.75</v>
      </c>
      <c r="F207" s="352">
        <v>0</v>
      </c>
      <c r="G207" s="352">
        <v>0</v>
      </c>
      <c r="H207" s="352">
        <v>0</v>
      </c>
      <c r="I207" s="352">
        <v>0</v>
      </c>
      <c r="J207" s="352">
        <v>0</v>
      </c>
      <c r="K207" s="352">
        <v>0</v>
      </c>
      <c r="L207" s="352" t="s">
        <v>85</v>
      </c>
      <c r="M207" s="352" t="s">
        <v>85</v>
      </c>
    </row>
    <row r="208" spans="1:13" x14ac:dyDescent="0.2">
      <c r="A208" s="916"/>
      <c r="B208" s="919"/>
      <c r="C208" s="351" t="s">
        <v>2499</v>
      </c>
      <c r="D208" s="352">
        <v>4.6500000000000004</v>
      </c>
      <c r="E208" s="352">
        <v>4.45</v>
      </c>
      <c r="F208" s="352">
        <v>0</v>
      </c>
      <c r="G208" s="352">
        <v>0</v>
      </c>
      <c r="H208" s="352">
        <v>0</v>
      </c>
      <c r="I208" s="352">
        <v>0</v>
      </c>
      <c r="J208" s="352">
        <v>0</v>
      </c>
      <c r="K208" s="352">
        <v>0</v>
      </c>
      <c r="L208" s="352" t="s">
        <v>85</v>
      </c>
      <c r="M208" s="352" t="s">
        <v>85</v>
      </c>
    </row>
    <row r="209" spans="1:13" x14ac:dyDescent="0.2">
      <c r="A209" s="916"/>
      <c r="B209" s="919"/>
      <c r="C209" s="351" t="s">
        <v>2500</v>
      </c>
      <c r="D209" s="352">
        <v>4.79</v>
      </c>
      <c r="E209" s="352">
        <v>4.67</v>
      </c>
      <c r="F209" s="352">
        <v>0</v>
      </c>
      <c r="G209" s="352">
        <v>0</v>
      </c>
      <c r="H209" s="352">
        <v>0</v>
      </c>
      <c r="I209" s="352">
        <v>0</v>
      </c>
      <c r="J209" s="352">
        <v>0</v>
      </c>
      <c r="K209" s="352">
        <v>0</v>
      </c>
      <c r="L209" s="352" t="s">
        <v>85</v>
      </c>
      <c r="M209" s="352" t="s">
        <v>85</v>
      </c>
    </row>
    <row r="210" spans="1:13" x14ac:dyDescent="0.2">
      <c r="A210" s="916"/>
      <c r="B210" s="919"/>
      <c r="C210" s="351" t="s">
        <v>2501</v>
      </c>
      <c r="D210" s="352">
        <v>4.93</v>
      </c>
      <c r="E210" s="352">
        <v>4.79</v>
      </c>
      <c r="F210" s="352">
        <v>0.21</v>
      </c>
      <c r="G210" s="352">
        <v>0</v>
      </c>
      <c r="H210" s="352">
        <v>0</v>
      </c>
      <c r="I210" s="352">
        <v>0</v>
      </c>
      <c r="J210" s="352">
        <v>0</v>
      </c>
      <c r="K210" s="352">
        <v>0</v>
      </c>
      <c r="L210" s="352" t="s">
        <v>85</v>
      </c>
      <c r="M210" s="352" t="s">
        <v>85</v>
      </c>
    </row>
    <row r="211" spans="1:13" x14ac:dyDescent="0.2">
      <c r="A211" s="916"/>
      <c r="B211" s="919"/>
      <c r="C211" s="351" t="s">
        <v>2502</v>
      </c>
      <c r="D211" s="352">
        <v>4.88</v>
      </c>
      <c r="E211" s="352">
        <v>4.84</v>
      </c>
      <c r="F211" s="352">
        <v>0</v>
      </c>
      <c r="G211" s="352">
        <v>0.22</v>
      </c>
      <c r="H211" s="352">
        <v>0.04</v>
      </c>
      <c r="I211" s="352">
        <v>0</v>
      </c>
      <c r="J211" s="352">
        <v>0</v>
      </c>
      <c r="K211" s="352">
        <v>0</v>
      </c>
      <c r="L211" s="352" t="s">
        <v>85</v>
      </c>
      <c r="M211" s="352" t="s">
        <v>85</v>
      </c>
    </row>
    <row r="212" spans="1:13" ht="13.5" thickBot="1" x14ac:dyDescent="0.25">
      <c r="A212" s="917"/>
      <c r="B212" s="920"/>
      <c r="C212" s="354" t="s">
        <v>2503</v>
      </c>
      <c r="D212" s="355">
        <v>5.0199999999999996</v>
      </c>
      <c r="E212" s="355">
        <v>4.87</v>
      </c>
      <c r="F212" s="355">
        <v>0.3</v>
      </c>
      <c r="G212" s="355">
        <v>0</v>
      </c>
      <c r="H212" s="355">
        <v>0.04</v>
      </c>
      <c r="I212" s="355">
        <v>0.04</v>
      </c>
      <c r="J212" s="355">
        <v>0.1898</v>
      </c>
      <c r="K212" s="355">
        <v>0</v>
      </c>
      <c r="L212" s="355" t="s">
        <v>85</v>
      </c>
      <c r="M212" s="352" t="s">
        <v>85</v>
      </c>
    </row>
    <row r="213" spans="1:13" ht="14.25" thickTop="1" thickBot="1" x14ac:dyDescent="0.25">
      <c r="A213" s="913"/>
      <c r="B213" s="914"/>
      <c r="C213" s="914"/>
      <c r="D213" s="914"/>
      <c r="E213" s="914"/>
      <c r="F213" s="914"/>
      <c r="G213" s="914"/>
      <c r="H213" s="914"/>
      <c r="I213" s="914"/>
      <c r="J213" s="914"/>
      <c r="K213" s="914"/>
      <c r="L213" s="914"/>
      <c r="M213" s="915"/>
    </row>
    <row r="214" spans="1:13" ht="14.25" thickTop="1" thickBot="1" x14ac:dyDescent="0.25">
      <c r="A214" s="916" t="s">
        <v>3073</v>
      </c>
      <c r="B214" s="918" t="s">
        <v>4281</v>
      </c>
      <c r="C214" s="351" t="s">
        <v>2492</v>
      </c>
      <c r="D214" s="352">
        <v>5.0599999999999996</v>
      </c>
      <c r="E214" s="353"/>
      <c r="F214" s="352">
        <v>0</v>
      </c>
      <c r="G214" s="353"/>
      <c r="H214" s="352">
        <v>0</v>
      </c>
      <c r="I214" s="353"/>
      <c r="J214" s="352">
        <v>0</v>
      </c>
      <c r="K214" s="353"/>
      <c r="L214" s="355" t="s">
        <v>85</v>
      </c>
      <c r="M214" s="353"/>
    </row>
    <row r="215" spans="1:13" ht="14.25" thickTop="1" thickBot="1" x14ac:dyDescent="0.25">
      <c r="A215" s="916"/>
      <c r="B215" s="919"/>
      <c r="C215" s="351" t="s">
        <v>2493</v>
      </c>
      <c r="D215" s="352">
        <v>4.7699999999999996</v>
      </c>
      <c r="E215" s="352">
        <v>5.0599999999999996</v>
      </c>
      <c r="F215" s="352">
        <v>3.4000000000000002E-2</v>
      </c>
      <c r="G215" s="352">
        <v>0</v>
      </c>
      <c r="H215" s="352">
        <v>0</v>
      </c>
      <c r="I215" s="352">
        <v>0</v>
      </c>
      <c r="J215" s="352">
        <v>0</v>
      </c>
      <c r="K215" s="352">
        <v>0</v>
      </c>
      <c r="L215" s="355" t="s">
        <v>85</v>
      </c>
      <c r="M215" s="355" t="s">
        <v>85</v>
      </c>
    </row>
    <row r="216" spans="1:13" ht="14.25" thickTop="1" thickBot="1" x14ac:dyDescent="0.25">
      <c r="A216" s="916"/>
      <c r="B216" s="919"/>
      <c r="C216" s="351" t="s">
        <v>2494</v>
      </c>
      <c r="D216" s="352">
        <v>4.93</v>
      </c>
      <c r="E216" s="352">
        <v>4.74</v>
      </c>
      <c r="F216" s="352">
        <v>0.09</v>
      </c>
      <c r="G216" s="352">
        <v>0.32</v>
      </c>
      <c r="H216" s="352">
        <v>0</v>
      </c>
      <c r="I216" s="352">
        <v>0</v>
      </c>
      <c r="J216" s="352">
        <v>0</v>
      </c>
      <c r="K216" s="352">
        <v>0</v>
      </c>
      <c r="L216" s="355" t="s">
        <v>85</v>
      </c>
      <c r="M216" s="355" t="s">
        <v>85</v>
      </c>
    </row>
    <row r="217" spans="1:13" ht="14.25" thickTop="1" thickBot="1" x14ac:dyDescent="0.25">
      <c r="A217" s="916"/>
      <c r="B217" s="919"/>
      <c r="C217" s="351" t="s">
        <v>2495</v>
      </c>
      <c r="D217" s="352">
        <v>4.88</v>
      </c>
      <c r="E217" s="352">
        <v>4.91</v>
      </c>
      <c r="F217" s="352">
        <v>0</v>
      </c>
      <c r="G217" s="352">
        <v>0</v>
      </c>
      <c r="H217" s="352">
        <v>0</v>
      </c>
      <c r="I217" s="352">
        <v>0</v>
      </c>
      <c r="J217" s="352">
        <v>0</v>
      </c>
      <c r="K217" s="352">
        <v>0</v>
      </c>
      <c r="L217" s="355" t="s">
        <v>85</v>
      </c>
      <c r="M217" s="355" t="s">
        <v>85</v>
      </c>
    </row>
    <row r="218" spans="1:13" ht="14.25" thickTop="1" thickBot="1" x14ac:dyDescent="0.25">
      <c r="A218" s="916"/>
      <c r="B218" s="919"/>
      <c r="C218" s="351" t="s">
        <v>2496</v>
      </c>
      <c r="D218" s="352">
        <v>4.8600000000000003</v>
      </c>
      <c r="E218" s="352">
        <v>4.83</v>
      </c>
      <c r="F218" s="352">
        <v>0</v>
      </c>
      <c r="G218" s="352">
        <v>0</v>
      </c>
      <c r="H218" s="352">
        <v>0</v>
      </c>
      <c r="I218" s="352">
        <v>0</v>
      </c>
      <c r="J218" s="352">
        <v>0</v>
      </c>
      <c r="K218" s="352">
        <v>0</v>
      </c>
      <c r="L218" s="355" t="s">
        <v>85</v>
      </c>
      <c r="M218" s="355" t="s">
        <v>85</v>
      </c>
    </row>
    <row r="219" spans="1:13" ht="14.25" thickTop="1" thickBot="1" x14ac:dyDescent="0.25">
      <c r="A219" s="916"/>
      <c r="B219" s="919"/>
      <c r="C219" s="351" t="s">
        <v>2497</v>
      </c>
      <c r="D219" s="352">
        <v>4.76</v>
      </c>
      <c r="E219" s="352">
        <v>4.83</v>
      </c>
      <c r="F219" s="352">
        <v>0.28000000000000003</v>
      </c>
      <c r="G219" s="352">
        <v>0</v>
      </c>
      <c r="H219" s="352">
        <v>0.04</v>
      </c>
      <c r="I219" s="352">
        <v>0.03</v>
      </c>
      <c r="J219" s="352">
        <v>0</v>
      </c>
      <c r="K219" s="352">
        <v>0</v>
      </c>
      <c r="L219" s="355" t="s">
        <v>85</v>
      </c>
      <c r="M219" s="355" t="s">
        <v>85</v>
      </c>
    </row>
    <row r="220" spans="1:13" ht="14.25" thickTop="1" thickBot="1" x14ac:dyDescent="0.25">
      <c r="A220" s="916"/>
      <c r="B220" s="919"/>
      <c r="C220" s="351" t="s">
        <v>2498</v>
      </c>
      <c r="D220" s="352">
        <v>4.7699999999999996</v>
      </c>
      <c r="E220" s="352">
        <v>4.7300000000000004</v>
      </c>
      <c r="F220" s="352">
        <v>0</v>
      </c>
      <c r="G220" s="352">
        <v>0.28000000000000003</v>
      </c>
      <c r="H220" s="352">
        <v>0</v>
      </c>
      <c r="I220" s="352">
        <v>0.01</v>
      </c>
      <c r="J220" s="352">
        <v>0</v>
      </c>
      <c r="K220" s="352">
        <v>0</v>
      </c>
      <c r="L220" s="355" t="s">
        <v>85</v>
      </c>
      <c r="M220" s="355" t="s">
        <v>85</v>
      </c>
    </row>
    <row r="221" spans="1:13" ht="14.25" thickTop="1" thickBot="1" x14ac:dyDescent="0.25">
      <c r="A221" s="916"/>
      <c r="B221" s="919"/>
      <c r="C221" s="351" t="s">
        <v>2499</v>
      </c>
      <c r="D221" s="352">
        <v>4.66</v>
      </c>
      <c r="E221" s="352">
        <v>4.71</v>
      </c>
      <c r="F221" s="352">
        <v>0.08</v>
      </c>
      <c r="G221" s="352">
        <v>0</v>
      </c>
      <c r="H221" s="352">
        <v>0</v>
      </c>
      <c r="I221" s="352">
        <v>0</v>
      </c>
      <c r="J221" s="352">
        <v>0</v>
      </c>
      <c r="K221" s="352">
        <v>0</v>
      </c>
      <c r="L221" s="355" t="s">
        <v>85</v>
      </c>
      <c r="M221" s="355" t="s">
        <v>85</v>
      </c>
    </row>
    <row r="222" spans="1:13" ht="14.25" thickTop="1" thickBot="1" x14ac:dyDescent="0.25">
      <c r="A222" s="916"/>
      <c r="B222" s="919"/>
      <c r="C222" s="351" t="s">
        <v>2500</v>
      </c>
      <c r="D222" s="352">
        <v>4.75</v>
      </c>
      <c r="E222" s="352">
        <v>4.68</v>
      </c>
      <c r="F222" s="352">
        <v>0</v>
      </c>
      <c r="G222" s="352">
        <v>0.09</v>
      </c>
      <c r="H222" s="352">
        <v>0</v>
      </c>
      <c r="I222" s="352">
        <v>0</v>
      </c>
      <c r="J222" s="352">
        <v>0</v>
      </c>
      <c r="K222" s="352">
        <v>0</v>
      </c>
      <c r="L222" s="355" t="s">
        <v>85</v>
      </c>
      <c r="M222" s="355" t="s">
        <v>85</v>
      </c>
    </row>
    <row r="223" spans="1:13" ht="14.25" thickTop="1" thickBot="1" x14ac:dyDescent="0.25">
      <c r="A223" s="916"/>
      <c r="B223" s="919"/>
      <c r="C223" s="351" t="s">
        <v>2501</v>
      </c>
      <c r="D223" s="352">
        <v>4.92</v>
      </c>
      <c r="E223" s="352">
        <v>4.74</v>
      </c>
      <c r="F223" s="352">
        <v>0</v>
      </c>
      <c r="G223" s="352">
        <v>0</v>
      </c>
      <c r="H223" s="352">
        <v>0.03</v>
      </c>
      <c r="I223" s="352">
        <v>0.01</v>
      </c>
      <c r="J223" s="352">
        <v>0</v>
      </c>
      <c r="K223" s="352">
        <v>0</v>
      </c>
      <c r="L223" s="355" t="s">
        <v>85</v>
      </c>
      <c r="M223" s="355" t="s">
        <v>85</v>
      </c>
    </row>
    <row r="224" spans="1:13" ht="14.25" thickTop="1" thickBot="1" x14ac:dyDescent="0.25">
      <c r="A224" s="916"/>
      <c r="B224" s="919"/>
      <c r="C224" s="351" t="s">
        <v>2502</v>
      </c>
      <c r="D224" s="352">
        <v>4.91</v>
      </c>
      <c r="E224" s="352">
        <v>4.83</v>
      </c>
      <c r="F224" s="352">
        <v>0</v>
      </c>
      <c r="G224" s="352">
        <v>0</v>
      </c>
      <c r="H224" s="352">
        <v>0.04</v>
      </c>
      <c r="I224" s="352">
        <v>0.02</v>
      </c>
      <c r="J224" s="352">
        <v>0</v>
      </c>
      <c r="K224" s="352">
        <v>0.2</v>
      </c>
      <c r="L224" s="355" t="s">
        <v>85</v>
      </c>
      <c r="M224" s="355" t="s">
        <v>85</v>
      </c>
    </row>
    <row r="225" spans="1:13" ht="14.25" thickTop="1" thickBot="1" x14ac:dyDescent="0.25">
      <c r="A225" s="917"/>
      <c r="B225" s="920"/>
      <c r="C225" s="354" t="s">
        <v>2503</v>
      </c>
      <c r="D225" s="355">
        <v>5.0199999999999996</v>
      </c>
      <c r="E225" s="355">
        <v>4.9000000000000004</v>
      </c>
      <c r="F225" s="355">
        <v>0</v>
      </c>
      <c r="G225" s="355">
        <v>0</v>
      </c>
      <c r="H225" s="355">
        <v>0</v>
      </c>
      <c r="I225" s="355">
        <v>0.04</v>
      </c>
      <c r="J225" s="352">
        <v>0</v>
      </c>
      <c r="K225" s="355">
        <v>0.18</v>
      </c>
      <c r="L225" s="355" t="s">
        <v>85</v>
      </c>
      <c r="M225" s="355" t="s">
        <v>85</v>
      </c>
    </row>
    <row r="226" spans="1:13" ht="14.25" thickTop="1" thickBot="1" x14ac:dyDescent="0.25">
      <c r="A226" s="913"/>
      <c r="B226" s="914"/>
      <c r="C226" s="914"/>
      <c r="D226" s="914"/>
      <c r="E226" s="914"/>
      <c r="F226" s="914"/>
      <c r="G226" s="914"/>
      <c r="H226" s="914"/>
      <c r="I226" s="914"/>
      <c r="J226" s="914"/>
      <c r="K226" s="914"/>
      <c r="L226" s="914"/>
      <c r="M226" s="915"/>
    </row>
    <row r="227" spans="1:13" ht="13.5" thickTop="1" x14ac:dyDescent="0.2">
      <c r="A227" s="938" t="s">
        <v>3080</v>
      </c>
      <c r="B227" s="919" t="s">
        <v>4419</v>
      </c>
      <c r="C227" s="351" t="s">
        <v>2492</v>
      </c>
      <c r="D227" s="138">
        <v>1.25</v>
      </c>
      <c r="E227" s="359"/>
      <c r="F227" s="138">
        <v>0.11</v>
      </c>
      <c r="G227" s="359"/>
      <c r="H227" s="138">
        <v>0.01</v>
      </c>
      <c r="I227" s="359"/>
      <c r="J227" s="138">
        <v>0</v>
      </c>
      <c r="K227" s="359"/>
      <c r="L227" s="138">
        <v>0</v>
      </c>
      <c r="M227" s="359"/>
    </row>
    <row r="228" spans="1:13" x14ac:dyDescent="0.2">
      <c r="A228" s="916"/>
      <c r="B228" s="919"/>
      <c r="C228" s="351" t="s">
        <v>2493</v>
      </c>
      <c r="D228" s="138">
        <v>1.55</v>
      </c>
      <c r="E228" s="138">
        <v>1.3</v>
      </c>
      <c r="F228" s="138">
        <v>0.12</v>
      </c>
      <c r="G228" s="138">
        <v>0.11</v>
      </c>
      <c r="H228" s="138">
        <v>0.02</v>
      </c>
      <c r="I228" s="138">
        <v>0.01</v>
      </c>
      <c r="J228" s="138">
        <v>0.04</v>
      </c>
      <c r="K228" s="138">
        <v>0.01</v>
      </c>
      <c r="L228" s="138">
        <v>0</v>
      </c>
      <c r="M228" s="138">
        <v>0</v>
      </c>
    </row>
    <row r="229" spans="1:13" x14ac:dyDescent="0.2">
      <c r="A229" s="916"/>
      <c r="B229" s="919"/>
      <c r="C229" s="351" t="s">
        <v>2494</v>
      </c>
      <c r="D229" s="138">
        <v>1.58</v>
      </c>
      <c r="E229" s="138">
        <v>1.54</v>
      </c>
      <c r="F229" s="138">
        <v>0.02</v>
      </c>
      <c r="G229" s="138">
        <v>0.08</v>
      </c>
      <c r="H229" s="138">
        <v>0</v>
      </c>
      <c r="I229" s="138">
        <v>0.01</v>
      </c>
      <c r="J229" s="138">
        <v>0.08</v>
      </c>
      <c r="K229" s="138">
        <v>0.01</v>
      </c>
      <c r="L229" s="138">
        <v>0</v>
      </c>
      <c r="M229" s="138">
        <v>0</v>
      </c>
    </row>
    <row r="230" spans="1:13" x14ac:dyDescent="0.2">
      <c r="A230" s="916"/>
      <c r="B230" s="919"/>
      <c r="C230" s="351" t="s">
        <v>2495</v>
      </c>
      <c r="D230" s="138">
        <v>1.5</v>
      </c>
      <c r="E230" s="138">
        <v>1.43</v>
      </c>
      <c r="F230" s="138">
        <v>0.05</v>
      </c>
      <c r="G230" s="138">
        <v>0.04</v>
      </c>
      <c r="H230" s="138">
        <v>0.02</v>
      </c>
      <c r="I230" s="138">
        <v>0.02</v>
      </c>
      <c r="J230" s="138">
        <v>0.06</v>
      </c>
      <c r="K230" s="138">
        <v>0.02</v>
      </c>
      <c r="L230" s="138">
        <v>0</v>
      </c>
      <c r="M230" s="138">
        <v>0</v>
      </c>
    </row>
    <row r="231" spans="1:13" x14ac:dyDescent="0.2">
      <c r="A231" s="916"/>
      <c r="B231" s="919"/>
      <c r="C231" s="351" t="s">
        <v>2496</v>
      </c>
      <c r="D231" s="138">
        <v>1.78</v>
      </c>
      <c r="E231" s="138">
        <v>1.66</v>
      </c>
      <c r="F231" s="138">
        <v>0.14000000000000001</v>
      </c>
      <c r="G231" s="138">
        <v>0.09</v>
      </c>
      <c r="H231" s="138">
        <v>0.03</v>
      </c>
      <c r="I231" s="138">
        <v>0.02</v>
      </c>
      <c r="J231" s="138">
        <v>0.04</v>
      </c>
      <c r="K231" s="138">
        <v>0.02</v>
      </c>
      <c r="L231" s="138">
        <v>0</v>
      </c>
      <c r="M231" s="138">
        <v>0</v>
      </c>
    </row>
    <row r="232" spans="1:13" x14ac:dyDescent="0.2">
      <c r="A232" s="916"/>
      <c r="B232" s="919"/>
      <c r="C232" s="351" t="s">
        <v>2497</v>
      </c>
      <c r="D232" s="138">
        <v>2.12</v>
      </c>
      <c r="E232" s="138">
        <v>1.97</v>
      </c>
      <c r="F232" s="138">
        <v>0.11</v>
      </c>
      <c r="G232" s="138">
        <v>0.13</v>
      </c>
      <c r="H232" s="138">
        <v>0</v>
      </c>
      <c r="I232" s="138">
        <v>0.02</v>
      </c>
      <c r="J232" s="138">
        <v>0.04</v>
      </c>
      <c r="K232" s="138">
        <v>0.02</v>
      </c>
      <c r="L232" s="138">
        <v>0</v>
      </c>
      <c r="M232" s="138">
        <v>0</v>
      </c>
    </row>
    <row r="233" spans="1:13" x14ac:dyDescent="0.2">
      <c r="A233" s="916"/>
      <c r="B233" s="919"/>
      <c r="C233" s="351" t="s">
        <v>2498</v>
      </c>
      <c r="D233" s="138">
        <v>1.75</v>
      </c>
      <c r="E233" s="138">
        <v>1.79</v>
      </c>
      <c r="F233" s="138">
        <v>0.09</v>
      </c>
      <c r="G233" s="138">
        <v>0.1</v>
      </c>
      <c r="H233" s="138">
        <v>0.02</v>
      </c>
      <c r="I233" s="138">
        <v>0.01</v>
      </c>
      <c r="J233" s="138">
        <v>0.1</v>
      </c>
      <c r="K233" s="138">
        <v>0.01</v>
      </c>
      <c r="L233" s="138">
        <v>0</v>
      </c>
      <c r="M233" s="138">
        <v>0</v>
      </c>
    </row>
    <row r="234" spans="1:13" x14ac:dyDescent="0.2">
      <c r="A234" s="916"/>
      <c r="B234" s="919"/>
      <c r="C234" s="351" t="s">
        <v>2499</v>
      </c>
      <c r="D234" s="138">
        <v>2.37</v>
      </c>
      <c r="E234" s="138">
        <v>1.92</v>
      </c>
      <c r="F234" s="138">
        <v>7.0000000000000007E-2</v>
      </c>
      <c r="G234" s="138">
        <v>7.0000000000000007E-2</v>
      </c>
      <c r="H234" s="138">
        <v>0.04</v>
      </c>
      <c r="I234" s="138">
        <v>0.03</v>
      </c>
      <c r="J234" s="138">
        <v>0.16</v>
      </c>
      <c r="K234" s="138">
        <v>0.03</v>
      </c>
      <c r="L234" s="138">
        <v>0</v>
      </c>
      <c r="M234" s="138">
        <v>0</v>
      </c>
    </row>
    <row r="235" spans="1:13" x14ac:dyDescent="0.2">
      <c r="A235" s="916"/>
      <c r="B235" s="919"/>
      <c r="C235" s="351" t="s">
        <v>2500</v>
      </c>
      <c r="D235" s="138">
        <v>2.56</v>
      </c>
      <c r="E235" s="138">
        <v>2.37</v>
      </c>
      <c r="F235" s="138">
        <v>0.26</v>
      </c>
      <c r="G235" s="138">
        <v>0.16</v>
      </c>
      <c r="H235" s="138">
        <v>0.02</v>
      </c>
      <c r="I235" s="138">
        <v>0.03</v>
      </c>
      <c r="J235" s="138">
        <v>0.11</v>
      </c>
      <c r="K235" s="138">
        <v>0.03</v>
      </c>
      <c r="L235" s="138">
        <v>0</v>
      </c>
      <c r="M235" s="138">
        <v>0</v>
      </c>
    </row>
    <row r="236" spans="1:13" x14ac:dyDescent="0.2">
      <c r="A236" s="916"/>
      <c r="B236" s="919"/>
      <c r="C236" s="351" t="s">
        <v>2501</v>
      </c>
      <c r="D236" s="138">
        <v>1.87</v>
      </c>
      <c r="E236" s="138">
        <v>2.1</v>
      </c>
      <c r="F236" s="138">
        <v>0.11</v>
      </c>
      <c r="G236" s="138">
        <v>0.18</v>
      </c>
      <c r="H236" s="138">
        <v>0</v>
      </c>
      <c r="I236" s="138">
        <v>0.02</v>
      </c>
      <c r="J236" s="138">
        <v>0.1</v>
      </c>
      <c r="K236" s="138">
        <v>0.02</v>
      </c>
      <c r="L236" s="138">
        <v>0</v>
      </c>
      <c r="M236" s="138">
        <v>0</v>
      </c>
    </row>
    <row r="237" spans="1:13" x14ac:dyDescent="0.2">
      <c r="A237" s="916"/>
      <c r="B237" s="919"/>
      <c r="C237" s="351" t="s">
        <v>2502</v>
      </c>
      <c r="D237" s="138">
        <v>1.67</v>
      </c>
      <c r="E237" s="138">
        <v>1.7</v>
      </c>
      <c r="F237" s="138">
        <v>0.14000000000000001</v>
      </c>
      <c r="G237" s="138">
        <v>0.14000000000000001</v>
      </c>
      <c r="H237" s="138">
        <v>0</v>
      </c>
      <c r="I237" s="138">
        <v>0</v>
      </c>
      <c r="J237" s="138">
        <v>0.08</v>
      </c>
      <c r="K237" s="138">
        <v>0</v>
      </c>
      <c r="L237" s="138">
        <v>0</v>
      </c>
      <c r="M237" s="138">
        <v>0</v>
      </c>
    </row>
    <row r="238" spans="1:13" ht="13.5" thickBot="1" x14ac:dyDescent="0.25">
      <c r="A238" s="917"/>
      <c r="B238" s="920"/>
      <c r="C238" s="354" t="s">
        <v>2503</v>
      </c>
      <c r="D238" s="360">
        <v>1.57</v>
      </c>
      <c r="E238" s="360">
        <v>1.58</v>
      </c>
      <c r="F238" s="360">
        <v>0.16</v>
      </c>
      <c r="G238" s="360">
        <v>0.17</v>
      </c>
      <c r="H238" s="360">
        <v>0</v>
      </c>
      <c r="I238" s="360">
        <v>0</v>
      </c>
      <c r="J238" s="360">
        <v>0</v>
      </c>
      <c r="K238" s="360">
        <v>0</v>
      </c>
      <c r="L238" s="360">
        <v>0</v>
      </c>
      <c r="M238" s="360">
        <v>0</v>
      </c>
    </row>
    <row r="239" spans="1:13" ht="13.5" thickTop="1" x14ac:dyDescent="0.2"/>
  </sheetData>
  <mergeCells count="63">
    <mergeCell ref="A226:M226"/>
    <mergeCell ref="A227:A238"/>
    <mergeCell ref="B227:B238"/>
    <mergeCell ref="A57:M57"/>
    <mergeCell ref="A58:A69"/>
    <mergeCell ref="B58:B69"/>
    <mergeCell ref="A70:M70"/>
    <mergeCell ref="A71:A82"/>
    <mergeCell ref="B71:B82"/>
    <mergeCell ref="A83:M83"/>
    <mergeCell ref="A84:A95"/>
    <mergeCell ref="B84:B95"/>
    <mergeCell ref="A96:M96"/>
    <mergeCell ref="A97:A108"/>
    <mergeCell ref="B97:B108"/>
    <mergeCell ref="A109:M109"/>
    <mergeCell ref="A6:A17"/>
    <mergeCell ref="B6:B17"/>
    <mergeCell ref="A18:M18"/>
    <mergeCell ref="A45:A56"/>
    <mergeCell ref="B45:B56"/>
    <mergeCell ref="A32:A43"/>
    <mergeCell ref="B32:B43"/>
    <mergeCell ref="A44:M44"/>
    <mergeCell ref="A19:A30"/>
    <mergeCell ref="B19:B30"/>
    <mergeCell ref="A31:M31"/>
    <mergeCell ref="A2:A5"/>
    <mergeCell ref="B2:M2"/>
    <mergeCell ref="B3:B5"/>
    <mergeCell ref="C3:C5"/>
    <mergeCell ref="D3:M3"/>
    <mergeCell ref="D4:E4"/>
    <mergeCell ref="F4:G4"/>
    <mergeCell ref="H4:I4"/>
    <mergeCell ref="J4:K4"/>
    <mergeCell ref="L4:M4"/>
    <mergeCell ref="A110:A121"/>
    <mergeCell ref="B110:B121"/>
    <mergeCell ref="A122:M122"/>
    <mergeCell ref="A123:A134"/>
    <mergeCell ref="B123:B134"/>
    <mergeCell ref="A135:M135"/>
    <mergeCell ref="A136:A147"/>
    <mergeCell ref="B136:B147"/>
    <mergeCell ref="A148:M148"/>
    <mergeCell ref="A149:A160"/>
    <mergeCell ref="B149:B160"/>
    <mergeCell ref="A187:M187"/>
    <mergeCell ref="A200:M200"/>
    <mergeCell ref="A201:A212"/>
    <mergeCell ref="B201:B212"/>
    <mergeCell ref="A161:M161"/>
    <mergeCell ref="A162:A173"/>
    <mergeCell ref="B162:B173"/>
    <mergeCell ref="A174:M174"/>
    <mergeCell ref="A175:A186"/>
    <mergeCell ref="B175:B186"/>
    <mergeCell ref="A213:M213"/>
    <mergeCell ref="A214:A225"/>
    <mergeCell ref="B214:B225"/>
    <mergeCell ref="A188:A199"/>
    <mergeCell ref="B188:B199"/>
  </mergeCells>
  <pageMargins left="0.7" right="0.7" top="0.75" bottom="0.75" header="0.3" footer="0.3"/>
  <pageSetup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D79C9-01F9-4449-A0ED-A66A4F844038}">
  <sheetPr>
    <tabColor theme="7"/>
  </sheetPr>
  <dimension ref="A1:G9"/>
  <sheetViews>
    <sheetView zoomScaleNormal="100" workbookViewId="0">
      <selection activeCell="A8" sqref="A8"/>
    </sheetView>
  </sheetViews>
  <sheetFormatPr defaultColWidth="9.140625" defaultRowHeight="12.75" x14ac:dyDescent="0.2"/>
  <cols>
    <col min="1" max="1" width="20.5703125" style="119" customWidth="1"/>
    <col min="2" max="2" width="26.42578125" style="119" customWidth="1"/>
    <col min="3" max="3" width="32" style="119" customWidth="1"/>
    <col min="4" max="4" width="26.28515625" style="119" customWidth="1"/>
    <col min="5" max="5" width="20.5703125" style="119" customWidth="1"/>
    <col min="6" max="6" width="35" style="119" customWidth="1"/>
    <col min="7" max="7" width="80.140625" style="119" customWidth="1"/>
    <col min="8" max="16384" width="9.140625" style="119"/>
  </cols>
  <sheetData>
    <row r="1" spans="1:7" ht="15.75" customHeight="1" thickBot="1" x14ac:dyDescent="0.25">
      <c r="A1" s="128" t="s">
        <v>2516</v>
      </c>
      <c r="C1" s="128"/>
      <c r="D1" s="128"/>
    </row>
    <row r="2" spans="1:7" ht="57" customHeight="1" x14ac:dyDescent="0.2">
      <c r="A2" s="885" t="s">
        <v>19</v>
      </c>
      <c r="B2" s="811" t="s">
        <v>2517</v>
      </c>
      <c r="C2" s="811"/>
      <c r="D2" s="811"/>
      <c r="E2" s="811"/>
      <c r="F2" s="811"/>
      <c r="G2" s="834"/>
    </row>
    <row r="3" spans="1:7" ht="57" customHeight="1" thickBot="1" x14ac:dyDescent="0.25">
      <c r="A3" s="886"/>
      <c r="B3" s="157" t="s">
        <v>2518</v>
      </c>
      <c r="C3" s="157" t="s">
        <v>2519</v>
      </c>
      <c r="D3" s="157" t="s">
        <v>2520</v>
      </c>
      <c r="E3" s="157" t="s">
        <v>2521</v>
      </c>
      <c r="F3" s="157" t="s">
        <v>2522</v>
      </c>
      <c r="G3" s="174" t="s">
        <v>2523</v>
      </c>
    </row>
    <row r="4" spans="1:7" ht="24.95" customHeight="1" x14ac:dyDescent="0.2">
      <c r="A4" s="101" t="s">
        <v>22</v>
      </c>
      <c r="B4" s="94" t="s">
        <v>2524</v>
      </c>
      <c r="C4" s="94" t="s">
        <v>624</v>
      </c>
      <c r="D4" s="94" t="s">
        <v>624</v>
      </c>
      <c r="E4" s="94" t="s">
        <v>624</v>
      </c>
      <c r="F4" s="94" t="s">
        <v>624</v>
      </c>
      <c r="G4" s="94" t="s">
        <v>624</v>
      </c>
    </row>
    <row r="5" spans="1:7" ht="24.95" customHeight="1" x14ac:dyDescent="0.2">
      <c r="A5" s="101" t="s">
        <v>25</v>
      </c>
      <c r="B5" s="94" t="s">
        <v>2524</v>
      </c>
      <c r="C5" s="94" t="s">
        <v>624</v>
      </c>
      <c r="D5" s="94" t="s">
        <v>624</v>
      </c>
      <c r="E5" s="94" t="s">
        <v>624</v>
      </c>
      <c r="F5" s="94" t="s">
        <v>624</v>
      </c>
      <c r="G5" s="94" t="s">
        <v>624</v>
      </c>
    </row>
    <row r="6" spans="1:7" ht="24.95" customHeight="1" x14ac:dyDescent="0.2">
      <c r="A6" s="101" t="s">
        <v>27</v>
      </c>
      <c r="B6" s="94" t="s">
        <v>2524</v>
      </c>
      <c r="C6" s="94" t="s">
        <v>624</v>
      </c>
      <c r="D6" s="94" t="s">
        <v>624</v>
      </c>
      <c r="E6" s="94" t="s">
        <v>624</v>
      </c>
      <c r="F6" s="94" t="s">
        <v>624</v>
      </c>
      <c r="G6" s="94" t="s">
        <v>624</v>
      </c>
    </row>
    <row r="7" spans="1:7" ht="24.95" customHeight="1" x14ac:dyDescent="0.2">
      <c r="A7" s="107" t="s">
        <v>3087</v>
      </c>
      <c r="B7" s="103" t="s">
        <v>3728</v>
      </c>
      <c r="C7" s="103" t="s">
        <v>85</v>
      </c>
      <c r="D7" s="103" t="s">
        <v>85</v>
      </c>
      <c r="E7" s="103" t="s">
        <v>85</v>
      </c>
      <c r="F7" s="103" t="s">
        <v>85</v>
      </c>
      <c r="G7" s="103" t="s">
        <v>85</v>
      </c>
    </row>
    <row r="8" spans="1:7" ht="24.95" customHeight="1" x14ac:dyDescent="0.2">
      <c r="A8" s="103" t="s">
        <v>3073</v>
      </c>
      <c r="B8" s="213">
        <v>44508</v>
      </c>
      <c r="C8" s="103" t="s">
        <v>4282</v>
      </c>
      <c r="D8" s="103" t="s">
        <v>4283</v>
      </c>
      <c r="E8" s="213">
        <v>44509</v>
      </c>
      <c r="F8" s="103" t="s">
        <v>4284</v>
      </c>
      <c r="G8" s="103" t="s">
        <v>4285</v>
      </c>
    </row>
    <row r="9" spans="1:7" ht="24.95" customHeight="1" x14ac:dyDescent="0.2">
      <c r="A9" s="103" t="s">
        <v>3080</v>
      </c>
      <c r="B9" s="103" t="s">
        <v>5184</v>
      </c>
      <c r="C9" s="103"/>
      <c r="D9" s="103"/>
      <c r="E9" s="103"/>
      <c r="F9" s="103"/>
      <c r="G9" s="103"/>
    </row>
  </sheetData>
  <mergeCells count="2">
    <mergeCell ref="A2:A3"/>
    <mergeCell ref="B2:G2"/>
  </mergeCells>
  <pageMargins left="0.7" right="0.7" top="0.75" bottom="0.75" header="0.3" footer="0.3"/>
  <pageSetup orientation="portrait" horizontalDpi="1200" verticalDpi="12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7FDCA-CA16-4AAD-9FEA-950DD6CDFD76}">
  <sheetPr>
    <tabColor theme="7"/>
  </sheetPr>
  <dimension ref="A1:K56"/>
  <sheetViews>
    <sheetView zoomScaleNormal="100" workbookViewId="0">
      <pane xSplit="2" ySplit="3" topLeftCell="C4" activePane="bottomRight" state="frozen"/>
      <selection pane="topRight" activeCell="C1" sqref="C1"/>
      <selection pane="bottomLeft" activeCell="A4" sqref="A4"/>
      <selection pane="bottomRight"/>
    </sheetView>
  </sheetViews>
  <sheetFormatPr defaultColWidth="9.140625" defaultRowHeight="12.75" x14ac:dyDescent="0.2"/>
  <cols>
    <col min="1" max="1" width="20.5703125" style="119" customWidth="1"/>
    <col min="2" max="2" width="20.42578125" style="119" customWidth="1"/>
    <col min="3" max="3" width="49" style="119" customWidth="1"/>
    <col min="4" max="4" width="23.140625" style="119" customWidth="1"/>
    <col min="5" max="6" width="20.5703125" style="119" customWidth="1"/>
    <col min="7" max="7" width="21.5703125" style="119" customWidth="1"/>
    <col min="8" max="8" width="21.85546875" style="119" customWidth="1"/>
    <col min="9" max="9" width="22.7109375" style="119" customWidth="1"/>
    <col min="10" max="10" width="23" style="119" customWidth="1"/>
    <col min="11" max="11" width="23.5703125" style="119" customWidth="1"/>
    <col min="12" max="16384" width="9.140625" style="119"/>
  </cols>
  <sheetData>
    <row r="1" spans="1:11" ht="15.75" customHeight="1" thickBot="1" x14ac:dyDescent="0.25">
      <c r="A1" s="128" t="s">
        <v>2525</v>
      </c>
      <c r="C1" s="128"/>
      <c r="D1" s="128"/>
    </row>
    <row r="2" spans="1:11" ht="36.75" customHeight="1" x14ac:dyDescent="0.2">
      <c r="A2" s="885" t="s">
        <v>19</v>
      </c>
      <c r="B2" s="811" t="s">
        <v>2526</v>
      </c>
      <c r="C2" s="811"/>
      <c r="D2" s="811"/>
      <c r="E2" s="811"/>
      <c r="F2" s="811"/>
      <c r="G2" s="811"/>
      <c r="H2" s="811"/>
      <c r="I2" s="811"/>
      <c r="J2" s="811"/>
      <c r="K2" s="834"/>
    </row>
    <row r="3" spans="1:11" ht="57" customHeight="1" thickBot="1" x14ac:dyDescent="0.25">
      <c r="A3" s="886"/>
      <c r="B3" s="157" t="s">
        <v>2527</v>
      </c>
      <c r="C3" s="157" t="s">
        <v>2528</v>
      </c>
      <c r="D3" s="157" t="s">
        <v>2529</v>
      </c>
      <c r="E3" s="157" t="s">
        <v>2530</v>
      </c>
      <c r="F3" s="157" t="s">
        <v>1796</v>
      </c>
      <c r="G3" s="157" t="s">
        <v>1797</v>
      </c>
      <c r="H3" s="157" t="s">
        <v>1798</v>
      </c>
      <c r="I3" s="157" t="s">
        <v>1799</v>
      </c>
      <c r="J3" s="157" t="s">
        <v>2531</v>
      </c>
      <c r="K3" s="174" t="s">
        <v>1801</v>
      </c>
    </row>
    <row r="4" spans="1:11" ht="24.95" customHeight="1" x14ac:dyDescent="0.2">
      <c r="A4" s="105" t="s">
        <v>22</v>
      </c>
      <c r="B4" s="94" t="s">
        <v>2532</v>
      </c>
      <c r="C4" s="94" t="s">
        <v>2533</v>
      </c>
      <c r="D4" s="133" t="s">
        <v>1579</v>
      </c>
      <c r="E4" s="133" t="s">
        <v>1579</v>
      </c>
      <c r="F4" s="133" t="s">
        <v>1579</v>
      </c>
      <c r="G4" s="133" t="s">
        <v>1579</v>
      </c>
      <c r="H4" s="133" t="s">
        <v>1579</v>
      </c>
      <c r="I4" s="133" t="s">
        <v>1579</v>
      </c>
      <c r="J4" s="94" t="s">
        <v>621</v>
      </c>
      <c r="K4" s="94"/>
    </row>
    <row r="5" spans="1:11" ht="24.95" customHeight="1" x14ac:dyDescent="0.2">
      <c r="A5" s="101" t="s">
        <v>22</v>
      </c>
      <c r="B5" s="16" t="s">
        <v>2534</v>
      </c>
      <c r="C5" s="16" t="s">
        <v>2535</v>
      </c>
      <c r="D5" s="121" t="s">
        <v>1579</v>
      </c>
      <c r="E5" s="121" t="s">
        <v>1579</v>
      </c>
      <c r="F5" s="121" t="s">
        <v>1579</v>
      </c>
      <c r="G5" s="121" t="s">
        <v>1579</v>
      </c>
      <c r="H5" s="121" t="s">
        <v>1579</v>
      </c>
      <c r="I5" s="121" t="s">
        <v>1579</v>
      </c>
      <c r="J5" s="16" t="s">
        <v>621</v>
      </c>
      <c r="K5" s="16"/>
    </row>
    <row r="6" spans="1:11" ht="24.95" customHeight="1" x14ac:dyDescent="0.2">
      <c r="A6" s="101" t="s">
        <v>22</v>
      </c>
      <c r="B6" s="16" t="s">
        <v>2536</v>
      </c>
      <c r="C6" s="16" t="s">
        <v>2537</v>
      </c>
      <c r="D6" s="121" t="s">
        <v>1579</v>
      </c>
      <c r="E6" s="121" t="s">
        <v>1579</v>
      </c>
      <c r="F6" s="121" t="s">
        <v>1579</v>
      </c>
      <c r="G6" s="121" t="s">
        <v>1579</v>
      </c>
      <c r="H6" s="121" t="s">
        <v>1579</v>
      </c>
      <c r="I6" s="121" t="s">
        <v>1579</v>
      </c>
      <c r="J6" s="16" t="s">
        <v>621</v>
      </c>
      <c r="K6" s="16"/>
    </row>
    <row r="7" spans="1:11" ht="24.95" customHeight="1" x14ac:dyDescent="0.2">
      <c r="A7" s="101" t="s">
        <v>22</v>
      </c>
      <c r="B7" s="16" t="s">
        <v>2538</v>
      </c>
      <c r="C7" s="16" t="s">
        <v>2539</v>
      </c>
      <c r="D7" s="121" t="s">
        <v>1579</v>
      </c>
      <c r="E7" s="121" t="s">
        <v>1579</v>
      </c>
      <c r="F7" s="121" t="s">
        <v>1579</v>
      </c>
      <c r="G7" s="121" t="s">
        <v>1579</v>
      </c>
      <c r="H7" s="121" t="s">
        <v>1579</v>
      </c>
      <c r="I7" s="121" t="s">
        <v>1579</v>
      </c>
      <c r="J7" s="16" t="s">
        <v>621</v>
      </c>
      <c r="K7" s="16"/>
    </row>
    <row r="8" spans="1:11" ht="24.95" customHeight="1" x14ac:dyDescent="0.2">
      <c r="A8" s="106" t="s">
        <v>25</v>
      </c>
      <c r="B8" s="106" t="s">
        <v>2532</v>
      </c>
      <c r="C8" s="106" t="s">
        <v>2540</v>
      </c>
      <c r="D8" s="121" t="s">
        <v>1579</v>
      </c>
      <c r="E8" s="121" t="s">
        <v>1579</v>
      </c>
      <c r="F8" s="121" t="s">
        <v>1579</v>
      </c>
      <c r="G8" s="121" t="s">
        <v>1579</v>
      </c>
      <c r="H8" s="121" t="s">
        <v>1579</v>
      </c>
      <c r="I8" s="121" t="s">
        <v>1579</v>
      </c>
      <c r="J8" s="16" t="s">
        <v>621</v>
      </c>
      <c r="K8" s="16"/>
    </row>
    <row r="9" spans="1:11" ht="24.95" customHeight="1" x14ac:dyDescent="0.2">
      <c r="A9" s="106" t="s">
        <v>25</v>
      </c>
      <c r="B9" s="106" t="s">
        <v>2534</v>
      </c>
      <c r="C9" s="106" t="s">
        <v>2541</v>
      </c>
      <c r="D9" s="121" t="s">
        <v>1579</v>
      </c>
      <c r="E9" s="121" t="s">
        <v>1579</v>
      </c>
      <c r="F9" s="121" t="s">
        <v>1579</v>
      </c>
      <c r="G9" s="121" t="s">
        <v>1579</v>
      </c>
      <c r="H9" s="121" t="s">
        <v>1579</v>
      </c>
      <c r="I9" s="121" t="s">
        <v>1579</v>
      </c>
      <c r="J9" s="16" t="s">
        <v>621</v>
      </c>
      <c r="K9" s="16"/>
    </row>
    <row r="10" spans="1:11" ht="24.95" customHeight="1" x14ac:dyDescent="0.2">
      <c r="A10" s="106" t="s">
        <v>25</v>
      </c>
      <c r="B10" s="106" t="s">
        <v>2536</v>
      </c>
      <c r="C10" s="106" t="s">
        <v>2542</v>
      </c>
      <c r="D10" s="121" t="s">
        <v>1579</v>
      </c>
      <c r="E10" s="121" t="s">
        <v>1579</v>
      </c>
      <c r="F10" s="121" t="s">
        <v>1579</v>
      </c>
      <c r="G10" s="121" t="s">
        <v>1579</v>
      </c>
      <c r="H10" s="121" t="s">
        <v>1579</v>
      </c>
      <c r="I10" s="121" t="s">
        <v>1579</v>
      </c>
      <c r="J10" s="16" t="s">
        <v>621</v>
      </c>
      <c r="K10" s="16"/>
    </row>
    <row r="11" spans="1:11" ht="24.95" customHeight="1" x14ac:dyDescent="0.2">
      <c r="A11" s="106" t="s">
        <v>25</v>
      </c>
      <c r="B11" s="106" t="s">
        <v>2538</v>
      </c>
      <c r="C11" s="106" t="s">
        <v>2543</v>
      </c>
      <c r="D11" s="121" t="s">
        <v>1579</v>
      </c>
      <c r="E11" s="121" t="s">
        <v>1579</v>
      </c>
      <c r="F11" s="121" t="s">
        <v>1579</v>
      </c>
      <c r="G11" s="121" t="s">
        <v>1579</v>
      </c>
      <c r="H11" s="121" t="s">
        <v>1579</v>
      </c>
      <c r="I11" s="121" t="s">
        <v>1579</v>
      </c>
      <c r="J11" s="16" t="s">
        <v>621</v>
      </c>
      <c r="K11" s="16"/>
    </row>
    <row r="12" spans="1:11" ht="24.95" customHeight="1" x14ac:dyDescent="0.2">
      <c r="A12" s="101" t="s">
        <v>27</v>
      </c>
      <c r="B12" s="16" t="s">
        <v>2532</v>
      </c>
      <c r="C12" s="16" t="s">
        <v>2533</v>
      </c>
      <c r="D12" s="121" t="s">
        <v>1579</v>
      </c>
      <c r="E12" s="121" t="s">
        <v>1579</v>
      </c>
      <c r="F12" s="121" t="s">
        <v>1579</v>
      </c>
      <c r="G12" s="121" t="s">
        <v>1579</v>
      </c>
      <c r="H12" s="121" t="s">
        <v>1579</v>
      </c>
      <c r="I12" s="121" t="s">
        <v>1579</v>
      </c>
      <c r="J12" s="16" t="s">
        <v>621</v>
      </c>
      <c r="K12" s="16"/>
    </row>
    <row r="13" spans="1:11" ht="24.95" customHeight="1" x14ac:dyDescent="0.2">
      <c r="A13" s="101" t="s">
        <v>27</v>
      </c>
      <c r="B13" s="16" t="s">
        <v>2534</v>
      </c>
      <c r="C13" s="16" t="s">
        <v>2535</v>
      </c>
      <c r="D13" s="121" t="s">
        <v>1579</v>
      </c>
      <c r="E13" s="121" t="s">
        <v>1579</v>
      </c>
      <c r="F13" s="121" t="s">
        <v>1579</v>
      </c>
      <c r="G13" s="121" t="s">
        <v>1579</v>
      </c>
      <c r="H13" s="121" t="s">
        <v>1579</v>
      </c>
      <c r="I13" s="121" t="s">
        <v>1579</v>
      </c>
      <c r="J13" s="16" t="s">
        <v>621</v>
      </c>
      <c r="K13" s="16"/>
    </row>
    <row r="14" spans="1:11" ht="24.95" customHeight="1" x14ac:dyDescent="0.2">
      <c r="A14" s="101" t="s">
        <v>27</v>
      </c>
      <c r="B14" s="16" t="s">
        <v>2536</v>
      </c>
      <c r="C14" s="16" t="s">
        <v>2537</v>
      </c>
      <c r="D14" s="121" t="s">
        <v>1579</v>
      </c>
      <c r="E14" s="121" t="s">
        <v>1579</v>
      </c>
      <c r="F14" s="121" t="s">
        <v>1579</v>
      </c>
      <c r="G14" s="121" t="s">
        <v>1579</v>
      </c>
      <c r="H14" s="121" t="s">
        <v>1579</v>
      </c>
      <c r="I14" s="121" t="s">
        <v>1579</v>
      </c>
      <c r="J14" s="16" t="s">
        <v>621</v>
      </c>
      <c r="K14" s="16"/>
    </row>
    <row r="15" spans="1:11" ht="24.95" customHeight="1" x14ac:dyDescent="0.2">
      <c r="A15" s="101" t="s">
        <v>27</v>
      </c>
      <c r="B15" s="16" t="s">
        <v>2538</v>
      </c>
      <c r="C15" s="16" t="s">
        <v>2539</v>
      </c>
      <c r="D15" s="121" t="s">
        <v>1579</v>
      </c>
      <c r="E15" s="121" t="s">
        <v>1579</v>
      </c>
      <c r="F15" s="121" t="s">
        <v>1579</v>
      </c>
      <c r="G15" s="121" t="s">
        <v>1579</v>
      </c>
      <c r="H15" s="121" t="s">
        <v>1579</v>
      </c>
      <c r="I15" s="121" t="s">
        <v>1579</v>
      </c>
      <c r="J15" s="16" t="s">
        <v>621</v>
      </c>
      <c r="K15" s="16"/>
    </row>
    <row r="16" spans="1:11" ht="24.95" customHeight="1" x14ac:dyDescent="0.2">
      <c r="A16" s="107" t="s">
        <v>3087</v>
      </c>
      <c r="B16" s="107" t="s">
        <v>2532</v>
      </c>
      <c r="C16" s="514" t="s">
        <v>235</v>
      </c>
      <c r="D16" s="514" t="s">
        <v>235</v>
      </c>
      <c r="E16" s="514" t="s">
        <v>235</v>
      </c>
      <c r="F16" s="514" t="s">
        <v>235</v>
      </c>
      <c r="G16" s="514" t="s">
        <v>235</v>
      </c>
      <c r="H16" s="514" t="s">
        <v>235</v>
      </c>
      <c r="I16" s="514" t="s">
        <v>235</v>
      </c>
      <c r="J16" s="514" t="s">
        <v>235</v>
      </c>
      <c r="K16" s="514" t="s">
        <v>235</v>
      </c>
    </row>
    <row r="17" spans="1:11" ht="24.95" customHeight="1" x14ac:dyDescent="0.2">
      <c r="A17" s="107" t="s">
        <v>3087</v>
      </c>
      <c r="B17" s="107" t="s">
        <v>2534</v>
      </c>
      <c r="C17" s="514" t="s">
        <v>235</v>
      </c>
      <c r="D17" s="514" t="s">
        <v>235</v>
      </c>
      <c r="E17" s="514" t="s">
        <v>235</v>
      </c>
      <c r="F17" s="514" t="s">
        <v>235</v>
      </c>
      <c r="G17" s="514" t="s">
        <v>235</v>
      </c>
      <c r="H17" s="514" t="s">
        <v>235</v>
      </c>
      <c r="I17" s="514" t="s">
        <v>235</v>
      </c>
      <c r="J17" s="514" t="s">
        <v>235</v>
      </c>
      <c r="K17" s="514" t="s">
        <v>235</v>
      </c>
    </row>
    <row r="18" spans="1:11" ht="24.95" customHeight="1" x14ac:dyDescent="0.2">
      <c r="A18" s="107" t="s">
        <v>3087</v>
      </c>
      <c r="B18" s="107" t="s">
        <v>2536</v>
      </c>
      <c r="C18" s="514" t="s">
        <v>235</v>
      </c>
      <c r="D18" s="514" t="s">
        <v>235</v>
      </c>
      <c r="E18" s="514" t="s">
        <v>235</v>
      </c>
      <c r="F18" s="514" t="s">
        <v>235</v>
      </c>
      <c r="G18" s="514" t="s">
        <v>235</v>
      </c>
      <c r="H18" s="514" t="s">
        <v>235</v>
      </c>
      <c r="I18" s="514" t="s">
        <v>235</v>
      </c>
      <c r="J18" s="514" t="s">
        <v>235</v>
      </c>
      <c r="K18" s="514" t="s">
        <v>235</v>
      </c>
    </row>
    <row r="19" spans="1:11" ht="24.95" customHeight="1" x14ac:dyDescent="0.2">
      <c r="A19" s="107" t="s">
        <v>3087</v>
      </c>
      <c r="B19" s="107" t="s">
        <v>2538</v>
      </c>
      <c r="C19" s="514" t="s">
        <v>235</v>
      </c>
      <c r="D19" s="514" t="s">
        <v>235</v>
      </c>
      <c r="E19" s="514" t="s">
        <v>235</v>
      </c>
      <c r="F19" s="514" t="s">
        <v>235</v>
      </c>
      <c r="G19" s="514" t="s">
        <v>235</v>
      </c>
      <c r="H19" s="514" t="s">
        <v>235</v>
      </c>
      <c r="I19" s="514" t="s">
        <v>235</v>
      </c>
      <c r="J19" s="514" t="s">
        <v>235</v>
      </c>
      <c r="K19" s="514" t="s">
        <v>235</v>
      </c>
    </row>
    <row r="20" spans="1:11" ht="24.95" customHeight="1" x14ac:dyDescent="0.2">
      <c r="A20" s="107" t="s">
        <v>3080</v>
      </c>
      <c r="B20" s="107" t="s">
        <v>2532</v>
      </c>
      <c r="C20" s="16" t="s">
        <v>5185</v>
      </c>
      <c r="D20" s="107" t="s">
        <v>5186</v>
      </c>
      <c r="E20" s="107" t="s">
        <v>4754</v>
      </c>
      <c r="F20" s="107">
        <v>2</v>
      </c>
      <c r="G20" s="107">
        <v>14</v>
      </c>
      <c r="H20" s="107">
        <v>730</v>
      </c>
      <c r="I20" s="107" t="s">
        <v>5187</v>
      </c>
      <c r="J20" s="107" t="s">
        <v>620</v>
      </c>
      <c r="K20" s="107"/>
    </row>
    <row r="21" spans="1:11" ht="24.95" customHeight="1" x14ac:dyDescent="0.2">
      <c r="A21" s="107" t="s">
        <v>3080</v>
      </c>
      <c r="B21" s="107" t="s">
        <v>2532</v>
      </c>
      <c r="C21" s="16" t="s">
        <v>5188</v>
      </c>
      <c r="D21" s="107" t="s">
        <v>5186</v>
      </c>
      <c r="E21" s="107" t="s">
        <v>4754</v>
      </c>
      <c r="F21" s="107" t="s">
        <v>620</v>
      </c>
      <c r="G21" s="107" t="s">
        <v>620</v>
      </c>
      <c r="H21" s="107" t="s">
        <v>620</v>
      </c>
      <c r="I21" s="107" t="s">
        <v>5189</v>
      </c>
      <c r="J21" s="107" t="s">
        <v>620</v>
      </c>
      <c r="K21" s="107" t="s">
        <v>5190</v>
      </c>
    </row>
    <row r="22" spans="1:11" ht="24.95" customHeight="1" x14ac:dyDescent="0.2">
      <c r="A22" s="107" t="s">
        <v>3080</v>
      </c>
      <c r="B22" s="107" t="s">
        <v>2532</v>
      </c>
      <c r="C22" s="16" t="s">
        <v>5191</v>
      </c>
      <c r="D22" s="107" t="s">
        <v>5186</v>
      </c>
      <c r="E22" s="107" t="s">
        <v>4754</v>
      </c>
      <c r="F22" s="107">
        <v>2</v>
      </c>
      <c r="G22" s="107">
        <v>14</v>
      </c>
      <c r="H22" s="107">
        <v>730</v>
      </c>
      <c r="I22" s="107" t="s">
        <v>5187</v>
      </c>
      <c r="J22" s="107" t="s">
        <v>620</v>
      </c>
      <c r="K22" s="107"/>
    </row>
    <row r="23" spans="1:11" ht="24.95" customHeight="1" x14ac:dyDescent="0.2">
      <c r="A23" s="107" t="s">
        <v>3080</v>
      </c>
      <c r="B23" s="107" t="s">
        <v>2532</v>
      </c>
      <c r="C23" s="16" t="s">
        <v>5192</v>
      </c>
      <c r="D23" s="107" t="s">
        <v>5186</v>
      </c>
      <c r="E23" s="107" t="s">
        <v>4754</v>
      </c>
      <c r="F23" s="107">
        <v>2</v>
      </c>
      <c r="G23" s="107">
        <v>14</v>
      </c>
      <c r="H23" s="107">
        <v>730</v>
      </c>
      <c r="I23" s="107" t="s">
        <v>5193</v>
      </c>
      <c r="J23" s="107" t="s">
        <v>620</v>
      </c>
      <c r="K23" s="107"/>
    </row>
    <row r="24" spans="1:11" ht="24.95" customHeight="1" x14ac:dyDescent="0.2">
      <c r="A24" s="107" t="s">
        <v>3080</v>
      </c>
      <c r="B24" s="107" t="s">
        <v>2532</v>
      </c>
      <c r="C24" s="16" t="s">
        <v>5194</v>
      </c>
      <c r="D24" s="107" t="s">
        <v>5186</v>
      </c>
      <c r="E24" s="107" t="s">
        <v>4754</v>
      </c>
      <c r="F24" s="107">
        <v>2</v>
      </c>
      <c r="G24" s="107">
        <v>14</v>
      </c>
      <c r="H24" s="107">
        <v>730</v>
      </c>
      <c r="I24" s="107" t="s">
        <v>5193</v>
      </c>
      <c r="J24" s="107" t="s">
        <v>620</v>
      </c>
      <c r="K24" s="107"/>
    </row>
    <row r="25" spans="1:11" ht="24.95" customHeight="1" x14ac:dyDescent="0.2">
      <c r="A25" s="107" t="s">
        <v>3080</v>
      </c>
      <c r="B25" s="107" t="s">
        <v>2532</v>
      </c>
      <c r="C25" s="16" t="s">
        <v>5195</v>
      </c>
      <c r="D25" s="107" t="s">
        <v>5186</v>
      </c>
      <c r="E25" s="107" t="s">
        <v>4754</v>
      </c>
      <c r="F25" s="107">
        <v>2</v>
      </c>
      <c r="G25" s="107">
        <v>14</v>
      </c>
      <c r="H25" s="107">
        <v>730</v>
      </c>
      <c r="I25" s="107" t="s">
        <v>5193</v>
      </c>
      <c r="J25" s="107" t="s">
        <v>620</v>
      </c>
      <c r="K25" s="107"/>
    </row>
    <row r="26" spans="1:11" ht="24.95" customHeight="1" x14ac:dyDescent="0.2">
      <c r="A26" s="107" t="s">
        <v>3080</v>
      </c>
      <c r="B26" s="107" t="s">
        <v>2532</v>
      </c>
      <c r="C26" s="16" t="s">
        <v>5196</v>
      </c>
      <c r="D26" s="107" t="s">
        <v>5186</v>
      </c>
      <c r="E26" s="107" t="s">
        <v>4754</v>
      </c>
      <c r="F26" s="107">
        <v>2</v>
      </c>
      <c r="G26" s="107">
        <v>14</v>
      </c>
      <c r="H26" s="107">
        <v>730</v>
      </c>
      <c r="I26" s="107" t="s">
        <v>5193</v>
      </c>
      <c r="J26" s="107" t="s">
        <v>620</v>
      </c>
      <c r="K26" s="107"/>
    </row>
    <row r="27" spans="1:11" ht="24.95" customHeight="1" x14ac:dyDescent="0.2">
      <c r="A27" s="107" t="s">
        <v>3080</v>
      </c>
      <c r="B27" s="107" t="s">
        <v>2532</v>
      </c>
      <c r="C27" s="16" t="s">
        <v>5197</v>
      </c>
      <c r="D27" s="107" t="s">
        <v>5186</v>
      </c>
      <c r="E27" s="107" t="s">
        <v>4754</v>
      </c>
      <c r="F27" s="107">
        <v>2</v>
      </c>
      <c r="G27" s="107">
        <v>14</v>
      </c>
      <c r="H27" s="107">
        <v>730</v>
      </c>
      <c r="I27" s="107" t="s">
        <v>5193</v>
      </c>
      <c r="J27" s="107" t="s">
        <v>620</v>
      </c>
      <c r="K27" s="107"/>
    </row>
    <row r="28" spans="1:11" ht="24.95" customHeight="1" x14ac:dyDescent="0.2">
      <c r="A28" s="107" t="s">
        <v>3080</v>
      </c>
      <c r="B28" s="107" t="s">
        <v>2532</v>
      </c>
      <c r="C28" s="16" t="s">
        <v>5198</v>
      </c>
      <c r="D28" s="107" t="s">
        <v>5186</v>
      </c>
      <c r="E28" s="107" t="s">
        <v>4754</v>
      </c>
      <c r="F28" s="107" t="s">
        <v>620</v>
      </c>
      <c r="G28" s="107" t="s">
        <v>620</v>
      </c>
      <c r="H28" s="107" t="s">
        <v>620</v>
      </c>
      <c r="I28" s="107" t="s">
        <v>5193</v>
      </c>
      <c r="J28" s="107" t="s">
        <v>620</v>
      </c>
      <c r="K28" s="107"/>
    </row>
    <row r="29" spans="1:11" ht="24.95" customHeight="1" x14ac:dyDescent="0.2">
      <c r="A29" s="107" t="s">
        <v>3080</v>
      </c>
      <c r="B29" s="107" t="s">
        <v>2532</v>
      </c>
      <c r="C29" s="16" t="s">
        <v>5199</v>
      </c>
      <c r="D29" s="107" t="s">
        <v>5186</v>
      </c>
      <c r="E29" s="107" t="s">
        <v>5200</v>
      </c>
      <c r="F29" s="107" t="s">
        <v>620</v>
      </c>
      <c r="G29" s="107" t="s">
        <v>620</v>
      </c>
      <c r="H29" s="107" t="s">
        <v>620</v>
      </c>
      <c r="I29" s="107" t="s">
        <v>5201</v>
      </c>
      <c r="J29" s="107" t="s">
        <v>620</v>
      </c>
      <c r="K29" s="107" t="s">
        <v>5190</v>
      </c>
    </row>
    <row r="30" spans="1:11" ht="24.95" customHeight="1" x14ac:dyDescent="0.2">
      <c r="A30" s="107" t="s">
        <v>3080</v>
      </c>
      <c r="B30" s="107" t="s">
        <v>2532</v>
      </c>
      <c r="C30" s="16" t="s">
        <v>5202</v>
      </c>
      <c r="D30" s="107" t="s">
        <v>5186</v>
      </c>
      <c r="E30" s="107" t="s">
        <v>4754</v>
      </c>
      <c r="F30" s="107">
        <v>2</v>
      </c>
      <c r="G30" s="107">
        <v>14</v>
      </c>
      <c r="H30" s="107">
        <v>730</v>
      </c>
      <c r="I30" s="107" t="s">
        <v>5203</v>
      </c>
      <c r="J30" s="107" t="s">
        <v>620</v>
      </c>
      <c r="K30" s="107"/>
    </row>
    <row r="31" spans="1:11" ht="24.95" customHeight="1" x14ac:dyDescent="0.2">
      <c r="A31" s="107" t="s">
        <v>3080</v>
      </c>
      <c r="B31" s="107" t="s">
        <v>2532</v>
      </c>
      <c r="C31" s="16" t="s">
        <v>5204</v>
      </c>
      <c r="D31" s="107" t="s">
        <v>5186</v>
      </c>
      <c r="E31" s="107" t="s">
        <v>4754</v>
      </c>
      <c r="F31" s="107">
        <v>2</v>
      </c>
      <c r="G31" s="107">
        <v>14</v>
      </c>
      <c r="H31" s="107">
        <v>730</v>
      </c>
      <c r="I31" s="107" t="s">
        <v>5205</v>
      </c>
      <c r="J31" s="107" t="s">
        <v>620</v>
      </c>
      <c r="K31" s="107"/>
    </row>
    <row r="32" spans="1:11" ht="24.95" customHeight="1" x14ac:dyDescent="0.2">
      <c r="A32" s="107" t="s">
        <v>3080</v>
      </c>
      <c r="B32" s="107" t="s">
        <v>2532</v>
      </c>
      <c r="C32" s="16" t="s">
        <v>5206</v>
      </c>
      <c r="D32" s="107" t="s">
        <v>5186</v>
      </c>
      <c r="E32" s="107" t="s">
        <v>4754</v>
      </c>
      <c r="F32" s="107" t="s">
        <v>620</v>
      </c>
      <c r="G32" s="107" t="s">
        <v>620</v>
      </c>
      <c r="H32" s="107" t="s">
        <v>620</v>
      </c>
      <c r="I32" s="16" t="s">
        <v>5207</v>
      </c>
      <c r="J32" s="107" t="s">
        <v>620</v>
      </c>
      <c r="K32" s="107"/>
    </row>
    <row r="33" spans="1:11" ht="24.95" customHeight="1" x14ac:dyDescent="0.2">
      <c r="A33" s="107" t="s">
        <v>3080</v>
      </c>
      <c r="B33" s="107" t="s">
        <v>5208</v>
      </c>
      <c r="C33" s="16" t="s">
        <v>5209</v>
      </c>
      <c r="D33" s="107" t="s">
        <v>5186</v>
      </c>
      <c r="E33" s="107" t="s">
        <v>4754</v>
      </c>
      <c r="F33" s="107">
        <v>2</v>
      </c>
      <c r="G33" s="107">
        <v>14</v>
      </c>
      <c r="H33" s="107">
        <v>730</v>
      </c>
      <c r="I33" s="107" t="s">
        <v>5193</v>
      </c>
      <c r="J33" s="107" t="s">
        <v>620</v>
      </c>
      <c r="K33" s="107"/>
    </row>
    <row r="34" spans="1:11" ht="24.95" customHeight="1" x14ac:dyDescent="0.2">
      <c r="A34" s="107" t="s">
        <v>3080</v>
      </c>
      <c r="B34" s="107" t="s">
        <v>5208</v>
      </c>
      <c r="C34" s="16" t="s">
        <v>5210</v>
      </c>
      <c r="D34" s="107" t="s">
        <v>5186</v>
      </c>
      <c r="E34" s="107" t="s">
        <v>4754</v>
      </c>
      <c r="F34" s="107">
        <v>2</v>
      </c>
      <c r="G34" s="107">
        <v>14</v>
      </c>
      <c r="H34" s="107">
        <v>730</v>
      </c>
      <c r="I34" s="107" t="s">
        <v>5211</v>
      </c>
      <c r="J34" s="107" t="s">
        <v>620</v>
      </c>
      <c r="K34" s="107"/>
    </row>
    <row r="35" spans="1:11" ht="24.95" customHeight="1" x14ac:dyDescent="0.2">
      <c r="A35" s="107" t="s">
        <v>3080</v>
      </c>
      <c r="B35" s="107" t="s">
        <v>5208</v>
      </c>
      <c r="C35" s="16" t="s">
        <v>5212</v>
      </c>
      <c r="D35" s="107" t="s">
        <v>5186</v>
      </c>
      <c r="E35" s="107" t="s">
        <v>4754</v>
      </c>
      <c r="F35" s="107">
        <v>2</v>
      </c>
      <c r="G35" s="107">
        <v>14</v>
      </c>
      <c r="H35" s="107">
        <v>730</v>
      </c>
      <c r="I35" s="107" t="s">
        <v>5187</v>
      </c>
      <c r="J35" s="107" t="s">
        <v>620</v>
      </c>
      <c r="K35" s="107"/>
    </row>
    <row r="36" spans="1:11" ht="24.95" customHeight="1" x14ac:dyDescent="0.2">
      <c r="A36" s="107" t="s">
        <v>3080</v>
      </c>
      <c r="B36" s="107" t="s">
        <v>2534</v>
      </c>
      <c r="C36" s="16" t="s">
        <v>5213</v>
      </c>
      <c r="D36" s="107" t="s">
        <v>5186</v>
      </c>
      <c r="E36" s="107" t="s">
        <v>4754</v>
      </c>
      <c r="F36" s="107">
        <v>2</v>
      </c>
      <c r="G36" s="107">
        <v>14</v>
      </c>
      <c r="H36" s="107">
        <v>730</v>
      </c>
      <c r="I36" s="107" t="s">
        <v>5193</v>
      </c>
      <c r="J36" s="107" t="s">
        <v>620</v>
      </c>
      <c r="K36" s="107"/>
    </row>
    <row r="37" spans="1:11" ht="24.95" customHeight="1" x14ac:dyDescent="0.2">
      <c r="A37" s="107" t="s">
        <v>3080</v>
      </c>
      <c r="B37" s="107" t="s">
        <v>2534</v>
      </c>
      <c r="C37" s="16" t="s">
        <v>5214</v>
      </c>
      <c r="D37" s="107" t="s">
        <v>5186</v>
      </c>
      <c r="E37" s="107" t="s">
        <v>4754</v>
      </c>
      <c r="F37" s="107">
        <v>2</v>
      </c>
      <c r="G37" s="107">
        <v>14</v>
      </c>
      <c r="H37" s="107">
        <v>730</v>
      </c>
      <c r="I37" s="107" t="s">
        <v>5193</v>
      </c>
      <c r="J37" s="107" t="s">
        <v>620</v>
      </c>
      <c r="K37" s="107"/>
    </row>
    <row r="38" spans="1:11" ht="24.95" customHeight="1" x14ac:dyDescent="0.2">
      <c r="A38" s="107" t="s">
        <v>3080</v>
      </c>
      <c r="B38" s="107" t="s">
        <v>2534</v>
      </c>
      <c r="C38" s="16" t="s">
        <v>5215</v>
      </c>
      <c r="D38" s="107" t="s">
        <v>5186</v>
      </c>
      <c r="E38" s="107" t="s">
        <v>4754</v>
      </c>
      <c r="F38" s="107">
        <v>2</v>
      </c>
      <c r="G38" s="107">
        <v>14</v>
      </c>
      <c r="H38" s="107">
        <v>730</v>
      </c>
      <c r="I38" s="107" t="s">
        <v>5187</v>
      </c>
      <c r="J38" s="107" t="s">
        <v>620</v>
      </c>
      <c r="K38" s="107"/>
    </row>
    <row r="39" spans="1:11" ht="24.95" customHeight="1" x14ac:dyDescent="0.2">
      <c r="A39" s="107" t="s">
        <v>3080</v>
      </c>
      <c r="B39" s="107" t="s">
        <v>5216</v>
      </c>
      <c r="C39" s="16" t="s">
        <v>5217</v>
      </c>
      <c r="D39" s="107" t="s">
        <v>5186</v>
      </c>
      <c r="E39" s="107" t="s">
        <v>4754</v>
      </c>
      <c r="F39" s="107">
        <v>2</v>
      </c>
      <c r="G39" s="107">
        <v>14</v>
      </c>
      <c r="H39" s="107">
        <v>730</v>
      </c>
      <c r="I39" s="107" t="s">
        <v>5193</v>
      </c>
      <c r="J39" s="107" t="s">
        <v>620</v>
      </c>
      <c r="K39" s="107"/>
    </row>
    <row r="40" spans="1:11" ht="24.95" customHeight="1" x14ac:dyDescent="0.2">
      <c r="A40" s="107" t="s">
        <v>3080</v>
      </c>
      <c r="B40" s="107" t="s">
        <v>5216</v>
      </c>
      <c r="C40" s="16" t="s">
        <v>5218</v>
      </c>
      <c r="D40" s="107" t="s">
        <v>5186</v>
      </c>
      <c r="E40" s="107" t="s">
        <v>4754</v>
      </c>
      <c r="F40" s="107">
        <v>2</v>
      </c>
      <c r="G40" s="107">
        <v>14</v>
      </c>
      <c r="H40" s="107">
        <v>730</v>
      </c>
      <c r="I40" s="107" t="s">
        <v>5193</v>
      </c>
      <c r="J40" s="107" t="s">
        <v>620</v>
      </c>
      <c r="K40" s="107"/>
    </row>
    <row r="41" spans="1:11" ht="24.95" customHeight="1" x14ac:dyDescent="0.2">
      <c r="A41" s="107" t="s">
        <v>3080</v>
      </c>
      <c r="B41" s="107" t="s">
        <v>5216</v>
      </c>
      <c r="C41" s="16" t="s">
        <v>5219</v>
      </c>
      <c r="D41" s="107" t="s">
        <v>5186</v>
      </c>
      <c r="E41" s="107" t="s">
        <v>4754</v>
      </c>
      <c r="F41" s="107">
        <v>2</v>
      </c>
      <c r="G41" s="107">
        <v>14</v>
      </c>
      <c r="H41" s="107">
        <v>730</v>
      </c>
      <c r="I41" s="107" t="s">
        <v>5193</v>
      </c>
      <c r="J41" s="107" t="s">
        <v>620</v>
      </c>
      <c r="K41" s="107"/>
    </row>
    <row r="42" spans="1:11" ht="24.95" customHeight="1" x14ac:dyDescent="0.2">
      <c r="A42" s="107" t="s">
        <v>3080</v>
      </c>
      <c r="B42" s="107" t="s">
        <v>5216</v>
      </c>
      <c r="C42" s="16" t="s">
        <v>5220</v>
      </c>
      <c r="D42" s="107" t="s">
        <v>5186</v>
      </c>
      <c r="E42" s="107" t="s">
        <v>4754</v>
      </c>
      <c r="F42" s="107" t="s">
        <v>620</v>
      </c>
      <c r="G42" s="107" t="s">
        <v>620</v>
      </c>
      <c r="H42" s="107" t="s">
        <v>620</v>
      </c>
      <c r="I42" s="107" t="s">
        <v>5193</v>
      </c>
      <c r="J42" s="107" t="s">
        <v>620</v>
      </c>
      <c r="K42" s="107"/>
    </row>
    <row r="43" spans="1:11" ht="24.95" customHeight="1" x14ac:dyDescent="0.2">
      <c r="A43" s="107" t="s">
        <v>3080</v>
      </c>
      <c r="B43" s="107" t="s">
        <v>5216</v>
      </c>
      <c r="C43" s="16" t="s">
        <v>5221</v>
      </c>
      <c r="D43" s="107" t="s">
        <v>5186</v>
      </c>
      <c r="E43" s="107" t="s">
        <v>4754</v>
      </c>
      <c r="F43" s="107" t="s">
        <v>620</v>
      </c>
      <c r="G43" s="107" t="s">
        <v>620</v>
      </c>
      <c r="H43" s="107" t="s">
        <v>620</v>
      </c>
      <c r="I43" s="107" t="s">
        <v>5193</v>
      </c>
      <c r="J43" s="107" t="s">
        <v>620</v>
      </c>
      <c r="K43" s="107"/>
    </row>
    <row r="44" spans="1:11" ht="24.95" customHeight="1" x14ac:dyDescent="0.2">
      <c r="A44" s="107" t="s">
        <v>3080</v>
      </c>
      <c r="B44" s="107" t="s">
        <v>5216</v>
      </c>
      <c r="C44" s="16" t="s">
        <v>5222</v>
      </c>
      <c r="D44" s="107" t="s">
        <v>5186</v>
      </c>
      <c r="E44" s="107" t="s">
        <v>4754</v>
      </c>
      <c r="F44" s="107">
        <v>2</v>
      </c>
      <c r="G44" s="107">
        <v>2</v>
      </c>
      <c r="H44" s="107">
        <v>104</v>
      </c>
      <c r="I44" s="107" t="s">
        <v>5193</v>
      </c>
      <c r="J44" s="107" t="s">
        <v>620</v>
      </c>
      <c r="K44" s="107"/>
    </row>
    <row r="45" spans="1:11" ht="24.95" customHeight="1" x14ac:dyDescent="0.2">
      <c r="A45" s="107" t="s">
        <v>3080</v>
      </c>
      <c r="B45" s="107" t="s">
        <v>5216</v>
      </c>
      <c r="C45" s="16" t="s">
        <v>5223</v>
      </c>
      <c r="D45" s="107" t="s">
        <v>5186</v>
      </c>
      <c r="E45" s="107" t="s">
        <v>4754</v>
      </c>
      <c r="F45" s="107">
        <v>2</v>
      </c>
      <c r="G45" s="107">
        <v>2</v>
      </c>
      <c r="H45" s="107">
        <v>104</v>
      </c>
      <c r="I45" s="107" t="s">
        <v>5193</v>
      </c>
      <c r="J45" s="107" t="s">
        <v>620</v>
      </c>
      <c r="K45" s="107"/>
    </row>
    <row r="46" spans="1:11" ht="24.95" customHeight="1" x14ac:dyDescent="0.2">
      <c r="A46" s="107" t="s">
        <v>3080</v>
      </c>
      <c r="B46" s="107" t="s">
        <v>5216</v>
      </c>
      <c r="C46" s="16" t="s">
        <v>5224</v>
      </c>
      <c r="D46" s="107" t="s">
        <v>5186</v>
      </c>
      <c r="E46" s="107" t="s">
        <v>4754</v>
      </c>
      <c r="F46" s="107">
        <v>2</v>
      </c>
      <c r="G46" s="107">
        <v>14</v>
      </c>
      <c r="H46" s="107">
        <v>730</v>
      </c>
      <c r="I46" s="107" t="s">
        <v>5193</v>
      </c>
      <c r="J46" s="107" t="s">
        <v>620</v>
      </c>
      <c r="K46" s="107"/>
    </row>
    <row r="47" spans="1:11" ht="24.95" customHeight="1" x14ac:dyDescent="0.2">
      <c r="A47" s="107" t="s">
        <v>3080</v>
      </c>
      <c r="B47" s="107" t="s">
        <v>5216</v>
      </c>
      <c r="C47" s="16" t="s">
        <v>5225</v>
      </c>
      <c r="D47" s="107" t="s">
        <v>5186</v>
      </c>
      <c r="E47" s="107" t="s">
        <v>4754</v>
      </c>
      <c r="F47" s="107">
        <v>2</v>
      </c>
      <c r="G47" s="107">
        <v>2</v>
      </c>
      <c r="H47" s="107">
        <v>104</v>
      </c>
      <c r="I47" s="107" t="s">
        <v>5187</v>
      </c>
      <c r="J47" s="107" t="s">
        <v>620</v>
      </c>
      <c r="K47" s="107"/>
    </row>
    <row r="48" spans="1:11" ht="24.95" customHeight="1" x14ac:dyDescent="0.2">
      <c r="A48" s="107" t="s">
        <v>3080</v>
      </c>
      <c r="B48" s="107" t="s">
        <v>5216</v>
      </c>
      <c r="C48" s="16" t="s">
        <v>5226</v>
      </c>
      <c r="D48" s="107" t="s">
        <v>5186</v>
      </c>
      <c r="E48" s="107" t="s">
        <v>4754</v>
      </c>
      <c r="F48" s="107">
        <v>2</v>
      </c>
      <c r="G48" s="107">
        <v>14</v>
      </c>
      <c r="H48" s="107">
        <v>730</v>
      </c>
      <c r="I48" s="107" t="s">
        <v>5193</v>
      </c>
      <c r="J48" s="107" t="s">
        <v>620</v>
      </c>
      <c r="K48" s="107"/>
    </row>
    <row r="49" spans="1:11" ht="24.95" customHeight="1" x14ac:dyDescent="0.2">
      <c r="A49" s="107" t="s">
        <v>3080</v>
      </c>
      <c r="B49" s="107" t="s">
        <v>2538</v>
      </c>
      <c r="C49" s="16" t="s">
        <v>5227</v>
      </c>
      <c r="D49" s="107" t="s">
        <v>5186</v>
      </c>
      <c r="E49" s="107" t="s">
        <v>4754</v>
      </c>
      <c r="F49" s="107">
        <v>2</v>
      </c>
      <c r="G49" s="107">
        <v>14</v>
      </c>
      <c r="H49" s="107">
        <v>730</v>
      </c>
      <c r="I49" s="107" t="s">
        <v>5193</v>
      </c>
      <c r="J49" s="107" t="s">
        <v>620</v>
      </c>
      <c r="K49" s="107"/>
    </row>
    <row r="50" spans="1:11" ht="24.95" customHeight="1" x14ac:dyDescent="0.2">
      <c r="A50" s="107" t="s">
        <v>3080</v>
      </c>
      <c r="B50" s="107" t="s">
        <v>2538</v>
      </c>
      <c r="C50" s="16" t="s">
        <v>5228</v>
      </c>
      <c r="D50" s="107" t="s">
        <v>5186</v>
      </c>
      <c r="E50" s="107" t="s">
        <v>4754</v>
      </c>
      <c r="F50" s="107">
        <v>2</v>
      </c>
      <c r="G50" s="107">
        <v>14</v>
      </c>
      <c r="H50" s="107">
        <v>730</v>
      </c>
      <c r="I50" s="107" t="s">
        <v>5193</v>
      </c>
      <c r="J50" s="107" t="s">
        <v>620</v>
      </c>
      <c r="K50" s="107"/>
    </row>
    <row r="51" spans="1:11" ht="24.95" customHeight="1" x14ac:dyDescent="0.2">
      <c r="A51" s="107" t="s">
        <v>3080</v>
      </c>
      <c r="B51" s="107" t="s">
        <v>2538</v>
      </c>
      <c r="C51" s="16" t="s">
        <v>5229</v>
      </c>
      <c r="D51" s="107" t="s">
        <v>5186</v>
      </c>
      <c r="E51" s="107" t="s">
        <v>4754</v>
      </c>
      <c r="F51" s="107">
        <v>2</v>
      </c>
      <c r="G51" s="107">
        <v>14</v>
      </c>
      <c r="H51" s="107">
        <v>730</v>
      </c>
      <c r="I51" s="107" t="s">
        <v>5193</v>
      </c>
      <c r="J51" s="107" t="s">
        <v>620</v>
      </c>
      <c r="K51" s="107"/>
    </row>
    <row r="52" spans="1:11" ht="24.95" customHeight="1" x14ac:dyDescent="0.2">
      <c r="A52" s="107" t="s">
        <v>3080</v>
      </c>
      <c r="B52" s="107" t="s">
        <v>2538</v>
      </c>
      <c r="C52" s="16" t="s">
        <v>5230</v>
      </c>
      <c r="D52" s="107" t="s">
        <v>5186</v>
      </c>
      <c r="E52" s="107" t="s">
        <v>4754</v>
      </c>
      <c r="F52" s="107">
        <v>2</v>
      </c>
      <c r="G52" s="107">
        <v>14</v>
      </c>
      <c r="H52" s="107">
        <v>730</v>
      </c>
      <c r="I52" s="107" t="s">
        <v>5193</v>
      </c>
      <c r="J52" s="107" t="s">
        <v>620</v>
      </c>
      <c r="K52" s="107"/>
    </row>
    <row r="53" spans="1:11" ht="24.95" customHeight="1" x14ac:dyDescent="0.2">
      <c r="A53" s="107" t="s">
        <v>3080</v>
      </c>
      <c r="B53" s="107" t="s">
        <v>2538</v>
      </c>
      <c r="C53" s="16" t="s">
        <v>5231</v>
      </c>
      <c r="D53" s="107" t="s">
        <v>5186</v>
      </c>
      <c r="E53" s="107" t="s">
        <v>4754</v>
      </c>
      <c r="F53" s="107">
        <v>24</v>
      </c>
      <c r="G53" s="107">
        <v>7</v>
      </c>
      <c r="H53" s="107">
        <v>8760</v>
      </c>
      <c r="I53" s="107" t="s">
        <v>5193</v>
      </c>
      <c r="J53" s="107" t="s">
        <v>620</v>
      </c>
      <c r="K53" s="107"/>
    </row>
    <row r="54" spans="1:11" ht="24.95" customHeight="1" x14ac:dyDescent="0.2">
      <c r="A54" s="107" t="s">
        <v>3080</v>
      </c>
      <c r="B54" s="107" t="s">
        <v>2538</v>
      </c>
      <c r="C54" s="16" t="s">
        <v>5232</v>
      </c>
      <c r="D54" s="107" t="s">
        <v>5186</v>
      </c>
      <c r="E54" s="107" t="s">
        <v>4754</v>
      </c>
      <c r="F54" s="107">
        <v>24</v>
      </c>
      <c r="G54" s="107">
        <v>7</v>
      </c>
      <c r="H54" s="107">
        <v>8760</v>
      </c>
      <c r="I54" s="107" t="s">
        <v>5193</v>
      </c>
      <c r="J54" s="107" t="s">
        <v>620</v>
      </c>
      <c r="K54" s="107"/>
    </row>
    <row r="55" spans="1:11" ht="24.95" customHeight="1" x14ac:dyDescent="0.2">
      <c r="A55" s="107" t="s">
        <v>3080</v>
      </c>
      <c r="B55" s="107" t="s">
        <v>2538</v>
      </c>
      <c r="C55" s="16" t="s">
        <v>5233</v>
      </c>
      <c r="D55" s="107" t="s">
        <v>5186</v>
      </c>
      <c r="E55" s="107" t="s">
        <v>4754</v>
      </c>
      <c r="F55" s="107">
        <v>2</v>
      </c>
      <c r="G55" s="107">
        <v>2</v>
      </c>
      <c r="H55" s="107">
        <v>104</v>
      </c>
      <c r="I55" s="107" t="s">
        <v>5187</v>
      </c>
      <c r="J55" s="107" t="s">
        <v>620</v>
      </c>
      <c r="K55" s="107"/>
    </row>
    <row r="56" spans="1:11" x14ac:dyDescent="0.2">
      <c r="A56" s="107" t="s">
        <v>3073</v>
      </c>
      <c r="B56" s="107"/>
      <c r="C56" s="107"/>
      <c r="D56" s="107"/>
      <c r="E56" s="107"/>
      <c r="F56" s="107"/>
      <c r="G56" s="107"/>
      <c r="H56" s="107"/>
      <c r="I56" s="107"/>
      <c r="J56" s="107"/>
      <c r="K56" s="107" t="s">
        <v>3959</v>
      </c>
    </row>
  </sheetData>
  <mergeCells count="2">
    <mergeCell ref="A2:A3"/>
    <mergeCell ref="B2:K2"/>
  </mergeCells>
  <pageMargins left="0.7" right="0.7" top="0.75" bottom="0.75" header="0.3" footer="0.3"/>
  <pageSetup orientation="portrait" horizontalDpi="1200"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556B2-4B14-437C-8DB6-C87CE8EBD206}">
  <sheetPr>
    <tabColor theme="7"/>
  </sheetPr>
  <dimension ref="A1:Q218"/>
  <sheetViews>
    <sheetView zoomScaleNormal="100" workbookViewId="0">
      <pane xSplit="2" ySplit="3" topLeftCell="C208" activePane="bottomRight" state="frozen"/>
      <selection pane="topRight" activeCell="C1" sqref="C1"/>
      <selection pane="bottomLeft" activeCell="A4" sqref="A4"/>
      <selection pane="bottomRight" activeCell="B2" sqref="B2:G2"/>
    </sheetView>
  </sheetViews>
  <sheetFormatPr defaultColWidth="9.140625" defaultRowHeight="12.75" x14ac:dyDescent="0.2"/>
  <cols>
    <col min="1" max="1" width="20.5703125" style="119" customWidth="1"/>
    <col min="2" max="2" width="99" style="119" customWidth="1"/>
    <col min="3" max="3" width="32" style="119" customWidth="1"/>
    <col min="4" max="4" width="23.140625" style="119" customWidth="1"/>
    <col min="5" max="5" width="20.5703125" style="119" customWidth="1"/>
    <col min="6" max="6" width="44.140625" style="119" customWidth="1"/>
    <col min="7" max="7" width="21.5703125" style="119" customWidth="1"/>
    <col min="8" max="8" width="33.7109375" style="119" customWidth="1"/>
    <col min="9" max="9" width="26.42578125" style="119" customWidth="1"/>
    <col min="10" max="17" width="20.5703125" style="119" customWidth="1"/>
    <col min="18" max="16384" width="9.140625" style="119"/>
  </cols>
  <sheetData>
    <row r="1" spans="1:17" ht="15.75" customHeight="1" thickBot="1" x14ac:dyDescent="0.25">
      <c r="A1" s="128" t="s">
        <v>2544</v>
      </c>
      <c r="C1" s="128"/>
      <c r="D1" s="128"/>
    </row>
    <row r="2" spans="1:17" ht="27" customHeight="1" x14ac:dyDescent="0.2">
      <c r="A2" s="885" t="s">
        <v>19</v>
      </c>
      <c r="B2" s="811" t="s">
        <v>2545</v>
      </c>
      <c r="C2" s="811"/>
      <c r="D2" s="811"/>
      <c r="E2" s="811"/>
      <c r="F2" s="811"/>
      <c r="G2" s="834"/>
      <c r="H2" s="942" t="s">
        <v>1778</v>
      </c>
      <c r="I2" s="943"/>
      <c r="J2" s="943"/>
      <c r="K2" s="943"/>
      <c r="L2" s="943"/>
      <c r="M2" s="943"/>
      <c r="N2" s="943"/>
      <c r="O2" s="943"/>
      <c r="P2" s="943"/>
      <c r="Q2" s="944"/>
    </row>
    <row r="3" spans="1:17" ht="57" customHeight="1" thickBot="1" x14ac:dyDescent="0.25">
      <c r="A3" s="886"/>
      <c r="B3" s="157" t="s">
        <v>2546</v>
      </c>
      <c r="C3" s="157" t="s">
        <v>2527</v>
      </c>
      <c r="D3" s="157" t="s">
        <v>2547</v>
      </c>
      <c r="E3" s="157" t="s">
        <v>2548</v>
      </c>
      <c r="F3" s="157" t="s">
        <v>2549</v>
      </c>
      <c r="G3" s="174" t="s">
        <v>2550</v>
      </c>
      <c r="H3" s="368" t="s">
        <v>1792</v>
      </c>
      <c r="I3" s="369" t="s">
        <v>1793</v>
      </c>
      <c r="J3" s="369" t="s">
        <v>1794</v>
      </c>
      <c r="K3" s="369" t="s">
        <v>1795</v>
      </c>
      <c r="L3" s="369" t="s">
        <v>1796</v>
      </c>
      <c r="M3" s="369" t="s">
        <v>1797</v>
      </c>
      <c r="N3" s="369" t="s">
        <v>1798</v>
      </c>
      <c r="O3" s="369" t="s">
        <v>1799</v>
      </c>
      <c r="P3" s="369" t="s">
        <v>1800</v>
      </c>
      <c r="Q3" s="370" t="s">
        <v>1801</v>
      </c>
    </row>
    <row r="4" spans="1:17" ht="24.95" customHeight="1" x14ac:dyDescent="0.2">
      <c r="A4" s="105" t="s">
        <v>22</v>
      </c>
      <c r="B4" s="94" t="s">
        <v>2551</v>
      </c>
      <c r="C4" s="103" t="s">
        <v>2552</v>
      </c>
      <c r="D4" s="94" t="s">
        <v>2553</v>
      </c>
      <c r="E4" s="94" t="s">
        <v>2554</v>
      </c>
      <c r="F4" s="93" t="s">
        <v>2555</v>
      </c>
      <c r="G4" s="103" t="s">
        <v>85</v>
      </c>
      <c r="H4" s="133" t="s">
        <v>2556</v>
      </c>
      <c r="I4" s="103"/>
      <c r="J4" s="103"/>
      <c r="K4" s="103"/>
      <c r="L4" s="103"/>
      <c r="M4" s="103"/>
      <c r="N4" s="103"/>
      <c r="O4" s="103"/>
      <c r="P4" s="103"/>
      <c r="Q4" s="103"/>
    </row>
    <row r="5" spans="1:17" ht="24.95" customHeight="1" x14ac:dyDescent="0.2">
      <c r="A5" s="101" t="s">
        <v>22</v>
      </c>
      <c r="B5" s="16" t="s">
        <v>2557</v>
      </c>
      <c r="C5" s="107" t="s">
        <v>2552</v>
      </c>
      <c r="D5" s="16" t="s">
        <v>2553</v>
      </c>
      <c r="E5" s="16" t="s">
        <v>2554</v>
      </c>
      <c r="F5" s="95" t="s">
        <v>2555</v>
      </c>
      <c r="G5" s="107" t="s">
        <v>85</v>
      </c>
      <c r="H5" s="121" t="s">
        <v>2556</v>
      </c>
      <c r="I5" s="107"/>
      <c r="J5" s="107"/>
      <c r="K5" s="107"/>
      <c r="L5" s="107"/>
      <c r="M5" s="107"/>
      <c r="N5" s="107"/>
      <c r="O5" s="107"/>
      <c r="P5" s="107"/>
      <c r="Q5" s="107"/>
    </row>
    <row r="6" spans="1:17" ht="24.95" customHeight="1" x14ac:dyDescent="0.2">
      <c r="A6" s="101" t="s">
        <v>22</v>
      </c>
      <c r="B6" s="16" t="s">
        <v>2558</v>
      </c>
      <c r="C6" s="107" t="s">
        <v>2552</v>
      </c>
      <c r="D6" s="16" t="s">
        <v>2553</v>
      </c>
      <c r="E6" s="16" t="s">
        <v>2554</v>
      </c>
      <c r="F6" s="95" t="s">
        <v>2555</v>
      </c>
      <c r="G6" s="107" t="s">
        <v>85</v>
      </c>
      <c r="H6" s="121" t="s">
        <v>2556</v>
      </c>
      <c r="I6" s="107"/>
      <c r="J6" s="107"/>
      <c r="K6" s="107"/>
      <c r="L6" s="107"/>
      <c r="M6" s="107"/>
      <c r="N6" s="107"/>
      <c r="O6" s="107"/>
      <c r="P6" s="107"/>
      <c r="Q6" s="107"/>
    </row>
    <row r="7" spans="1:17" ht="24.95" customHeight="1" x14ac:dyDescent="0.2">
      <c r="A7" s="101" t="s">
        <v>22</v>
      </c>
      <c r="B7" s="16" t="s">
        <v>2559</v>
      </c>
      <c r="C7" s="107" t="s">
        <v>2552</v>
      </c>
      <c r="D7" s="16" t="s">
        <v>2553</v>
      </c>
      <c r="E7" s="16" t="s">
        <v>2554</v>
      </c>
      <c r="F7" s="95" t="s">
        <v>2555</v>
      </c>
      <c r="G7" s="107" t="s">
        <v>85</v>
      </c>
      <c r="H7" s="121" t="s">
        <v>2556</v>
      </c>
      <c r="I7" s="107"/>
      <c r="J7" s="107"/>
      <c r="K7" s="107"/>
      <c r="L7" s="107"/>
      <c r="M7" s="107"/>
      <c r="N7" s="107"/>
      <c r="O7" s="107"/>
      <c r="P7" s="107"/>
      <c r="Q7" s="107"/>
    </row>
    <row r="8" spans="1:17" ht="24.95" customHeight="1" x14ac:dyDescent="0.2">
      <c r="A8" s="101" t="s">
        <v>22</v>
      </c>
      <c r="B8" s="16" t="s">
        <v>2560</v>
      </c>
      <c r="C8" s="107" t="s">
        <v>2552</v>
      </c>
      <c r="D8" s="16" t="s">
        <v>2553</v>
      </c>
      <c r="E8" s="16" t="s">
        <v>2554</v>
      </c>
      <c r="F8" s="95" t="s">
        <v>2555</v>
      </c>
      <c r="G8" s="107" t="s">
        <v>85</v>
      </c>
      <c r="H8" s="121" t="s">
        <v>2556</v>
      </c>
      <c r="I8" s="107"/>
      <c r="J8" s="107"/>
      <c r="K8" s="107"/>
      <c r="L8" s="107"/>
      <c r="M8" s="107"/>
      <c r="N8" s="107"/>
      <c r="O8" s="107"/>
      <c r="P8" s="107"/>
      <c r="Q8" s="107"/>
    </row>
    <row r="9" spans="1:17" ht="24.95" customHeight="1" x14ac:dyDescent="0.2">
      <c r="A9" s="101" t="s">
        <v>22</v>
      </c>
      <c r="B9" s="16" t="s">
        <v>2561</v>
      </c>
      <c r="C9" s="107" t="s">
        <v>2552</v>
      </c>
      <c r="D9" s="107" t="s">
        <v>2562</v>
      </c>
      <c r="E9" s="107" t="s">
        <v>85</v>
      </c>
      <c r="F9" s="107" t="s">
        <v>85</v>
      </c>
      <c r="G9" s="107" t="s">
        <v>85</v>
      </c>
      <c r="H9" s="16" t="s">
        <v>85</v>
      </c>
      <c r="I9" s="107"/>
      <c r="J9" s="107"/>
      <c r="K9" s="107"/>
      <c r="L9" s="107"/>
      <c r="M9" s="107"/>
      <c r="N9" s="107"/>
      <c r="O9" s="107"/>
      <c r="P9" s="107"/>
      <c r="Q9" s="107"/>
    </row>
    <row r="10" spans="1:17" ht="24.95" customHeight="1" x14ac:dyDescent="0.2">
      <c r="A10" s="101" t="s">
        <v>22</v>
      </c>
      <c r="B10" s="16" t="s">
        <v>2563</v>
      </c>
      <c r="C10" s="107" t="s">
        <v>2552</v>
      </c>
      <c r="D10" s="365"/>
      <c r="E10" s="366"/>
      <c r="F10" s="365"/>
      <c r="G10" s="365"/>
      <c r="H10" s="365"/>
      <c r="I10" s="365"/>
      <c r="J10" s="365"/>
      <c r="K10" s="365"/>
      <c r="L10" s="365"/>
      <c r="M10" s="365"/>
      <c r="N10" s="365"/>
      <c r="O10" s="365"/>
      <c r="P10" s="365"/>
      <c r="Q10" s="107"/>
    </row>
    <row r="11" spans="1:17" ht="24.95" customHeight="1" x14ac:dyDescent="0.2">
      <c r="A11" s="101" t="s">
        <v>22</v>
      </c>
      <c r="B11" s="16" t="s">
        <v>2564</v>
      </c>
      <c r="C11" s="107" t="s">
        <v>2552</v>
      </c>
      <c r="D11" s="107" t="s">
        <v>2565</v>
      </c>
      <c r="E11" s="16" t="s">
        <v>2554</v>
      </c>
      <c r="F11" s="16" t="s">
        <v>2566</v>
      </c>
      <c r="G11" s="107" t="s">
        <v>85</v>
      </c>
      <c r="H11" s="121" t="s">
        <v>2556</v>
      </c>
      <c r="I11" s="107"/>
      <c r="J11" s="107"/>
      <c r="K11" s="107"/>
      <c r="L11" s="107"/>
      <c r="M11" s="107"/>
      <c r="N11" s="107"/>
      <c r="O11" s="107"/>
      <c r="P11" s="107"/>
      <c r="Q11" s="107"/>
    </row>
    <row r="12" spans="1:17" ht="24.95" customHeight="1" x14ac:dyDescent="0.2">
      <c r="A12" s="101" t="s">
        <v>22</v>
      </c>
      <c r="B12" s="16" t="s">
        <v>2567</v>
      </c>
      <c r="C12" s="107" t="s">
        <v>2552</v>
      </c>
      <c r="D12" s="16" t="s">
        <v>2568</v>
      </c>
      <c r="E12" s="16" t="s">
        <v>2554</v>
      </c>
      <c r="F12" s="16" t="s">
        <v>2569</v>
      </c>
      <c r="G12" s="107" t="s">
        <v>85</v>
      </c>
      <c r="H12" s="121" t="s">
        <v>2556</v>
      </c>
      <c r="I12" s="107"/>
      <c r="J12" s="107"/>
      <c r="K12" s="107"/>
      <c r="L12" s="107"/>
      <c r="M12" s="107"/>
      <c r="N12" s="107"/>
      <c r="O12" s="107"/>
      <c r="P12" s="107"/>
      <c r="Q12" s="107"/>
    </row>
    <row r="13" spans="1:17" ht="24.95" customHeight="1" x14ac:dyDescent="0.2">
      <c r="A13" s="101" t="s">
        <v>22</v>
      </c>
      <c r="B13" s="16" t="s">
        <v>2570</v>
      </c>
      <c r="C13" s="107" t="s">
        <v>2552</v>
      </c>
      <c r="D13" s="107" t="s">
        <v>2565</v>
      </c>
      <c r="E13" s="16" t="s">
        <v>2554</v>
      </c>
      <c r="F13" s="16" t="s">
        <v>2566</v>
      </c>
      <c r="G13" s="107" t="s">
        <v>85</v>
      </c>
      <c r="H13" s="121" t="s">
        <v>2556</v>
      </c>
      <c r="I13" s="16"/>
      <c r="J13" s="107"/>
      <c r="K13" s="16"/>
      <c r="L13" s="107"/>
      <c r="M13" s="107"/>
      <c r="N13" s="107"/>
      <c r="O13" s="95"/>
      <c r="P13" s="107"/>
      <c r="Q13" s="107"/>
    </row>
    <row r="14" spans="1:17" ht="24.95" customHeight="1" x14ac:dyDescent="0.2">
      <c r="A14" s="101" t="s">
        <v>22</v>
      </c>
      <c r="B14" s="16" t="s">
        <v>2571</v>
      </c>
      <c r="C14" s="107" t="s">
        <v>2552</v>
      </c>
      <c r="D14" s="107" t="s">
        <v>2572</v>
      </c>
      <c r="E14" s="16" t="s">
        <v>2554</v>
      </c>
      <c r="F14" s="16" t="s">
        <v>2566</v>
      </c>
      <c r="G14" s="107" t="s">
        <v>85</v>
      </c>
      <c r="H14" s="121" t="s">
        <v>2556</v>
      </c>
      <c r="I14" s="107"/>
      <c r="J14" s="107"/>
      <c r="K14" s="107"/>
      <c r="L14" s="107"/>
      <c r="M14" s="107"/>
      <c r="N14" s="107"/>
      <c r="O14" s="107"/>
      <c r="P14" s="107"/>
      <c r="Q14" s="107"/>
    </row>
    <row r="15" spans="1:17" ht="24.95" customHeight="1" x14ac:dyDescent="0.2">
      <c r="A15" s="101" t="s">
        <v>22</v>
      </c>
      <c r="B15" s="16" t="s">
        <v>2573</v>
      </c>
      <c r="C15" s="107" t="s">
        <v>2552</v>
      </c>
      <c r="D15" s="107" t="s">
        <v>2565</v>
      </c>
      <c r="E15" s="16" t="s">
        <v>2554</v>
      </c>
      <c r="F15" s="16" t="s">
        <v>2566</v>
      </c>
      <c r="G15" s="107" t="s">
        <v>85</v>
      </c>
      <c r="H15" s="121" t="s">
        <v>2556</v>
      </c>
      <c r="I15" s="16"/>
      <c r="J15" s="107"/>
      <c r="K15" s="16"/>
      <c r="L15" s="107"/>
      <c r="M15" s="107"/>
      <c r="N15" s="107"/>
      <c r="O15" s="95"/>
      <c r="P15" s="107"/>
      <c r="Q15" s="107"/>
    </row>
    <row r="16" spans="1:17" ht="24.95" customHeight="1" x14ac:dyDescent="0.2">
      <c r="A16" s="101" t="s">
        <v>22</v>
      </c>
      <c r="B16" s="16" t="s">
        <v>2574</v>
      </c>
      <c r="C16" s="107" t="s">
        <v>2552</v>
      </c>
      <c r="D16" s="107" t="s">
        <v>2565</v>
      </c>
      <c r="E16" s="16" t="s">
        <v>2554</v>
      </c>
      <c r="F16" s="16" t="s">
        <v>2575</v>
      </c>
      <c r="G16" s="107" t="s">
        <v>85</v>
      </c>
      <c r="H16" s="121" t="s">
        <v>2556</v>
      </c>
      <c r="I16" s="107"/>
      <c r="J16" s="107"/>
      <c r="K16" s="107"/>
      <c r="L16" s="107"/>
      <c r="M16" s="107"/>
      <c r="N16" s="107"/>
      <c r="O16" s="107"/>
      <c r="P16" s="107"/>
      <c r="Q16" s="107"/>
    </row>
    <row r="17" spans="1:17" ht="24.95" customHeight="1" x14ac:dyDescent="0.2">
      <c r="A17" s="101" t="s">
        <v>22</v>
      </c>
      <c r="B17" s="16" t="s">
        <v>2576</v>
      </c>
      <c r="C17" s="107" t="s">
        <v>2552</v>
      </c>
      <c r="D17" s="107" t="s">
        <v>2565</v>
      </c>
      <c r="E17" s="16" t="s">
        <v>2554</v>
      </c>
      <c r="F17" s="16" t="s">
        <v>2575</v>
      </c>
      <c r="G17" s="107" t="s">
        <v>85</v>
      </c>
      <c r="H17" s="121" t="s">
        <v>2556</v>
      </c>
      <c r="I17" s="107"/>
      <c r="J17" s="107"/>
      <c r="K17" s="107"/>
      <c r="L17" s="107"/>
      <c r="M17" s="107"/>
      <c r="N17" s="107"/>
      <c r="O17" s="107"/>
      <c r="P17" s="107"/>
      <c r="Q17" s="107"/>
    </row>
    <row r="18" spans="1:17" ht="24.95" customHeight="1" x14ac:dyDescent="0.2">
      <c r="A18" s="101" t="s">
        <v>22</v>
      </c>
      <c r="B18" s="16" t="s">
        <v>2577</v>
      </c>
      <c r="C18" s="107" t="s">
        <v>2552</v>
      </c>
      <c r="D18" s="107" t="s">
        <v>2562</v>
      </c>
      <c r="E18" s="107" t="s">
        <v>85</v>
      </c>
      <c r="F18" s="107" t="s">
        <v>85</v>
      </c>
      <c r="G18" s="107" t="s">
        <v>85</v>
      </c>
      <c r="H18" s="107" t="s">
        <v>85</v>
      </c>
      <c r="I18" s="107"/>
      <c r="J18" s="107"/>
      <c r="K18" s="107"/>
      <c r="L18" s="107"/>
      <c r="M18" s="107"/>
      <c r="N18" s="107"/>
      <c r="O18" s="107"/>
      <c r="P18" s="107"/>
      <c r="Q18" s="107"/>
    </row>
    <row r="19" spans="1:17" ht="24.95" customHeight="1" x14ac:dyDescent="0.2">
      <c r="A19" s="101" t="s">
        <v>22</v>
      </c>
      <c r="B19" s="16" t="s">
        <v>2578</v>
      </c>
      <c r="C19" s="107" t="s">
        <v>2552</v>
      </c>
      <c r="D19" s="107" t="s">
        <v>2579</v>
      </c>
      <c r="E19" s="16" t="s">
        <v>2554</v>
      </c>
      <c r="F19" s="16" t="s">
        <v>2575</v>
      </c>
      <c r="G19" s="107" t="s">
        <v>85</v>
      </c>
      <c r="H19" s="121" t="s">
        <v>2556</v>
      </c>
      <c r="I19" s="107"/>
      <c r="J19" s="107"/>
      <c r="K19" s="107"/>
      <c r="L19" s="107"/>
      <c r="M19" s="107"/>
      <c r="N19" s="107"/>
      <c r="O19" s="107"/>
      <c r="P19" s="107"/>
      <c r="Q19" s="107"/>
    </row>
    <row r="20" spans="1:17" ht="24.95" customHeight="1" x14ac:dyDescent="0.2">
      <c r="A20" s="101" t="s">
        <v>22</v>
      </c>
      <c r="B20" s="16" t="s">
        <v>2580</v>
      </c>
      <c r="C20" s="107" t="s">
        <v>2552</v>
      </c>
      <c r="D20" s="107" t="s">
        <v>2565</v>
      </c>
      <c r="E20" s="16" t="s">
        <v>2554</v>
      </c>
      <c r="F20" s="16" t="s">
        <v>2575</v>
      </c>
      <c r="G20" s="107" t="s">
        <v>85</v>
      </c>
      <c r="H20" s="121" t="s">
        <v>2556</v>
      </c>
      <c r="I20" s="107"/>
      <c r="J20" s="107"/>
      <c r="K20" s="107"/>
      <c r="L20" s="107"/>
      <c r="M20" s="107"/>
      <c r="N20" s="107"/>
      <c r="O20" s="107"/>
      <c r="P20" s="107"/>
      <c r="Q20" s="107"/>
    </row>
    <row r="21" spans="1:17" ht="24.95" customHeight="1" x14ac:dyDescent="0.2">
      <c r="A21" s="101" t="s">
        <v>22</v>
      </c>
      <c r="B21" s="16" t="s">
        <v>2581</v>
      </c>
      <c r="C21" s="107" t="s">
        <v>2582</v>
      </c>
      <c r="D21" s="16" t="s">
        <v>2553</v>
      </c>
      <c r="E21" s="16" t="s">
        <v>2554</v>
      </c>
      <c r="F21" s="95" t="s">
        <v>2555</v>
      </c>
      <c r="G21" s="107" t="s">
        <v>85</v>
      </c>
      <c r="H21" s="121" t="s">
        <v>2556</v>
      </c>
      <c r="I21" s="107"/>
      <c r="J21" s="107"/>
      <c r="K21" s="107"/>
      <c r="L21" s="107"/>
      <c r="M21" s="107"/>
      <c r="N21" s="107"/>
      <c r="O21" s="107"/>
      <c r="P21" s="107"/>
      <c r="Q21" s="107"/>
    </row>
    <row r="22" spans="1:17" ht="24.95" customHeight="1" x14ac:dyDescent="0.2">
      <c r="A22" s="101" t="s">
        <v>22</v>
      </c>
      <c r="B22" s="16" t="s">
        <v>2583</v>
      </c>
      <c r="C22" s="107" t="s">
        <v>2582</v>
      </c>
      <c r="D22" s="16" t="s">
        <v>2553</v>
      </c>
      <c r="E22" s="16" t="s">
        <v>2554</v>
      </c>
      <c r="F22" s="95" t="s">
        <v>2555</v>
      </c>
      <c r="G22" s="107" t="s">
        <v>85</v>
      </c>
      <c r="H22" s="121" t="s">
        <v>2556</v>
      </c>
      <c r="I22" s="107"/>
      <c r="J22" s="107"/>
      <c r="K22" s="107"/>
      <c r="L22" s="107"/>
      <c r="M22" s="107"/>
      <c r="N22" s="107"/>
      <c r="O22" s="107"/>
      <c r="P22" s="107"/>
      <c r="Q22" s="107"/>
    </row>
    <row r="23" spans="1:17" ht="24.95" customHeight="1" x14ac:dyDescent="0.2">
      <c r="A23" s="101" t="s">
        <v>22</v>
      </c>
      <c r="B23" s="16" t="s">
        <v>2584</v>
      </c>
      <c r="C23" s="107" t="s">
        <v>2582</v>
      </c>
      <c r="D23" s="107" t="s">
        <v>2565</v>
      </c>
      <c r="E23" s="16" t="s">
        <v>2554</v>
      </c>
      <c r="F23" s="16" t="s">
        <v>2575</v>
      </c>
      <c r="G23" s="107" t="s">
        <v>85</v>
      </c>
      <c r="H23" s="121" t="s">
        <v>2556</v>
      </c>
      <c r="I23" s="107"/>
      <c r="J23" s="107"/>
      <c r="K23" s="107"/>
      <c r="L23" s="107"/>
      <c r="M23" s="107"/>
      <c r="N23" s="107"/>
      <c r="O23" s="107"/>
      <c r="P23" s="107"/>
      <c r="Q23" s="107"/>
    </row>
    <row r="24" spans="1:17" ht="24.95" customHeight="1" x14ac:dyDescent="0.2">
      <c r="A24" s="101" t="s">
        <v>22</v>
      </c>
      <c r="B24" s="16" t="s">
        <v>2585</v>
      </c>
      <c r="C24" s="107" t="s">
        <v>2586</v>
      </c>
      <c r="D24" s="16" t="s">
        <v>2553</v>
      </c>
      <c r="E24" s="16" t="s">
        <v>2554</v>
      </c>
      <c r="F24" s="95" t="s">
        <v>2555</v>
      </c>
      <c r="G24" s="107" t="s">
        <v>85</v>
      </c>
      <c r="H24" s="121" t="s">
        <v>2556</v>
      </c>
      <c r="I24" s="107"/>
      <c r="J24" s="107"/>
      <c r="K24" s="107"/>
      <c r="L24" s="107"/>
      <c r="M24" s="107"/>
      <c r="N24" s="107"/>
      <c r="O24" s="107"/>
      <c r="P24" s="107"/>
      <c r="Q24" s="107"/>
    </row>
    <row r="25" spans="1:17" ht="24.95" customHeight="1" x14ac:dyDescent="0.2">
      <c r="A25" s="101" t="s">
        <v>22</v>
      </c>
      <c r="B25" s="16" t="s">
        <v>2587</v>
      </c>
      <c r="C25" s="107" t="s">
        <v>2586</v>
      </c>
      <c r="D25" s="16" t="s">
        <v>2553</v>
      </c>
      <c r="E25" s="16" t="s">
        <v>2554</v>
      </c>
      <c r="F25" s="95" t="s">
        <v>2555</v>
      </c>
      <c r="G25" s="107" t="s">
        <v>85</v>
      </c>
      <c r="H25" s="121" t="s">
        <v>2556</v>
      </c>
      <c r="I25" s="107"/>
      <c r="J25" s="107"/>
      <c r="K25" s="107"/>
      <c r="L25" s="107"/>
      <c r="M25" s="107"/>
      <c r="N25" s="107"/>
      <c r="O25" s="107"/>
      <c r="P25" s="107"/>
      <c r="Q25" s="107"/>
    </row>
    <row r="26" spans="1:17" ht="24.95" customHeight="1" x14ac:dyDescent="0.2">
      <c r="A26" s="101" t="s">
        <v>22</v>
      </c>
      <c r="B26" s="16" t="s">
        <v>2588</v>
      </c>
      <c r="C26" s="107" t="s">
        <v>2586</v>
      </c>
      <c r="D26" s="16" t="s">
        <v>2553</v>
      </c>
      <c r="E26" s="16" t="s">
        <v>2554</v>
      </c>
      <c r="F26" s="95" t="s">
        <v>2555</v>
      </c>
      <c r="G26" s="107" t="s">
        <v>85</v>
      </c>
      <c r="H26" s="121" t="s">
        <v>2556</v>
      </c>
      <c r="I26" s="107"/>
      <c r="J26" s="107"/>
      <c r="K26" s="107"/>
      <c r="L26" s="107"/>
      <c r="M26" s="107"/>
      <c r="N26" s="107"/>
      <c r="O26" s="107"/>
      <c r="P26" s="107"/>
      <c r="Q26" s="107"/>
    </row>
    <row r="27" spans="1:17" ht="24.95" customHeight="1" x14ac:dyDescent="0.2">
      <c r="A27" s="101" t="s">
        <v>22</v>
      </c>
      <c r="B27" s="16" t="s">
        <v>2589</v>
      </c>
      <c r="C27" s="107" t="s">
        <v>2590</v>
      </c>
      <c r="D27" s="16" t="s">
        <v>2553</v>
      </c>
      <c r="E27" s="16" t="s">
        <v>2554</v>
      </c>
      <c r="F27" s="95" t="s">
        <v>2555</v>
      </c>
      <c r="G27" s="107" t="s">
        <v>85</v>
      </c>
      <c r="H27" s="121" t="s">
        <v>2556</v>
      </c>
      <c r="I27" s="107"/>
      <c r="J27" s="107"/>
      <c r="K27" s="107"/>
      <c r="L27" s="107"/>
      <c r="M27" s="107"/>
      <c r="N27" s="107"/>
      <c r="O27" s="107"/>
      <c r="P27" s="107"/>
      <c r="Q27" s="107"/>
    </row>
    <row r="28" spans="1:17" ht="24.95" customHeight="1" x14ac:dyDescent="0.2">
      <c r="A28" s="101" t="s">
        <v>22</v>
      </c>
      <c r="B28" s="16" t="s">
        <v>2591</v>
      </c>
      <c r="C28" s="107" t="s">
        <v>2590</v>
      </c>
      <c r="D28" s="16" t="s">
        <v>2553</v>
      </c>
      <c r="E28" s="16" t="s">
        <v>2592</v>
      </c>
      <c r="F28" s="95" t="s">
        <v>2555</v>
      </c>
      <c r="G28" s="107" t="s">
        <v>85</v>
      </c>
      <c r="H28" s="121" t="s">
        <v>2556</v>
      </c>
      <c r="I28" s="107"/>
      <c r="J28" s="107"/>
      <c r="K28" s="107"/>
      <c r="L28" s="107"/>
      <c r="M28" s="107"/>
      <c r="N28" s="107"/>
      <c r="O28" s="107"/>
      <c r="P28" s="107"/>
      <c r="Q28" s="107"/>
    </row>
    <row r="29" spans="1:17" ht="24.95" customHeight="1" x14ac:dyDescent="0.2">
      <c r="A29" s="101" t="s">
        <v>22</v>
      </c>
      <c r="B29" s="16" t="s">
        <v>2593</v>
      </c>
      <c r="C29" s="107" t="s">
        <v>2590</v>
      </c>
      <c r="D29" s="16" t="s">
        <v>2553</v>
      </c>
      <c r="E29" s="16" t="s">
        <v>2592</v>
      </c>
      <c r="F29" s="95" t="s">
        <v>2555</v>
      </c>
      <c r="G29" s="107" t="s">
        <v>85</v>
      </c>
      <c r="H29" s="121" t="s">
        <v>2556</v>
      </c>
      <c r="I29" s="107"/>
      <c r="J29" s="107"/>
      <c r="K29" s="107"/>
      <c r="L29" s="107"/>
      <c r="M29" s="107"/>
      <c r="N29" s="107"/>
      <c r="O29" s="107"/>
      <c r="P29" s="107"/>
      <c r="Q29" s="107"/>
    </row>
    <row r="30" spans="1:17" ht="24.95" customHeight="1" x14ac:dyDescent="0.2">
      <c r="A30" s="101" t="s">
        <v>22</v>
      </c>
      <c r="B30" s="16" t="s">
        <v>2594</v>
      </c>
      <c r="C30" s="107" t="s">
        <v>2590</v>
      </c>
      <c r="D30" s="16" t="s">
        <v>2553</v>
      </c>
      <c r="E30" s="16" t="s">
        <v>2592</v>
      </c>
      <c r="F30" s="95" t="s">
        <v>2555</v>
      </c>
      <c r="G30" s="107" t="s">
        <v>85</v>
      </c>
      <c r="H30" s="121" t="s">
        <v>2556</v>
      </c>
      <c r="I30" s="107"/>
      <c r="J30" s="107"/>
      <c r="K30" s="107"/>
      <c r="L30" s="107"/>
      <c r="M30" s="107"/>
      <c r="N30" s="107"/>
      <c r="O30" s="107"/>
      <c r="P30" s="107"/>
      <c r="Q30" s="107"/>
    </row>
    <row r="31" spans="1:17" ht="24.95" customHeight="1" x14ac:dyDescent="0.2">
      <c r="A31" s="101" t="s">
        <v>22</v>
      </c>
      <c r="B31" s="16" t="s">
        <v>2595</v>
      </c>
      <c r="C31" s="107" t="s">
        <v>2590</v>
      </c>
      <c r="D31" s="16" t="s">
        <v>2553</v>
      </c>
      <c r="E31" s="16" t="s">
        <v>2592</v>
      </c>
      <c r="F31" s="95" t="s">
        <v>2555</v>
      </c>
      <c r="G31" s="107" t="s">
        <v>85</v>
      </c>
      <c r="H31" s="121" t="s">
        <v>2556</v>
      </c>
      <c r="I31" s="107"/>
      <c r="J31" s="107"/>
      <c r="K31" s="107"/>
      <c r="L31" s="107"/>
      <c r="M31" s="107"/>
      <c r="N31" s="107"/>
      <c r="O31" s="107"/>
      <c r="P31" s="107"/>
      <c r="Q31" s="107"/>
    </row>
    <row r="32" spans="1:17" ht="24.95" customHeight="1" x14ac:dyDescent="0.2">
      <c r="A32" s="101" t="s">
        <v>22</v>
      </c>
      <c r="B32" s="16" t="s">
        <v>2596</v>
      </c>
      <c r="C32" s="107" t="s">
        <v>2590</v>
      </c>
      <c r="D32" s="16" t="s">
        <v>2562</v>
      </c>
      <c r="E32" s="107" t="s">
        <v>85</v>
      </c>
      <c r="F32" s="107" t="s">
        <v>85</v>
      </c>
      <c r="G32" s="107" t="s">
        <v>85</v>
      </c>
      <c r="H32" s="16" t="s">
        <v>85</v>
      </c>
      <c r="I32" s="107"/>
      <c r="J32" s="107"/>
      <c r="K32" s="107"/>
      <c r="L32" s="107"/>
      <c r="M32" s="107"/>
      <c r="N32" s="107"/>
      <c r="O32" s="107"/>
      <c r="P32" s="107"/>
      <c r="Q32" s="107"/>
    </row>
    <row r="33" spans="1:17" ht="24.95" customHeight="1" x14ac:dyDescent="0.2">
      <c r="A33" s="101" t="s">
        <v>22</v>
      </c>
      <c r="B33" s="16" t="s">
        <v>2597</v>
      </c>
      <c r="C33" s="107" t="s">
        <v>2590</v>
      </c>
      <c r="D33" s="16" t="s">
        <v>2598</v>
      </c>
      <c r="E33" s="16" t="s">
        <v>2592</v>
      </c>
      <c r="F33" s="16" t="s">
        <v>2575</v>
      </c>
      <c r="G33" s="107" t="s">
        <v>85</v>
      </c>
      <c r="H33" s="121" t="s">
        <v>2556</v>
      </c>
      <c r="I33" s="107"/>
      <c r="J33" s="107"/>
      <c r="K33" s="107"/>
      <c r="L33" s="107"/>
      <c r="M33" s="107"/>
      <c r="N33" s="107"/>
      <c r="O33" s="107"/>
      <c r="P33" s="107"/>
      <c r="Q33" s="107"/>
    </row>
    <row r="34" spans="1:17" ht="24.95" customHeight="1" x14ac:dyDescent="0.2">
      <c r="A34" s="101" t="s">
        <v>22</v>
      </c>
      <c r="B34" s="16" t="s">
        <v>2599</v>
      </c>
      <c r="C34" s="107" t="s">
        <v>2590</v>
      </c>
      <c r="D34" s="107" t="s">
        <v>2565</v>
      </c>
      <c r="E34" s="16" t="s">
        <v>2592</v>
      </c>
      <c r="F34" s="16" t="s">
        <v>2600</v>
      </c>
      <c r="G34" s="107" t="s">
        <v>85</v>
      </c>
      <c r="H34" s="121" t="s">
        <v>2556</v>
      </c>
      <c r="I34" s="107"/>
      <c r="J34" s="107"/>
      <c r="K34" s="107"/>
      <c r="L34" s="107"/>
      <c r="M34" s="107"/>
      <c r="N34" s="107"/>
      <c r="O34" s="107"/>
      <c r="P34" s="107"/>
      <c r="Q34" s="107"/>
    </row>
    <row r="35" spans="1:17" ht="24.95" customHeight="1" x14ac:dyDescent="0.2">
      <c r="A35" s="101" t="s">
        <v>22</v>
      </c>
      <c r="B35" s="16" t="s">
        <v>2601</v>
      </c>
      <c r="C35" s="107" t="s">
        <v>2590</v>
      </c>
      <c r="D35" s="107" t="s">
        <v>2565</v>
      </c>
      <c r="E35" s="16" t="s">
        <v>2592</v>
      </c>
      <c r="F35" s="16" t="s">
        <v>2575</v>
      </c>
      <c r="G35" s="107" t="s">
        <v>85</v>
      </c>
      <c r="H35" s="121" t="s">
        <v>2556</v>
      </c>
      <c r="I35" s="107"/>
      <c r="J35" s="107"/>
      <c r="K35" s="107"/>
      <c r="L35" s="107"/>
      <c r="M35" s="107"/>
      <c r="N35" s="107"/>
      <c r="O35" s="107"/>
      <c r="P35" s="107"/>
      <c r="Q35" s="107"/>
    </row>
    <row r="36" spans="1:17" ht="24.95" customHeight="1" x14ac:dyDescent="0.2">
      <c r="A36" s="101" t="s">
        <v>22</v>
      </c>
      <c r="B36" s="16" t="s">
        <v>2602</v>
      </c>
      <c r="C36" s="107" t="s">
        <v>2552</v>
      </c>
      <c r="D36" s="107"/>
      <c r="E36" s="16"/>
      <c r="F36" s="107"/>
      <c r="G36" s="107"/>
      <c r="H36" s="107"/>
      <c r="I36" s="107"/>
      <c r="J36" s="107"/>
      <c r="K36" s="107"/>
      <c r="L36" s="107"/>
      <c r="M36" s="107"/>
      <c r="N36" s="107"/>
      <c r="O36" s="107"/>
      <c r="P36" s="107"/>
      <c r="Q36" s="107"/>
    </row>
    <row r="37" spans="1:17" ht="24.95" customHeight="1" x14ac:dyDescent="0.2">
      <c r="A37" s="101" t="s">
        <v>22</v>
      </c>
      <c r="B37" s="16" t="s">
        <v>2603</v>
      </c>
      <c r="C37" s="107" t="s">
        <v>2582</v>
      </c>
      <c r="D37" s="107"/>
      <c r="E37" s="16"/>
      <c r="F37" s="107"/>
      <c r="G37" s="107"/>
      <c r="H37" s="107"/>
      <c r="I37" s="107"/>
      <c r="J37" s="107"/>
      <c r="K37" s="107"/>
      <c r="L37" s="107"/>
      <c r="M37" s="107"/>
      <c r="N37" s="107"/>
      <c r="O37" s="107"/>
      <c r="P37" s="107"/>
      <c r="Q37" s="107"/>
    </row>
    <row r="38" spans="1:17" ht="24.95" customHeight="1" x14ac:dyDescent="0.2">
      <c r="A38" s="101" t="s">
        <v>22</v>
      </c>
      <c r="B38" s="16" t="s">
        <v>2604</v>
      </c>
      <c r="C38" s="107" t="s">
        <v>2586</v>
      </c>
      <c r="D38" s="107"/>
      <c r="E38" s="16"/>
      <c r="F38" s="107"/>
      <c r="G38" s="107"/>
      <c r="H38" s="107"/>
      <c r="I38" s="107"/>
      <c r="J38" s="107"/>
      <c r="K38" s="107"/>
      <c r="L38" s="107"/>
      <c r="M38" s="107"/>
      <c r="N38" s="107"/>
      <c r="O38" s="107"/>
      <c r="P38" s="107"/>
      <c r="Q38" s="107"/>
    </row>
    <row r="39" spans="1:17" ht="24.95" customHeight="1" x14ac:dyDescent="0.2">
      <c r="A39" s="101" t="s">
        <v>22</v>
      </c>
      <c r="B39" s="16" t="s">
        <v>2605</v>
      </c>
      <c r="C39" s="107" t="s">
        <v>2590</v>
      </c>
      <c r="D39" s="107"/>
      <c r="E39" s="16"/>
      <c r="F39" s="107"/>
      <c r="G39" s="107"/>
      <c r="H39" s="107"/>
      <c r="I39" s="107"/>
      <c r="J39" s="107"/>
      <c r="K39" s="107"/>
      <c r="L39" s="107"/>
      <c r="M39" s="107"/>
      <c r="N39" s="107"/>
      <c r="O39" s="107"/>
      <c r="P39" s="107"/>
      <c r="Q39" s="107"/>
    </row>
    <row r="40" spans="1:17" ht="24.95" customHeight="1" x14ac:dyDescent="0.2">
      <c r="A40" s="367"/>
      <c r="B40" s="367"/>
      <c r="C40" s="367"/>
      <c r="D40" s="367"/>
      <c r="E40" s="367"/>
      <c r="F40" s="367"/>
      <c r="G40" s="367"/>
      <c r="H40" s="367"/>
      <c r="I40" s="367"/>
      <c r="J40" s="367"/>
      <c r="K40" s="367"/>
      <c r="L40" s="367"/>
      <c r="M40" s="367"/>
      <c r="N40" s="367"/>
      <c r="O40" s="367"/>
      <c r="P40" s="367"/>
      <c r="Q40" s="367"/>
    </row>
    <row r="41" spans="1:17" ht="24.95" customHeight="1" x14ac:dyDescent="0.2">
      <c r="A41" s="16" t="s">
        <v>25</v>
      </c>
      <c r="B41" s="16" t="s">
        <v>2551</v>
      </c>
      <c r="C41" s="107" t="s">
        <v>2552</v>
      </c>
      <c r="D41" s="16" t="s">
        <v>2553</v>
      </c>
      <c r="E41" s="16" t="s">
        <v>2554</v>
      </c>
      <c r="F41" s="95" t="s">
        <v>2606</v>
      </c>
      <c r="G41" s="107" t="s">
        <v>85</v>
      </c>
      <c r="H41" s="121" t="s">
        <v>2556</v>
      </c>
      <c r="I41" s="107"/>
      <c r="J41" s="107"/>
      <c r="K41" s="107"/>
      <c r="L41" s="107"/>
      <c r="M41" s="107"/>
      <c r="N41" s="107"/>
      <c r="O41" s="107"/>
      <c r="P41" s="107"/>
      <c r="Q41" s="107"/>
    </row>
    <row r="42" spans="1:17" ht="24.95" customHeight="1" x14ac:dyDescent="0.2">
      <c r="A42" s="16" t="s">
        <v>25</v>
      </c>
      <c r="B42" s="16" t="s">
        <v>2557</v>
      </c>
      <c r="C42" s="107" t="s">
        <v>2552</v>
      </c>
      <c r="D42" s="16" t="s">
        <v>2553</v>
      </c>
      <c r="E42" s="16" t="s">
        <v>2554</v>
      </c>
      <c r="F42" s="95" t="s">
        <v>2606</v>
      </c>
      <c r="G42" s="107" t="s">
        <v>85</v>
      </c>
      <c r="H42" s="121" t="s">
        <v>2556</v>
      </c>
      <c r="I42" s="107"/>
      <c r="J42" s="107"/>
      <c r="K42" s="107"/>
      <c r="L42" s="107"/>
      <c r="M42" s="107"/>
      <c r="N42" s="107"/>
      <c r="O42" s="107"/>
      <c r="P42" s="107"/>
      <c r="Q42" s="107"/>
    </row>
    <row r="43" spans="1:17" ht="24.95" customHeight="1" x14ac:dyDescent="0.2">
      <c r="A43" s="16" t="s">
        <v>25</v>
      </c>
      <c r="B43" s="16" t="s">
        <v>2558</v>
      </c>
      <c r="C43" s="107" t="s">
        <v>2552</v>
      </c>
      <c r="D43" s="16" t="s">
        <v>2553</v>
      </c>
      <c r="E43" s="16" t="s">
        <v>2554</v>
      </c>
      <c r="F43" s="95" t="s">
        <v>2606</v>
      </c>
      <c r="G43" s="107" t="s">
        <v>85</v>
      </c>
      <c r="H43" s="121" t="s">
        <v>2556</v>
      </c>
      <c r="I43" s="107"/>
      <c r="J43" s="107"/>
      <c r="K43" s="107"/>
      <c r="L43" s="107"/>
      <c r="M43" s="107"/>
      <c r="N43" s="107"/>
      <c r="O43" s="107"/>
      <c r="P43" s="107"/>
      <c r="Q43" s="107"/>
    </row>
    <row r="44" spans="1:17" ht="24.95" customHeight="1" x14ac:dyDescent="0.2">
      <c r="A44" s="16" t="s">
        <v>25</v>
      </c>
      <c r="B44" s="16" t="s">
        <v>2559</v>
      </c>
      <c r="C44" s="107" t="s">
        <v>2552</v>
      </c>
      <c r="D44" s="16" t="s">
        <v>2553</v>
      </c>
      <c r="E44" s="16" t="s">
        <v>2554</v>
      </c>
      <c r="F44" s="95" t="s">
        <v>2606</v>
      </c>
      <c r="G44" s="107" t="s">
        <v>85</v>
      </c>
      <c r="H44" s="121" t="s">
        <v>2556</v>
      </c>
      <c r="I44" s="107"/>
      <c r="J44" s="107"/>
      <c r="K44" s="107"/>
      <c r="L44" s="107"/>
      <c r="M44" s="107"/>
      <c r="N44" s="107"/>
      <c r="O44" s="107"/>
      <c r="P44" s="107"/>
      <c r="Q44" s="107"/>
    </row>
    <row r="45" spans="1:17" ht="24.95" customHeight="1" x14ac:dyDescent="0.2">
      <c r="A45" s="16" t="s">
        <v>25</v>
      </c>
      <c r="B45" s="16" t="s">
        <v>2560</v>
      </c>
      <c r="C45" s="107" t="s">
        <v>2552</v>
      </c>
      <c r="D45" s="16" t="s">
        <v>2553</v>
      </c>
      <c r="E45" s="16" t="s">
        <v>2554</v>
      </c>
      <c r="F45" s="95" t="s">
        <v>2606</v>
      </c>
      <c r="G45" s="107" t="s">
        <v>85</v>
      </c>
      <c r="H45" s="121" t="s">
        <v>2556</v>
      </c>
      <c r="I45" s="107"/>
      <c r="J45" s="107"/>
      <c r="K45" s="107"/>
      <c r="L45" s="107"/>
      <c r="M45" s="107"/>
      <c r="N45" s="107"/>
      <c r="O45" s="107"/>
      <c r="P45" s="107"/>
      <c r="Q45" s="107"/>
    </row>
    <row r="46" spans="1:17" ht="24.95" customHeight="1" x14ac:dyDescent="0.2">
      <c r="A46" s="16" t="s">
        <v>25</v>
      </c>
      <c r="B46" s="16" t="s">
        <v>2561</v>
      </c>
      <c r="C46" s="107" t="s">
        <v>2552</v>
      </c>
      <c r="D46" s="107" t="s">
        <v>2562</v>
      </c>
      <c r="E46" s="107" t="s">
        <v>85</v>
      </c>
      <c r="F46" s="107" t="s">
        <v>85</v>
      </c>
      <c r="G46" s="107" t="s">
        <v>85</v>
      </c>
      <c r="H46" s="16" t="s">
        <v>85</v>
      </c>
      <c r="I46" s="107"/>
      <c r="J46" s="107"/>
      <c r="K46" s="107"/>
      <c r="L46" s="107"/>
      <c r="M46" s="107"/>
      <c r="N46" s="107"/>
      <c r="O46" s="107"/>
      <c r="P46" s="107"/>
      <c r="Q46" s="107"/>
    </row>
    <row r="47" spans="1:17" ht="24.95" customHeight="1" x14ac:dyDescent="0.2">
      <c r="A47" s="16" t="s">
        <v>25</v>
      </c>
      <c r="B47" s="16" t="s">
        <v>2563</v>
      </c>
      <c r="C47" s="107" t="s">
        <v>2552</v>
      </c>
      <c r="D47" s="365"/>
      <c r="E47" s="366"/>
      <c r="F47" s="365"/>
      <c r="G47" s="365"/>
      <c r="H47" s="365"/>
      <c r="I47" s="365"/>
      <c r="J47" s="365"/>
      <c r="K47" s="365"/>
      <c r="L47" s="365"/>
      <c r="M47" s="365"/>
      <c r="N47" s="365"/>
      <c r="O47" s="365"/>
      <c r="P47" s="365"/>
      <c r="Q47" s="365"/>
    </row>
    <row r="48" spans="1:17" ht="24.95" customHeight="1" x14ac:dyDescent="0.2">
      <c r="A48" s="16" t="s">
        <v>25</v>
      </c>
      <c r="B48" s="16" t="s">
        <v>2564</v>
      </c>
      <c r="C48" s="107" t="s">
        <v>2552</v>
      </c>
      <c r="D48" s="107" t="s">
        <v>2565</v>
      </c>
      <c r="E48" s="16" t="s">
        <v>2554</v>
      </c>
      <c r="F48" s="16" t="s">
        <v>2566</v>
      </c>
      <c r="G48" s="107" t="s">
        <v>85</v>
      </c>
      <c r="H48" s="121" t="s">
        <v>2556</v>
      </c>
      <c r="I48" s="107"/>
      <c r="J48" s="107"/>
      <c r="K48" s="107"/>
      <c r="L48" s="107"/>
      <c r="M48" s="107"/>
      <c r="N48" s="107"/>
      <c r="O48" s="107"/>
      <c r="P48" s="107"/>
      <c r="Q48" s="107"/>
    </row>
    <row r="49" spans="1:17" ht="24.95" customHeight="1" x14ac:dyDescent="0.2">
      <c r="A49" s="16" t="s">
        <v>25</v>
      </c>
      <c r="B49" s="16" t="s">
        <v>2567</v>
      </c>
      <c r="C49" s="107" t="s">
        <v>2552</v>
      </c>
      <c r="D49" s="16" t="s">
        <v>2568</v>
      </c>
      <c r="E49" s="16" t="s">
        <v>2554</v>
      </c>
      <c r="F49" s="16" t="s">
        <v>2569</v>
      </c>
      <c r="G49" s="107" t="s">
        <v>85</v>
      </c>
      <c r="H49" s="16" t="s">
        <v>85</v>
      </c>
      <c r="I49" s="107"/>
      <c r="J49" s="107"/>
      <c r="K49" s="107"/>
      <c r="L49" s="107"/>
      <c r="M49" s="107"/>
      <c r="N49" s="107"/>
      <c r="O49" s="107"/>
      <c r="P49" s="107"/>
      <c r="Q49" s="107"/>
    </row>
    <row r="50" spans="1:17" ht="24.95" customHeight="1" x14ac:dyDescent="0.2">
      <c r="A50" s="16" t="s">
        <v>25</v>
      </c>
      <c r="B50" s="16" t="s">
        <v>2570</v>
      </c>
      <c r="C50" s="107" t="s">
        <v>2552</v>
      </c>
      <c r="D50" s="107" t="s">
        <v>2565</v>
      </c>
      <c r="E50" s="16" t="s">
        <v>2554</v>
      </c>
      <c r="F50" s="16" t="s">
        <v>2566</v>
      </c>
      <c r="G50" s="107" t="s">
        <v>85</v>
      </c>
      <c r="H50" s="106" t="s">
        <v>2532</v>
      </c>
      <c r="I50" s="16" t="s">
        <v>2607</v>
      </c>
      <c r="J50" s="121" t="s">
        <v>1579</v>
      </c>
      <c r="K50" s="121" t="s">
        <v>1579</v>
      </c>
      <c r="L50" s="121" t="s">
        <v>1579</v>
      </c>
      <c r="M50" s="121" t="s">
        <v>1579</v>
      </c>
      <c r="N50" s="121" t="s">
        <v>1579</v>
      </c>
      <c r="O50" s="121" t="s">
        <v>1579</v>
      </c>
      <c r="P50" s="107" t="s">
        <v>621</v>
      </c>
      <c r="Q50" s="107"/>
    </row>
    <row r="51" spans="1:17" ht="24.95" customHeight="1" x14ac:dyDescent="0.2">
      <c r="A51" s="16" t="s">
        <v>25</v>
      </c>
      <c r="B51" s="16" t="s">
        <v>2571</v>
      </c>
      <c r="C51" s="107" t="s">
        <v>2552</v>
      </c>
      <c r="D51" s="107" t="s">
        <v>2562</v>
      </c>
      <c r="E51" s="107" t="s">
        <v>85</v>
      </c>
      <c r="F51" s="107" t="s">
        <v>85</v>
      </c>
      <c r="G51" s="107" t="s">
        <v>85</v>
      </c>
      <c r="H51" s="16" t="s">
        <v>85</v>
      </c>
      <c r="I51" s="107"/>
      <c r="J51" s="107"/>
      <c r="K51" s="107"/>
      <c r="L51" s="107"/>
      <c r="M51" s="107"/>
      <c r="N51" s="107"/>
      <c r="O51" s="107"/>
      <c r="P51" s="107"/>
      <c r="Q51" s="107"/>
    </row>
    <row r="52" spans="1:17" ht="24.95" customHeight="1" x14ac:dyDescent="0.2">
      <c r="A52" s="16" t="s">
        <v>25</v>
      </c>
      <c r="B52" s="16" t="s">
        <v>2573</v>
      </c>
      <c r="C52" s="107" t="s">
        <v>2552</v>
      </c>
      <c r="D52" s="107" t="s">
        <v>2565</v>
      </c>
      <c r="E52" s="16" t="s">
        <v>2554</v>
      </c>
      <c r="F52" s="16" t="s">
        <v>2566</v>
      </c>
      <c r="G52" s="107" t="s">
        <v>85</v>
      </c>
      <c r="H52" s="106" t="s">
        <v>2532</v>
      </c>
      <c r="I52" s="16" t="s">
        <v>2608</v>
      </c>
      <c r="J52" s="121" t="s">
        <v>1579</v>
      </c>
      <c r="K52" s="121" t="s">
        <v>1579</v>
      </c>
      <c r="L52" s="121" t="s">
        <v>1579</v>
      </c>
      <c r="M52" s="121" t="s">
        <v>1579</v>
      </c>
      <c r="N52" s="121" t="s">
        <v>1579</v>
      </c>
      <c r="O52" s="121" t="s">
        <v>1579</v>
      </c>
      <c r="P52" s="107" t="s">
        <v>621</v>
      </c>
      <c r="Q52" s="107"/>
    </row>
    <row r="53" spans="1:17" ht="24.95" customHeight="1" x14ac:dyDescent="0.2">
      <c r="A53" s="16" t="s">
        <v>25</v>
      </c>
      <c r="B53" s="16" t="s">
        <v>2574</v>
      </c>
      <c r="C53" s="107" t="s">
        <v>2552</v>
      </c>
      <c r="D53" s="107" t="s">
        <v>2565</v>
      </c>
      <c r="E53" s="16" t="s">
        <v>2554</v>
      </c>
      <c r="F53" s="16" t="s">
        <v>2575</v>
      </c>
      <c r="G53" s="107" t="s">
        <v>85</v>
      </c>
      <c r="H53" s="121" t="s">
        <v>2556</v>
      </c>
      <c r="I53" s="107"/>
      <c r="J53" s="107"/>
      <c r="K53" s="107"/>
      <c r="L53" s="107"/>
      <c r="M53" s="107"/>
      <c r="N53" s="107"/>
      <c r="O53" s="107"/>
      <c r="P53" s="107"/>
      <c r="Q53" s="107"/>
    </row>
    <row r="54" spans="1:17" ht="24.95" customHeight="1" x14ac:dyDescent="0.2">
      <c r="A54" s="16" t="s">
        <v>25</v>
      </c>
      <c r="B54" s="16" t="s">
        <v>2576</v>
      </c>
      <c r="C54" s="107" t="s">
        <v>2552</v>
      </c>
      <c r="D54" s="107" t="s">
        <v>2565</v>
      </c>
      <c r="E54" s="16" t="s">
        <v>2554</v>
      </c>
      <c r="F54" s="16" t="s">
        <v>2575</v>
      </c>
      <c r="G54" s="107" t="s">
        <v>85</v>
      </c>
      <c r="H54" s="121" t="s">
        <v>2556</v>
      </c>
      <c r="I54" s="107"/>
      <c r="J54" s="107"/>
      <c r="K54" s="107"/>
      <c r="L54" s="107"/>
      <c r="M54" s="107"/>
      <c r="N54" s="107"/>
      <c r="O54" s="107"/>
      <c r="P54" s="107"/>
      <c r="Q54" s="107"/>
    </row>
    <row r="55" spans="1:17" ht="24.95" customHeight="1" x14ac:dyDescent="0.2">
      <c r="A55" s="16" t="s">
        <v>25</v>
      </c>
      <c r="B55" s="16" t="s">
        <v>2577</v>
      </c>
      <c r="C55" s="107" t="s">
        <v>2552</v>
      </c>
      <c r="D55" s="107" t="s">
        <v>2562</v>
      </c>
      <c r="E55" s="107" t="s">
        <v>85</v>
      </c>
      <c r="F55" s="107" t="s">
        <v>85</v>
      </c>
      <c r="G55" s="107" t="s">
        <v>85</v>
      </c>
      <c r="H55" s="107" t="s">
        <v>85</v>
      </c>
      <c r="I55" s="107"/>
      <c r="J55" s="107"/>
      <c r="K55" s="107"/>
      <c r="L55" s="107"/>
      <c r="M55" s="107"/>
      <c r="N55" s="107"/>
      <c r="O55" s="107"/>
      <c r="P55" s="107"/>
      <c r="Q55" s="107"/>
    </row>
    <row r="56" spans="1:17" ht="24.95" customHeight="1" x14ac:dyDescent="0.2">
      <c r="A56" s="16" t="s">
        <v>25</v>
      </c>
      <c r="B56" s="16" t="s">
        <v>2578</v>
      </c>
      <c r="C56" s="107" t="s">
        <v>2552</v>
      </c>
      <c r="D56" s="107" t="s">
        <v>2565</v>
      </c>
      <c r="E56" s="16" t="s">
        <v>2554</v>
      </c>
      <c r="F56" s="16" t="s">
        <v>2575</v>
      </c>
      <c r="G56" s="107" t="s">
        <v>85</v>
      </c>
      <c r="H56" s="121" t="s">
        <v>2556</v>
      </c>
      <c r="I56" s="107"/>
      <c r="J56" s="107"/>
      <c r="K56" s="107"/>
      <c r="L56" s="107"/>
      <c r="M56" s="107"/>
      <c r="N56" s="107"/>
      <c r="O56" s="107"/>
      <c r="P56" s="107"/>
      <c r="Q56" s="107"/>
    </row>
    <row r="57" spans="1:17" ht="24.95" customHeight="1" x14ac:dyDescent="0.2">
      <c r="A57" s="16" t="s">
        <v>25</v>
      </c>
      <c r="B57" s="16" t="s">
        <v>2580</v>
      </c>
      <c r="C57" s="107" t="s">
        <v>2552</v>
      </c>
      <c r="D57" s="107" t="s">
        <v>2565</v>
      </c>
      <c r="E57" s="16" t="s">
        <v>2554</v>
      </c>
      <c r="F57" s="16" t="s">
        <v>2575</v>
      </c>
      <c r="G57" s="107" t="s">
        <v>85</v>
      </c>
      <c r="H57" s="121" t="s">
        <v>2556</v>
      </c>
      <c r="I57" s="107"/>
      <c r="J57" s="107"/>
      <c r="K57" s="107"/>
      <c r="L57" s="107"/>
      <c r="M57" s="107"/>
      <c r="N57" s="107"/>
      <c r="O57" s="107"/>
      <c r="P57" s="107"/>
      <c r="Q57" s="107"/>
    </row>
    <row r="58" spans="1:17" ht="24.95" customHeight="1" x14ac:dyDescent="0.2">
      <c r="A58" s="16" t="s">
        <v>25</v>
      </c>
      <c r="B58" s="16" t="s">
        <v>2581</v>
      </c>
      <c r="C58" s="107" t="s">
        <v>2582</v>
      </c>
      <c r="D58" s="16" t="s">
        <v>2553</v>
      </c>
      <c r="E58" s="16" t="s">
        <v>2554</v>
      </c>
      <c r="F58" s="95" t="s">
        <v>2606</v>
      </c>
      <c r="G58" s="107" t="s">
        <v>85</v>
      </c>
      <c r="H58" s="121" t="s">
        <v>2556</v>
      </c>
      <c r="I58" s="107"/>
      <c r="J58" s="107"/>
      <c r="K58" s="107"/>
      <c r="L58" s="107"/>
      <c r="M58" s="107"/>
      <c r="N58" s="107"/>
      <c r="O58" s="107"/>
      <c r="P58" s="107"/>
      <c r="Q58" s="107"/>
    </row>
    <row r="59" spans="1:17" ht="24.95" customHeight="1" x14ac:dyDescent="0.2">
      <c r="A59" s="16" t="s">
        <v>25</v>
      </c>
      <c r="B59" s="16" t="s">
        <v>2583</v>
      </c>
      <c r="C59" s="107" t="s">
        <v>2582</v>
      </c>
      <c r="D59" s="16" t="s">
        <v>2553</v>
      </c>
      <c r="E59" s="16" t="s">
        <v>2554</v>
      </c>
      <c r="F59" s="95" t="s">
        <v>2606</v>
      </c>
      <c r="G59" s="107" t="s">
        <v>85</v>
      </c>
      <c r="H59" s="121" t="s">
        <v>2556</v>
      </c>
      <c r="I59" s="107"/>
      <c r="J59" s="107"/>
      <c r="K59" s="107"/>
      <c r="L59" s="107"/>
      <c r="M59" s="107"/>
      <c r="N59" s="107"/>
      <c r="O59" s="107"/>
      <c r="P59" s="107"/>
      <c r="Q59" s="107"/>
    </row>
    <row r="60" spans="1:17" ht="24.95" customHeight="1" x14ac:dyDescent="0.2">
      <c r="A60" s="16" t="s">
        <v>25</v>
      </c>
      <c r="B60" s="16" t="s">
        <v>2584</v>
      </c>
      <c r="C60" s="107" t="s">
        <v>2582</v>
      </c>
      <c r="D60" s="107" t="s">
        <v>2565</v>
      </c>
      <c r="E60" s="16" t="s">
        <v>2554</v>
      </c>
      <c r="F60" s="16" t="s">
        <v>2575</v>
      </c>
      <c r="G60" s="107" t="s">
        <v>85</v>
      </c>
      <c r="H60" s="121" t="s">
        <v>2556</v>
      </c>
      <c r="I60" s="107"/>
      <c r="J60" s="107"/>
      <c r="K60" s="107"/>
      <c r="L60" s="107"/>
      <c r="M60" s="107"/>
      <c r="N60" s="107"/>
      <c r="O60" s="107"/>
      <c r="P60" s="107"/>
      <c r="Q60" s="107"/>
    </row>
    <row r="61" spans="1:17" ht="24.95" customHeight="1" x14ac:dyDescent="0.2">
      <c r="A61" s="16" t="s">
        <v>25</v>
      </c>
      <c r="B61" s="16" t="s">
        <v>2585</v>
      </c>
      <c r="C61" s="107" t="s">
        <v>2586</v>
      </c>
      <c r="D61" s="16" t="s">
        <v>2553</v>
      </c>
      <c r="E61" s="16" t="s">
        <v>2554</v>
      </c>
      <c r="F61" s="95" t="s">
        <v>2606</v>
      </c>
      <c r="G61" s="107" t="s">
        <v>85</v>
      </c>
      <c r="H61" s="121" t="s">
        <v>2556</v>
      </c>
      <c r="I61" s="107"/>
      <c r="J61" s="107"/>
      <c r="K61" s="107"/>
      <c r="L61" s="107"/>
      <c r="M61" s="107"/>
      <c r="N61" s="107"/>
      <c r="O61" s="107"/>
      <c r="P61" s="107"/>
      <c r="Q61" s="107"/>
    </row>
    <row r="62" spans="1:17" ht="24.95" customHeight="1" x14ac:dyDescent="0.2">
      <c r="A62" s="16" t="s">
        <v>25</v>
      </c>
      <c r="B62" s="16" t="s">
        <v>2587</v>
      </c>
      <c r="C62" s="107" t="s">
        <v>2586</v>
      </c>
      <c r="D62" s="16" t="s">
        <v>2553</v>
      </c>
      <c r="E62" s="16" t="s">
        <v>2554</v>
      </c>
      <c r="F62" s="95" t="s">
        <v>2606</v>
      </c>
      <c r="G62" s="107" t="s">
        <v>85</v>
      </c>
      <c r="H62" s="121" t="s">
        <v>2556</v>
      </c>
      <c r="I62" s="107"/>
      <c r="J62" s="107"/>
      <c r="K62" s="107"/>
      <c r="L62" s="107"/>
      <c r="M62" s="107"/>
      <c r="N62" s="107"/>
      <c r="O62" s="107"/>
      <c r="P62" s="107"/>
      <c r="Q62" s="107"/>
    </row>
    <row r="63" spans="1:17" ht="24.95" customHeight="1" x14ac:dyDescent="0.2">
      <c r="A63" s="16" t="s">
        <v>25</v>
      </c>
      <c r="B63" s="16" t="s">
        <v>2588</v>
      </c>
      <c r="C63" s="107" t="s">
        <v>2586</v>
      </c>
      <c r="D63" s="16" t="s">
        <v>2553</v>
      </c>
      <c r="E63" s="16" t="s">
        <v>2554</v>
      </c>
      <c r="F63" s="95" t="s">
        <v>2606</v>
      </c>
      <c r="G63" s="107" t="s">
        <v>85</v>
      </c>
      <c r="H63" s="121" t="s">
        <v>2556</v>
      </c>
      <c r="I63" s="107"/>
      <c r="J63" s="107"/>
      <c r="K63" s="107"/>
      <c r="L63" s="107"/>
      <c r="M63" s="107"/>
      <c r="N63" s="107"/>
      <c r="O63" s="107"/>
      <c r="P63" s="107"/>
      <c r="Q63" s="107"/>
    </row>
    <row r="64" spans="1:17" ht="24.95" customHeight="1" x14ac:dyDescent="0.2">
      <c r="A64" s="16" t="s">
        <v>25</v>
      </c>
      <c r="B64" s="16" t="s">
        <v>2589</v>
      </c>
      <c r="C64" s="107" t="s">
        <v>2590</v>
      </c>
      <c r="D64" s="16" t="s">
        <v>2553</v>
      </c>
      <c r="E64" s="16" t="s">
        <v>2554</v>
      </c>
      <c r="F64" s="95" t="s">
        <v>2606</v>
      </c>
      <c r="G64" s="107" t="s">
        <v>85</v>
      </c>
      <c r="H64" s="121" t="s">
        <v>2556</v>
      </c>
      <c r="I64" s="107"/>
      <c r="J64" s="107"/>
      <c r="K64" s="107"/>
      <c r="L64" s="107"/>
      <c r="M64" s="107"/>
      <c r="N64" s="107"/>
      <c r="O64" s="107"/>
      <c r="P64" s="107"/>
      <c r="Q64" s="107"/>
    </row>
    <row r="65" spans="1:17" ht="24.95" customHeight="1" x14ac:dyDescent="0.2">
      <c r="A65" s="16" t="s">
        <v>25</v>
      </c>
      <c r="B65" s="16" t="s">
        <v>2591</v>
      </c>
      <c r="C65" s="107" t="s">
        <v>2590</v>
      </c>
      <c r="D65" s="16" t="s">
        <v>2553</v>
      </c>
      <c r="E65" s="16" t="s">
        <v>2592</v>
      </c>
      <c r="F65" s="95" t="s">
        <v>2606</v>
      </c>
      <c r="G65" s="107" t="s">
        <v>85</v>
      </c>
      <c r="H65" s="121" t="s">
        <v>2556</v>
      </c>
      <c r="I65" s="107"/>
      <c r="J65" s="107"/>
      <c r="K65" s="107"/>
      <c r="L65" s="107"/>
      <c r="M65" s="107"/>
      <c r="N65" s="107"/>
      <c r="O65" s="107"/>
      <c r="P65" s="107"/>
      <c r="Q65" s="107"/>
    </row>
    <row r="66" spans="1:17" ht="24.95" customHeight="1" x14ac:dyDescent="0.2">
      <c r="A66" s="16" t="s">
        <v>25</v>
      </c>
      <c r="B66" s="16" t="s">
        <v>2593</v>
      </c>
      <c r="C66" s="107" t="s">
        <v>2590</v>
      </c>
      <c r="D66" s="16" t="s">
        <v>2553</v>
      </c>
      <c r="E66" s="16" t="s">
        <v>2592</v>
      </c>
      <c r="F66" s="95" t="s">
        <v>2606</v>
      </c>
      <c r="G66" s="107" t="s">
        <v>85</v>
      </c>
      <c r="H66" s="121" t="s">
        <v>2556</v>
      </c>
      <c r="I66" s="107"/>
      <c r="J66" s="107"/>
      <c r="K66" s="107"/>
      <c r="L66" s="107"/>
      <c r="M66" s="107"/>
      <c r="N66" s="107"/>
      <c r="O66" s="107"/>
      <c r="P66" s="107"/>
      <c r="Q66" s="107"/>
    </row>
    <row r="67" spans="1:17" ht="24.95" customHeight="1" x14ac:dyDescent="0.2">
      <c r="A67" s="16" t="s">
        <v>25</v>
      </c>
      <c r="B67" s="16" t="s">
        <v>2594</v>
      </c>
      <c r="C67" s="107" t="s">
        <v>2590</v>
      </c>
      <c r="D67" s="16" t="s">
        <v>2553</v>
      </c>
      <c r="E67" s="16" t="s">
        <v>2592</v>
      </c>
      <c r="F67" s="95" t="s">
        <v>2606</v>
      </c>
      <c r="G67" s="107" t="s">
        <v>85</v>
      </c>
      <c r="H67" s="121" t="s">
        <v>2556</v>
      </c>
      <c r="I67" s="107"/>
      <c r="J67" s="107"/>
      <c r="K67" s="107"/>
      <c r="L67" s="107"/>
      <c r="M67" s="107"/>
      <c r="N67" s="107"/>
      <c r="O67" s="107"/>
      <c r="P67" s="107"/>
      <c r="Q67" s="107"/>
    </row>
    <row r="68" spans="1:17" ht="24.95" customHeight="1" x14ac:dyDescent="0.2">
      <c r="A68" s="16" t="s">
        <v>25</v>
      </c>
      <c r="B68" s="16" t="s">
        <v>2595</v>
      </c>
      <c r="C68" s="107" t="s">
        <v>2590</v>
      </c>
      <c r="D68" s="16" t="s">
        <v>2553</v>
      </c>
      <c r="E68" s="16" t="s">
        <v>2592</v>
      </c>
      <c r="F68" s="95" t="s">
        <v>2606</v>
      </c>
      <c r="G68" s="107" t="s">
        <v>85</v>
      </c>
      <c r="H68" s="121" t="s">
        <v>2556</v>
      </c>
      <c r="I68" s="107"/>
      <c r="J68" s="107"/>
      <c r="K68" s="107"/>
      <c r="L68" s="107"/>
      <c r="M68" s="107"/>
      <c r="N68" s="107"/>
      <c r="O68" s="107"/>
      <c r="P68" s="107"/>
      <c r="Q68" s="107"/>
    </row>
    <row r="69" spans="1:17" ht="24.95" customHeight="1" x14ac:dyDescent="0.2">
      <c r="A69" s="16" t="s">
        <v>25</v>
      </c>
      <c r="B69" s="16" t="s">
        <v>2596</v>
      </c>
      <c r="C69" s="107" t="s">
        <v>2609</v>
      </c>
      <c r="D69" s="107" t="s">
        <v>2562</v>
      </c>
      <c r="E69" s="107" t="s">
        <v>85</v>
      </c>
      <c r="F69" s="107" t="s">
        <v>85</v>
      </c>
      <c r="G69" s="107" t="s">
        <v>85</v>
      </c>
      <c r="H69" s="107" t="s">
        <v>85</v>
      </c>
      <c r="I69" s="107"/>
      <c r="J69" s="107"/>
      <c r="K69" s="107"/>
      <c r="L69" s="107"/>
      <c r="M69" s="107"/>
      <c r="N69" s="107"/>
      <c r="O69" s="107"/>
      <c r="P69" s="107"/>
      <c r="Q69" s="107"/>
    </row>
    <row r="70" spans="1:17" ht="24.95" customHeight="1" x14ac:dyDescent="0.2">
      <c r="A70" s="16" t="s">
        <v>25</v>
      </c>
      <c r="B70" s="16" t="s">
        <v>2597</v>
      </c>
      <c r="C70" s="107" t="s">
        <v>2590</v>
      </c>
      <c r="D70" s="16" t="s">
        <v>2610</v>
      </c>
      <c r="E70" s="16" t="s">
        <v>2592</v>
      </c>
      <c r="F70" s="16" t="s">
        <v>2575</v>
      </c>
      <c r="G70" s="107" t="s">
        <v>85</v>
      </c>
      <c r="H70" s="121" t="s">
        <v>2556</v>
      </c>
      <c r="I70" s="107"/>
      <c r="J70" s="107"/>
      <c r="K70" s="107"/>
      <c r="L70" s="107"/>
      <c r="M70" s="107"/>
      <c r="N70" s="107"/>
      <c r="O70" s="107"/>
      <c r="P70" s="107"/>
      <c r="Q70" s="107"/>
    </row>
    <row r="71" spans="1:17" ht="24.95" customHeight="1" x14ac:dyDescent="0.2">
      <c r="A71" s="16" t="s">
        <v>25</v>
      </c>
      <c r="B71" s="16" t="s">
        <v>2599</v>
      </c>
      <c r="C71" s="107" t="s">
        <v>2590</v>
      </c>
      <c r="D71" s="16" t="s">
        <v>2562</v>
      </c>
      <c r="E71" s="107" t="s">
        <v>85</v>
      </c>
      <c r="F71" s="107" t="s">
        <v>85</v>
      </c>
      <c r="G71" s="107" t="s">
        <v>85</v>
      </c>
      <c r="H71" s="107" t="s">
        <v>85</v>
      </c>
      <c r="I71" s="107"/>
      <c r="J71" s="107"/>
      <c r="K71" s="107"/>
      <c r="L71" s="107"/>
      <c r="M71" s="107"/>
      <c r="N71" s="107"/>
      <c r="O71" s="107"/>
      <c r="P71" s="107"/>
      <c r="Q71" s="107"/>
    </row>
    <row r="72" spans="1:17" ht="24.95" customHeight="1" x14ac:dyDescent="0.2">
      <c r="A72" s="16" t="s">
        <v>25</v>
      </c>
      <c r="B72" s="16" t="s">
        <v>2601</v>
      </c>
      <c r="C72" s="107" t="s">
        <v>2590</v>
      </c>
      <c r="D72" s="107" t="s">
        <v>2565</v>
      </c>
      <c r="E72" s="16" t="s">
        <v>2592</v>
      </c>
      <c r="F72" s="16" t="s">
        <v>2575</v>
      </c>
      <c r="G72" s="107" t="s">
        <v>85</v>
      </c>
      <c r="H72" s="121" t="s">
        <v>2556</v>
      </c>
      <c r="I72" s="107"/>
      <c r="J72" s="107"/>
      <c r="K72" s="107"/>
      <c r="L72" s="107"/>
      <c r="M72" s="107"/>
      <c r="N72" s="107"/>
      <c r="O72" s="107"/>
      <c r="P72" s="107"/>
      <c r="Q72" s="107"/>
    </row>
    <row r="73" spans="1:17" ht="24.95" customHeight="1" x14ac:dyDescent="0.2">
      <c r="A73" s="16" t="s">
        <v>25</v>
      </c>
      <c r="B73" s="16" t="s">
        <v>2602</v>
      </c>
      <c r="C73" s="107" t="s">
        <v>2552</v>
      </c>
      <c r="D73" s="107"/>
      <c r="E73" s="16"/>
      <c r="F73" s="107"/>
      <c r="G73" s="107"/>
      <c r="H73" s="107"/>
      <c r="I73" s="107"/>
      <c r="J73" s="107"/>
      <c r="K73" s="107"/>
      <c r="L73" s="107"/>
      <c r="M73" s="107"/>
      <c r="N73" s="107"/>
      <c r="O73" s="107"/>
      <c r="P73" s="107"/>
      <c r="Q73" s="107"/>
    </row>
    <row r="74" spans="1:17" ht="24.95" customHeight="1" x14ac:dyDescent="0.2">
      <c r="A74" s="16" t="s">
        <v>25</v>
      </c>
      <c r="B74" s="16" t="s">
        <v>2603</v>
      </c>
      <c r="C74" s="107" t="s">
        <v>2582</v>
      </c>
      <c r="D74" s="107"/>
      <c r="E74" s="16"/>
      <c r="F74" s="107"/>
      <c r="G74" s="107"/>
      <c r="H74" s="107"/>
      <c r="I74" s="107"/>
      <c r="J74" s="107"/>
      <c r="K74" s="107"/>
      <c r="L74" s="107"/>
      <c r="M74" s="107"/>
      <c r="N74" s="107"/>
      <c r="O74" s="107"/>
      <c r="P74" s="107"/>
      <c r="Q74" s="107"/>
    </row>
    <row r="75" spans="1:17" ht="24.95" customHeight="1" x14ac:dyDescent="0.2">
      <c r="A75" s="16" t="s">
        <v>25</v>
      </c>
      <c r="B75" s="16" t="s">
        <v>2604</v>
      </c>
      <c r="C75" s="107" t="s">
        <v>2586</v>
      </c>
      <c r="D75" s="107"/>
      <c r="E75" s="16"/>
      <c r="F75" s="107"/>
      <c r="G75" s="107"/>
      <c r="H75" s="107"/>
      <c r="I75" s="107"/>
      <c r="J75" s="107"/>
      <c r="K75" s="107"/>
      <c r="L75" s="107"/>
      <c r="M75" s="107"/>
      <c r="N75" s="107"/>
      <c r="O75" s="107"/>
      <c r="P75" s="107"/>
      <c r="Q75" s="107"/>
    </row>
    <row r="76" spans="1:17" ht="24.95" customHeight="1" x14ac:dyDescent="0.2">
      <c r="A76" s="16" t="s">
        <v>25</v>
      </c>
      <c r="B76" s="16" t="s">
        <v>2605</v>
      </c>
      <c r="C76" s="107" t="s">
        <v>2590</v>
      </c>
      <c r="D76" s="107"/>
      <c r="E76" s="16"/>
      <c r="F76" s="107"/>
      <c r="G76" s="107"/>
      <c r="H76" s="107"/>
      <c r="I76" s="107"/>
      <c r="J76" s="107"/>
      <c r="K76" s="107"/>
      <c r="L76" s="107"/>
      <c r="M76" s="107"/>
      <c r="N76" s="107"/>
      <c r="O76" s="107"/>
      <c r="P76" s="107"/>
      <c r="Q76" s="107"/>
    </row>
    <row r="77" spans="1:17" ht="24.95" customHeight="1" x14ac:dyDescent="0.2">
      <c r="A77" s="367"/>
      <c r="B77" s="367"/>
      <c r="C77" s="367"/>
      <c r="D77" s="367"/>
      <c r="E77" s="367"/>
      <c r="F77" s="367"/>
      <c r="G77" s="367"/>
      <c r="H77" s="367"/>
      <c r="I77" s="367"/>
      <c r="J77" s="367"/>
      <c r="K77" s="367"/>
      <c r="L77" s="367"/>
      <c r="M77" s="367"/>
      <c r="N77" s="367"/>
      <c r="O77" s="367"/>
      <c r="P77" s="367"/>
      <c r="Q77" s="367"/>
    </row>
    <row r="78" spans="1:17" ht="24.95" customHeight="1" x14ac:dyDescent="0.2">
      <c r="A78" s="101" t="s">
        <v>27</v>
      </c>
      <c r="B78" s="16" t="s">
        <v>2551</v>
      </c>
      <c r="C78" s="107" t="s">
        <v>2552</v>
      </c>
      <c r="D78" s="16" t="s">
        <v>2553</v>
      </c>
      <c r="E78" s="16" t="s">
        <v>2554</v>
      </c>
      <c r="F78" s="16" t="s">
        <v>2611</v>
      </c>
      <c r="G78" s="16" t="s">
        <v>85</v>
      </c>
      <c r="H78" s="121" t="s">
        <v>2556</v>
      </c>
      <c r="I78" s="107"/>
      <c r="J78" s="107"/>
      <c r="K78" s="107"/>
      <c r="L78" s="107"/>
      <c r="M78" s="107"/>
      <c r="N78" s="107"/>
      <c r="O78" s="107"/>
      <c r="P78" s="107"/>
      <c r="Q78" s="107"/>
    </row>
    <row r="79" spans="1:17" ht="24.95" customHeight="1" x14ac:dyDescent="0.2">
      <c r="A79" s="101" t="s">
        <v>27</v>
      </c>
      <c r="B79" s="16" t="s">
        <v>2557</v>
      </c>
      <c r="C79" s="107" t="s">
        <v>2552</v>
      </c>
      <c r="D79" s="16" t="s">
        <v>2553</v>
      </c>
      <c r="E79" s="16" t="s">
        <v>2554</v>
      </c>
      <c r="F79" s="16" t="s">
        <v>2611</v>
      </c>
      <c r="G79" s="16" t="s">
        <v>85</v>
      </c>
      <c r="H79" s="121" t="s">
        <v>2556</v>
      </c>
      <c r="I79" s="107"/>
      <c r="J79" s="107"/>
      <c r="K79" s="107"/>
      <c r="L79" s="107"/>
      <c r="M79" s="107"/>
      <c r="N79" s="107"/>
      <c r="O79" s="107"/>
      <c r="P79" s="107"/>
      <c r="Q79" s="107"/>
    </row>
    <row r="80" spans="1:17" ht="24.95" customHeight="1" x14ac:dyDescent="0.2">
      <c r="A80" s="101" t="s">
        <v>27</v>
      </c>
      <c r="B80" s="16" t="s">
        <v>2558</v>
      </c>
      <c r="C80" s="107" t="s">
        <v>2552</v>
      </c>
      <c r="D80" s="16" t="s">
        <v>2553</v>
      </c>
      <c r="E80" s="16" t="s">
        <v>2554</v>
      </c>
      <c r="F80" s="16" t="s">
        <v>2611</v>
      </c>
      <c r="G80" s="16" t="s">
        <v>85</v>
      </c>
      <c r="H80" s="121" t="s">
        <v>2556</v>
      </c>
      <c r="I80" s="107"/>
      <c r="J80" s="107"/>
      <c r="K80" s="107"/>
      <c r="L80" s="107"/>
      <c r="M80" s="107"/>
      <c r="N80" s="107"/>
      <c r="O80" s="107"/>
      <c r="P80" s="107"/>
      <c r="Q80" s="107"/>
    </row>
    <row r="81" spans="1:17" ht="24.95" customHeight="1" x14ac:dyDescent="0.2">
      <c r="A81" s="101" t="s">
        <v>27</v>
      </c>
      <c r="B81" s="16" t="s">
        <v>2559</v>
      </c>
      <c r="C81" s="107" t="s">
        <v>2552</v>
      </c>
      <c r="D81" s="16" t="s">
        <v>2553</v>
      </c>
      <c r="E81" s="16" t="s">
        <v>2554</v>
      </c>
      <c r="F81" s="16" t="s">
        <v>2611</v>
      </c>
      <c r="G81" s="16" t="s">
        <v>85</v>
      </c>
      <c r="H81" s="121" t="s">
        <v>2556</v>
      </c>
      <c r="I81" s="107"/>
      <c r="J81" s="107"/>
      <c r="K81" s="107"/>
      <c r="L81" s="107"/>
      <c r="M81" s="107"/>
      <c r="N81" s="107"/>
      <c r="O81" s="107"/>
      <c r="P81" s="107"/>
      <c r="Q81" s="107"/>
    </row>
    <row r="82" spans="1:17" ht="24.95" customHeight="1" x14ac:dyDescent="0.2">
      <c r="A82" s="101" t="s">
        <v>27</v>
      </c>
      <c r="B82" s="16" t="s">
        <v>2560</v>
      </c>
      <c r="C82" s="107" t="s">
        <v>2552</v>
      </c>
      <c r="D82" s="16" t="s">
        <v>2553</v>
      </c>
      <c r="E82" s="16" t="s">
        <v>2554</v>
      </c>
      <c r="F82" s="16" t="s">
        <v>2611</v>
      </c>
      <c r="G82" s="16" t="s">
        <v>85</v>
      </c>
      <c r="H82" s="121" t="s">
        <v>2556</v>
      </c>
      <c r="I82" s="107"/>
      <c r="J82" s="107"/>
      <c r="K82" s="107"/>
      <c r="L82" s="107"/>
      <c r="M82" s="107"/>
      <c r="N82" s="107"/>
      <c r="O82" s="107"/>
      <c r="P82" s="107"/>
      <c r="Q82" s="107"/>
    </row>
    <row r="83" spans="1:17" ht="24.95" customHeight="1" x14ac:dyDescent="0.2">
      <c r="A83" s="101" t="s">
        <v>27</v>
      </c>
      <c r="B83" s="16" t="s">
        <v>2561</v>
      </c>
      <c r="C83" s="107" t="s">
        <v>2552</v>
      </c>
      <c r="D83" s="16" t="s">
        <v>2562</v>
      </c>
      <c r="E83" s="16" t="s">
        <v>85</v>
      </c>
      <c r="F83" s="16" t="s">
        <v>85</v>
      </c>
      <c r="G83" s="16" t="s">
        <v>85</v>
      </c>
      <c r="H83" s="16" t="s">
        <v>85</v>
      </c>
      <c r="I83" s="107"/>
      <c r="J83" s="107"/>
      <c r="K83" s="107"/>
      <c r="L83" s="107"/>
      <c r="M83" s="107"/>
      <c r="N83" s="107"/>
      <c r="O83" s="107"/>
      <c r="P83" s="107"/>
      <c r="Q83" s="107"/>
    </row>
    <row r="84" spans="1:17" ht="24.95" customHeight="1" x14ac:dyDescent="0.2">
      <c r="A84" s="101" t="s">
        <v>27</v>
      </c>
      <c r="B84" s="16" t="s">
        <v>2563</v>
      </c>
      <c r="C84" s="107" t="s">
        <v>2552</v>
      </c>
      <c r="D84" s="16"/>
      <c r="E84" s="16"/>
      <c r="F84" s="16"/>
      <c r="G84" s="16"/>
      <c r="H84" s="16"/>
      <c r="I84" s="107"/>
      <c r="J84" s="107"/>
      <c r="K84" s="107"/>
      <c r="L84" s="107"/>
      <c r="M84" s="107"/>
      <c r="N84" s="107"/>
      <c r="O84" s="107"/>
      <c r="P84" s="107"/>
      <c r="Q84" s="107"/>
    </row>
    <row r="85" spans="1:17" ht="24.95" customHeight="1" x14ac:dyDescent="0.2">
      <c r="A85" s="101" t="s">
        <v>27</v>
      </c>
      <c r="B85" s="16" t="s">
        <v>2564</v>
      </c>
      <c r="C85" s="107" t="s">
        <v>2552</v>
      </c>
      <c r="D85" s="16" t="s">
        <v>2565</v>
      </c>
      <c r="E85" s="16" t="s">
        <v>2554</v>
      </c>
      <c r="F85" s="16" t="s">
        <v>2566</v>
      </c>
      <c r="G85" s="16" t="s">
        <v>85</v>
      </c>
      <c r="H85" s="121" t="s">
        <v>2556</v>
      </c>
      <c r="I85" s="107"/>
      <c r="J85" s="107"/>
      <c r="K85" s="107"/>
      <c r="L85" s="107"/>
      <c r="M85" s="107"/>
      <c r="N85" s="107"/>
      <c r="O85" s="107"/>
      <c r="P85" s="107"/>
      <c r="Q85" s="107"/>
    </row>
    <row r="86" spans="1:17" ht="24.95" customHeight="1" x14ac:dyDescent="0.2">
      <c r="A86" s="101" t="s">
        <v>27</v>
      </c>
      <c r="B86" s="16" t="s">
        <v>2567</v>
      </c>
      <c r="C86" s="107" t="s">
        <v>2552</v>
      </c>
      <c r="D86" s="16" t="s">
        <v>2568</v>
      </c>
      <c r="E86" s="16" t="s">
        <v>2554</v>
      </c>
      <c r="F86" s="16" t="s">
        <v>2569</v>
      </c>
      <c r="G86" s="16" t="s">
        <v>85</v>
      </c>
      <c r="H86" s="16" t="s">
        <v>85</v>
      </c>
      <c r="I86" s="107"/>
      <c r="J86" s="107"/>
      <c r="K86" s="107"/>
      <c r="L86" s="107"/>
      <c r="M86" s="107"/>
      <c r="N86" s="107"/>
      <c r="O86" s="107"/>
      <c r="P86" s="107"/>
      <c r="Q86" s="107"/>
    </row>
    <row r="87" spans="1:17" ht="24.95" customHeight="1" x14ac:dyDescent="0.2">
      <c r="A87" s="101" t="s">
        <v>27</v>
      </c>
      <c r="B87" s="16" t="s">
        <v>2570</v>
      </c>
      <c r="C87" s="107" t="s">
        <v>2552</v>
      </c>
      <c r="D87" s="16" t="s">
        <v>2565</v>
      </c>
      <c r="E87" s="16" t="s">
        <v>2554</v>
      </c>
      <c r="F87" s="16" t="s">
        <v>2566</v>
      </c>
      <c r="G87" s="16" t="s">
        <v>85</v>
      </c>
      <c r="H87" s="16" t="s">
        <v>2532</v>
      </c>
      <c r="I87" s="16" t="s">
        <v>2607</v>
      </c>
      <c r="J87" s="121" t="s">
        <v>1579</v>
      </c>
      <c r="K87" s="121" t="s">
        <v>1579</v>
      </c>
      <c r="L87" s="121" t="s">
        <v>1579</v>
      </c>
      <c r="M87" s="121" t="s">
        <v>1579</v>
      </c>
      <c r="N87" s="121" t="s">
        <v>1579</v>
      </c>
      <c r="O87" s="121" t="s">
        <v>1579</v>
      </c>
      <c r="P87" s="16" t="s">
        <v>621</v>
      </c>
      <c r="Q87" s="16"/>
    </row>
    <row r="88" spans="1:17" ht="24.95" customHeight="1" x14ac:dyDescent="0.2">
      <c r="A88" s="101" t="s">
        <v>27</v>
      </c>
      <c r="B88" s="16" t="s">
        <v>2571</v>
      </c>
      <c r="C88" s="107" t="s">
        <v>2552</v>
      </c>
      <c r="D88" s="16" t="s">
        <v>2562</v>
      </c>
      <c r="E88" s="16" t="s">
        <v>85</v>
      </c>
      <c r="F88" s="16" t="s">
        <v>85</v>
      </c>
      <c r="G88" s="16" t="s">
        <v>85</v>
      </c>
      <c r="H88" s="16" t="s">
        <v>85</v>
      </c>
      <c r="I88" s="16"/>
      <c r="J88" s="16"/>
      <c r="K88" s="16"/>
      <c r="L88" s="16"/>
      <c r="M88" s="16"/>
      <c r="N88" s="16"/>
      <c r="O88" s="16"/>
      <c r="P88" s="16"/>
      <c r="Q88" s="16"/>
    </row>
    <row r="89" spans="1:17" ht="24.95" customHeight="1" x14ac:dyDescent="0.2">
      <c r="A89" s="101" t="s">
        <v>27</v>
      </c>
      <c r="B89" s="16" t="s">
        <v>2573</v>
      </c>
      <c r="C89" s="107" t="s">
        <v>2552</v>
      </c>
      <c r="D89" s="16" t="s">
        <v>2565</v>
      </c>
      <c r="E89" s="16" t="s">
        <v>2554</v>
      </c>
      <c r="F89" s="16" t="s">
        <v>2566</v>
      </c>
      <c r="G89" s="16" t="s">
        <v>85</v>
      </c>
      <c r="H89" s="16" t="s">
        <v>2532</v>
      </c>
      <c r="I89" s="16" t="s">
        <v>2612</v>
      </c>
      <c r="J89" s="121" t="s">
        <v>1579</v>
      </c>
      <c r="K89" s="121" t="s">
        <v>1579</v>
      </c>
      <c r="L89" s="121" t="s">
        <v>1579</v>
      </c>
      <c r="M89" s="121" t="s">
        <v>1579</v>
      </c>
      <c r="N89" s="121" t="s">
        <v>1579</v>
      </c>
      <c r="O89" s="121" t="s">
        <v>1579</v>
      </c>
      <c r="P89" s="16" t="s">
        <v>621</v>
      </c>
      <c r="Q89" s="16"/>
    </row>
    <row r="90" spans="1:17" ht="24.95" customHeight="1" x14ac:dyDescent="0.2">
      <c r="A90" s="101" t="s">
        <v>27</v>
      </c>
      <c r="B90" s="16" t="s">
        <v>2574</v>
      </c>
      <c r="C90" s="107" t="s">
        <v>2552</v>
      </c>
      <c r="D90" s="16" t="s">
        <v>2565</v>
      </c>
      <c r="E90" s="16" t="s">
        <v>2554</v>
      </c>
      <c r="F90" s="16" t="s">
        <v>2575</v>
      </c>
      <c r="G90" s="16" t="s">
        <v>85</v>
      </c>
      <c r="H90" s="121" t="s">
        <v>2556</v>
      </c>
      <c r="I90" s="16"/>
      <c r="J90" s="16"/>
      <c r="K90" s="16"/>
      <c r="L90" s="16"/>
      <c r="M90" s="16"/>
      <c r="N90" s="16"/>
      <c r="O90" s="16"/>
      <c r="P90" s="16"/>
      <c r="Q90" s="16"/>
    </row>
    <row r="91" spans="1:17" ht="24.95" customHeight="1" x14ac:dyDescent="0.2">
      <c r="A91" s="101" t="s">
        <v>27</v>
      </c>
      <c r="B91" s="16" t="s">
        <v>2576</v>
      </c>
      <c r="C91" s="107" t="s">
        <v>2552</v>
      </c>
      <c r="D91" s="16" t="s">
        <v>2565</v>
      </c>
      <c r="E91" s="16" t="s">
        <v>2554</v>
      </c>
      <c r="F91" s="16" t="s">
        <v>2575</v>
      </c>
      <c r="G91" s="16" t="s">
        <v>85</v>
      </c>
      <c r="H91" s="121" t="s">
        <v>2556</v>
      </c>
      <c r="I91" s="16"/>
      <c r="J91" s="16"/>
      <c r="K91" s="16"/>
      <c r="L91" s="16"/>
      <c r="M91" s="16"/>
      <c r="N91" s="16"/>
      <c r="O91" s="16"/>
      <c r="P91" s="16"/>
      <c r="Q91" s="16"/>
    </row>
    <row r="92" spans="1:17" ht="24.95" customHeight="1" x14ac:dyDescent="0.2">
      <c r="A92" s="101" t="s">
        <v>27</v>
      </c>
      <c r="B92" s="16" t="s">
        <v>2577</v>
      </c>
      <c r="C92" s="107" t="s">
        <v>2552</v>
      </c>
      <c r="D92" s="16" t="s">
        <v>2613</v>
      </c>
      <c r="E92" s="16" t="s">
        <v>85</v>
      </c>
      <c r="F92" s="16" t="s">
        <v>2614</v>
      </c>
      <c r="G92" s="16" t="s">
        <v>2615</v>
      </c>
      <c r="H92" s="16" t="s">
        <v>2616</v>
      </c>
      <c r="I92" s="16" t="s">
        <v>2617</v>
      </c>
      <c r="J92" s="121" t="s">
        <v>1579</v>
      </c>
      <c r="K92" s="121" t="s">
        <v>1579</v>
      </c>
      <c r="L92" s="121" t="s">
        <v>1579</v>
      </c>
      <c r="M92" s="121" t="s">
        <v>1579</v>
      </c>
      <c r="N92" s="121" t="s">
        <v>1579</v>
      </c>
      <c r="O92" s="121" t="s">
        <v>1579</v>
      </c>
      <c r="P92" s="16" t="s">
        <v>621</v>
      </c>
      <c r="Q92" s="16"/>
    </row>
    <row r="93" spans="1:17" ht="24.95" customHeight="1" x14ac:dyDescent="0.2">
      <c r="A93" s="101" t="s">
        <v>27</v>
      </c>
      <c r="B93" s="16" t="s">
        <v>2578</v>
      </c>
      <c r="C93" s="107" t="s">
        <v>2552</v>
      </c>
      <c r="D93" s="16" t="s">
        <v>2565</v>
      </c>
      <c r="E93" s="16" t="s">
        <v>2554</v>
      </c>
      <c r="F93" s="16" t="s">
        <v>2575</v>
      </c>
      <c r="G93" s="16" t="s">
        <v>85</v>
      </c>
      <c r="H93" s="121" t="s">
        <v>2556</v>
      </c>
      <c r="I93" s="16"/>
      <c r="J93" s="16"/>
      <c r="K93" s="16"/>
      <c r="L93" s="16"/>
      <c r="M93" s="16"/>
      <c r="N93" s="16"/>
      <c r="O93" s="16"/>
      <c r="P93" s="16"/>
      <c r="Q93" s="16"/>
    </row>
    <row r="94" spans="1:17" ht="24.95" customHeight="1" x14ac:dyDescent="0.2">
      <c r="A94" s="101" t="s">
        <v>27</v>
      </c>
      <c r="B94" s="16" t="s">
        <v>2580</v>
      </c>
      <c r="C94" s="107" t="s">
        <v>2552</v>
      </c>
      <c r="D94" s="16" t="s">
        <v>2565</v>
      </c>
      <c r="E94" s="16" t="s">
        <v>2554</v>
      </c>
      <c r="F94" s="16" t="s">
        <v>2575</v>
      </c>
      <c r="G94" s="16" t="s">
        <v>85</v>
      </c>
      <c r="H94" s="121" t="s">
        <v>2556</v>
      </c>
      <c r="I94" s="16"/>
      <c r="J94" s="16"/>
      <c r="K94" s="16"/>
      <c r="L94" s="16"/>
      <c r="M94" s="16"/>
      <c r="N94" s="16"/>
      <c r="O94" s="16"/>
      <c r="P94" s="16"/>
      <c r="Q94" s="16"/>
    </row>
    <row r="95" spans="1:17" ht="24.95" customHeight="1" x14ac:dyDescent="0.2">
      <c r="A95" s="101" t="s">
        <v>27</v>
      </c>
      <c r="B95" s="16" t="s">
        <v>2581</v>
      </c>
      <c r="C95" s="107" t="s">
        <v>2582</v>
      </c>
      <c r="D95" s="16" t="s">
        <v>2553</v>
      </c>
      <c r="E95" s="16" t="s">
        <v>2554</v>
      </c>
      <c r="F95" s="16" t="s">
        <v>2611</v>
      </c>
      <c r="G95" s="16" t="s">
        <v>85</v>
      </c>
      <c r="H95" s="121" t="s">
        <v>2556</v>
      </c>
      <c r="I95" s="16"/>
      <c r="J95" s="16"/>
      <c r="K95" s="16"/>
      <c r="L95" s="16"/>
      <c r="M95" s="16"/>
      <c r="N95" s="16"/>
      <c r="O95" s="16"/>
      <c r="P95" s="16"/>
      <c r="Q95" s="16"/>
    </row>
    <row r="96" spans="1:17" ht="24.95" customHeight="1" x14ac:dyDescent="0.2">
      <c r="A96" s="101" t="s">
        <v>27</v>
      </c>
      <c r="B96" s="16" t="s">
        <v>2583</v>
      </c>
      <c r="C96" s="107" t="s">
        <v>2582</v>
      </c>
      <c r="D96" s="16" t="s">
        <v>2553</v>
      </c>
      <c r="E96" s="16" t="s">
        <v>2554</v>
      </c>
      <c r="F96" s="16" t="s">
        <v>2611</v>
      </c>
      <c r="G96" s="16" t="s">
        <v>85</v>
      </c>
      <c r="H96" s="121" t="s">
        <v>2556</v>
      </c>
      <c r="I96" s="16"/>
      <c r="J96" s="16"/>
      <c r="K96" s="16"/>
      <c r="L96" s="16"/>
      <c r="M96" s="16"/>
      <c r="N96" s="16"/>
      <c r="O96" s="16"/>
      <c r="P96" s="16"/>
      <c r="Q96" s="16"/>
    </row>
    <row r="97" spans="1:17" ht="24.95" customHeight="1" x14ac:dyDescent="0.2">
      <c r="A97" s="101" t="s">
        <v>27</v>
      </c>
      <c r="B97" s="16" t="s">
        <v>2584</v>
      </c>
      <c r="C97" s="107" t="s">
        <v>2582</v>
      </c>
      <c r="D97" s="16" t="s">
        <v>2565</v>
      </c>
      <c r="E97" s="16" t="s">
        <v>2554</v>
      </c>
      <c r="F97" s="16" t="s">
        <v>2575</v>
      </c>
      <c r="G97" s="16" t="s">
        <v>85</v>
      </c>
      <c r="H97" s="121" t="s">
        <v>2556</v>
      </c>
      <c r="I97" s="16"/>
      <c r="J97" s="16"/>
      <c r="K97" s="16"/>
      <c r="L97" s="16"/>
      <c r="M97" s="16"/>
      <c r="N97" s="16"/>
      <c r="O97" s="16"/>
      <c r="P97" s="16"/>
      <c r="Q97" s="16"/>
    </row>
    <row r="98" spans="1:17" ht="24.95" customHeight="1" x14ac:dyDescent="0.2">
      <c r="A98" s="101" t="s">
        <v>27</v>
      </c>
      <c r="B98" s="16" t="s">
        <v>2585</v>
      </c>
      <c r="C98" s="107" t="s">
        <v>2586</v>
      </c>
      <c r="D98" s="16" t="s">
        <v>2553</v>
      </c>
      <c r="E98" s="16" t="s">
        <v>2554</v>
      </c>
      <c r="F98" s="16" t="s">
        <v>2611</v>
      </c>
      <c r="G98" s="16" t="s">
        <v>85</v>
      </c>
      <c r="H98" s="121" t="s">
        <v>2556</v>
      </c>
      <c r="I98" s="16"/>
      <c r="J98" s="16"/>
      <c r="K98" s="16"/>
      <c r="L98" s="16"/>
      <c r="M98" s="16"/>
      <c r="N98" s="16"/>
      <c r="O98" s="16"/>
      <c r="P98" s="16"/>
      <c r="Q98" s="16"/>
    </row>
    <row r="99" spans="1:17" ht="24.95" customHeight="1" x14ac:dyDescent="0.2">
      <c r="A99" s="101" t="s">
        <v>27</v>
      </c>
      <c r="B99" s="16" t="s">
        <v>2587</v>
      </c>
      <c r="C99" s="107" t="s">
        <v>2586</v>
      </c>
      <c r="D99" s="16" t="s">
        <v>2553</v>
      </c>
      <c r="E99" s="16" t="s">
        <v>2554</v>
      </c>
      <c r="F99" s="16" t="s">
        <v>2611</v>
      </c>
      <c r="G99" s="16" t="s">
        <v>85</v>
      </c>
      <c r="H99" s="121" t="s">
        <v>2556</v>
      </c>
      <c r="I99" s="16"/>
      <c r="J99" s="16"/>
      <c r="K99" s="16"/>
      <c r="L99" s="16"/>
      <c r="M99" s="16"/>
      <c r="N99" s="16"/>
      <c r="O99" s="16"/>
      <c r="P99" s="16"/>
      <c r="Q99" s="16"/>
    </row>
    <row r="100" spans="1:17" ht="24.95" customHeight="1" x14ac:dyDescent="0.2">
      <c r="A100" s="101" t="s">
        <v>27</v>
      </c>
      <c r="B100" s="16" t="s">
        <v>2588</v>
      </c>
      <c r="C100" s="107" t="s">
        <v>2586</v>
      </c>
      <c r="D100" s="16" t="s">
        <v>2553</v>
      </c>
      <c r="E100" s="16" t="s">
        <v>2554</v>
      </c>
      <c r="F100" s="16" t="s">
        <v>2611</v>
      </c>
      <c r="G100" s="16" t="s">
        <v>85</v>
      </c>
      <c r="H100" s="121" t="s">
        <v>2556</v>
      </c>
      <c r="I100" s="16"/>
      <c r="J100" s="16"/>
      <c r="K100" s="16"/>
      <c r="L100" s="16"/>
      <c r="M100" s="16"/>
      <c r="N100" s="16"/>
      <c r="O100" s="16"/>
      <c r="P100" s="16"/>
      <c r="Q100" s="16"/>
    </row>
    <row r="101" spans="1:17" ht="24.95" customHeight="1" x14ac:dyDescent="0.2">
      <c r="A101" s="101" t="s">
        <v>27</v>
      </c>
      <c r="B101" s="16" t="s">
        <v>2589</v>
      </c>
      <c r="C101" s="107" t="s">
        <v>2590</v>
      </c>
      <c r="D101" s="16" t="s">
        <v>2553</v>
      </c>
      <c r="E101" s="16" t="s">
        <v>2554</v>
      </c>
      <c r="F101" s="16" t="s">
        <v>2611</v>
      </c>
      <c r="G101" s="16" t="s">
        <v>85</v>
      </c>
      <c r="H101" s="121" t="s">
        <v>2556</v>
      </c>
      <c r="I101" s="16"/>
      <c r="J101" s="16"/>
      <c r="K101" s="16"/>
      <c r="L101" s="16"/>
      <c r="M101" s="16"/>
      <c r="N101" s="16"/>
      <c r="O101" s="16"/>
      <c r="P101" s="16"/>
      <c r="Q101" s="16"/>
    </row>
    <row r="102" spans="1:17" ht="24.95" customHeight="1" x14ac:dyDescent="0.2">
      <c r="A102" s="101" t="s">
        <v>27</v>
      </c>
      <c r="B102" s="16" t="s">
        <v>2591</v>
      </c>
      <c r="C102" s="107" t="s">
        <v>2590</v>
      </c>
      <c r="D102" s="16" t="s">
        <v>2553</v>
      </c>
      <c r="E102" s="16" t="s">
        <v>2592</v>
      </c>
      <c r="F102" s="16" t="s">
        <v>2611</v>
      </c>
      <c r="G102" s="16" t="s">
        <v>85</v>
      </c>
      <c r="H102" s="121" t="s">
        <v>2556</v>
      </c>
      <c r="I102" s="16"/>
      <c r="J102" s="16"/>
      <c r="K102" s="16"/>
      <c r="L102" s="16"/>
      <c r="M102" s="16"/>
      <c r="N102" s="16"/>
      <c r="O102" s="16"/>
      <c r="P102" s="16"/>
      <c r="Q102" s="16"/>
    </row>
    <row r="103" spans="1:17" ht="24.95" customHeight="1" x14ac:dyDescent="0.2">
      <c r="A103" s="101" t="s">
        <v>27</v>
      </c>
      <c r="B103" s="16" t="s">
        <v>2593</v>
      </c>
      <c r="C103" s="107" t="s">
        <v>2590</v>
      </c>
      <c r="D103" s="16" t="s">
        <v>2553</v>
      </c>
      <c r="E103" s="16" t="s">
        <v>2592</v>
      </c>
      <c r="F103" s="16" t="s">
        <v>2611</v>
      </c>
      <c r="G103" s="16" t="s">
        <v>85</v>
      </c>
      <c r="H103" s="121" t="s">
        <v>2556</v>
      </c>
      <c r="I103" s="16"/>
      <c r="J103" s="16"/>
      <c r="K103" s="16"/>
      <c r="L103" s="16"/>
      <c r="M103" s="16"/>
      <c r="N103" s="16"/>
      <c r="O103" s="16"/>
      <c r="P103" s="16"/>
      <c r="Q103" s="16"/>
    </row>
    <row r="104" spans="1:17" ht="24.95" customHeight="1" x14ac:dyDescent="0.2">
      <c r="A104" s="101" t="s">
        <v>27</v>
      </c>
      <c r="B104" s="16" t="s">
        <v>2594</v>
      </c>
      <c r="C104" s="107" t="s">
        <v>2590</v>
      </c>
      <c r="D104" s="16" t="s">
        <v>2553</v>
      </c>
      <c r="E104" s="16" t="s">
        <v>2592</v>
      </c>
      <c r="F104" s="16" t="s">
        <v>2606</v>
      </c>
      <c r="G104" s="16" t="s">
        <v>85</v>
      </c>
      <c r="H104" s="121" t="s">
        <v>2556</v>
      </c>
      <c r="I104" s="16"/>
      <c r="J104" s="16"/>
      <c r="K104" s="16"/>
      <c r="L104" s="16"/>
      <c r="M104" s="16"/>
      <c r="N104" s="16"/>
      <c r="O104" s="16"/>
      <c r="P104" s="16"/>
      <c r="Q104" s="16"/>
    </row>
    <row r="105" spans="1:17" ht="24.95" customHeight="1" x14ac:dyDescent="0.2">
      <c r="A105" s="101" t="s">
        <v>27</v>
      </c>
      <c r="B105" s="16" t="s">
        <v>2595</v>
      </c>
      <c r="C105" s="107" t="s">
        <v>2590</v>
      </c>
      <c r="D105" s="16" t="s">
        <v>2553</v>
      </c>
      <c r="E105" s="16" t="s">
        <v>2592</v>
      </c>
      <c r="F105" s="16" t="s">
        <v>2611</v>
      </c>
      <c r="G105" s="16" t="s">
        <v>85</v>
      </c>
      <c r="H105" s="121" t="s">
        <v>2556</v>
      </c>
      <c r="I105" s="16"/>
      <c r="J105" s="16"/>
      <c r="K105" s="16"/>
      <c r="L105" s="16"/>
      <c r="M105" s="16"/>
      <c r="N105" s="16"/>
      <c r="O105" s="16"/>
      <c r="P105" s="16"/>
      <c r="Q105" s="16"/>
    </row>
    <row r="106" spans="1:17" ht="24.95" customHeight="1" x14ac:dyDescent="0.2">
      <c r="A106" s="101" t="s">
        <v>27</v>
      </c>
      <c r="B106" s="16" t="s">
        <v>2596</v>
      </c>
      <c r="C106" s="107" t="s">
        <v>2609</v>
      </c>
      <c r="D106" s="16" t="s">
        <v>2562</v>
      </c>
      <c r="E106" s="16" t="s">
        <v>85</v>
      </c>
      <c r="F106" s="16" t="s">
        <v>85</v>
      </c>
      <c r="G106" s="16" t="s">
        <v>85</v>
      </c>
      <c r="H106" s="16" t="s">
        <v>85</v>
      </c>
      <c r="I106" s="16"/>
      <c r="J106" s="16"/>
      <c r="K106" s="16"/>
      <c r="L106" s="16"/>
      <c r="M106" s="16"/>
      <c r="N106" s="16"/>
      <c r="O106" s="16"/>
      <c r="P106" s="16"/>
      <c r="Q106" s="16"/>
    </row>
    <row r="107" spans="1:17" ht="24.95" customHeight="1" x14ac:dyDescent="0.2">
      <c r="A107" s="101" t="s">
        <v>27</v>
      </c>
      <c r="B107" s="16" t="s">
        <v>2597</v>
      </c>
      <c r="C107" s="107" t="s">
        <v>2590</v>
      </c>
      <c r="D107" s="16" t="s">
        <v>2610</v>
      </c>
      <c r="E107" s="16" t="s">
        <v>2592</v>
      </c>
      <c r="F107" s="16" t="s">
        <v>2575</v>
      </c>
      <c r="G107" s="16" t="s">
        <v>85</v>
      </c>
      <c r="H107" s="121" t="s">
        <v>2556</v>
      </c>
      <c r="I107" s="16"/>
      <c r="J107" s="16"/>
      <c r="K107" s="16"/>
      <c r="L107" s="16"/>
      <c r="M107" s="16"/>
      <c r="N107" s="16"/>
      <c r="O107" s="16"/>
      <c r="P107" s="16"/>
      <c r="Q107" s="16"/>
    </row>
    <row r="108" spans="1:17" ht="24.95" customHeight="1" x14ac:dyDescent="0.2">
      <c r="A108" s="101" t="s">
        <v>27</v>
      </c>
      <c r="B108" s="16" t="s">
        <v>2599</v>
      </c>
      <c r="C108" s="107" t="s">
        <v>2590</v>
      </c>
      <c r="D108" s="16" t="s">
        <v>2562</v>
      </c>
      <c r="E108" s="16" t="s">
        <v>85</v>
      </c>
      <c r="F108" s="16" t="s">
        <v>85</v>
      </c>
      <c r="G108" s="16" t="s">
        <v>85</v>
      </c>
      <c r="H108" s="16" t="s">
        <v>85</v>
      </c>
      <c r="I108" s="16"/>
      <c r="J108" s="16"/>
      <c r="K108" s="16"/>
      <c r="L108" s="16"/>
      <c r="M108" s="16"/>
      <c r="N108" s="16"/>
      <c r="O108" s="16"/>
      <c r="P108" s="16"/>
      <c r="Q108" s="16"/>
    </row>
    <row r="109" spans="1:17" ht="24.95" customHeight="1" x14ac:dyDescent="0.2">
      <c r="A109" s="101" t="s">
        <v>27</v>
      </c>
      <c r="B109" s="16" t="s">
        <v>2601</v>
      </c>
      <c r="C109" s="107" t="s">
        <v>2590</v>
      </c>
      <c r="D109" s="16" t="s">
        <v>2565</v>
      </c>
      <c r="E109" s="16" t="s">
        <v>2592</v>
      </c>
      <c r="F109" s="16" t="s">
        <v>2575</v>
      </c>
      <c r="G109" s="16" t="s">
        <v>85</v>
      </c>
      <c r="H109" s="121" t="s">
        <v>2556</v>
      </c>
      <c r="I109" s="16"/>
      <c r="J109" s="16"/>
      <c r="K109" s="16"/>
      <c r="L109" s="16"/>
      <c r="M109" s="16"/>
      <c r="N109" s="16"/>
      <c r="O109" s="16"/>
      <c r="P109" s="16"/>
      <c r="Q109" s="16"/>
    </row>
    <row r="110" spans="1:17" ht="24.95" customHeight="1" x14ac:dyDescent="0.2">
      <c r="A110" s="101" t="s">
        <v>27</v>
      </c>
      <c r="B110" s="16" t="s">
        <v>2602</v>
      </c>
      <c r="C110" s="107" t="s">
        <v>2552</v>
      </c>
      <c r="D110" s="107"/>
      <c r="E110" s="107"/>
      <c r="F110" s="107"/>
      <c r="G110" s="107"/>
      <c r="H110" s="107"/>
      <c r="I110" s="16"/>
      <c r="J110" s="16"/>
      <c r="K110" s="16"/>
      <c r="L110" s="16"/>
      <c r="M110" s="16"/>
      <c r="N110" s="16"/>
      <c r="O110" s="16"/>
      <c r="P110" s="16"/>
      <c r="Q110" s="16"/>
    </row>
    <row r="111" spans="1:17" ht="24.95" customHeight="1" x14ac:dyDescent="0.2">
      <c r="A111" s="101" t="s">
        <v>27</v>
      </c>
      <c r="B111" s="16" t="s">
        <v>2603</v>
      </c>
      <c r="C111" s="107" t="s">
        <v>2582</v>
      </c>
      <c r="D111" s="107"/>
      <c r="E111" s="107"/>
      <c r="F111" s="107"/>
      <c r="G111" s="107"/>
      <c r="H111" s="107"/>
      <c r="I111" s="16"/>
      <c r="J111" s="16"/>
      <c r="K111" s="16"/>
      <c r="L111" s="16"/>
      <c r="M111" s="16"/>
      <c r="N111" s="16"/>
      <c r="O111" s="16"/>
      <c r="P111" s="16"/>
      <c r="Q111" s="16"/>
    </row>
    <row r="112" spans="1:17" ht="24.95" customHeight="1" x14ac:dyDescent="0.2">
      <c r="A112" s="101" t="s">
        <v>27</v>
      </c>
      <c r="B112" s="16" t="s">
        <v>2604</v>
      </c>
      <c r="C112" s="107" t="s">
        <v>2586</v>
      </c>
      <c r="D112" s="107"/>
      <c r="E112" s="107"/>
      <c r="F112" s="107"/>
      <c r="G112" s="107"/>
      <c r="H112" s="107"/>
      <c r="I112" s="16"/>
      <c r="J112" s="16"/>
      <c r="K112" s="16"/>
      <c r="L112" s="16"/>
      <c r="M112" s="16"/>
      <c r="N112" s="16"/>
      <c r="O112" s="16"/>
      <c r="P112" s="16"/>
      <c r="Q112" s="16"/>
    </row>
    <row r="113" spans="1:17" ht="24.95" customHeight="1" x14ac:dyDescent="0.2">
      <c r="A113" s="101" t="s">
        <v>27</v>
      </c>
      <c r="B113" s="16" t="s">
        <v>2605</v>
      </c>
      <c r="C113" s="107" t="s">
        <v>2590</v>
      </c>
      <c r="D113" s="107"/>
      <c r="E113" s="107"/>
      <c r="F113" s="107"/>
      <c r="G113" s="107"/>
      <c r="H113" s="107"/>
      <c r="I113" s="107"/>
      <c r="J113" s="107"/>
      <c r="K113" s="107"/>
      <c r="L113" s="107"/>
      <c r="M113" s="107"/>
      <c r="N113" s="107"/>
      <c r="O113" s="107"/>
      <c r="P113" s="107"/>
      <c r="Q113" s="107"/>
    </row>
    <row r="114" spans="1:17" ht="24.95" customHeight="1" x14ac:dyDescent="0.2">
      <c r="A114" s="365"/>
      <c r="B114" s="365"/>
      <c r="C114" s="365"/>
      <c r="D114" s="365"/>
      <c r="E114" s="365"/>
      <c r="F114" s="365"/>
      <c r="G114" s="365"/>
      <c r="H114" s="365"/>
      <c r="I114" s="365"/>
      <c r="J114" s="365"/>
      <c r="K114" s="365"/>
      <c r="L114" s="365"/>
      <c r="M114" s="365"/>
      <c r="N114" s="365"/>
      <c r="O114" s="365"/>
      <c r="P114" s="365"/>
      <c r="Q114" s="365"/>
    </row>
    <row r="115" spans="1:17" ht="24.95" customHeight="1" x14ac:dyDescent="0.2">
      <c r="A115" s="107" t="s">
        <v>3087</v>
      </c>
      <c r="B115" s="16" t="s">
        <v>2551</v>
      </c>
      <c r="C115" s="107" t="s">
        <v>2552</v>
      </c>
      <c r="D115" s="107" t="s">
        <v>3729</v>
      </c>
      <c r="E115" s="16" t="s">
        <v>3730</v>
      </c>
      <c r="F115" s="107" t="s">
        <v>3731</v>
      </c>
      <c r="G115" s="107" t="s">
        <v>85</v>
      </c>
      <c r="H115" s="121" t="s">
        <v>235</v>
      </c>
      <c r="I115" s="121" t="s">
        <v>235</v>
      </c>
      <c r="J115" s="121" t="s">
        <v>235</v>
      </c>
      <c r="K115" s="121" t="s">
        <v>235</v>
      </c>
      <c r="L115" s="121" t="s">
        <v>235</v>
      </c>
      <c r="M115" s="121" t="s">
        <v>235</v>
      </c>
      <c r="N115" s="121" t="s">
        <v>235</v>
      </c>
      <c r="O115" s="121" t="s">
        <v>235</v>
      </c>
      <c r="P115" s="121" t="s">
        <v>235</v>
      </c>
      <c r="Q115" s="121" t="s">
        <v>235</v>
      </c>
    </row>
    <row r="116" spans="1:17" ht="24.95" customHeight="1" x14ac:dyDescent="0.2">
      <c r="A116" s="107" t="s">
        <v>3087</v>
      </c>
      <c r="B116" s="16" t="s">
        <v>2557</v>
      </c>
      <c r="C116" s="107" t="s">
        <v>2552</v>
      </c>
      <c r="D116" s="107" t="s">
        <v>3729</v>
      </c>
      <c r="E116" s="16" t="s">
        <v>3730</v>
      </c>
      <c r="F116" s="107" t="s">
        <v>3731</v>
      </c>
      <c r="G116" s="107" t="s">
        <v>85</v>
      </c>
      <c r="H116" s="121" t="s">
        <v>235</v>
      </c>
      <c r="I116" s="121" t="s">
        <v>235</v>
      </c>
      <c r="J116" s="121" t="s">
        <v>235</v>
      </c>
      <c r="K116" s="121" t="s">
        <v>235</v>
      </c>
      <c r="L116" s="121" t="s">
        <v>235</v>
      </c>
      <c r="M116" s="121" t="s">
        <v>235</v>
      </c>
      <c r="N116" s="121" t="s">
        <v>235</v>
      </c>
      <c r="O116" s="121" t="s">
        <v>235</v>
      </c>
      <c r="P116" s="121" t="s">
        <v>235</v>
      </c>
      <c r="Q116" s="121" t="s">
        <v>235</v>
      </c>
    </row>
    <row r="117" spans="1:17" ht="24.95" customHeight="1" x14ac:dyDescent="0.2">
      <c r="A117" s="107" t="s">
        <v>3087</v>
      </c>
      <c r="B117" s="16" t="s">
        <v>2558</v>
      </c>
      <c r="C117" s="107" t="s">
        <v>2552</v>
      </c>
      <c r="D117" s="107" t="s">
        <v>3729</v>
      </c>
      <c r="E117" s="16" t="s">
        <v>3730</v>
      </c>
      <c r="F117" s="107" t="s">
        <v>3731</v>
      </c>
      <c r="G117" s="107" t="s">
        <v>85</v>
      </c>
      <c r="H117" s="121" t="s">
        <v>235</v>
      </c>
      <c r="I117" s="121" t="s">
        <v>235</v>
      </c>
      <c r="J117" s="121" t="s">
        <v>235</v>
      </c>
      <c r="K117" s="121" t="s">
        <v>235</v>
      </c>
      <c r="L117" s="121" t="s">
        <v>235</v>
      </c>
      <c r="M117" s="121" t="s">
        <v>235</v>
      </c>
      <c r="N117" s="121" t="s">
        <v>235</v>
      </c>
      <c r="O117" s="121" t="s">
        <v>235</v>
      </c>
      <c r="P117" s="121" t="s">
        <v>235</v>
      </c>
      <c r="Q117" s="121" t="s">
        <v>235</v>
      </c>
    </row>
    <row r="118" spans="1:17" ht="24.95" customHeight="1" x14ac:dyDescent="0.2">
      <c r="A118" s="107" t="s">
        <v>3087</v>
      </c>
      <c r="B118" s="16" t="s">
        <v>2559</v>
      </c>
      <c r="C118" s="107" t="s">
        <v>2552</v>
      </c>
      <c r="D118" s="107" t="s">
        <v>3729</v>
      </c>
      <c r="E118" s="16" t="s">
        <v>3730</v>
      </c>
      <c r="F118" s="107" t="s">
        <v>3731</v>
      </c>
      <c r="G118" s="107" t="s">
        <v>85</v>
      </c>
      <c r="H118" s="121" t="s">
        <v>235</v>
      </c>
      <c r="I118" s="121" t="s">
        <v>235</v>
      </c>
      <c r="J118" s="121" t="s">
        <v>235</v>
      </c>
      <c r="K118" s="121" t="s">
        <v>235</v>
      </c>
      <c r="L118" s="121" t="s">
        <v>235</v>
      </c>
      <c r="M118" s="121" t="s">
        <v>235</v>
      </c>
      <c r="N118" s="121" t="s">
        <v>235</v>
      </c>
      <c r="O118" s="121" t="s">
        <v>235</v>
      </c>
      <c r="P118" s="121" t="s">
        <v>235</v>
      </c>
      <c r="Q118" s="121" t="s">
        <v>235</v>
      </c>
    </row>
    <row r="119" spans="1:17" ht="24.95" customHeight="1" x14ac:dyDescent="0.2">
      <c r="A119" s="107" t="s">
        <v>3087</v>
      </c>
      <c r="B119" s="16" t="s">
        <v>2560</v>
      </c>
      <c r="C119" s="107" t="s">
        <v>2552</v>
      </c>
      <c r="D119" s="107" t="s">
        <v>3729</v>
      </c>
      <c r="E119" s="16" t="s">
        <v>3730</v>
      </c>
      <c r="F119" s="107" t="s">
        <v>3731</v>
      </c>
      <c r="G119" s="107" t="s">
        <v>85</v>
      </c>
      <c r="H119" s="121" t="s">
        <v>235</v>
      </c>
      <c r="I119" s="121" t="s">
        <v>235</v>
      </c>
      <c r="J119" s="121" t="s">
        <v>235</v>
      </c>
      <c r="K119" s="121" t="s">
        <v>235</v>
      </c>
      <c r="L119" s="121" t="s">
        <v>235</v>
      </c>
      <c r="M119" s="121" t="s">
        <v>235</v>
      </c>
      <c r="N119" s="121" t="s">
        <v>235</v>
      </c>
      <c r="O119" s="121" t="s">
        <v>235</v>
      </c>
      <c r="P119" s="121" t="s">
        <v>235</v>
      </c>
      <c r="Q119" s="121" t="s">
        <v>235</v>
      </c>
    </row>
    <row r="120" spans="1:17" ht="24.95" customHeight="1" x14ac:dyDescent="0.2">
      <c r="A120" s="107" t="s">
        <v>3087</v>
      </c>
      <c r="B120" s="16" t="s">
        <v>2561</v>
      </c>
      <c r="C120" s="107" t="s">
        <v>2552</v>
      </c>
      <c r="D120" s="107" t="s">
        <v>3729</v>
      </c>
      <c r="E120" s="16" t="s">
        <v>3730</v>
      </c>
      <c r="F120" s="107" t="s">
        <v>3732</v>
      </c>
      <c r="G120" s="107" t="s">
        <v>85</v>
      </c>
      <c r="H120" s="121" t="s">
        <v>235</v>
      </c>
      <c r="I120" s="121" t="s">
        <v>235</v>
      </c>
      <c r="J120" s="121" t="s">
        <v>235</v>
      </c>
      <c r="K120" s="121" t="s">
        <v>235</v>
      </c>
      <c r="L120" s="121" t="s">
        <v>235</v>
      </c>
      <c r="M120" s="121" t="s">
        <v>235</v>
      </c>
      <c r="N120" s="121" t="s">
        <v>235</v>
      </c>
      <c r="O120" s="121" t="s">
        <v>235</v>
      </c>
      <c r="P120" s="121" t="s">
        <v>235</v>
      </c>
      <c r="Q120" s="121" t="s">
        <v>235</v>
      </c>
    </row>
    <row r="121" spans="1:17" ht="24.95" customHeight="1" x14ac:dyDescent="0.2">
      <c r="A121" s="107" t="s">
        <v>3087</v>
      </c>
      <c r="B121" s="16" t="s">
        <v>2563</v>
      </c>
      <c r="C121" s="107" t="s">
        <v>2552</v>
      </c>
      <c r="D121" s="107" t="s">
        <v>3733</v>
      </c>
      <c r="E121" s="16" t="s">
        <v>3730</v>
      </c>
      <c r="F121" s="107" t="s">
        <v>3733</v>
      </c>
      <c r="G121" s="107" t="s">
        <v>3733</v>
      </c>
      <c r="H121" s="121" t="s">
        <v>235</v>
      </c>
      <c r="I121" s="121" t="s">
        <v>235</v>
      </c>
      <c r="J121" s="121" t="s">
        <v>235</v>
      </c>
      <c r="K121" s="121" t="s">
        <v>235</v>
      </c>
      <c r="L121" s="121" t="s">
        <v>235</v>
      </c>
      <c r="M121" s="121" t="s">
        <v>235</v>
      </c>
      <c r="N121" s="121" t="s">
        <v>235</v>
      </c>
      <c r="O121" s="121" t="s">
        <v>235</v>
      </c>
      <c r="P121" s="121" t="s">
        <v>235</v>
      </c>
      <c r="Q121" s="121" t="s">
        <v>235</v>
      </c>
    </row>
    <row r="122" spans="1:17" ht="24.95" customHeight="1" x14ac:dyDescent="0.2">
      <c r="A122" s="107" t="s">
        <v>3087</v>
      </c>
      <c r="B122" s="16" t="s">
        <v>2564</v>
      </c>
      <c r="C122" s="107" t="s">
        <v>2552</v>
      </c>
      <c r="D122" s="16" t="s">
        <v>3734</v>
      </c>
      <c r="E122" s="16" t="s">
        <v>3730</v>
      </c>
      <c r="F122" s="107" t="s">
        <v>3731</v>
      </c>
      <c r="G122" s="107" t="s">
        <v>85</v>
      </c>
      <c r="H122" s="121" t="s">
        <v>235</v>
      </c>
      <c r="I122" s="121" t="s">
        <v>235</v>
      </c>
      <c r="J122" s="121" t="s">
        <v>235</v>
      </c>
      <c r="K122" s="121" t="s">
        <v>235</v>
      </c>
      <c r="L122" s="121" t="s">
        <v>235</v>
      </c>
      <c r="M122" s="121" t="s">
        <v>235</v>
      </c>
      <c r="N122" s="121" t="s">
        <v>235</v>
      </c>
      <c r="O122" s="121" t="s">
        <v>235</v>
      </c>
      <c r="P122" s="121" t="s">
        <v>235</v>
      </c>
      <c r="Q122" s="121" t="s">
        <v>235</v>
      </c>
    </row>
    <row r="123" spans="1:17" ht="24.95" customHeight="1" x14ac:dyDescent="0.2">
      <c r="A123" s="107" t="s">
        <v>3087</v>
      </c>
      <c r="B123" s="16" t="s">
        <v>2567</v>
      </c>
      <c r="C123" s="107" t="s">
        <v>2552</v>
      </c>
      <c r="D123" s="107" t="s">
        <v>3734</v>
      </c>
      <c r="E123" s="16" t="s">
        <v>3730</v>
      </c>
      <c r="F123" s="107" t="s">
        <v>3731</v>
      </c>
      <c r="G123" s="107" t="s">
        <v>85</v>
      </c>
      <c r="H123" s="121" t="s">
        <v>235</v>
      </c>
      <c r="I123" s="121" t="s">
        <v>235</v>
      </c>
      <c r="J123" s="121" t="s">
        <v>235</v>
      </c>
      <c r="K123" s="121" t="s">
        <v>235</v>
      </c>
      <c r="L123" s="121" t="s">
        <v>235</v>
      </c>
      <c r="M123" s="121" t="s">
        <v>235</v>
      </c>
      <c r="N123" s="121" t="s">
        <v>235</v>
      </c>
      <c r="O123" s="121" t="s">
        <v>235</v>
      </c>
      <c r="P123" s="121" t="s">
        <v>235</v>
      </c>
      <c r="Q123" s="121" t="s">
        <v>235</v>
      </c>
    </row>
    <row r="124" spans="1:17" ht="24.95" customHeight="1" x14ac:dyDescent="0.2">
      <c r="A124" s="107" t="s">
        <v>3087</v>
      </c>
      <c r="B124" s="16" t="s">
        <v>2570</v>
      </c>
      <c r="C124" s="107" t="s">
        <v>2552</v>
      </c>
      <c r="D124" s="107" t="s">
        <v>3734</v>
      </c>
      <c r="E124" s="16" t="s">
        <v>3730</v>
      </c>
      <c r="F124" s="107" t="s">
        <v>3731</v>
      </c>
      <c r="G124" s="107" t="s">
        <v>85</v>
      </c>
      <c r="H124" s="121" t="s">
        <v>235</v>
      </c>
      <c r="I124" s="121" t="s">
        <v>235</v>
      </c>
      <c r="J124" s="121" t="s">
        <v>235</v>
      </c>
      <c r="K124" s="121" t="s">
        <v>235</v>
      </c>
      <c r="L124" s="121" t="s">
        <v>235</v>
      </c>
      <c r="M124" s="121" t="s">
        <v>235</v>
      </c>
      <c r="N124" s="121" t="s">
        <v>235</v>
      </c>
      <c r="O124" s="121" t="s">
        <v>235</v>
      </c>
      <c r="P124" s="121" t="s">
        <v>235</v>
      </c>
      <c r="Q124" s="121" t="s">
        <v>235</v>
      </c>
    </row>
    <row r="125" spans="1:17" ht="24.95" customHeight="1" x14ac:dyDescent="0.2">
      <c r="A125" s="107" t="s">
        <v>3087</v>
      </c>
      <c r="B125" s="16" t="s">
        <v>2571</v>
      </c>
      <c r="C125" s="107" t="s">
        <v>2552</v>
      </c>
      <c r="D125" s="16" t="s">
        <v>3735</v>
      </c>
      <c r="E125" s="16" t="s">
        <v>3730</v>
      </c>
      <c r="F125" s="107" t="s">
        <v>3736</v>
      </c>
      <c r="G125" s="16" t="s">
        <v>3737</v>
      </c>
      <c r="H125" s="121" t="s">
        <v>235</v>
      </c>
      <c r="I125" s="121" t="s">
        <v>235</v>
      </c>
      <c r="J125" s="121" t="s">
        <v>235</v>
      </c>
      <c r="K125" s="121" t="s">
        <v>235</v>
      </c>
      <c r="L125" s="121" t="s">
        <v>235</v>
      </c>
      <c r="M125" s="121" t="s">
        <v>235</v>
      </c>
      <c r="N125" s="121" t="s">
        <v>235</v>
      </c>
      <c r="O125" s="121" t="s">
        <v>235</v>
      </c>
      <c r="P125" s="121" t="s">
        <v>235</v>
      </c>
      <c r="Q125" s="121" t="s">
        <v>235</v>
      </c>
    </row>
    <row r="126" spans="1:17" ht="24.95" customHeight="1" x14ac:dyDescent="0.2">
      <c r="A126" s="107" t="s">
        <v>3087</v>
      </c>
      <c r="B126" s="16" t="s">
        <v>2573</v>
      </c>
      <c r="C126" s="107" t="s">
        <v>2552</v>
      </c>
      <c r="D126" s="107" t="s">
        <v>3734</v>
      </c>
      <c r="E126" s="16" t="s">
        <v>3730</v>
      </c>
      <c r="F126" s="107" t="s">
        <v>3731</v>
      </c>
      <c r="G126" s="107" t="s">
        <v>85</v>
      </c>
      <c r="H126" s="121" t="s">
        <v>235</v>
      </c>
      <c r="I126" s="121" t="s">
        <v>235</v>
      </c>
      <c r="J126" s="121" t="s">
        <v>235</v>
      </c>
      <c r="K126" s="121" t="s">
        <v>235</v>
      </c>
      <c r="L126" s="121" t="s">
        <v>235</v>
      </c>
      <c r="M126" s="121" t="s">
        <v>235</v>
      </c>
      <c r="N126" s="121" t="s">
        <v>235</v>
      </c>
      <c r="O126" s="121" t="s">
        <v>235</v>
      </c>
      <c r="P126" s="121" t="s">
        <v>235</v>
      </c>
      <c r="Q126" s="121" t="s">
        <v>235</v>
      </c>
    </row>
    <row r="127" spans="1:17" ht="24.95" customHeight="1" x14ac:dyDescent="0.2">
      <c r="A127" s="107" t="s">
        <v>3087</v>
      </c>
      <c r="B127" s="16" t="s">
        <v>2574</v>
      </c>
      <c r="C127" s="107" t="s">
        <v>2552</v>
      </c>
      <c r="D127" s="107" t="s">
        <v>3734</v>
      </c>
      <c r="E127" s="16" t="s">
        <v>3730</v>
      </c>
      <c r="F127" s="107" t="s">
        <v>3731</v>
      </c>
      <c r="G127" s="107" t="s">
        <v>85</v>
      </c>
      <c r="H127" s="121" t="s">
        <v>235</v>
      </c>
      <c r="I127" s="121" t="s">
        <v>235</v>
      </c>
      <c r="J127" s="121" t="s">
        <v>235</v>
      </c>
      <c r="K127" s="121" t="s">
        <v>235</v>
      </c>
      <c r="L127" s="121" t="s">
        <v>235</v>
      </c>
      <c r="M127" s="121" t="s">
        <v>235</v>
      </c>
      <c r="N127" s="121" t="s">
        <v>235</v>
      </c>
      <c r="O127" s="121" t="s">
        <v>235</v>
      </c>
      <c r="P127" s="121" t="s">
        <v>235</v>
      </c>
      <c r="Q127" s="121" t="s">
        <v>235</v>
      </c>
    </row>
    <row r="128" spans="1:17" ht="24.95" customHeight="1" x14ac:dyDescent="0.2">
      <c r="A128" s="107" t="s">
        <v>3087</v>
      </c>
      <c r="B128" s="16" t="s">
        <v>2576</v>
      </c>
      <c r="C128" s="107" t="s">
        <v>2552</v>
      </c>
      <c r="D128" s="16" t="s">
        <v>85</v>
      </c>
      <c r="E128" s="16" t="s">
        <v>3730</v>
      </c>
      <c r="F128" s="16" t="s">
        <v>3738</v>
      </c>
      <c r="G128" s="107" t="s">
        <v>85</v>
      </c>
      <c r="H128" s="121" t="s">
        <v>235</v>
      </c>
      <c r="I128" s="121" t="s">
        <v>235</v>
      </c>
      <c r="J128" s="121" t="s">
        <v>235</v>
      </c>
      <c r="K128" s="121" t="s">
        <v>235</v>
      </c>
      <c r="L128" s="121" t="s">
        <v>235</v>
      </c>
      <c r="M128" s="121" t="s">
        <v>235</v>
      </c>
      <c r="N128" s="121" t="s">
        <v>235</v>
      </c>
      <c r="O128" s="121" t="s">
        <v>235</v>
      </c>
      <c r="P128" s="121" t="s">
        <v>235</v>
      </c>
      <c r="Q128" s="121" t="s">
        <v>235</v>
      </c>
    </row>
    <row r="129" spans="1:17" ht="24.95" customHeight="1" x14ac:dyDescent="0.2">
      <c r="A129" s="107" t="s">
        <v>3087</v>
      </c>
      <c r="B129" s="16" t="s">
        <v>2577</v>
      </c>
      <c r="C129" s="107" t="s">
        <v>2552</v>
      </c>
      <c r="D129" s="107" t="s">
        <v>3729</v>
      </c>
      <c r="E129" s="16" t="s">
        <v>3730</v>
      </c>
      <c r="F129" s="107" t="s">
        <v>3731</v>
      </c>
      <c r="G129" s="107" t="s">
        <v>85</v>
      </c>
      <c r="H129" s="121" t="s">
        <v>235</v>
      </c>
      <c r="I129" s="121" t="s">
        <v>235</v>
      </c>
      <c r="J129" s="121" t="s">
        <v>235</v>
      </c>
      <c r="K129" s="121" t="s">
        <v>235</v>
      </c>
      <c r="L129" s="121" t="s">
        <v>235</v>
      </c>
      <c r="M129" s="121" t="s">
        <v>235</v>
      </c>
      <c r="N129" s="121" t="s">
        <v>235</v>
      </c>
      <c r="O129" s="121" t="s">
        <v>235</v>
      </c>
      <c r="P129" s="121" t="s">
        <v>235</v>
      </c>
      <c r="Q129" s="121" t="s">
        <v>235</v>
      </c>
    </row>
    <row r="130" spans="1:17" ht="24.95" customHeight="1" x14ac:dyDescent="0.2">
      <c r="A130" s="107" t="s">
        <v>3087</v>
      </c>
      <c r="B130" s="16" t="s">
        <v>2578</v>
      </c>
      <c r="C130" s="107" t="s">
        <v>2552</v>
      </c>
      <c r="D130" s="107" t="s">
        <v>3729</v>
      </c>
      <c r="E130" s="16" t="s">
        <v>3730</v>
      </c>
      <c r="F130" s="107" t="s">
        <v>3731</v>
      </c>
      <c r="G130" s="107" t="s">
        <v>85</v>
      </c>
      <c r="H130" s="121" t="s">
        <v>235</v>
      </c>
      <c r="I130" s="121" t="s">
        <v>235</v>
      </c>
      <c r="J130" s="121" t="s">
        <v>235</v>
      </c>
      <c r="K130" s="121" t="s">
        <v>235</v>
      </c>
      <c r="L130" s="121" t="s">
        <v>235</v>
      </c>
      <c r="M130" s="121" t="s">
        <v>235</v>
      </c>
      <c r="N130" s="121" t="s">
        <v>235</v>
      </c>
      <c r="O130" s="121" t="s">
        <v>235</v>
      </c>
      <c r="P130" s="121" t="s">
        <v>235</v>
      </c>
      <c r="Q130" s="121" t="s">
        <v>235</v>
      </c>
    </row>
    <row r="131" spans="1:17" ht="24.95" customHeight="1" x14ac:dyDescent="0.2">
      <c r="A131" s="107" t="s">
        <v>3087</v>
      </c>
      <c r="B131" s="16" t="s">
        <v>2580</v>
      </c>
      <c r="C131" s="107" t="s">
        <v>2552</v>
      </c>
      <c r="D131" s="107" t="s">
        <v>3729</v>
      </c>
      <c r="E131" s="16" t="s">
        <v>3730</v>
      </c>
      <c r="F131" s="107" t="s">
        <v>3731</v>
      </c>
      <c r="G131" s="107" t="s">
        <v>85</v>
      </c>
      <c r="H131" s="121" t="s">
        <v>235</v>
      </c>
      <c r="I131" s="121" t="s">
        <v>235</v>
      </c>
      <c r="J131" s="121" t="s">
        <v>235</v>
      </c>
      <c r="K131" s="121" t="s">
        <v>235</v>
      </c>
      <c r="L131" s="121" t="s">
        <v>235</v>
      </c>
      <c r="M131" s="121" t="s">
        <v>235</v>
      </c>
      <c r="N131" s="121" t="s">
        <v>235</v>
      </c>
      <c r="O131" s="121" t="s">
        <v>235</v>
      </c>
      <c r="P131" s="121" t="s">
        <v>235</v>
      </c>
      <c r="Q131" s="121" t="s">
        <v>235</v>
      </c>
    </row>
    <row r="132" spans="1:17" ht="24.95" customHeight="1" x14ac:dyDescent="0.2">
      <c r="A132" s="107" t="s">
        <v>3087</v>
      </c>
      <c r="B132" s="16" t="s">
        <v>2581</v>
      </c>
      <c r="C132" s="107" t="s">
        <v>2582</v>
      </c>
      <c r="D132" s="107" t="s">
        <v>3729</v>
      </c>
      <c r="E132" s="16" t="s">
        <v>3730</v>
      </c>
      <c r="F132" s="107" t="s">
        <v>3731</v>
      </c>
      <c r="G132" s="107" t="s">
        <v>85</v>
      </c>
      <c r="H132" s="121" t="s">
        <v>235</v>
      </c>
      <c r="I132" s="121" t="s">
        <v>235</v>
      </c>
      <c r="J132" s="121" t="s">
        <v>235</v>
      </c>
      <c r="K132" s="121" t="s">
        <v>235</v>
      </c>
      <c r="L132" s="121" t="s">
        <v>235</v>
      </c>
      <c r="M132" s="121" t="s">
        <v>235</v>
      </c>
      <c r="N132" s="121" t="s">
        <v>235</v>
      </c>
      <c r="O132" s="121" t="s">
        <v>235</v>
      </c>
      <c r="P132" s="121" t="s">
        <v>235</v>
      </c>
      <c r="Q132" s="121" t="s">
        <v>235</v>
      </c>
    </row>
    <row r="133" spans="1:17" ht="24.95" customHeight="1" x14ac:dyDescent="0.2">
      <c r="A133" s="107" t="s">
        <v>3087</v>
      </c>
      <c r="B133" s="16" t="s">
        <v>2583</v>
      </c>
      <c r="C133" s="107" t="s">
        <v>2582</v>
      </c>
      <c r="D133" s="107" t="s">
        <v>3729</v>
      </c>
      <c r="E133" s="16" t="s">
        <v>3730</v>
      </c>
      <c r="F133" s="107" t="s">
        <v>3731</v>
      </c>
      <c r="G133" s="107" t="s">
        <v>85</v>
      </c>
      <c r="H133" s="121" t="s">
        <v>235</v>
      </c>
      <c r="I133" s="121" t="s">
        <v>235</v>
      </c>
      <c r="J133" s="121" t="s">
        <v>235</v>
      </c>
      <c r="K133" s="121" t="s">
        <v>235</v>
      </c>
      <c r="L133" s="121" t="s">
        <v>235</v>
      </c>
      <c r="M133" s="121" t="s">
        <v>235</v>
      </c>
      <c r="N133" s="121" t="s">
        <v>235</v>
      </c>
      <c r="O133" s="121" t="s">
        <v>235</v>
      </c>
      <c r="P133" s="121" t="s">
        <v>235</v>
      </c>
      <c r="Q133" s="121" t="s">
        <v>235</v>
      </c>
    </row>
    <row r="134" spans="1:17" ht="24.95" customHeight="1" x14ac:dyDescent="0.2">
      <c r="A134" s="107" t="s">
        <v>3087</v>
      </c>
      <c r="B134" s="16" t="s">
        <v>2584</v>
      </c>
      <c r="C134" s="107" t="s">
        <v>2582</v>
      </c>
      <c r="D134" s="107" t="s">
        <v>3729</v>
      </c>
      <c r="E134" s="16" t="s">
        <v>3730</v>
      </c>
      <c r="F134" s="16" t="s">
        <v>3739</v>
      </c>
      <c r="G134" s="107" t="s">
        <v>85</v>
      </c>
      <c r="H134" s="121" t="s">
        <v>235</v>
      </c>
      <c r="I134" s="121" t="s">
        <v>235</v>
      </c>
      <c r="J134" s="121" t="s">
        <v>235</v>
      </c>
      <c r="K134" s="121" t="s">
        <v>235</v>
      </c>
      <c r="L134" s="121" t="s">
        <v>235</v>
      </c>
      <c r="M134" s="121" t="s">
        <v>235</v>
      </c>
      <c r="N134" s="121" t="s">
        <v>235</v>
      </c>
      <c r="O134" s="121" t="s">
        <v>235</v>
      </c>
      <c r="P134" s="121" t="s">
        <v>235</v>
      </c>
      <c r="Q134" s="121" t="s">
        <v>235</v>
      </c>
    </row>
    <row r="135" spans="1:17" ht="24.95" customHeight="1" x14ac:dyDescent="0.2">
      <c r="A135" s="107" t="s">
        <v>3087</v>
      </c>
      <c r="B135" s="16" t="s">
        <v>2585</v>
      </c>
      <c r="C135" s="107" t="s">
        <v>2586</v>
      </c>
      <c r="D135" s="107" t="s">
        <v>3729</v>
      </c>
      <c r="E135" s="16" t="s">
        <v>3730</v>
      </c>
      <c r="F135" s="107" t="s">
        <v>3731</v>
      </c>
      <c r="G135" s="107" t="s">
        <v>85</v>
      </c>
      <c r="H135" s="121" t="s">
        <v>235</v>
      </c>
      <c r="I135" s="121" t="s">
        <v>235</v>
      </c>
      <c r="J135" s="121" t="s">
        <v>235</v>
      </c>
      <c r="K135" s="121" t="s">
        <v>235</v>
      </c>
      <c r="L135" s="121" t="s">
        <v>235</v>
      </c>
      <c r="M135" s="121" t="s">
        <v>235</v>
      </c>
      <c r="N135" s="121" t="s">
        <v>235</v>
      </c>
      <c r="O135" s="121" t="s">
        <v>235</v>
      </c>
      <c r="P135" s="121" t="s">
        <v>235</v>
      </c>
      <c r="Q135" s="121" t="s">
        <v>235</v>
      </c>
    </row>
    <row r="136" spans="1:17" ht="24.95" customHeight="1" x14ac:dyDescent="0.2">
      <c r="A136" s="107" t="s">
        <v>3087</v>
      </c>
      <c r="B136" s="16" t="s">
        <v>2587</v>
      </c>
      <c r="C136" s="107" t="s">
        <v>2586</v>
      </c>
      <c r="D136" s="107" t="s">
        <v>3729</v>
      </c>
      <c r="E136" s="16" t="s">
        <v>3730</v>
      </c>
      <c r="F136" s="107" t="s">
        <v>3731</v>
      </c>
      <c r="G136" s="107" t="s">
        <v>85</v>
      </c>
      <c r="H136" s="121" t="s">
        <v>235</v>
      </c>
      <c r="I136" s="121" t="s">
        <v>235</v>
      </c>
      <c r="J136" s="121" t="s">
        <v>235</v>
      </c>
      <c r="K136" s="121" t="s">
        <v>235</v>
      </c>
      <c r="L136" s="121" t="s">
        <v>235</v>
      </c>
      <c r="M136" s="121" t="s">
        <v>235</v>
      </c>
      <c r="N136" s="121" t="s">
        <v>235</v>
      </c>
      <c r="O136" s="121" t="s">
        <v>235</v>
      </c>
      <c r="P136" s="121" t="s">
        <v>235</v>
      </c>
      <c r="Q136" s="121" t="s">
        <v>235</v>
      </c>
    </row>
    <row r="137" spans="1:17" ht="24.95" customHeight="1" x14ac:dyDescent="0.2">
      <c r="A137" s="107" t="s">
        <v>3087</v>
      </c>
      <c r="B137" s="16" t="s">
        <v>2588</v>
      </c>
      <c r="C137" s="107" t="s">
        <v>2586</v>
      </c>
      <c r="D137" s="107" t="s">
        <v>3729</v>
      </c>
      <c r="E137" s="16" t="s">
        <v>3730</v>
      </c>
      <c r="F137" s="107" t="s">
        <v>3731</v>
      </c>
      <c r="G137" s="107" t="s">
        <v>85</v>
      </c>
      <c r="H137" s="121" t="s">
        <v>235</v>
      </c>
      <c r="I137" s="121" t="s">
        <v>235</v>
      </c>
      <c r="J137" s="121" t="s">
        <v>235</v>
      </c>
      <c r="K137" s="121" t="s">
        <v>235</v>
      </c>
      <c r="L137" s="121" t="s">
        <v>235</v>
      </c>
      <c r="M137" s="121" t="s">
        <v>235</v>
      </c>
      <c r="N137" s="121" t="s">
        <v>235</v>
      </c>
      <c r="O137" s="121" t="s">
        <v>235</v>
      </c>
      <c r="P137" s="121" t="s">
        <v>235</v>
      </c>
      <c r="Q137" s="121" t="s">
        <v>235</v>
      </c>
    </row>
    <row r="138" spans="1:17" ht="24.95" customHeight="1" x14ac:dyDescent="0.2">
      <c r="A138" s="107" t="s">
        <v>3087</v>
      </c>
      <c r="B138" s="16" t="s">
        <v>2589</v>
      </c>
      <c r="C138" s="107" t="s">
        <v>2590</v>
      </c>
      <c r="D138" s="107" t="s">
        <v>3729</v>
      </c>
      <c r="E138" s="16" t="s">
        <v>3730</v>
      </c>
      <c r="F138" s="107" t="s">
        <v>3731</v>
      </c>
      <c r="G138" s="107" t="s">
        <v>85</v>
      </c>
      <c r="H138" s="121" t="s">
        <v>235</v>
      </c>
      <c r="I138" s="121" t="s">
        <v>235</v>
      </c>
      <c r="J138" s="121" t="s">
        <v>235</v>
      </c>
      <c r="K138" s="121" t="s">
        <v>235</v>
      </c>
      <c r="L138" s="121" t="s">
        <v>235</v>
      </c>
      <c r="M138" s="121" t="s">
        <v>235</v>
      </c>
      <c r="N138" s="121" t="s">
        <v>235</v>
      </c>
      <c r="O138" s="121" t="s">
        <v>235</v>
      </c>
      <c r="P138" s="121" t="s">
        <v>235</v>
      </c>
      <c r="Q138" s="121" t="s">
        <v>235</v>
      </c>
    </row>
    <row r="139" spans="1:17" ht="24.95" customHeight="1" x14ac:dyDescent="0.2">
      <c r="A139" s="107" t="s">
        <v>3087</v>
      </c>
      <c r="B139" s="16" t="s">
        <v>2591</v>
      </c>
      <c r="C139" s="107" t="s">
        <v>2590</v>
      </c>
      <c r="D139" s="107" t="s">
        <v>3729</v>
      </c>
      <c r="E139" s="16" t="s">
        <v>3730</v>
      </c>
      <c r="F139" s="107" t="s">
        <v>3731</v>
      </c>
      <c r="G139" s="107" t="s">
        <v>85</v>
      </c>
      <c r="H139" s="121" t="s">
        <v>235</v>
      </c>
      <c r="I139" s="121" t="s">
        <v>235</v>
      </c>
      <c r="J139" s="121" t="s">
        <v>235</v>
      </c>
      <c r="K139" s="121" t="s">
        <v>235</v>
      </c>
      <c r="L139" s="121" t="s">
        <v>235</v>
      </c>
      <c r="M139" s="121" t="s">
        <v>235</v>
      </c>
      <c r="N139" s="121" t="s">
        <v>235</v>
      </c>
      <c r="O139" s="121" t="s">
        <v>235</v>
      </c>
      <c r="P139" s="121" t="s">
        <v>235</v>
      </c>
      <c r="Q139" s="121" t="s">
        <v>235</v>
      </c>
    </row>
    <row r="140" spans="1:17" ht="24.95" customHeight="1" x14ac:dyDescent="0.2">
      <c r="A140" s="107" t="s">
        <v>3087</v>
      </c>
      <c r="B140" s="16" t="s">
        <v>2593</v>
      </c>
      <c r="C140" s="107" t="s">
        <v>2590</v>
      </c>
      <c r="D140" s="107" t="s">
        <v>3729</v>
      </c>
      <c r="E140" s="16" t="s">
        <v>3730</v>
      </c>
      <c r="F140" s="107" t="s">
        <v>3731</v>
      </c>
      <c r="G140" s="107" t="s">
        <v>85</v>
      </c>
      <c r="H140" s="121" t="s">
        <v>235</v>
      </c>
      <c r="I140" s="121" t="s">
        <v>235</v>
      </c>
      <c r="J140" s="121" t="s">
        <v>235</v>
      </c>
      <c r="K140" s="121" t="s">
        <v>235</v>
      </c>
      <c r="L140" s="121" t="s">
        <v>235</v>
      </c>
      <c r="M140" s="121" t="s">
        <v>235</v>
      </c>
      <c r="N140" s="121" t="s">
        <v>235</v>
      </c>
      <c r="O140" s="121" t="s">
        <v>235</v>
      </c>
      <c r="P140" s="121" t="s">
        <v>235</v>
      </c>
      <c r="Q140" s="121" t="s">
        <v>235</v>
      </c>
    </row>
    <row r="141" spans="1:17" ht="24.95" customHeight="1" x14ac:dyDescent="0.2">
      <c r="A141" s="107" t="s">
        <v>3087</v>
      </c>
      <c r="B141" s="16" t="s">
        <v>2594</v>
      </c>
      <c r="C141" s="107" t="s">
        <v>2590</v>
      </c>
      <c r="D141" s="107" t="s">
        <v>3729</v>
      </c>
      <c r="E141" s="16" t="s">
        <v>3730</v>
      </c>
      <c r="F141" s="107" t="s">
        <v>3731</v>
      </c>
      <c r="G141" s="107" t="s">
        <v>85</v>
      </c>
      <c r="H141" s="121" t="s">
        <v>235</v>
      </c>
      <c r="I141" s="121" t="s">
        <v>235</v>
      </c>
      <c r="J141" s="121" t="s">
        <v>235</v>
      </c>
      <c r="K141" s="121" t="s">
        <v>235</v>
      </c>
      <c r="L141" s="121" t="s">
        <v>235</v>
      </c>
      <c r="M141" s="121" t="s">
        <v>235</v>
      </c>
      <c r="N141" s="121" t="s">
        <v>235</v>
      </c>
      <c r="O141" s="121" t="s">
        <v>235</v>
      </c>
      <c r="P141" s="121" t="s">
        <v>235</v>
      </c>
      <c r="Q141" s="121" t="s">
        <v>235</v>
      </c>
    </row>
    <row r="142" spans="1:17" ht="24.95" customHeight="1" x14ac:dyDescent="0.2">
      <c r="A142" s="107" t="s">
        <v>3087</v>
      </c>
      <c r="B142" s="16" t="s">
        <v>2595</v>
      </c>
      <c r="C142" s="107" t="s">
        <v>2590</v>
      </c>
      <c r="D142" s="107" t="s">
        <v>3729</v>
      </c>
      <c r="E142" s="16" t="s">
        <v>3730</v>
      </c>
      <c r="F142" s="107" t="s">
        <v>3731</v>
      </c>
      <c r="G142" s="107" t="s">
        <v>85</v>
      </c>
      <c r="H142" s="121" t="s">
        <v>235</v>
      </c>
      <c r="I142" s="121" t="s">
        <v>235</v>
      </c>
      <c r="J142" s="121" t="s">
        <v>235</v>
      </c>
      <c r="K142" s="121" t="s">
        <v>235</v>
      </c>
      <c r="L142" s="121" t="s">
        <v>235</v>
      </c>
      <c r="M142" s="121" t="s">
        <v>235</v>
      </c>
      <c r="N142" s="121" t="s">
        <v>235</v>
      </c>
      <c r="O142" s="121" t="s">
        <v>235</v>
      </c>
      <c r="P142" s="121" t="s">
        <v>235</v>
      </c>
      <c r="Q142" s="121" t="s">
        <v>235</v>
      </c>
    </row>
    <row r="143" spans="1:17" ht="24.95" customHeight="1" x14ac:dyDescent="0.2">
      <c r="A143" s="107" t="s">
        <v>3087</v>
      </c>
      <c r="B143" s="16" t="s">
        <v>2596</v>
      </c>
      <c r="C143" s="107" t="s">
        <v>2609</v>
      </c>
      <c r="D143" s="107" t="s">
        <v>3740</v>
      </c>
      <c r="E143" s="16" t="s">
        <v>3730</v>
      </c>
      <c r="F143" s="16" t="s">
        <v>3731</v>
      </c>
      <c r="G143" s="107" t="s">
        <v>85</v>
      </c>
      <c r="H143" s="121" t="s">
        <v>235</v>
      </c>
      <c r="I143" s="121" t="s">
        <v>235</v>
      </c>
      <c r="J143" s="121" t="s">
        <v>235</v>
      </c>
      <c r="K143" s="121" t="s">
        <v>235</v>
      </c>
      <c r="L143" s="121" t="s">
        <v>235</v>
      </c>
      <c r="M143" s="121" t="s">
        <v>235</v>
      </c>
      <c r="N143" s="121" t="s">
        <v>235</v>
      </c>
      <c r="O143" s="121" t="s">
        <v>235</v>
      </c>
      <c r="P143" s="121" t="s">
        <v>235</v>
      </c>
      <c r="Q143" s="121" t="s">
        <v>235</v>
      </c>
    </row>
    <row r="144" spans="1:17" ht="24.95" customHeight="1" x14ac:dyDescent="0.2">
      <c r="A144" s="107" t="s">
        <v>3087</v>
      </c>
      <c r="B144" s="16" t="s">
        <v>2597</v>
      </c>
      <c r="C144" s="107" t="s">
        <v>2590</v>
      </c>
      <c r="D144" s="107" t="s">
        <v>3729</v>
      </c>
      <c r="E144" s="16" t="s">
        <v>3730</v>
      </c>
      <c r="F144" s="16" t="s">
        <v>3732</v>
      </c>
      <c r="G144" s="107" t="s">
        <v>85</v>
      </c>
      <c r="H144" s="121" t="s">
        <v>235</v>
      </c>
      <c r="I144" s="121" t="s">
        <v>235</v>
      </c>
      <c r="J144" s="121" t="s">
        <v>235</v>
      </c>
      <c r="K144" s="121" t="s">
        <v>235</v>
      </c>
      <c r="L144" s="121" t="s">
        <v>235</v>
      </c>
      <c r="M144" s="121" t="s">
        <v>235</v>
      </c>
      <c r="N144" s="121" t="s">
        <v>235</v>
      </c>
      <c r="O144" s="121" t="s">
        <v>235</v>
      </c>
      <c r="P144" s="121" t="s">
        <v>235</v>
      </c>
      <c r="Q144" s="121" t="s">
        <v>235</v>
      </c>
    </row>
    <row r="145" spans="1:17" ht="24.95" customHeight="1" x14ac:dyDescent="0.2">
      <c r="A145" s="107" t="s">
        <v>3087</v>
      </c>
      <c r="B145" s="16" t="s">
        <v>2599</v>
      </c>
      <c r="C145" s="107" t="s">
        <v>2590</v>
      </c>
      <c r="D145" s="107" t="s">
        <v>3741</v>
      </c>
      <c r="E145" s="16" t="s">
        <v>3730</v>
      </c>
      <c r="F145" s="16" t="s">
        <v>3742</v>
      </c>
      <c r="G145" s="107" t="s">
        <v>85</v>
      </c>
      <c r="H145" s="121" t="s">
        <v>235</v>
      </c>
      <c r="I145" s="121" t="s">
        <v>235</v>
      </c>
      <c r="J145" s="121" t="s">
        <v>235</v>
      </c>
      <c r="K145" s="121" t="s">
        <v>235</v>
      </c>
      <c r="L145" s="121" t="s">
        <v>235</v>
      </c>
      <c r="M145" s="121" t="s">
        <v>235</v>
      </c>
      <c r="N145" s="121" t="s">
        <v>235</v>
      </c>
      <c r="O145" s="121" t="s">
        <v>235</v>
      </c>
      <c r="P145" s="121" t="s">
        <v>235</v>
      </c>
      <c r="Q145" s="121" t="s">
        <v>235</v>
      </c>
    </row>
    <row r="146" spans="1:17" ht="24.95" customHeight="1" x14ac:dyDescent="0.2">
      <c r="A146" s="107" t="s">
        <v>3087</v>
      </c>
      <c r="B146" s="16" t="s">
        <v>2601</v>
      </c>
      <c r="C146" s="107" t="s">
        <v>2590</v>
      </c>
      <c r="D146" s="107" t="s">
        <v>3729</v>
      </c>
      <c r="E146" s="16" t="s">
        <v>3730</v>
      </c>
      <c r="F146" s="107" t="s">
        <v>3731</v>
      </c>
      <c r="G146" s="107" t="s">
        <v>85</v>
      </c>
      <c r="H146" s="121" t="s">
        <v>235</v>
      </c>
      <c r="I146" s="121" t="s">
        <v>235</v>
      </c>
      <c r="J146" s="121" t="s">
        <v>235</v>
      </c>
      <c r="K146" s="121" t="s">
        <v>235</v>
      </c>
      <c r="L146" s="121" t="s">
        <v>235</v>
      </c>
      <c r="M146" s="121" t="s">
        <v>235</v>
      </c>
      <c r="N146" s="121" t="s">
        <v>235</v>
      </c>
      <c r="O146" s="121" t="s">
        <v>235</v>
      </c>
      <c r="P146" s="121" t="s">
        <v>235</v>
      </c>
      <c r="Q146" s="121" t="s">
        <v>235</v>
      </c>
    </row>
    <row r="147" spans="1:17" ht="24.95" customHeight="1" x14ac:dyDescent="0.2">
      <c r="A147" s="107" t="s">
        <v>3073</v>
      </c>
      <c r="B147" s="16" t="s">
        <v>2551</v>
      </c>
      <c r="C147" s="107" t="s">
        <v>2552</v>
      </c>
      <c r="D147" s="16" t="s">
        <v>4286</v>
      </c>
      <c r="E147" s="16" t="s">
        <v>4287</v>
      </c>
      <c r="F147" s="16" t="s">
        <v>4288</v>
      </c>
      <c r="G147" s="107" t="s">
        <v>85</v>
      </c>
      <c r="H147" s="107" t="s">
        <v>4289</v>
      </c>
      <c r="I147" s="16" t="s">
        <v>4290</v>
      </c>
      <c r="J147" s="16" t="s">
        <v>4291</v>
      </c>
      <c r="K147" s="16" t="s">
        <v>4291</v>
      </c>
      <c r="L147" s="16" t="s">
        <v>4291</v>
      </c>
      <c r="M147" s="16" t="s">
        <v>4291</v>
      </c>
      <c r="N147" s="16" t="s">
        <v>4291</v>
      </c>
      <c r="O147" s="16" t="s">
        <v>4291</v>
      </c>
      <c r="P147" s="16" t="s">
        <v>4291</v>
      </c>
      <c r="Q147" s="107"/>
    </row>
    <row r="148" spans="1:17" ht="24.95" customHeight="1" x14ac:dyDescent="0.2">
      <c r="A148" s="107" t="s">
        <v>3073</v>
      </c>
      <c r="B148" s="16" t="s">
        <v>2557</v>
      </c>
      <c r="C148" s="107" t="s">
        <v>2552</v>
      </c>
      <c r="D148" s="16" t="s">
        <v>4292</v>
      </c>
      <c r="E148" s="107" t="s">
        <v>4293</v>
      </c>
      <c r="F148" s="107" t="s">
        <v>4294</v>
      </c>
      <c r="G148" s="107" t="s">
        <v>4295</v>
      </c>
      <c r="H148" s="107" t="s">
        <v>4289</v>
      </c>
      <c r="I148" s="16" t="s">
        <v>4290</v>
      </c>
      <c r="J148" s="16" t="s">
        <v>4291</v>
      </c>
      <c r="K148" s="16" t="s">
        <v>4291</v>
      </c>
      <c r="L148" s="16" t="s">
        <v>4291</v>
      </c>
      <c r="M148" s="16" t="s">
        <v>4291</v>
      </c>
      <c r="N148" s="16" t="s">
        <v>4291</v>
      </c>
      <c r="O148" s="16" t="s">
        <v>4291</v>
      </c>
      <c r="P148" s="16" t="s">
        <v>4291</v>
      </c>
      <c r="Q148" s="107" t="s">
        <v>4296</v>
      </c>
    </row>
    <row r="149" spans="1:17" ht="24.95" customHeight="1" x14ac:dyDescent="0.2">
      <c r="A149" s="107" t="s">
        <v>3073</v>
      </c>
      <c r="B149" s="16" t="s">
        <v>2558</v>
      </c>
      <c r="C149" s="107" t="s">
        <v>2552</v>
      </c>
      <c r="D149" s="16" t="s">
        <v>4297</v>
      </c>
      <c r="E149" s="107" t="s">
        <v>4298</v>
      </c>
      <c r="F149" s="107" t="s">
        <v>4299</v>
      </c>
      <c r="G149" s="107" t="s">
        <v>4299</v>
      </c>
      <c r="H149" s="107" t="s">
        <v>4299</v>
      </c>
      <c r="I149" s="107" t="s">
        <v>4299</v>
      </c>
      <c r="J149" s="107" t="s">
        <v>4299</v>
      </c>
      <c r="K149" s="107" t="s">
        <v>4299</v>
      </c>
      <c r="L149" s="107" t="s">
        <v>4299</v>
      </c>
      <c r="M149" s="107" t="s">
        <v>4299</v>
      </c>
      <c r="N149" s="107" t="s">
        <v>4299</v>
      </c>
      <c r="O149" s="107" t="s">
        <v>4299</v>
      </c>
      <c r="P149" s="107" t="s">
        <v>4299</v>
      </c>
      <c r="Q149" s="107" t="s">
        <v>4296</v>
      </c>
    </row>
    <row r="150" spans="1:17" ht="24.95" customHeight="1" x14ac:dyDescent="0.2">
      <c r="A150" s="107" t="s">
        <v>3073</v>
      </c>
      <c r="B150" s="16" t="s">
        <v>2559</v>
      </c>
      <c r="C150" s="107" t="s">
        <v>2552</v>
      </c>
      <c r="D150" s="16" t="s">
        <v>4300</v>
      </c>
      <c r="E150" s="16" t="s">
        <v>4301</v>
      </c>
      <c r="F150" s="107" t="s">
        <v>4299</v>
      </c>
      <c r="G150" s="107" t="s">
        <v>4299</v>
      </c>
      <c r="H150" s="107" t="s">
        <v>4299</v>
      </c>
      <c r="I150" s="107" t="s">
        <v>4299</v>
      </c>
      <c r="J150" s="107" t="s">
        <v>4299</v>
      </c>
      <c r="K150" s="107" t="s">
        <v>4299</v>
      </c>
      <c r="L150" s="107" t="s">
        <v>4299</v>
      </c>
      <c r="M150" s="107" t="s">
        <v>4299</v>
      </c>
      <c r="N150" s="107" t="s">
        <v>4299</v>
      </c>
      <c r="O150" s="107" t="s">
        <v>4299</v>
      </c>
      <c r="P150" s="107" t="s">
        <v>4299</v>
      </c>
      <c r="Q150" s="107"/>
    </row>
    <row r="151" spans="1:17" ht="24.95" customHeight="1" x14ac:dyDescent="0.2">
      <c r="A151" s="107" t="s">
        <v>3073</v>
      </c>
      <c r="B151" s="16" t="s">
        <v>2560</v>
      </c>
      <c r="C151" s="107" t="s">
        <v>2552</v>
      </c>
      <c r="D151" s="16" t="s">
        <v>4302</v>
      </c>
      <c r="E151" s="107" t="s">
        <v>4298</v>
      </c>
      <c r="F151" s="107" t="s">
        <v>4303</v>
      </c>
      <c r="G151" s="107" t="s">
        <v>85</v>
      </c>
      <c r="H151" s="107" t="s">
        <v>4299</v>
      </c>
      <c r="I151" s="107" t="s">
        <v>4299</v>
      </c>
      <c r="J151" s="107" t="s">
        <v>4299</v>
      </c>
      <c r="K151" s="107" t="s">
        <v>4299</v>
      </c>
      <c r="L151" s="107" t="s">
        <v>4299</v>
      </c>
      <c r="M151" s="107" t="s">
        <v>4299</v>
      </c>
      <c r="N151" s="107" t="s">
        <v>4299</v>
      </c>
      <c r="O151" s="107" t="s">
        <v>4299</v>
      </c>
      <c r="P151" s="107" t="s">
        <v>4299</v>
      </c>
      <c r="Q151" s="107"/>
    </row>
    <row r="152" spans="1:17" ht="24.95" customHeight="1" x14ac:dyDescent="0.2">
      <c r="A152" s="107" t="s">
        <v>3073</v>
      </c>
      <c r="B152" s="16" t="s">
        <v>2561</v>
      </c>
      <c r="C152" s="107" t="s">
        <v>2552</v>
      </c>
      <c r="D152" s="107" t="s">
        <v>216</v>
      </c>
      <c r="E152" s="107" t="s">
        <v>4298</v>
      </c>
      <c r="F152" s="16" t="s">
        <v>4304</v>
      </c>
      <c r="G152" s="107" t="s">
        <v>3806</v>
      </c>
      <c r="H152" s="107" t="s">
        <v>4299</v>
      </c>
      <c r="I152" s="107" t="s">
        <v>4299</v>
      </c>
      <c r="J152" s="107" t="s">
        <v>4299</v>
      </c>
      <c r="K152" s="107" t="s">
        <v>4299</v>
      </c>
      <c r="L152" s="107" t="s">
        <v>4299</v>
      </c>
      <c r="M152" s="107" t="s">
        <v>4299</v>
      </c>
      <c r="N152" s="107" t="s">
        <v>4299</v>
      </c>
      <c r="O152" s="107" t="s">
        <v>4299</v>
      </c>
      <c r="P152" s="107" t="s">
        <v>4299</v>
      </c>
      <c r="Q152" s="107"/>
    </row>
    <row r="153" spans="1:17" ht="24.95" customHeight="1" x14ac:dyDescent="0.2">
      <c r="A153" s="107" t="s">
        <v>3073</v>
      </c>
      <c r="B153" s="16" t="s">
        <v>2563</v>
      </c>
      <c r="C153" s="107" t="s">
        <v>2552</v>
      </c>
      <c r="D153" s="16" t="s">
        <v>4305</v>
      </c>
      <c r="E153" s="16" t="s">
        <v>4306</v>
      </c>
      <c r="F153" s="107" t="s">
        <v>4307</v>
      </c>
      <c r="G153" s="107"/>
      <c r="H153" s="107" t="s">
        <v>4289</v>
      </c>
      <c r="I153" s="107"/>
      <c r="J153" s="107"/>
      <c r="K153" s="107"/>
      <c r="L153" s="107"/>
      <c r="M153" s="107"/>
      <c r="N153" s="107"/>
      <c r="O153" s="107"/>
      <c r="P153" s="107"/>
      <c r="Q153" s="107"/>
    </row>
    <row r="154" spans="1:17" ht="24.95" customHeight="1" x14ac:dyDescent="0.2">
      <c r="A154" s="107" t="s">
        <v>3073</v>
      </c>
      <c r="B154" s="16" t="s">
        <v>2564</v>
      </c>
      <c r="C154" s="107" t="s">
        <v>2552</v>
      </c>
      <c r="D154" s="16" t="s">
        <v>4308</v>
      </c>
      <c r="E154" s="107"/>
      <c r="F154" s="107"/>
      <c r="G154" s="107"/>
      <c r="H154" s="107" t="s">
        <v>4289</v>
      </c>
      <c r="I154" s="107"/>
      <c r="J154" s="107"/>
      <c r="K154" s="107"/>
      <c r="L154" s="107"/>
      <c r="M154" s="107"/>
      <c r="N154" s="107"/>
      <c r="O154" s="107"/>
      <c r="P154" s="107"/>
      <c r="Q154" s="107"/>
    </row>
    <row r="155" spans="1:17" ht="24.95" customHeight="1" x14ac:dyDescent="0.2">
      <c r="A155" s="107" t="s">
        <v>3073</v>
      </c>
      <c r="B155" s="16" t="s">
        <v>2567</v>
      </c>
      <c r="C155" s="107" t="s">
        <v>2552</v>
      </c>
      <c r="D155" s="16" t="s">
        <v>4309</v>
      </c>
      <c r="E155" s="107"/>
      <c r="F155" s="107"/>
      <c r="G155" s="107"/>
      <c r="H155" s="107" t="s">
        <v>4289</v>
      </c>
      <c r="I155" s="107"/>
      <c r="J155" s="107"/>
      <c r="K155" s="107"/>
      <c r="L155" s="107"/>
      <c r="M155" s="107"/>
      <c r="N155" s="107"/>
      <c r="O155" s="107"/>
      <c r="P155" s="107"/>
      <c r="Q155" s="107"/>
    </row>
    <row r="156" spans="1:17" ht="24.95" customHeight="1" x14ac:dyDescent="0.2">
      <c r="A156" s="107" t="s">
        <v>3073</v>
      </c>
      <c r="B156" s="16" t="s">
        <v>2570</v>
      </c>
      <c r="C156" s="107" t="s">
        <v>2552</v>
      </c>
      <c r="D156" s="107" t="s">
        <v>3729</v>
      </c>
      <c r="E156" s="107"/>
      <c r="F156" s="16" t="s">
        <v>4310</v>
      </c>
      <c r="G156" s="107"/>
      <c r="H156" s="107" t="s">
        <v>4289</v>
      </c>
      <c r="I156" s="16" t="s">
        <v>4311</v>
      </c>
      <c r="J156" s="107"/>
      <c r="K156" s="107"/>
      <c r="L156" s="107"/>
      <c r="M156" s="107"/>
      <c r="N156" s="107"/>
      <c r="O156" s="107"/>
      <c r="P156" s="107"/>
      <c r="Q156" s="107"/>
    </row>
    <row r="157" spans="1:17" ht="24.95" customHeight="1" x14ac:dyDescent="0.2">
      <c r="A157" s="107" t="s">
        <v>3073</v>
      </c>
      <c r="B157" s="16" t="s">
        <v>2571</v>
      </c>
      <c r="C157" s="107" t="s">
        <v>2552</v>
      </c>
      <c r="D157" s="16" t="s">
        <v>4312</v>
      </c>
      <c r="E157" s="107"/>
      <c r="F157" s="16" t="s">
        <v>4313</v>
      </c>
      <c r="G157" s="107"/>
      <c r="H157" s="107" t="s">
        <v>4289</v>
      </c>
      <c r="I157" s="16" t="s">
        <v>4314</v>
      </c>
      <c r="J157" s="107"/>
      <c r="K157" s="107"/>
      <c r="L157" s="107"/>
      <c r="M157" s="107"/>
      <c r="N157" s="107"/>
      <c r="O157" s="107"/>
      <c r="P157" s="107"/>
      <c r="Q157" s="107"/>
    </row>
    <row r="158" spans="1:17" ht="24.95" customHeight="1" x14ac:dyDescent="0.2">
      <c r="A158" s="107" t="s">
        <v>3073</v>
      </c>
      <c r="B158" s="16" t="s">
        <v>2573</v>
      </c>
      <c r="C158" s="107" t="s">
        <v>2552</v>
      </c>
      <c r="D158" s="16" t="s">
        <v>4315</v>
      </c>
      <c r="E158" s="107"/>
      <c r="F158" s="16" t="s">
        <v>4316</v>
      </c>
      <c r="G158" s="107"/>
      <c r="H158" s="107" t="s">
        <v>4289</v>
      </c>
      <c r="I158" s="16" t="s">
        <v>4317</v>
      </c>
      <c r="J158" s="107"/>
      <c r="K158" s="107"/>
      <c r="L158" s="107"/>
      <c r="M158" s="107"/>
      <c r="N158" s="107"/>
      <c r="O158" s="107"/>
      <c r="P158" s="107"/>
      <c r="Q158" s="107"/>
    </row>
    <row r="159" spans="1:17" ht="24.95" customHeight="1" x14ac:dyDescent="0.2">
      <c r="A159" s="107" t="s">
        <v>3073</v>
      </c>
      <c r="B159" s="16" t="s">
        <v>2574</v>
      </c>
      <c r="C159" s="107" t="s">
        <v>2552</v>
      </c>
      <c r="D159" s="16" t="s">
        <v>4318</v>
      </c>
      <c r="E159" s="107"/>
      <c r="F159" s="16" t="s">
        <v>4319</v>
      </c>
      <c r="G159" s="107"/>
      <c r="H159" s="107" t="s">
        <v>4289</v>
      </c>
      <c r="I159" s="16" t="s">
        <v>4320</v>
      </c>
      <c r="J159" s="107"/>
      <c r="K159" s="107"/>
      <c r="L159" s="107"/>
      <c r="M159" s="107"/>
      <c r="N159" s="107"/>
      <c r="O159" s="107"/>
      <c r="P159" s="107"/>
      <c r="Q159" s="107"/>
    </row>
    <row r="160" spans="1:17" ht="24.95" customHeight="1" x14ac:dyDescent="0.2">
      <c r="A160" s="107" t="s">
        <v>3073</v>
      </c>
      <c r="B160" s="16" t="s">
        <v>2576</v>
      </c>
      <c r="C160" s="107" t="s">
        <v>2552</v>
      </c>
      <c r="D160" s="107" t="s">
        <v>4321</v>
      </c>
      <c r="E160" s="107"/>
      <c r="F160" s="107"/>
      <c r="G160" s="107"/>
      <c r="H160" s="107" t="s">
        <v>4289</v>
      </c>
      <c r="I160" s="107"/>
      <c r="J160" s="107"/>
      <c r="K160" s="107"/>
      <c r="L160" s="107"/>
      <c r="M160" s="107"/>
      <c r="N160" s="107"/>
      <c r="O160" s="107"/>
      <c r="P160" s="107"/>
      <c r="Q160" s="107"/>
    </row>
    <row r="161" spans="1:17" ht="24.95" customHeight="1" x14ac:dyDescent="0.2">
      <c r="A161" s="107" t="s">
        <v>3073</v>
      </c>
      <c r="B161" s="16" t="s">
        <v>2577</v>
      </c>
      <c r="C161" s="107" t="s">
        <v>2552</v>
      </c>
      <c r="D161" s="107" t="s">
        <v>4322</v>
      </c>
      <c r="E161" s="107"/>
      <c r="F161" s="107"/>
      <c r="G161" s="107"/>
      <c r="H161" s="107" t="s">
        <v>4289</v>
      </c>
      <c r="I161" s="107"/>
      <c r="J161" s="107"/>
      <c r="K161" s="107"/>
      <c r="L161" s="107"/>
      <c r="M161" s="107"/>
      <c r="N161" s="107"/>
      <c r="O161" s="107"/>
      <c r="P161" s="107"/>
      <c r="Q161" s="107"/>
    </row>
    <row r="162" spans="1:17" ht="24.95" customHeight="1" x14ac:dyDescent="0.2">
      <c r="A162" s="107" t="s">
        <v>3073</v>
      </c>
      <c r="B162" s="16" t="s">
        <v>2578</v>
      </c>
      <c r="C162" s="107" t="s">
        <v>2552</v>
      </c>
      <c r="D162" s="107" t="s">
        <v>4323</v>
      </c>
      <c r="E162" s="107"/>
      <c r="F162" s="16" t="s">
        <v>4324</v>
      </c>
      <c r="G162" s="107"/>
      <c r="H162" s="107" t="s">
        <v>4289</v>
      </c>
      <c r="I162" s="16" t="s">
        <v>4325</v>
      </c>
      <c r="J162" s="107"/>
      <c r="K162" s="107"/>
      <c r="L162" s="107"/>
      <c r="M162" s="107"/>
      <c r="N162" s="107"/>
      <c r="O162" s="107"/>
      <c r="P162" s="107"/>
      <c r="Q162" s="107"/>
    </row>
    <row r="163" spans="1:17" ht="24.95" customHeight="1" x14ac:dyDescent="0.2">
      <c r="A163" s="107" t="s">
        <v>3073</v>
      </c>
      <c r="B163" s="16" t="s">
        <v>2580</v>
      </c>
      <c r="C163" s="107" t="s">
        <v>2552</v>
      </c>
      <c r="D163" s="107" t="s">
        <v>85</v>
      </c>
      <c r="E163" s="107"/>
      <c r="F163" s="107"/>
      <c r="G163" s="107"/>
      <c r="H163" s="107" t="s">
        <v>4289</v>
      </c>
      <c r="I163" s="107"/>
      <c r="J163" s="107"/>
      <c r="K163" s="107"/>
      <c r="L163" s="107"/>
      <c r="M163" s="107"/>
      <c r="N163" s="107"/>
      <c r="O163" s="107"/>
      <c r="P163" s="107"/>
      <c r="Q163" s="107"/>
    </row>
    <row r="164" spans="1:17" ht="24.95" customHeight="1" x14ac:dyDescent="0.2">
      <c r="A164" s="107" t="s">
        <v>3073</v>
      </c>
      <c r="B164" s="16" t="s">
        <v>2581</v>
      </c>
      <c r="C164" s="107" t="s">
        <v>2582</v>
      </c>
      <c r="D164" s="16" t="s">
        <v>4326</v>
      </c>
      <c r="E164" s="107"/>
      <c r="F164" s="107"/>
      <c r="G164" s="107"/>
      <c r="H164" s="107" t="s">
        <v>4289</v>
      </c>
      <c r="I164" s="16" t="s">
        <v>4327</v>
      </c>
      <c r="J164" s="107"/>
      <c r="K164" s="107"/>
      <c r="L164" s="107"/>
      <c r="M164" s="107"/>
      <c r="N164" s="107"/>
      <c r="O164" s="107"/>
      <c r="P164" s="107"/>
      <c r="Q164" s="107"/>
    </row>
    <row r="165" spans="1:17" ht="24.95" customHeight="1" x14ac:dyDescent="0.2">
      <c r="A165" s="107" t="s">
        <v>3073</v>
      </c>
      <c r="B165" s="16" t="s">
        <v>2583</v>
      </c>
      <c r="C165" s="107" t="s">
        <v>2582</v>
      </c>
      <c r="D165" s="107" t="s">
        <v>4328</v>
      </c>
      <c r="E165" s="107"/>
      <c r="F165" s="107"/>
      <c r="G165" s="107"/>
      <c r="H165" s="107" t="s">
        <v>4289</v>
      </c>
      <c r="I165" s="107"/>
      <c r="J165" s="107"/>
      <c r="K165" s="107"/>
      <c r="L165" s="107"/>
      <c r="M165" s="107"/>
      <c r="N165" s="107"/>
      <c r="O165" s="107"/>
      <c r="P165" s="107"/>
      <c r="Q165" s="107"/>
    </row>
    <row r="166" spans="1:17" ht="24.95" customHeight="1" x14ac:dyDescent="0.2">
      <c r="A166" s="107" t="s">
        <v>3073</v>
      </c>
      <c r="B166" s="16" t="s">
        <v>2584</v>
      </c>
      <c r="C166" s="107" t="s">
        <v>2582</v>
      </c>
      <c r="D166" s="107" t="s">
        <v>107</v>
      </c>
      <c r="E166" s="107"/>
      <c r="F166" s="16" t="s">
        <v>4329</v>
      </c>
      <c r="G166" s="107"/>
      <c r="H166" s="107" t="s">
        <v>4289</v>
      </c>
      <c r="I166" s="16" t="s">
        <v>4327</v>
      </c>
      <c r="J166" s="107"/>
      <c r="K166" s="107"/>
      <c r="L166" s="107"/>
      <c r="M166" s="107"/>
      <c r="N166" s="107"/>
      <c r="O166" s="107"/>
      <c r="P166" s="107"/>
      <c r="Q166" s="107"/>
    </row>
    <row r="167" spans="1:17" ht="24.95" customHeight="1" x14ac:dyDescent="0.2">
      <c r="A167" s="107" t="s">
        <v>3073</v>
      </c>
      <c r="B167" s="16" t="s">
        <v>2585</v>
      </c>
      <c r="C167" s="107" t="s">
        <v>2586</v>
      </c>
      <c r="D167" s="16" t="s">
        <v>4330</v>
      </c>
      <c r="E167" s="107" t="s">
        <v>4299</v>
      </c>
      <c r="F167" s="16" t="s">
        <v>4331</v>
      </c>
      <c r="G167" s="107"/>
      <c r="H167" s="107" t="s">
        <v>4289</v>
      </c>
      <c r="I167" s="16" t="s">
        <v>4332</v>
      </c>
      <c r="J167" s="107"/>
      <c r="K167" s="107"/>
      <c r="L167" s="107"/>
      <c r="M167" s="107"/>
      <c r="N167" s="107"/>
      <c r="O167" s="107"/>
      <c r="P167" s="107"/>
      <c r="Q167" s="107"/>
    </row>
    <row r="168" spans="1:17" ht="24.95" customHeight="1" x14ac:dyDescent="0.2">
      <c r="A168" s="107" t="s">
        <v>3073</v>
      </c>
      <c r="B168" s="16" t="s">
        <v>2587</v>
      </c>
      <c r="C168" s="107" t="s">
        <v>2586</v>
      </c>
      <c r="D168" s="107" t="s">
        <v>4328</v>
      </c>
      <c r="E168" s="107"/>
      <c r="F168" s="107" t="s">
        <v>4299</v>
      </c>
      <c r="G168" s="107"/>
      <c r="H168" s="107" t="s">
        <v>4289</v>
      </c>
      <c r="I168" s="107" t="s">
        <v>4299</v>
      </c>
      <c r="J168" s="107"/>
      <c r="K168" s="107"/>
      <c r="L168" s="107"/>
      <c r="M168" s="107"/>
      <c r="N168" s="107"/>
      <c r="O168" s="107"/>
      <c r="P168" s="107"/>
      <c r="Q168" s="107"/>
    </row>
    <row r="169" spans="1:17" ht="24.95" customHeight="1" x14ac:dyDescent="0.2">
      <c r="A169" s="107" t="s">
        <v>3073</v>
      </c>
      <c r="B169" s="16" t="s">
        <v>2588</v>
      </c>
      <c r="C169" s="107" t="s">
        <v>2586</v>
      </c>
      <c r="D169" s="107" t="s">
        <v>4333</v>
      </c>
      <c r="E169" s="107"/>
      <c r="F169" s="107"/>
      <c r="G169" s="107"/>
      <c r="H169" s="107" t="s">
        <v>4289</v>
      </c>
      <c r="I169" s="107" t="s">
        <v>4334</v>
      </c>
      <c r="J169" s="107"/>
      <c r="K169" s="107"/>
      <c r="L169" s="107"/>
      <c r="M169" s="107"/>
      <c r="N169" s="107"/>
      <c r="O169" s="107"/>
      <c r="P169" s="107"/>
      <c r="Q169" s="107"/>
    </row>
    <row r="170" spans="1:17" ht="24.95" customHeight="1" x14ac:dyDescent="0.2">
      <c r="A170" s="107" t="s">
        <v>3073</v>
      </c>
      <c r="B170" s="16" t="s">
        <v>2589</v>
      </c>
      <c r="C170" s="107" t="s">
        <v>2590</v>
      </c>
      <c r="D170" s="16" t="s">
        <v>4335</v>
      </c>
      <c r="E170" s="107"/>
      <c r="F170" s="107" t="s">
        <v>4336</v>
      </c>
      <c r="G170" s="107"/>
      <c r="H170" s="107" t="s">
        <v>4289</v>
      </c>
      <c r="I170" s="16" t="s">
        <v>4337</v>
      </c>
      <c r="J170" s="107"/>
      <c r="K170" s="107"/>
      <c r="L170" s="107"/>
      <c r="M170" s="107"/>
      <c r="N170" s="107"/>
      <c r="O170" s="107"/>
      <c r="P170" s="107"/>
      <c r="Q170" s="107"/>
    </row>
    <row r="171" spans="1:17" ht="24.95" customHeight="1" x14ac:dyDescent="0.2">
      <c r="A171" s="107" t="s">
        <v>3073</v>
      </c>
      <c r="B171" s="16" t="s">
        <v>2591</v>
      </c>
      <c r="C171" s="107" t="s">
        <v>2590</v>
      </c>
      <c r="D171" s="107" t="s">
        <v>4338</v>
      </c>
      <c r="E171" s="107"/>
      <c r="F171" s="107" t="s">
        <v>4336</v>
      </c>
      <c r="G171" s="107"/>
      <c r="H171" s="107" t="s">
        <v>4289</v>
      </c>
      <c r="I171" s="16" t="s">
        <v>4339</v>
      </c>
      <c r="J171" s="107"/>
      <c r="K171" s="107"/>
      <c r="L171" s="107"/>
      <c r="M171" s="107"/>
      <c r="N171" s="107"/>
      <c r="O171" s="107"/>
      <c r="P171" s="107"/>
      <c r="Q171" s="107"/>
    </row>
    <row r="172" spans="1:17" ht="24.95" customHeight="1" x14ac:dyDescent="0.2">
      <c r="A172" s="107" t="s">
        <v>3073</v>
      </c>
      <c r="B172" s="16" t="s">
        <v>2593</v>
      </c>
      <c r="C172" s="107" t="s">
        <v>2590</v>
      </c>
      <c r="D172" s="107" t="s">
        <v>4340</v>
      </c>
      <c r="E172" s="107"/>
      <c r="F172" s="107" t="s">
        <v>4336</v>
      </c>
      <c r="G172" s="107"/>
      <c r="H172" s="107" t="s">
        <v>4289</v>
      </c>
      <c r="I172" s="16" t="s">
        <v>4339</v>
      </c>
      <c r="J172" s="107"/>
      <c r="K172" s="107"/>
      <c r="L172" s="107"/>
      <c r="M172" s="107"/>
      <c r="N172" s="107"/>
      <c r="O172" s="107"/>
      <c r="P172" s="107"/>
      <c r="Q172" s="107"/>
    </row>
    <row r="173" spans="1:17" ht="24.95" customHeight="1" x14ac:dyDescent="0.2">
      <c r="A173" s="107" t="s">
        <v>3073</v>
      </c>
      <c r="B173" s="16" t="s">
        <v>2594</v>
      </c>
      <c r="C173" s="107" t="s">
        <v>2590</v>
      </c>
      <c r="D173" s="16" t="s">
        <v>4341</v>
      </c>
      <c r="E173" s="107"/>
      <c r="F173" s="107" t="s">
        <v>4336</v>
      </c>
      <c r="G173" s="107"/>
      <c r="H173" s="107" t="s">
        <v>4289</v>
      </c>
      <c r="I173" s="16" t="s">
        <v>4339</v>
      </c>
      <c r="J173" s="107"/>
      <c r="K173" s="107"/>
      <c r="L173" s="107"/>
      <c r="M173" s="107"/>
      <c r="N173" s="107"/>
      <c r="O173" s="107"/>
      <c r="P173" s="107"/>
      <c r="Q173" s="107"/>
    </row>
    <row r="174" spans="1:17" ht="24.95" customHeight="1" x14ac:dyDescent="0.2">
      <c r="A174" s="107" t="s">
        <v>3073</v>
      </c>
      <c r="B174" s="16" t="s">
        <v>2595</v>
      </c>
      <c r="C174" s="107" t="s">
        <v>2590</v>
      </c>
      <c r="D174" s="16" t="s">
        <v>4342</v>
      </c>
      <c r="E174" s="107"/>
      <c r="F174" s="107" t="s">
        <v>4336</v>
      </c>
      <c r="G174" s="107"/>
      <c r="H174" s="107" t="s">
        <v>4289</v>
      </c>
      <c r="I174" s="16" t="s">
        <v>4343</v>
      </c>
      <c r="J174" s="107"/>
      <c r="K174" s="107"/>
      <c r="L174" s="107"/>
      <c r="M174" s="107"/>
      <c r="N174" s="107"/>
      <c r="O174" s="107"/>
      <c r="P174" s="107"/>
      <c r="Q174" s="107"/>
    </row>
    <row r="175" spans="1:17" ht="24.95" customHeight="1" x14ac:dyDescent="0.2">
      <c r="A175" s="107" t="s">
        <v>3073</v>
      </c>
      <c r="B175" s="16" t="s">
        <v>2596</v>
      </c>
      <c r="C175" s="107" t="s">
        <v>2609</v>
      </c>
      <c r="D175" s="107"/>
      <c r="E175" s="107"/>
      <c r="F175" s="107"/>
      <c r="G175" s="107"/>
      <c r="H175" s="107" t="s">
        <v>4289</v>
      </c>
      <c r="I175" s="107"/>
      <c r="J175" s="107"/>
      <c r="K175" s="107"/>
      <c r="L175" s="107"/>
      <c r="M175" s="107"/>
      <c r="N175" s="107"/>
      <c r="O175" s="107"/>
      <c r="P175" s="107"/>
      <c r="Q175" s="107"/>
    </row>
    <row r="176" spans="1:17" ht="24.95" customHeight="1" x14ac:dyDescent="0.2">
      <c r="A176" s="107" t="s">
        <v>3073</v>
      </c>
      <c r="B176" s="16" t="s">
        <v>2597</v>
      </c>
      <c r="C176" s="107" t="s">
        <v>2590</v>
      </c>
      <c r="D176" s="107" t="s">
        <v>4344</v>
      </c>
      <c r="E176" s="107"/>
      <c r="F176" s="107" t="s">
        <v>4336</v>
      </c>
      <c r="G176" s="107"/>
      <c r="H176" s="107"/>
      <c r="I176" s="107"/>
      <c r="J176" s="107"/>
      <c r="K176" s="107"/>
      <c r="L176" s="107"/>
      <c r="M176" s="107"/>
      <c r="N176" s="107"/>
      <c r="O176" s="107"/>
      <c r="P176" s="107"/>
      <c r="Q176" s="107"/>
    </row>
    <row r="177" spans="1:17" ht="24.95" customHeight="1" x14ac:dyDescent="0.2">
      <c r="A177" s="107" t="s">
        <v>3073</v>
      </c>
      <c r="B177" s="16" t="s">
        <v>2599</v>
      </c>
      <c r="C177" s="107" t="s">
        <v>2590</v>
      </c>
      <c r="D177" s="107"/>
      <c r="E177" s="107"/>
      <c r="F177" s="107"/>
      <c r="G177" s="107"/>
      <c r="H177" s="107"/>
      <c r="I177" s="107"/>
      <c r="J177" s="107"/>
      <c r="K177" s="107"/>
      <c r="L177" s="107"/>
      <c r="M177" s="107"/>
      <c r="N177" s="107"/>
      <c r="O177" s="107"/>
      <c r="P177" s="107"/>
      <c r="Q177" s="107"/>
    </row>
    <row r="178" spans="1:17" ht="24.95" customHeight="1" x14ac:dyDescent="0.2">
      <c r="A178" s="107" t="s">
        <v>3073</v>
      </c>
      <c r="B178" s="16" t="s">
        <v>2601</v>
      </c>
      <c r="C178" s="107" t="s">
        <v>2590</v>
      </c>
      <c r="D178" s="107" t="s">
        <v>107</v>
      </c>
      <c r="E178" s="107"/>
      <c r="F178" s="107"/>
      <c r="G178" s="107"/>
      <c r="H178" s="107"/>
      <c r="I178" s="107"/>
      <c r="J178" s="107"/>
      <c r="K178" s="107"/>
      <c r="L178" s="107"/>
      <c r="M178" s="107"/>
      <c r="N178" s="107"/>
      <c r="O178" s="107"/>
      <c r="P178" s="107"/>
      <c r="Q178" s="107"/>
    </row>
    <row r="179" spans="1:17" ht="24.95" customHeight="1" x14ac:dyDescent="0.2">
      <c r="A179" s="107" t="s">
        <v>3073</v>
      </c>
      <c r="B179" s="16" t="s">
        <v>2602</v>
      </c>
      <c r="C179" s="107" t="s">
        <v>2552</v>
      </c>
      <c r="D179" s="107" t="s">
        <v>107</v>
      </c>
      <c r="E179" s="107"/>
      <c r="F179" s="107"/>
      <c r="G179" s="107"/>
      <c r="H179" s="107"/>
      <c r="I179" s="107"/>
      <c r="J179" s="107"/>
      <c r="K179" s="107"/>
      <c r="L179" s="107"/>
      <c r="M179" s="107"/>
      <c r="N179" s="107"/>
      <c r="O179" s="107"/>
      <c r="P179" s="107"/>
      <c r="Q179" s="107"/>
    </row>
    <row r="180" spans="1:17" ht="24.95" customHeight="1" x14ac:dyDescent="0.2">
      <c r="A180" s="107" t="s">
        <v>3073</v>
      </c>
      <c r="B180" s="16" t="s">
        <v>2603</v>
      </c>
      <c r="C180" s="107" t="s">
        <v>2582</v>
      </c>
      <c r="D180" s="107" t="s">
        <v>107</v>
      </c>
      <c r="E180" s="107"/>
      <c r="F180" s="107"/>
      <c r="G180" s="107"/>
      <c r="H180" s="107"/>
      <c r="I180" s="107"/>
      <c r="J180" s="107"/>
      <c r="K180" s="107"/>
      <c r="L180" s="107"/>
      <c r="M180" s="107"/>
      <c r="N180" s="107"/>
      <c r="O180" s="107"/>
      <c r="P180" s="107"/>
      <c r="Q180" s="107"/>
    </row>
    <row r="181" spans="1:17" ht="24.95" customHeight="1" x14ac:dyDescent="0.2">
      <c r="A181" s="107" t="s">
        <v>3073</v>
      </c>
      <c r="B181" s="16" t="s">
        <v>2604</v>
      </c>
      <c r="C181" s="107" t="s">
        <v>2586</v>
      </c>
      <c r="D181" s="107" t="s">
        <v>107</v>
      </c>
      <c r="E181" s="107"/>
      <c r="F181" s="107"/>
      <c r="G181" s="107"/>
      <c r="H181" s="107"/>
      <c r="I181" s="107"/>
      <c r="J181" s="107"/>
      <c r="K181" s="107"/>
      <c r="L181" s="107"/>
      <c r="M181" s="107"/>
      <c r="N181" s="107"/>
      <c r="O181" s="107"/>
      <c r="P181" s="107"/>
      <c r="Q181" s="107"/>
    </row>
    <row r="182" spans="1:17" ht="24.95" customHeight="1" x14ac:dyDescent="0.2">
      <c r="A182" s="107" t="s">
        <v>3073</v>
      </c>
      <c r="B182" s="16" t="s">
        <v>2605</v>
      </c>
      <c r="C182" s="107" t="s">
        <v>2590</v>
      </c>
      <c r="D182" s="107" t="s">
        <v>107</v>
      </c>
      <c r="E182" s="107"/>
      <c r="F182" s="107"/>
      <c r="G182" s="107"/>
      <c r="H182" s="107"/>
      <c r="I182" s="107"/>
      <c r="J182" s="107"/>
      <c r="K182" s="107"/>
      <c r="L182" s="107"/>
      <c r="M182" s="107"/>
      <c r="N182" s="107"/>
      <c r="O182" s="107"/>
      <c r="P182" s="107"/>
      <c r="Q182" s="107"/>
    </row>
    <row r="183" spans="1:17" ht="24.95" customHeight="1" x14ac:dyDescent="0.2">
      <c r="A183" s="146" t="s">
        <v>5234</v>
      </c>
      <c r="B183" s="16" t="s">
        <v>2551</v>
      </c>
      <c r="C183" s="107" t="s">
        <v>2552</v>
      </c>
      <c r="D183" s="107" t="s">
        <v>5235</v>
      </c>
      <c r="E183" s="107"/>
      <c r="F183" s="16" t="s">
        <v>5236</v>
      </c>
      <c r="G183" s="107" t="s">
        <v>88</v>
      </c>
      <c r="H183" s="107" t="s">
        <v>2532</v>
      </c>
      <c r="I183" s="16" t="s">
        <v>5237</v>
      </c>
      <c r="J183" s="107" t="s">
        <v>4754</v>
      </c>
      <c r="K183" s="107" t="s">
        <v>5238</v>
      </c>
      <c r="L183" s="107" t="s">
        <v>5239</v>
      </c>
      <c r="M183" s="107" t="s">
        <v>5240</v>
      </c>
      <c r="N183" s="107" t="s">
        <v>5241</v>
      </c>
      <c r="O183" s="107" t="s">
        <v>5084</v>
      </c>
      <c r="P183" s="107" t="s">
        <v>5242</v>
      </c>
      <c r="Q183" s="107"/>
    </row>
    <row r="184" spans="1:17" ht="24.95" customHeight="1" x14ac:dyDescent="0.2">
      <c r="A184" s="146" t="s">
        <v>5234</v>
      </c>
      <c r="B184" s="16" t="s">
        <v>2557</v>
      </c>
      <c r="C184" s="107" t="s">
        <v>2552</v>
      </c>
      <c r="D184" s="107" t="s">
        <v>5235</v>
      </c>
      <c r="E184" s="107"/>
      <c r="F184" s="16" t="s">
        <v>5243</v>
      </c>
      <c r="G184" s="107" t="s">
        <v>88</v>
      </c>
      <c r="H184" s="107" t="s">
        <v>2532</v>
      </c>
      <c r="I184" s="16" t="s">
        <v>5244</v>
      </c>
      <c r="J184" s="107" t="s">
        <v>4754</v>
      </c>
      <c r="K184" s="107" t="s">
        <v>4754</v>
      </c>
      <c r="L184" s="107">
        <v>1</v>
      </c>
      <c r="M184" s="107">
        <v>7</v>
      </c>
      <c r="N184" s="107">
        <v>364</v>
      </c>
      <c r="O184" s="16" t="s">
        <v>5245</v>
      </c>
      <c r="P184" s="107" t="s">
        <v>5242</v>
      </c>
      <c r="Q184" s="107"/>
    </row>
    <row r="185" spans="1:17" ht="24.95" customHeight="1" x14ac:dyDescent="0.2">
      <c r="A185" s="146" t="s">
        <v>5234</v>
      </c>
      <c r="B185" s="16" t="s">
        <v>2558</v>
      </c>
      <c r="C185" s="107" t="s">
        <v>2552</v>
      </c>
      <c r="D185" s="107" t="s">
        <v>5235</v>
      </c>
      <c r="E185" s="107"/>
      <c r="F185" s="16" t="s">
        <v>5246</v>
      </c>
      <c r="G185" s="107" t="s">
        <v>88</v>
      </c>
      <c r="H185" s="107" t="s">
        <v>2532</v>
      </c>
      <c r="I185" s="16" t="s">
        <v>5247</v>
      </c>
      <c r="J185" s="107" t="s">
        <v>4754</v>
      </c>
      <c r="K185" s="107" t="s">
        <v>4754</v>
      </c>
      <c r="L185" s="107" t="s">
        <v>5239</v>
      </c>
      <c r="M185" s="107" t="s">
        <v>5248</v>
      </c>
      <c r="N185" s="107" t="s">
        <v>5249</v>
      </c>
      <c r="O185" s="107" t="s">
        <v>5250</v>
      </c>
      <c r="P185" s="107" t="s">
        <v>5242</v>
      </c>
      <c r="Q185" s="107"/>
    </row>
    <row r="186" spans="1:17" ht="24.95" customHeight="1" x14ac:dyDescent="0.2">
      <c r="A186" s="146" t="s">
        <v>5234</v>
      </c>
      <c r="B186" s="16" t="s">
        <v>2559</v>
      </c>
      <c r="C186" s="107" t="s">
        <v>2552</v>
      </c>
      <c r="D186" s="107" t="s">
        <v>5235</v>
      </c>
      <c r="E186" s="107"/>
      <c r="F186" s="16" t="s">
        <v>5251</v>
      </c>
      <c r="G186" s="107" t="s">
        <v>88</v>
      </c>
      <c r="H186" s="107" t="s">
        <v>2532</v>
      </c>
      <c r="I186" s="16" t="s">
        <v>5251</v>
      </c>
      <c r="J186" s="107" t="s">
        <v>4754</v>
      </c>
      <c r="K186" s="107" t="s">
        <v>4754</v>
      </c>
      <c r="L186" s="107" t="s">
        <v>5239</v>
      </c>
      <c r="M186" s="107" t="s">
        <v>5240</v>
      </c>
      <c r="N186" s="107" t="s">
        <v>5241</v>
      </c>
      <c r="O186" s="16" t="s">
        <v>5252</v>
      </c>
      <c r="P186" s="107" t="s">
        <v>5242</v>
      </c>
      <c r="Q186" s="107"/>
    </row>
    <row r="187" spans="1:17" ht="24.95" customHeight="1" x14ac:dyDescent="0.2">
      <c r="A187" s="146" t="s">
        <v>5234</v>
      </c>
      <c r="B187" s="16" t="s">
        <v>2560</v>
      </c>
      <c r="C187" s="107" t="s">
        <v>2552</v>
      </c>
      <c r="D187" s="107" t="s">
        <v>88</v>
      </c>
      <c r="E187" s="107"/>
      <c r="F187" s="107" t="s">
        <v>88</v>
      </c>
      <c r="G187" s="107" t="s">
        <v>88</v>
      </c>
      <c r="H187" s="107" t="s">
        <v>88</v>
      </c>
      <c r="I187" s="16" t="s">
        <v>88</v>
      </c>
      <c r="J187" s="107" t="s">
        <v>88</v>
      </c>
      <c r="K187" s="107" t="s">
        <v>88</v>
      </c>
      <c r="L187" s="107" t="s">
        <v>88</v>
      </c>
      <c r="M187" s="107" t="s">
        <v>88</v>
      </c>
      <c r="N187" s="107" t="s">
        <v>88</v>
      </c>
      <c r="O187" s="107" t="s">
        <v>88</v>
      </c>
      <c r="P187" s="107" t="s">
        <v>88</v>
      </c>
      <c r="Q187" s="107"/>
    </row>
    <row r="188" spans="1:17" ht="24.95" customHeight="1" x14ac:dyDescent="0.2">
      <c r="A188" s="146" t="s">
        <v>5234</v>
      </c>
      <c r="B188" s="16" t="s">
        <v>2561</v>
      </c>
      <c r="C188" s="107" t="s">
        <v>2552</v>
      </c>
      <c r="D188" s="107" t="s">
        <v>5235</v>
      </c>
      <c r="E188" s="107"/>
      <c r="F188" s="16" t="s">
        <v>5251</v>
      </c>
      <c r="G188" s="107" t="s">
        <v>88</v>
      </c>
      <c r="H188" s="107" t="s">
        <v>2532</v>
      </c>
      <c r="I188" s="16" t="s">
        <v>5251</v>
      </c>
      <c r="J188" s="107" t="s">
        <v>4754</v>
      </c>
      <c r="K188" s="107" t="s">
        <v>4754</v>
      </c>
      <c r="L188" s="107" t="s">
        <v>5239</v>
      </c>
      <c r="M188" s="107" t="s">
        <v>5248</v>
      </c>
      <c r="N188" s="107" t="s">
        <v>5249</v>
      </c>
      <c r="O188" s="107" t="s">
        <v>5250</v>
      </c>
      <c r="P188" s="107" t="s">
        <v>5242</v>
      </c>
      <c r="Q188" s="107"/>
    </row>
    <row r="189" spans="1:17" ht="24.95" customHeight="1" x14ac:dyDescent="0.2">
      <c r="A189" s="146" t="s">
        <v>5234</v>
      </c>
      <c r="B189" s="16" t="s">
        <v>2563</v>
      </c>
      <c r="C189" s="107" t="s">
        <v>2552</v>
      </c>
      <c r="D189" s="107" t="s">
        <v>5235</v>
      </c>
      <c r="E189" s="107"/>
      <c r="F189" s="16" t="s">
        <v>5253</v>
      </c>
      <c r="G189" s="107" t="s">
        <v>88</v>
      </c>
      <c r="H189" s="107" t="s">
        <v>2532</v>
      </c>
      <c r="I189" s="16" t="s">
        <v>5251</v>
      </c>
      <c r="J189" s="107" t="s">
        <v>5238</v>
      </c>
      <c r="K189" s="107" t="s">
        <v>5238</v>
      </c>
      <c r="L189" s="107">
        <v>8</v>
      </c>
      <c r="M189" s="107">
        <v>40</v>
      </c>
      <c r="N189" s="107">
        <v>2080</v>
      </c>
      <c r="O189" s="16" t="s">
        <v>5254</v>
      </c>
      <c r="P189" s="107" t="s">
        <v>5242</v>
      </c>
      <c r="Q189" s="107"/>
    </row>
    <row r="190" spans="1:17" ht="24.95" customHeight="1" x14ac:dyDescent="0.2">
      <c r="A190" s="146" t="s">
        <v>5234</v>
      </c>
      <c r="B190" s="16" t="s">
        <v>2564</v>
      </c>
      <c r="C190" s="107" t="s">
        <v>2552</v>
      </c>
      <c r="D190" s="107" t="s">
        <v>5235</v>
      </c>
      <c r="E190" s="107"/>
      <c r="F190" s="16" t="s">
        <v>5255</v>
      </c>
      <c r="G190" s="107" t="s">
        <v>88</v>
      </c>
      <c r="H190" s="107" t="s">
        <v>2532</v>
      </c>
      <c r="I190" s="16" t="s">
        <v>5251</v>
      </c>
      <c r="J190" s="107" t="s">
        <v>5238</v>
      </c>
      <c r="K190" s="107" t="s">
        <v>5238</v>
      </c>
      <c r="L190" s="107">
        <v>8</v>
      </c>
      <c r="M190" s="107">
        <v>40</v>
      </c>
      <c r="N190" s="107">
        <v>2080</v>
      </c>
      <c r="O190" s="16" t="s">
        <v>5254</v>
      </c>
      <c r="P190" s="107" t="s">
        <v>5242</v>
      </c>
      <c r="Q190" s="107"/>
    </row>
    <row r="191" spans="1:17" ht="24.95" customHeight="1" x14ac:dyDescent="0.2">
      <c r="A191" s="146" t="s">
        <v>5234</v>
      </c>
      <c r="B191" s="16" t="s">
        <v>2567</v>
      </c>
      <c r="C191" s="107" t="s">
        <v>2552</v>
      </c>
      <c r="D191" s="107" t="s">
        <v>5235</v>
      </c>
      <c r="E191" s="107"/>
      <c r="F191" s="16" t="s">
        <v>5255</v>
      </c>
      <c r="G191" s="107" t="s">
        <v>88</v>
      </c>
      <c r="H191" s="107" t="s">
        <v>2532</v>
      </c>
      <c r="I191" s="16" t="s">
        <v>5251</v>
      </c>
      <c r="J191" s="107" t="s">
        <v>4754</v>
      </c>
      <c r="K191" s="107" t="s">
        <v>4754</v>
      </c>
      <c r="L191" s="107" t="s">
        <v>5239</v>
      </c>
      <c r="M191" s="107" t="s">
        <v>5240</v>
      </c>
      <c r="N191" s="107" t="s">
        <v>5241</v>
      </c>
      <c r="O191" s="107" t="s">
        <v>5250</v>
      </c>
      <c r="P191" s="107" t="s">
        <v>5242</v>
      </c>
      <c r="Q191" s="107"/>
    </row>
    <row r="192" spans="1:17" ht="24.95" customHeight="1" x14ac:dyDescent="0.2">
      <c r="A192" s="146" t="s">
        <v>5234</v>
      </c>
      <c r="B192" s="16" t="s">
        <v>2570</v>
      </c>
      <c r="C192" s="107" t="s">
        <v>2552</v>
      </c>
      <c r="D192" s="107" t="s">
        <v>5235</v>
      </c>
      <c r="E192" s="107"/>
      <c r="F192" s="16" t="s">
        <v>5255</v>
      </c>
      <c r="G192" s="107" t="s">
        <v>88</v>
      </c>
      <c r="H192" s="107" t="s">
        <v>2532</v>
      </c>
      <c r="I192" s="16" t="s">
        <v>5256</v>
      </c>
      <c r="J192" s="107" t="s">
        <v>5238</v>
      </c>
      <c r="K192" s="107" t="s">
        <v>5238</v>
      </c>
      <c r="L192" s="107">
        <v>8</v>
      </c>
      <c r="M192" s="107">
        <v>40</v>
      </c>
      <c r="N192" s="107">
        <v>2080</v>
      </c>
      <c r="O192" s="16" t="s">
        <v>5254</v>
      </c>
      <c r="P192" s="107" t="s">
        <v>5242</v>
      </c>
      <c r="Q192" s="107"/>
    </row>
    <row r="193" spans="1:17" ht="24.95" customHeight="1" x14ac:dyDescent="0.2">
      <c r="A193" s="146" t="s">
        <v>5234</v>
      </c>
      <c r="B193" s="16" t="s">
        <v>2571</v>
      </c>
      <c r="C193" s="107" t="s">
        <v>2552</v>
      </c>
      <c r="D193" s="107" t="s">
        <v>5235</v>
      </c>
      <c r="E193" s="107"/>
      <c r="F193" s="16" t="s">
        <v>5255</v>
      </c>
      <c r="G193" s="107" t="s">
        <v>88</v>
      </c>
      <c r="H193" s="107" t="s">
        <v>2532</v>
      </c>
      <c r="I193" s="16" t="s">
        <v>5256</v>
      </c>
      <c r="J193" s="107" t="s">
        <v>5238</v>
      </c>
      <c r="K193" s="107" t="s">
        <v>5238</v>
      </c>
      <c r="L193" s="107">
        <v>8</v>
      </c>
      <c r="M193" s="107">
        <v>40</v>
      </c>
      <c r="N193" s="107">
        <v>2080</v>
      </c>
      <c r="O193" s="16" t="s">
        <v>5254</v>
      </c>
      <c r="P193" s="107" t="s">
        <v>5242</v>
      </c>
      <c r="Q193" s="107"/>
    </row>
    <row r="194" spans="1:17" ht="24.95" customHeight="1" x14ac:dyDescent="0.2">
      <c r="A194" s="146" t="s">
        <v>5234</v>
      </c>
      <c r="B194" s="16" t="s">
        <v>2573</v>
      </c>
      <c r="C194" s="107" t="s">
        <v>2552</v>
      </c>
      <c r="D194" s="107" t="s">
        <v>5257</v>
      </c>
      <c r="E194" s="107"/>
      <c r="F194" s="16" t="s">
        <v>88</v>
      </c>
      <c r="G194" s="107" t="s">
        <v>88</v>
      </c>
      <c r="H194" s="107" t="s">
        <v>88</v>
      </c>
      <c r="I194" s="107" t="s">
        <v>88</v>
      </c>
      <c r="J194" s="107" t="s">
        <v>88</v>
      </c>
      <c r="K194" s="107" t="s">
        <v>88</v>
      </c>
      <c r="L194" s="107" t="s">
        <v>88</v>
      </c>
      <c r="M194" s="107" t="s">
        <v>88</v>
      </c>
      <c r="N194" s="107" t="s">
        <v>88</v>
      </c>
      <c r="O194" s="107" t="s">
        <v>88</v>
      </c>
      <c r="P194" s="107" t="s">
        <v>88</v>
      </c>
      <c r="Q194" s="107"/>
    </row>
    <row r="195" spans="1:17" ht="24.95" customHeight="1" x14ac:dyDescent="0.2">
      <c r="A195" s="146" t="s">
        <v>5234</v>
      </c>
      <c r="B195" s="16" t="s">
        <v>2574</v>
      </c>
      <c r="C195" s="107" t="s">
        <v>2552</v>
      </c>
      <c r="D195" s="107" t="s">
        <v>5235</v>
      </c>
      <c r="E195" s="107"/>
      <c r="F195" s="16" t="s">
        <v>5258</v>
      </c>
      <c r="G195" s="107" t="s">
        <v>88</v>
      </c>
      <c r="H195" s="107" t="s">
        <v>2532</v>
      </c>
      <c r="I195" s="16" t="s">
        <v>5259</v>
      </c>
      <c r="J195" s="107" t="s">
        <v>5238</v>
      </c>
      <c r="K195" s="107" t="s">
        <v>5238</v>
      </c>
      <c r="L195" s="107">
        <v>8</v>
      </c>
      <c r="M195" s="107">
        <v>40</v>
      </c>
      <c r="N195" s="107">
        <v>2080</v>
      </c>
      <c r="O195" s="16" t="s">
        <v>5254</v>
      </c>
      <c r="P195" s="107" t="s">
        <v>5242</v>
      </c>
      <c r="Q195" s="107"/>
    </row>
    <row r="196" spans="1:17" ht="24.95" customHeight="1" x14ac:dyDescent="0.2">
      <c r="A196" s="146" t="s">
        <v>5234</v>
      </c>
      <c r="B196" s="16" t="s">
        <v>2576</v>
      </c>
      <c r="C196" s="107" t="s">
        <v>2552</v>
      </c>
      <c r="D196" s="107" t="s">
        <v>5235</v>
      </c>
      <c r="E196" s="107"/>
      <c r="F196" s="16" t="s">
        <v>5255</v>
      </c>
      <c r="G196" s="107" t="s">
        <v>88</v>
      </c>
      <c r="H196" s="107" t="s">
        <v>2532</v>
      </c>
      <c r="I196" s="16" t="s">
        <v>5256</v>
      </c>
      <c r="J196" s="107" t="s">
        <v>5238</v>
      </c>
      <c r="K196" s="107" t="s">
        <v>5238</v>
      </c>
      <c r="L196" s="107">
        <v>8</v>
      </c>
      <c r="M196" s="107">
        <v>40</v>
      </c>
      <c r="N196" s="107">
        <v>2080</v>
      </c>
      <c r="O196" s="16" t="s">
        <v>5254</v>
      </c>
      <c r="P196" s="107" t="s">
        <v>5242</v>
      </c>
      <c r="Q196" s="107"/>
    </row>
    <row r="197" spans="1:17" ht="24.95" customHeight="1" x14ac:dyDescent="0.2">
      <c r="A197" s="146" t="s">
        <v>5234</v>
      </c>
      <c r="B197" s="16" t="s">
        <v>2577</v>
      </c>
      <c r="C197" s="107" t="s">
        <v>2552</v>
      </c>
      <c r="D197" s="107" t="s">
        <v>5260</v>
      </c>
      <c r="E197" s="107"/>
      <c r="F197" s="16" t="s">
        <v>88</v>
      </c>
      <c r="G197" s="107" t="s">
        <v>88</v>
      </c>
      <c r="H197" s="107" t="s">
        <v>88</v>
      </c>
      <c r="I197" s="107" t="s">
        <v>88</v>
      </c>
      <c r="J197" s="107" t="s">
        <v>88</v>
      </c>
      <c r="K197" s="107" t="s">
        <v>88</v>
      </c>
      <c r="L197" s="107" t="s">
        <v>88</v>
      </c>
      <c r="M197" s="107" t="s">
        <v>88</v>
      </c>
      <c r="N197" s="107" t="s">
        <v>88</v>
      </c>
      <c r="O197" s="107" t="s">
        <v>88</v>
      </c>
      <c r="P197" s="107" t="s">
        <v>88</v>
      </c>
      <c r="Q197" s="107"/>
    </row>
    <row r="198" spans="1:17" ht="24.95" customHeight="1" x14ac:dyDescent="0.2">
      <c r="A198" s="146" t="s">
        <v>5234</v>
      </c>
      <c r="B198" s="16" t="s">
        <v>2578</v>
      </c>
      <c r="C198" s="107" t="s">
        <v>2552</v>
      </c>
      <c r="D198" s="107" t="s">
        <v>5235</v>
      </c>
      <c r="E198" s="107"/>
      <c r="F198" s="16" t="s">
        <v>5246</v>
      </c>
      <c r="G198" s="107" t="s">
        <v>88</v>
      </c>
      <c r="H198" s="107" t="s">
        <v>2532</v>
      </c>
      <c r="I198" s="16" t="s">
        <v>5247</v>
      </c>
      <c r="J198" s="107" t="s">
        <v>4754</v>
      </c>
      <c r="K198" s="107" t="s">
        <v>4754</v>
      </c>
      <c r="L198" s="107" t="s">
        <v>5239</v>
      </c>
      <c r="M198" s="107" t="s">
        <v>5248</v>
      </c>
      <c r="N198" s="107" t="s">
        <v>5249</v>
      </c>
      <c r="O198" s="107" t="s">
        <v>5250</v>
      </c>
      <c r="P198" s="107" t="s">
        <v>5242</v>
      </c>
      <c r="Q198" s="107"/>
    </row>
    <row r="199" spans="1:17" ht="24.95" customHeight="1" x14ac:dyDescent="0.2">
      <c r="A199" s="146" t="s">
        <v>5234</v>
      </c>
      <c r="B199" s="16" t="s">
        <v>2580</v>
      </c>
      <c r="C199" s="107" t="s">
        <v>2552</v>
      </c>
      <c r="D199" s="107" t="s">
        <v>5260</v>
      </c>
      <c r="E199" s="107"/>
      <c r="F199" s="16" t="s">
        <v>88</v>
      </c>
      <c r="G199" s="107" t="s">
        <v>88</v>
      </c>
      <c r="H199" s="107" t="s">
        <v>88</v>
      </c>
      <c r="I199" s="107" t="s">
        <v>88</v>
      </c>
      <c r="J199" s="107" t="s">
        <v>88</v>
      </c>
      <c r="K199" s="107" t="s">
        <v>88</v>
      </c>
      <c r="L199" s="107" t="s">
        <v>88</v>
      </c>
      <c r="M199" s="107" t="s">
        <v>88</v>
      </c>
      <c r="N199" s="107" t="s">
        <v>88</v>
      </c>
      <c r="O199" s="107" t="s">
        <v>88</v>
      </c>
      <c r="P199" s="107" t="s">
        <v>88</v>
      </c>
      <c r="Q199" s="107"/>
    </row>
    <row r="200" spans="1:17" ht="24.95" customHeight="1" x14ac:dyDescent="0.2">
      <c r="A200" s="146" t="s">
        <v>5234</v>
      </c>
      <c r="B200" s="16" t="s">
        <v>2581</v>
      </c>
      <c r="C200" s="107" t="s">
        <v>2582</v>
      </c>
      <c r="D200" s="107" t="s">
        <v>5235</v>
      </c>
      <c r="E200" s="107"/>
      <c r="F200" s="16" t="s">
        <v>5261</v>
      </c>
      <c r="G200" s="107" t="s">
        <v>88</v>
      </c>
      <c r="H200" s="107" t="s">
        <v>2534</v>
      </c>
      <c r="I200" s="16" t="s">
        <v>5251</v>
      </c>
      <c r="J200" s="107" t="s">
        <v>4754</v>
      </c>
      <c r="K200" s="107" t="s">
        <v>4754</v>
      </c>
      <c r="L200" s="107">
        <v>1</v>
      </c>
      <c r="M200" s="107">
        <v>7</v>
      </c>
      <c r="N200" s="107">
        <v>365</v>
      </c>
      <c r="O200" s="16" t="s">
        <v>5250</v>
      </c>
      <c r="P200" s="107" t="s">
        <v>5242</v>
      </c>
      <c r="Q200" s="107"/>
    </row>
    <row r="201" spans="1:17" ht="24.95" customHeight="1" x14ac:dyDescent="0.2">
      <c r="A201" s="146" t="s">
        <v>5234</v>
      </c>
      <c r="B201" s="16" t="s">
        <v>2583</v>
      </c>
      <c r="C201" s="107" t="s">
        <v>2582</v>
      </c>
      <c r="D201" s="107" t="s">
        <v>5235</v>
      </c>
      <c r="E201" s="107"/>
      <c r="F201" s="16" t="s">
        <v>5251</v>
      </c>
      <c r="G201" s="107" t="s">
        <v>88</v>
      </c>
      <c r="H201" s="107" t="s">
        <v>2534</v>
      </c>
      <c r="I201" s="16" t="s">
        <v>5247</v>
      </c>
      <c r="J201" s="107" t="s">
        <v>4754</v>
      </c>
      <c r="K201" s="107" t="s">
        <v>4754</v>
      </c>
      <c r="L201" s="107" t="s">
        <v>5239</v>
      </c>
      <c r="M201" s="107" t="s">
        <v>5240</v>
      </c>
      <c r="N201" s="107" t="s">
        <v>5241</v>
      </c>
      <c r="O201" s="16" t="s">
        <v>5262</v>
      </c>
      <c r="P201" s="107" t="s">
        <v>5242</v>
      </c>
      <c r="Q201" s="107"/>
    </row>
    <row r="202" spans="1:17" ht="24.95" customHeight="1" x14ac:dyDescent="0.2">
      <c r="A202" s="146" t="s">
        <v>5234</v>
      </c>
      <c r="B202" s="16" t="s">
        <v>2584</v>
      </c>
      <c r="C202" s="107" t="s">
        <v>2582</v>
      </c>
      <c r="D202" s="107" t="s">
        <v>5235</v>
      </c>
      <c r="E202" s="107"/>
      <c r="F202" s="16" t="s">
        <v>5251</v>
      </c>
      <c r="G202" s="107" t="s">
        <v>88</v>
      </c>
      <c r="H202" s="107" t="s">
        <v>2534</v>
      </c>
      <c r="I202" s="16" t="s">
        <v>5247</v>
      </c>
      <c r="J202" s="107" t="s">
        <v>4754</v>
      </c>
      <c r="K202" s="107" t="s">
        <v>4754</v>
      </c>
      <c r="L202" s="107" t="s">
        <v>5239</v>
      </c>
      <c r="M202" s="107" t="s">
        <v>5240</v>
      </c>
      <c r="N202" s="107" t="s">
        <v>5241</v>
      </c>
      <c r="O202" s="16" t="s">
        <v>5262</v>
      </c>
      <c r="P202" s="107" t="s">
        <v>5242</v>
      </c>
      <c r="Q202" s="107"/>
    </row>
    <row r="203" spans="1:17" ht="24.95" customHeight="1" x14ac:dyDescent="0.2">
      <c r="A203" s="146" t="s">
        <v>5234</v>
      </c>
      <c r="B203" s="16" t="s">
        <v>2585</v>
      </c>
      <c r="C203" s="107" t="s">
        <v>2586</v>
      </c>
      <c r="D203" s="107" t="s">
        <v>5235</v>
      </c>
      <c r="E203" s="107"/>
      <c r="F203" s="16" t="s">
        <v>5243</v>
      </c>
      <c r="G203" s="107" t="s">
        <v>88</v>
      </c>
      <c r="H203" s="107" t="s">
        <v>2536</v>
      </c>
      <c r="I203" s="16" t="s">
        <v>5263</v>
      </c>
      <c r="J203" s="107" t="s">
        <v>4754</v>
      </c>
      <c r="K203" s="107" t="s">
        <v>4754</v>
      </c>
      <c r="L203" s="107">
        <v>1</v>
      </c>
      <c r="M203" s="107">
        <v>7</v>
      </c>
      <c r="N203" s="107">
        <v>364</v>
      </c>
      <c r="O203" s="16" t="s">
        <v>5245</v>
      </c>
      <c r="P203" s="107" t="s">
        <v>5242</v>
      </c>
      <c r="Q203" s="107"/>
    </row>
    <row r="204" spans="1:17" ht="24.95" customHeight="1" x14ac:dyDescent="0.2">
      <c r="A204" s="146" t="s">
        <v>5234</v>
      </c>
      <c r="B204" s="16" t="s">
        <v>2587</v>
      </c>
      <c r="C204" s="107" t="s">
        <v>2586</v>
      </c>
      <c r="D204" s="107" t="s">
        <v>5235</v>
      </c>
      <c r="E204" s="107"/>
      <c r="F204" s="16" t="s">
        <v>5251</v>
      </c>
      <c r="G204" s="107" t="s">
        <v>88</v>
      </c>
      <c r="H204" s="107" t="s">
        <v>2536</v>
      </c>
      <c r="I204" s="16" t="s">
        <v>5247</v>
      </c>
      <c r="J204" s="107" t="s">
        <v>4754</v>
      </c>
      <c r="K204" s="107" t="s">
        <v>4754</v>
      </c>
      <c r="L204" s="107">
        <v>1</v>
      </c>
      <c r="M204" s="107">
        <v>7</v>
      </c>
      <c r="N204" s="107">
        <v>364</v>
      </c>
      <c r="O204" s="16" t="s">
        <v>5245</v>
      </c>
      <c r="P204" s="107" t="s">
        <v>5242</v>
      </c>
      <c r="Q204" s="107"/>
    </row>
    <row r="205" spans="1:17" ht="24.95" customHeight="1" x14ac:dyDescent="0.2">
      <c r="A205" s="146" t="s">
        <v>5234</v>
      </c>
      <c r="B205" s="16" t="s">
        <v>2588</v>
      </c>
      <c r="C205" s="107" t="s">
        <v>2586</v>
      </c>
      <c r="D205" s="107" t="s">
        <v>5235</v>
      </c>
      <c r="E205" s="107"/>
      <c r="F205" s="16" t="s">
        <v>5264</v>
      </c>
      <c r="G205" s="107" t="s">
        <v>88</v>
      </c>
      <c r="H205" s="107" t="s">
        <v>2536</v>
      </c>
      <c r="I205" s="16" t="s">
        <v>5265</v>
      </c>
      <c r="J205" s="107" t="s">
        <v>4754</v>
      </c>
      <c r="K205" s="107" t="s">
        <v>4754</v>
      </c>
      <c r="L205" s="107" t="s">
        <v>5239</v>
      </c>
      <c r="M205" s="107" t="s">
        <v>5240</v>
      </c>
      <c r="N205" s="107" t="s">
        <v>5241</v>
      </c>
      <c r="O205" s="16" t="s">
        <v>5262</v>
      </c>
      <c r="P205" s="107" t="s">
        <v>5242</v>
      </c>
      <c r="Q205" s="107"/>
    </row>
    <row r="206" spans="1:17" ht="24.95" customHeight="1" x14ac:dyDescent="0.2">
      <c r="A206" s="146" t="s">
        <v>5234</v>
      </c>
      <c r="B206" s="16" t="s">
        <v>2589</v>
      </c>
      <c r="C206" s="107" t="s">
        <v>2590</v>
      </c>
      <c r="D206" s="107" t="s">
        <v>5235</v>
      </c>
      <c r="E206" s="107"/>
      <c r="F206" s="16" t="s">
        <v>5243</v>
      </c>
      <c r="G206" s="107" t="s">
        <v>88</v>
      </c>
      <c r="H206" s="107" t="s">
        <v>2538</v>
      </c>
      <c r="I206" s="16" t="s">
        <v>5266</v>
      </c>
      <c r="J206" s="107" t="s">
        <v>4754</v>
      </c>
      <c r="K206" s="107" t="s">
        <v>4754</v>
      </c>
      <c r="L206" s="107">
        <v>1</v>
      </c>
      <c r="M206" s="107">
        <v>7</v>
      </c>
      <c r="N206" s="107">
        <v>364</v>
      </c>
      <c r="O206" s="16" t="s">
        <v>5250</v>
      </c>
      <c r="P206" s="107" t="s">
        <v>5242</v>
      </c>
      <c r="Q206" s="107"/>
    </row>
    <row r="207" spans="1:17" ht="24.95" customHeight="1" x14ac:dyDescent="0.2">
      <c r="A207" s="146" t="s">
        <v>5234</v>
      </c>
      <c r="B207" s="16" t="s">
        <v>2591</v>
      </c>
      <c r="C207" s="107" t="s">
        <v>2590</v>
      </c>
      <c r="D207" s="107" t="s">
        <v>5235</v>
      </c>
      <c r="E207" s="107"/>
      <c r="F207" s="16" t="s">
        <v>5267</v>
      </c>
      <c r="G207" s="107" t="s">
        <v>88</v>
      </c>
      <c r="H207" s="107" t="s">
        <v>2538</v>
      </c>
      <c r="I207" s="16" t="s">
        <v>5268</v>
      </c>
      <c r="J207" s="107" t="s">
        <v>4754</v>
      </c>
      <c r="K207" s="107" t="s">
        <v>4754</v>
      </c>
      <c r="L207" s="107">
        <v>1</v>
      </c>
      <c r="M207" s="107">
        <v>7</v>
      </c>
      <c r="N207" s="107">
        <v>364</v>
      </c>
      <c r="O207" s="16" t="s">
        <v>5250</v>
      </c>
      <c r="P207" s="107" t="s">
        <v>5242</v>
      </c>
      <c r="Q207" s="107"/>
    </row>
    <row r="208" spans="1:17" ht="24.95" customHeight="1" x14ac:dyDescent="0.2">
      <c r="A208" s="146" t="s">
        <v>5234</v>
      </c>
      <c r="B208" s="16" t="s">
        <v>2593</v>
      </c>
      <c r="C208" s="107" t="s">
        <v>2590</v>
      </c>
      <c r="D208" s="107" t="s">
        <v>5235</v>
      </c>
      <c r="E208" s="107"/>
      <c r="F208" s="16" t="s">
        <v>5269</v>
      </c>
      <c r="G208" s="107" t="s">
        <v>88</v>
      </c>
      <c r="H208" s="107" t="s">
        <v>2538</v>
      </c>
      <c r="I208" s="16" t="s">
        <v>5270</v>
      </c>
      <c r="J208" s="107" t="s">
        <v>4754</v>
      </c>
      <c r="K208" s="107" t="s">
        <v>4754</v>
      </c>
      <c r="L208" s="107">
        <v>1</v>
      </c>
      <c r="M208" s="107">
        <v>7</v>
      </c>
      <c r="N208" s="107">
        <v>364</v>
      </c>
      <c r="O208" s="16" t="s">
        <v>5250</v>
      </c>
      <c r="P208" s="107" t="s">
        <v>5242</v>
      </c>
      <c r="Q208" s="107"/>
    </row>
    <row r="209" spans="1:17" ht="24.95" customHeight="1" x14ac:dyDescent="0.2">
      <c r="A209" s="146" t="s">
        <v>5234</v>
      </c>
      <c r="B209" s="16" t="s">
        <v>2594</v>
      </c>
      <c r="C209" s="107" t="s">
        <v>2590</v>
      </c>
      <c r="D209" s="107" t="s">
        <v>5235</v>
      </c>
      <c r="E209" s="107"/>
      <c r="F209" s="16" t="s">
        <v>5271</v>
      </c>
      <c r="G209" s="107" t="s">
        <v>88</v>
      </c>
      <c r="H209" s="107" t="s">
        <v>2538</v>
      </c>
      <c r="I209" s="16" t="s">
        <v>5272</v>
      </c>
      <c r="J209" s="107" t="s">
        <v>4754</v>
      </c>
      <c r="K209" s="107" t="s">
        <v>4754</v>
      </c>
      <c r="L209" s="107" t="s">
        <v>5273</v>
      </c>
      <c r="M209" s="107" t="s">
        <v>5273</v>
      </c>
      <c r="N209" s="107" t="s">
        <v>5240</v>
      </c>
      <c r="O209" s="16" t="s">
        <v>5274</v>
      </c>
      <c r="P209" s="107" t="s">
        <v>5242</v>
      </c>
      <c r="Q209" s="107"/>
    </row>
    <row r="210" spans="1:17" ht="24.95" customHeight="1" x14ac:dyDescent="0.2">
      <c r="A210" s="146" t="s">
        <v>5234</v>
      </c>
      <c r="B210" s="16" t="s">
        <v>2595</v>
      </c>
      <c r="C210" s="107" t="s">
        <v>2590</v>
      </c>
      <c r="D210" s="107" t="s">
        <v>5235</v>
      </c>
      <c r="E210" s="107"/>
      <c r="F210" s="16" t="s">
        <v>5275</v>
      </c>
      <c r="G210" s="107" t="s">
        <v>88</v>
      </c>
      <c r="H210" s="107" t="s">
        <v>2538</v>
      </c>
      <c r="I210" s="16" t="s">
        <v>5276</v>
      </c>
      <c r="J210" s="107" t="s">
        <v>4754</v>
      </c>
      <c r="K210" s="107" t="s">
        <v>4754</v>
      </c>
      <c r="L210" s="107" t="s">
        <v>5273</v>
      </c>
      <c r="M210" s="107" t="s">
        <v>5273</v>
      </c>
      <c r="N210" s="107" t="s">
        <v>5240</v>
      </c>
      <c r="O210" s="16" t="s">
        <v>5274</v>
      </c>
      <c r="P210" s="107" t="s">
        <v>5242</v>
      </c>
      <c r="Q210" s="107"/>
    </row>
    <row r="211" spans="1:17" ht="24.95" customHeight="1" x14ac:dyDescent="0.2">
      <c r="A211" s="146" t="s">
        <v>5234</v>
      </c>
      <c r="B211" s="16" t="s">
        <v>2596</v>
      </c>
      <c r="C211" s="107" t="s">
        <v>2609</v>
      </c>
      <c r="D211" s="107" t="s">
        <v>5257</v>
      </c>
      <c r="E211" s="107"/>
      <c r="F211" s="16" t="s">
        <v>88</v>
      </c>
      <c r="G211" s="107" t="s">
        <v>88</v>
      </c>
      <c r="H211" s="107" t="s">
        <v>88</v>
      </c>
      <c r="I211" s="107" t="s">
        <v>88</v>
      </c>
      <c r="J211" s="107" t="s">
        <v>88</v>
      </c>
      <c r="K211" s="107" t="s">
        <v>88</v>
      </c>
      <c r="L211" s="107" t="s">
        <v>88</v>
      </c>
      <c r="M211" s="107" t="s">
        <v>88</v>
      </c>
      <c r="N211" s="107" t="s">
        <v>88</v>
      </c>
      <c r="O211" s="107" t="s">
        <v>88</v>
      </c>
      <c r="P211" s="107" t="s">
        <v>88</v>
      </c>
      <c r="Q211" s="107"/>
    </row>
    <row r="212" spans="1:17" ht="24.95" customHeight="1" x14ac:dyDescent="0.2">
      <c r="A212" s="146" t="s">
        <v>5234</v>
      </c>
      <c r="B212" s="16" t="s">
        <v>2597</v>
      </c>
      <c r="C212" s="107" t="s">
        <v>2590</v>
      </c>
      <c r="D212" s="107" t="s">
        <v>5235</v>
      </c>
      <c r="E212" s="107"/>
      <c r="F212" s="16" t="s">
        <v>5243</v>
      </c>
      <c r="G212" s="107" t="s">
        <v>88</v>
      </c>
      <c r="H212" s="107" t="s">
        <v>2538</v>
      </c>
      <c r="I212" s="16" t="s">
        <v>5266</v>
      </c>
      <c r="J212" s="107" t="s">
        <v>4754</v>
      </c>
      <c r="K212" s="107" t="s">
        <v>4754</v>
      </c>
      <c r="L212" s="107">
        <v>1</v>
      </c>
      <c r="M212" s="107">
        <v>7</v>
      </c>
      <c r="N212" s="107">
        <v>364</v>
      </c>
      <c r="O212" s="16" t="s">
        <v>5252</v>
      </c>
      <c r="P212" s="107" t="s">
        <v>5242</v>
      </c>
      <c r="Q212" s="107"/>
    </row>
    <row r="213" spans="1:17" ht="24.95" customHeight="1" x14ac:dyDescent="0.2">
      <c r="A213" s="146" t="s">
        <v>5234</v>
      </c>
      <c r="B213" s="16" t="s">
        <v>2599</v>
      </c>
      <c r="C213" s="107" t="s">
        <v>2590</v>
      </c>
      <c r="D213" s="107" t="s">
        <v>5235</v>
      </c>
      <c r="E213" s="107"/>
      <c r="F213" s="16" t="s">
        <v>5277</v>
      </c>
      <c r="G213" s="107" t="s">
        <v>88</v>
      </c>
      <c r="H213" s="107" t="s">
        <v>2538</v>
      </c>
      <c r="I213" s="16" t="s">
        <v>5266</v>
      </c>
      <c r="J213" s="107" t="s">
        <v>4754</v>
      </c>
      <c r="K213" s="107" t="s">
        <v>4754</v>
      </c>
      <c r="L213" s="107">
        <v>1</v>
      </c>
      <c r="M213" s="107">
        <v>7</v>
      </c>
      <c r="N213" s="107">
        <v>364</v>
      </c>
      <c r="O213" s="16" t="s">
        <v>5252</v>
      </c>
      <c r="P213" s="107" t="s">
        <v>5242</v>
      </c>
      <c r="Q213" s="107"/>
    </row>
    <row r="214" spans="1:17" ht="24.95" customHeight="1" x14ac:dyDescent="0.2">
      <c r="A214" s="146" t="s">
        <v>5234</v>
      </c>
      <c r="B214" s="16" t="s">
        <v>2601</v>
      </c>
      <c r="C214" s="107" t="s">
        <v>2590</v>
      </c>
      <c r="D214" s="107" t="s">
        <v>5235</v>
      </c>
      <c r="E214" s="107"/>
      <c r="F214" s="16" t="s">
        <v>5278</v>
      </c>
      <c r="G214" s="107" t="s">
        <v>88</v>
      </c>
      <c r="H214" s="107" t="s">
        <v>2538</v>
      </c>
      <c r="I214" s="16" t="s">
        <v>5266</v>
      </c>
      <c r="J214" s="107" t="s">
        <v>4754</v>
      </c>
      <c r="K214" s="107" t="s">
        <v>4754</v>
      </c>
      <c r="L214" s="107">
        <v>1</v>
      </c>
      <c r="M214" s="107">
        <v>7</v>
      </c>
      <c r="N214" s="107">
        <v>364</v>
      </c>
      <c r="O214" s="16" t="s">
        <v>5252</v>
      </c>
      <c r="P214" s="107" t="s">
        <v>5242</v>
      </c>
      <c r="Q214" s="107"/>
    </row>
    <row r="215" spans="1:17" ht="24.95" customHeight="1" x14ac:dyDescent="0.2">
      <c r="A215" s="146" t="s">
        <v>5234</v>
      </c>
      <c r="B215" s="16" t="s">
        <v>2602</v>
      </c>
      <c r="C215" s="107" t="s">
        <v>2552</v>
      </c>
      <c r="D215" s="107" t="s">
        <v>88</v>
      </c>
      <c r="E215" s="107"/>
      <c r="F215" s="16" t="s">
        <v>88</v>
      </c>
      <c r="G215" s="107" t="s">
        <v>88</v>
      </c>
      <c r="H215" s="107" t="s">
        <v>88</v>
      </c>
      <c r="I215" s="107" t="s">
        <v>88</v>
      </c>
      <c r="J215" s="107" t="s">
        <v>88</v>
      </c>
      <c r="K215" s="107" t="s">
        <v>88</v>
      </c>
      <c r="L215" s="107" t="s">
        <v>88</v>
      </c>
      <c r="M215" s="107" t="s">
        <v>88</v>
      </c>
      <c r="N215" s="107" t="s">
        <v>88</v>
      </c>
      <c r="O215" s="107" t="s">
        <v>88</v>
      </c>
      <c r="P215" s="107" t="s">
        <v>88</v>
      </c>
      <c r="Q215" s="107"/>
    </row>
    <row r="216" spans="1:17" ht="24.95" customHeight="1" x14ac:dyDescent="0.2">
      <c r="A216" s="146" t="s">
        <v>5234</v>
      </c>
      <c r="B216" s="16" t="s">
        <v>2603</v>
      </c>
      <c r="C216" s="107" t="s">
        <v>2582</v>
      </c>
      <c r="D216" s="107" t="s">
        <v>88</v>
      </c>
      <c r="E216" s="107"/>
      <c r="F216" s="16" t="s">
        <v>88</v>
      </c>
      <c r="G216" s="107" t="s">
        <v>88</v>
      </c>
      <c r="H216" s="107" t="s">
        <v>88</v>
      </c>
      <c r="I216" s="107" t="s">
        <v>88</v>
      </c>
      <c r="J216" s="107" t="s">
        <v>88</v>
      </c>
      <c r="K216" s="107" t="s">
        <v>88</v>
      </c>
      <c r="L216" s="107" t="s">
        <v>88</v>
      </c>
      <c r="M216" s="107" t="s">
        <v>88</v>
      </c>
      <c r="N216" s="107" t="s">
        <v>88</v>
      </c>
      <c r="O216" s="107" t="s">
        <v>88</v>
      </c>
      <c r="P216" s="107" t="s">
        <v>88</v>
      </c>
      <c r="Q216" s="107"/>
    </row>
    <row r="217" spans="1:17" ht="24.95" customHeight="1" x14ac:dyDescent="0.2">
      <c r="A217" s="146" t="s">
        <v>5234</v>
      </c>
      <c r="B217" s="16" t="s">
        <v>2604</v>
      </c>
      <c r="C217" s="107" t="s">
        <v>2586</v>
      </c>
      <c r="D217" s="107" t="s">
        <v>88</v>
      </c>
      <c r="E217" s="107"/>
      <c r="F217" s="16" t="s">
        <v>88</v>
      </c>
      <c r="G217" s="107" t="s">
        <v>88</v>
      </c>
      <c r="H217" s="107" t="s">
        <v>88</v>
      </c>
      <c r="I217" s="107" t="s">
        <v>88</v>
      </c>
      <c r="J217" s="107" t="s">
        <v>88</v>
      </c>
      <c r="K217" s="107" t="s">
        <v>88</v>
      </c>
      <c r="L217" s="107" t="s">
        <v>88</v>
      </c>
      <c r="M217" s="107" t="s">
        <v>88</v>
      </c>
      <c r="N217" s="107" t="s">
        <v>88</v>
      </c>
      <c r="O217" s="107" t="s">
        <v>88</v>
      </c>
      <c r="P217" s="107" t="s">
        <v>88</v>
      </c>
      <c r="Q217" s="107"/>
    </row>
    <row r="218" spans="1:17" ht="24.95" customHeight="1" x14ac:dyDescent="0.2">
      <c r="A218" s="146" t="s">
        <v>5234</v>
      </c>
      <c r="B218" s="16" t="s">
        <v>2605</v>
      </c>
      <c r="C218" s="107" t="s">
        <v>2590</v>
      </c>
      <c r="D218" s="107" t="s">
        <v>88</v>
      </c>
      <c r="E218" s="107"/>
      <c r="F218" s="16" t="s">
        <v>88</v>
      </c>
      <c r="G218" s="107" t="s">
        <v>88</v>
      </c>
      <c r="H218" s="107" t="s">
        <v>88</v>
      </c>
      <c r="I218" s="107" t="s">
        <v>88</v>
      </c>
      <c r="J218" s="107" t="s">
        <v>88</v>
      </c>
      <c r="K218" s="107" t="s">
        <v>88</v>
      </c>
      <c r="L218" s="107" t="s">
        <v>88</v>
      </c>
      <c r="M218" s="107" t="s">
        <v>88</v>
      </c>
      <c r="N218" s="107" t="s">
        <v>88</v>
      </c>
      <c r="O218" s="107" t="s">
        <v>88</v>
      </c>
      <c r="P218" s="107" t="s">
        <v>88</v>
      </c>
      <c r="Q218" s="107"/>
    </row>
  </sheetData>
  <mergeCells count="3">
    <mergeCell ref="A2:A3"/>
    <mergeCell ref="B2:G2"/>
    <mergeCell ref="H2:Q2"/>
  </mergeCells>
  <pageMargins left="0.7" right="0.7" top="0.75" bottom="0.75" header="0.3" footer="0.3"/>
  <pageSetup orientation="portrait" horizontalDpi="1200" verticalDpi="12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FE6AF-CC2A-48A6-A510-6719F615503F}">
  <sheetPr>
    <tabColor theme="7"/>
  </sheetPr>
  <dimension ref="A1:B8"/>
  <sheetViews>
    <sheetView zoomScaleNormal="100" workbookViewId="0"/>
  </sheetViews>
  <sheetFormatPr defaultColWidth="9.140625" defaultRowHeight="12.75" x14ac:dyDescent="0.2"/>
  <cols>
    <col min="1" max="1" width="20.5703125" style="119" customWidth="1"/>
    <col min="2" max="2" width="217.5703125" style="119" customWidth="1"/>
    <col min="3" max="16384" width="9.140625" style="119"/>
  </cols>
  <sheetData>
    <row r="1" spans="1:2" ht="15.75" customHeight="1" thickBot="1" x14ac:dyDescent="0.25">
      <c r="A1" s="128" t="s">
        <v>2618</v>
      </c>
    </row>
    <row r="2" spans="1:2" ht="72" customHeight="1" thickBot="1" x14ac:dyDescent="0.25">
      <c r="A2" s="371" t="s">
        <v>19</v>
      </c>
      <c r="B2" s="372" t="s">
        <v>2619</v>
      </c>
    </row>
    <row r="3" spans="1:2" ht="24.95" customHeight="1" x14ac:dyDescent="0.2">
      <c r="A3" s="101" t="s">
        <v>22</v>
      </c>
      <c r="B3" s="104" t="s">
        <v>2620</v>
      </c>
    </row>
    <row r="4" spans="1:2" ht="24.95" customHeight="1" x14ac:dyDescent="0.2">
      <c r="A4" s="16" t="s">
        <v>25</v>
      </c>
      <c r="B4" s="104" t="s">
        <v>2621</v>
      </c>
    </row>
    <row r="5" spans="1:2" ht="24.95" customHeight="1" x14ac:dyDescent="0.2">
      <c r="A5" s="101" t="s">
        <v>27</v>
      </c>
      <c r="B5" s="104" t="s">
        <v>2622</v>
      </c>
    </row>
    <row r="6" spans="1:2" ht="24.95" customHeight="1" x14ac:dyDescent="0.2">
      <c r="A6" s="107" t="s">
        <v>3087</v>
      </c>
      <c r="B6" s="104" t="s">
        <v>3743</v>
      </c>
    </row>
    <row r="7" spans="1:2" ht="24.95" customHeight="1" x14ac:dyDescent="0.2">
      <c r="A7" s="103" t="s">
        <v>3073</v>
      </c>
      <c r="B7" s="104" t="s">
        <v>4345</v>
      </c>
    </row>
    <row r="8" spans="1:2" ht="24.95" customHeight="1" x14ac:dyDescent="0.2">
      <c r="A8" s="103" t="s">
        <v>3080</v>
      </c>
      <c r="B8" s="104" t="s">
        <v>5279</v>
      </c>
    </row>
  </sheetData>
  <pageMargins left="0.7" right="0.7" top="0.75" bottom="0.75" header="0.3" footer="0.3"/>
  <pageSetup orientation="portrait" horizontalDpi="1200" verticalDpi="12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C1984-80F2-41BC-A9F4-1A1F46904E6C}">
  <sheetPr>
    <tabColor theme="6"/>
  </sheetPr>
  <dimension ref="A1:C8"/>
  <sheetViews>
    <sheetView zoomScaleNormal="100" workbookViewId="0"/>
  </sheetViews>
  <sheetFormatPr defaultColWidth="9.140625" defaultRowHeight="12.75" x14ac:dyDescent="0.2"/>
  <cols>
    <col min="1" max="1" width="20.5703125" style="119" customWidth="1"/>
    <col min="2" max="2" width="86.5703125" style="119" customWidth="1"/>
    <col min="3" max="3" width="106.85546875" style="119" customWidth="1"/>
    <col min="4" max="16384" width="9.140625" style="119"/>
  </cols>
  <sheetData>
    <row r="1" spans="1:3" ht="15.75" customHeight="1" thickBot="1" x14ac:dyDescent="0.25">
      <c r="A1" s="128" t="s">
        <v>2623</v>
      </c>
    </row>
    <row r="2" spans="1:3" ht="86.25" customHeight="1" thickBot="1" x14ac:dyDescent="0.25">
      <c r="A2" s="371" t="s">
        <v>19</v>
      </c>
      <c r="B2" s="373" t="s">
        <v>5346</v>
      </c>
      <c r="C2" s="374" t="s">
        <v>2624</v>
      </c>
    </row>
    <row r="3" spans="1:3" ht="24.95" customHeight="1" x14ac:dyDescent="0.2">
      <c r="A3" s="101" t="s">
        <v>22</v>
      </c>
      <c r="B3" s="100" t="s">
        <v>2625</v>
      </c>
      <c r="C3" s="100" t="s">
        <v>2626</v>
      </c>
    </row>
    <row r="4" spans="1:3" ht="24.95" customHeight="1" x14ac:dyDescent="0.2">
      <c r="A4" s="16" t="s">
        <v>25</v>
      </c>
      <c r="B4" s="104" t="s">
        <v>2627</v>
      </c>
      <c r="C4" s="104" t="s">
        <v>2628</v>
      </c>
    </row>
    <row r="5" spans="1:3" ht="24.95" customHeight="1" x14ac:dyDescent="0.2">
      <c r="A5" s="107" t="s">
        <v>27</v>
      </c>
      <c r="B5" s="104" t="s">
        <v>2629</v>
      </c>
      <c r="C5" s="104" t="s">
        <v>2630</v>
      </c>
    </row>
    <row r="6" spans="1:3" ht="24.95" customHeight="1" x14ac:dyDescent="0.2">
      <c r="A6" s="107" t="s">
        <v>3087</v>
      </c>
      <c r="B6" s="104" t="s">
        <v>3744</v>
      </c>
      <c r="C6" s="104" t="s">
        <v>3745</v>
      </c>
    </row>
    <row r="7" spans="1:3" ht="24.95" customHeight="1" x14ac:dyDescent="0.2">
      <c r="A7" s="103" t="s">
        <v>3073</v>
      </c>
      <c r="B7" s="104" t="s">
        <v>4346</v>
      </c>
      <c r="C7" s="104" t="s">
        <v>4347</v>
      </c>
    </row>
    <row r="8" spans="1:3" ht="24.95" customHeight="1" x14ac:dyDescent="0.2">
      <c r="A8" s="139" t="s">
        <v>3080</v>
      </c>
      <c r="B8" s="104" t="s">
        <v>5280</v>
      </c>
      <c r="C8" s="104" t="s">
        <v>5281</v>
      </c>
    </row>
  </sheetData>
  <pageMargins left="0.7" right="0.7" top="0.75" bottom="0.75" header="0.3" footer="0.3"/>
  <pageSetup orientation="portrait" horizontalDpi="1200" verticalDpi="12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559F9-24A1-4A2B-85D9-0B6932F681C7}">
  <sheetPr>
    <tabColor theme="6"/>
  </sheetPr>
  <dimension ref="A1:F15"/>
  <sheetViews>
    <sheetView zoomScaleNormal="100" workbookViewId="0"/>
  </sheetViews>
  <sheetFormatPr defaultColWidth="9.140625" defaultRowHeight="12.75" x14ac:dyDescent="0.2"/>
  <cols>
    <col min="1" max="1" width="20.5703125" style="119" customWidth="1"/>
    <col min="2" max="2" width="59.85546875" style="119" customWidth="1"/>
    <col min="3" max="3" width="40.85546875" style="119" customWidth="1"/>
    <col min="4" max="4" width="35.140625" style="119" customWidth="1"/>
    <col min="5" max="5" width="23.5703125" style="119" customWidth="1"/>
    <col min="6" max="6" width="49.140625" style="119" customWidth="1"/>
    <col min="7" max="16384" width="9.140625" style="119"/>
  </cols>
  <sheetData>
    <row r="1" spans="1:6" ht="15.75" customHeight="1" thickBot="1" x14ac:dyDescent="0.25">
      <c r="A1" s="128" t="s">
        <v>2631</v>
      </c>
    </row>
    <row r="2" spans="1:6" ht="33" customHeight="1" x14ac:dyDescent="0.2">
      <c r="A2" s="885" t="s">
        <v>19</v>
      </c>
      <c r="B2" s="811" t="s">
        <v>2632</v>
      </c>
      <c r="C2" s="811"/>
      <c r="D2" s="811"/>
      <c r="E2" s="811"/>
      <c r="F2" s="834"/>
    </row>
    <row r="3" spans="1:6" ht="72" customHeight="1" thickBot="1" x14ac:dyDescent="0.25">
      <c r="A3" s="886"/>
      <c r="B3" s="157" t="s">
        <v>2633</v>
      </c>
      <c r="C3" s="171" t="s">
        <v>2634</v>
      </c>
      <c r="D3" s="171" t="s">
        <v>2635</v>
      </c>
      <c r="E3" s="171" t="s">
        <v>2636</v>
      </c>
      <c r="F3" s="179" t="s">
        <v>2637</v>
      </c>
    </row>
    <row r="4" spans="1:6" ht="24.95" customHeight="1" x14ac:dyDescent="0.2">
      <c r="A4" s="101" t="s">
        <v>22</v>
      </c>
      <c r="B4" s="94" t="s">
        <v>2638</v>
      </c>
      <c r="C4" s="94" t="s">
        <v>2639</v>
      </c>
      <c r="D4" s="94" t="s">
        <v>2640</v>
      </c>
      <c r="E4" s="94" t="s">
        <v>2641</v>
      </c>
      <c r="F4" s="100" t="s">
        <v>2642</v>
      </c>
    </row>
    <row r="5" spans="1:6" ht="24.95" customHeight="1" x14ac:dyDescent="0.2">
      <c r="A5" s="475" t="s">
        <v>25</v>
      </c>
      <c r="B5" s="475" t="s">
        <v>2643</v>
      </c>
      <c r="C5" s="475" t="s">
        <v>2644</v>
      </c>
      <c r="D5" s="475" t="s">
        <v>2640</v>
      </c>
      <c r="E5" s="475" t="s">
        <v>2645</v>
      </c>
      <c r="F5" s="92" t="s">
        <v>2646</v>
      </c>
    </row>
    <row r="6" spans="1:6" ht="24.95" customHeight="1" x14ac:dyDescent="0.2">
      <c r="A6" s="107" t="s">
        <v>27</v>
      </c>
      <c r="B6" s="475" t="s">
        <v>2647</v>
      </c>
      <c r="C6" s="475" t="s">
        <v>2648</v>
      </c>
      <c r="D6" s="475" t="s">
        <v>2640</v>
      </c>
      <c r="E6" s="475" t="s">
        <v>2649</v>
      </c>
      <c r="F6" s="112" t="s">
        <v>2650</v>
      </c>
    </row>
    <row r="7" spans="1:6" ht="24.95" customHeight="1" x14ac:dyDescent="0.2">
      <c r="A7" s="107" t="s">
        <v>3087</v>
      </c>
      <c r="B7" s="107" t="s">
        <v>3746</v>
      </c>
      <c r="C7" s="475" t="s">
        <v>3747</v>
      </c>
      <c r="D7" s="475" t="s">
        <v>3748</v>
      </c>
      <c r="E7" s="475" t="s">
        <v>3749</v>
      </c>
      <c r="F7" s="92" t="s">
        <v>3750</v>
      </c>
    </row>
    <row r="8" spans="1:6" ht="24.95" customHeight="1" x14ac:dyDescent="0.2">
      <c r="A8" s="107" t="s">
        <v>3087</v>
      </c>
      <c r="B8" s="107" t="s">
        <v>3751</v>
      </c>
      <c r="C8" s="475" t="s">
        <v>3752</v>
      </c>
      <c r="D8" s="475" t="s">
        <v>3748</v>
      </c>
      <c r="E8" s="475" t="s">
        <v>3749</v>
      </c>
      <c r="F8" s="92" t="s">
        <v>3750</v>
      </c>
    </row>
    <row r="9" spans="1:6" ht="24.95" customHeight="1" x14ac:dyDescent="0.2">
      <c r="A9" s="107" t="s">
        <v>3087</v>
      </c>
      <c r="B9" s="107" t="s">
        <v>3753</v>
      </c>
      <c r="C9" s="475" t="s">
        <v>3754</v>
      </c>
      <c r="D9" s="107" t="s">
        <v>129</v>
      </c>
      <c r="E9" s="475" t="s">
        <v>3749</v>
      </c>
      <c r="F9" s="92" t="s">
        <v>3750</v>
      </c>
    </row>
    <row r="10" spans="1:6" ht="24.95" customHeight="1" x14ac:dyDescent="0.2">
      <c r="A10" s="107" t="s">
        <v>3073</v>
      </c>
      <c r="B10" s="107" t="s">
        <v>4348</v>
      </c>
      <c r="C10" s="475" t="s">
        <v>4349</v>
      </c>
      <c r="D10" s="107" t="s">
        <v>4350</v>
      </c>
      <c r="E10" s="475" t="s">
        <v>4351</v>
      </c>
      <c r="F10" s="92" t="s">
        <v>4352</v>
      </c>
    </row>
    <row r="11" spans="1:6" ht="24.95" customHeight="1" x14ac:dyDescent="0.2">
      <c r="A11" s="107" t="s">
        <v>3073</v>
      </c>
      <c r="B11" s="107" t="s">
        <v>4354</v>
      </c>
      <c r="C11" s="475" t="s">
        <v>4353</v>
      </c>
      <c r="D11" s="107" t="s">
        <v>4350</v>
      </c>
      <c r="E11" s="107"/>
      <c r="F11" s="134"/>
    </row>
    <row r="12" spans="1:6" ht="24.95" customHeight="1" x14ac:dyDescent="0.2">
      <c r="A12" s="146" t="s">
        <v>3080</v>
      </c>
      <c r="B12" s="107" t="s">
        <v>5282</v>
      </c>
      <c r="C12" s="107" t="s">
        <v>5283</v>
      </c>
      <c r="D12" s="107" t="s">
        <v>5284</v>
      </c>
      <c r="E12" s="107" t="s">
        <v>88</v>
      </c>
      <c r="F12" s="134" t="s">
        <v>5285</v>
      </c>
    </row>
    <row r="13" spans="1:6" ht="24.95" customHeight="1" x14ac:dyDescent="0.2">
      <c r="A13" s="146" t="s">
        <v>3080</v>
      </c>
      <c r="B13" s="107" t="s">
        <v>5286</v>
      </c>
      <c r="C13" s="107" t="s">
        <v>5287</v>
      </c>
      <c r="D13" s="107" t="s">
        <v>5284</v>
      </c>
      <c r="E13" s="107" t="s">
        <v>88</v>
      </c>
      <c r="F13" s="134" t="s">
        <v>5288</v>
      </c>
    </row>
    <row r="14" spans="1:6" ht="24.95" customHeight="1" x14ac:dyDescent="0.2">
      <c r="A14" s="146" t="s">
        <v>3080</v>
      </c>
      <c r="B14" s="107" t="s">
        <v>5289</v>
      </c>
      <c r="C14" s="107" t="s">
        <v>5290</v>
      </c>
      <c r="D14" s="107" t="s">
        <v>5284</v>
      </c>
      <c r="E14" s="107" t="s">
        <v>88</v>
      </c>
      <c r="F14" s="134" t="s">
        <v>5291</v>
      </c>
    </row>
    <row r="15" spans="1:6" ht="24.95" customHeight="1" x14ac:dyDescent="0.2">
      <c r="A15" s="146" t="s">
        <v>3080</v>
      </c>
      <c r="B15" s="107" t="s">
        <v>5292</v>
      </c>
      <c r="C15" s="107" t="s">
        <v>5293</v>
      </c>
      <c r="D15" s="107" t="s">
        <v>5284</v>
      </c>
      <c r="E15" s="107" t="s">
        <v>88</v>
      </c>
      <c r="F15" s="134"/>
    </row>
  </sheetData>
  <mergeCells count="2">
    <mergeCell ref="A2:A3"/>
    <mergeCell ref="B2:F2"/>
  </mergeCells>
  <pageMargins left="0.7" right="0.7" top="0.75" bottom="0.75" header="0.3" footer="0.3"/>
  <pageSetup orientation="portrait" horizontalDpi="1200" verticalDpi="12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6C0D2-9949-4468-99E6-29E303C15044}">
  <sheetPr>
    <tabColor theme="6"/>
  </sheetPr>
  <dimension ref="A1:G9"/>
  <sheetViews>
    <sheetView zoomScaleNormal="100" workbookViewId="0"/>
  </sheetViews>
  <sheetFormatPr defaultColWidth="9.140625" defaultRowHeight="12.75" x14ac:dyDescent="0.2"/>
  <cols>
    <col min="1" max="1" width="20.5703125" style="119" customWidth="1"/>
    <col min="2" max="2" width="38.5703125" style="119" customWidth="1"/>
    <col min="3" max="3" width="23.5703125" style="119" customWidth="1"/>
    <col min="4" max="4" width="46" style="119" customWidth="1"/>
    <col min="5" max="5" width="48.28515625" style="119" customWidth="1"/>
    <col min="6" max="6" width="24.85546875" style="119" customWidth="1"/>
    <col min="7" max="7" width="33.85546875" style="119" customWidth="1"/>
    <col min="8" max="16384" width="9.140625" style="119"/>
  </cols>
  <sheetData>
    <row r="1" spans="1:7" ht="15.75" customHeight="1" thickBot="1" x14ac:dyDescent="0.25">
      <c r="A1" s="128" t="s">
        <v>2651</v>
      </c>
    </row>
    <row r="2" spans="1:7" ht="42.75" customHeight="1" x14ac:dyDescent="0.2">
      <c r="A2" s="885" t="s">
        <v>19</v>
      </c>
      <c r="B2" s="811" t="s">
        <v>2652</v>
      </c>
      <c r="C2" s="811"/>
      <c r="D2" s="811"/>
      <c r="E2" s="811"/>
      <c r="F2" s="811"/>
      <c r="G2" s="834"/>
    </row>
    <row r="3" spans="1:7" ht="72" customHeight="1" thickBot="1" x14ac:dyDescent="0.25">
      <c r="A3" s="886"/>
      <c r="B3" s="157" t="s">
        <v>2653</v>
      </c>
      <c r="C3" s="171" t="s">
        <v>2654</v>
      </c>
      <c r="D3" s="171" t="s">
        <v>2655</v>
      </c>
      <c r="E3" s="171" t="s">
        <v>2656</v>
      </c>
      <c r="F3" s="171" t="s">
        <v>2657</v>
      </c>
      <c r="G3" s="179" t="s">
        <v>2658</v>
      </c>
    </row>
    <row r="4" spans="1:7" ht="24.95" customHeight="1" x14ac:dyDescent="0.2">
      <c r="A4" s="101" t="s">
        <v>22</v>
      </c>
      <c r="B4" s="102" t="s">
        <v>2659</v>
      </c>
      <c r="C4" s="94" t="s">
        <v>2660</v>
      </c>
      <c r="D4" s="100" t="s">
        <v>2661</v>
      </c>
      <c r="E4" s="102" t="s">
        <v>2662</v>
      </c>
      <c r="F4" s="102" t="s">
        <v>2663</v>
      </c>
      <c r="G4" s="102" t="s">
        <v>2664</v>
      </c>
    </row>
    <row r="5" spans="1:7" ht="24.95" customHeight="1" x14ac:dyDescent="0.2">
      <c r="A5" s="16" t="s">
        <v>25</v>
      </c>
      <c r="B5" s="94" t="s">
        <v>2665</v>
      </c>
      <c r="C5" s="94" t="s">
        <v>2666</v>
      </c>
      <c r="D5" s="100" t="s">
        <v>2667</v>
      </c>
      <c r="E5" s="94" t="s">
        <v>2668</v>
      </c>
      <c r="F5" s="94" t="s">
        <v>2669</v>
      </c>
      <c r="G5" s="94" t="s">
        <v>2666</v>
      </c>
    </row>
    <row r="6" spans="1:7" ht="24.95" customHeight="1" x14ac:dyDescent="0.2">
      <c r="A6" s="107" t="s">
        <v>27</v>
      </c>
      <c r="B6" s="94" t="s">
        <v>2670</v>
      </c>
      <c r="C6" s="94" t="s">
        <v>2660</v>
      </c>
      <c r="D6" s="100" t="s">
        <v>2671</v>
      </c>
      <c r="E6" s="94" t="s">
        <v>2672</v>
      </c>
      <c r="F6" s="94" t="s">
        <v>2669</v>
      </c>
      <c r="G6" s="100" t="s">
        <v>2671</v>
      </c>
    </row>
    <row r="7" spans="1:7" ht="24.95" customHeight="1" x14ac:dyDescent="0.2">
      <c r="A7" s="107" t="s">
        <v>3087</v>
      </c>
      <c r="B7" s="94" t="s">
        <v>3749</v>
      </c>
      <c r="C7" s="103" t="s">
        <v>85</v>
      </c>
      <c r="D7" s="100" t="s">
        <v>3755</v>
      </c>
      <c r="E7" s="103" t="s">
        <v>85</v>
      </c>
      <c r="F7" s="103" t="s">
        <v>85</v>
      </c>
      <c r="G7" s="100" t="s">
        <v>3749</v>
      </c>
    </row>
    <row r="8" spans="1:7" ht="24.95" customHeight="1" x14ac:dyDescent="0.2">
      <c r="A8" s="103" t="s">
        <v>3073</v>
      </c>
      <c r="B8" s="94" t="s">
        <v>4355</v>
      </c>
      <c r="C8" s="94" t="s">
        <v>4356</v>
      </c>
      <c r="D8" s="100" t="s">
        <v>4357</v>
      </c>
      <c r="E8" s="186">
        <v>0.2</v>
      </c>
      <c r="F8" s="94" t="s">
        <v>4358</v>
      </c>
      <c r="G8" s="104" t="s">
        <v>4359</v>
      </c>
    </row>
    <row r="9" spans="1:7" ht="24.95" customHeight="1" x14ac:dyDescent="0.2">
      <c r="A9" s="139" t="s">
        <v>3080</v>
      </c>
      <c r="B9" s="103" t="s">
        <v>5294</v>
      </c>
      <c r="C9" s="103" t="s">
        <v>88</v>
      </c>
      <c r="D9" s="104" t="s">
        <v>5294</v>
      </c>
      <c r="E9" s="139" t="s">
        <v>5295</v>
      </c>
      <c r="F9" s="103">
        <v>6</v>
      </c>
      <c r="G9" s="94" t="s">
        <v>5296</v>
      </c>
    </row>
  </sheetData>
  <mergeCells count="2">
    <mergeCell ref="A2:A3"/>
    <mergeCell ref="B2:G2"/>
  </mergeCells>
  <pageMargins left="0.7" right="0.7" top="0.75" bottom="0.75" header="0.3" footer="0.3"/>
  <pageSetup orientation="portrait" horizontalDpi="1200" verticalDpi="12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5DF6B-2C5F-48D3-BFA7-A9FA5DDD5C44}">
  <sheetPr>
    <tabColor theme="6"/>
  </sheetPr>
  <dimension ref="A1:G48"/>
  <sheetViews>
    <sheetView zoomScaleNormal="100" workbookViewId="0">
      <pane xSplit="1" ySplit="3" topLeftCell="B4" activePane="bottomRight" state="frozen"/>
      <selection pane="topRight" activeCell="B1" sqref="B1"/>
      <selection pane="bottomLeft" activeCell="A4" sqref="A4"/>
      <selection pane="bottomRight"/>
    </sheetView>
  </sheetViews>
  <sheetFormatPr defaultColWidth="9.140625" defaultRowHeight="12.75" x14ac:dyDescent="0.2"/>
  <cols>
    <col min="1" max="1" width="20.5703125" style="119" customWidth="1"/>
    <col min="2" max="2" width="33.85546875" style="119" customWidth="1"/>
    <col min="3" max="3" width="41.5703125" style="119" customWidth="1"/>
    <col min="4" max="4" width="27" style="119" customWidth="1"/>
    <col min="5" max="5" width="23.5703125" style="119" customWidth="1"/>
    <col min="6" max="6" width="53.5703125" style="119" customWidth="1"/>
    <col min="7" max="7" width="27.140625" style="119" customWidth="1"/>
    <col min="8" max="16384" width="9.140625" style="119"/>
  </cols>
  <sheetData>
    <row r="1" spans="1:7" ht="15.75" customHeight="1" thickBot="1" x14ac:dyDescent="0.25">
      <c r="A1" s="128" t="s">
        <v>2673</v>
      </c>
    </row>
    <row r="2" spans="1:7" ht="38.25" customHeight="1" x14ac:dyDescent="0.2">
      <c r="A2" s="885" t="s">
        <v>19</v>
      </c>
      <c r="B2" s="811" t="s">
        <v>2674</v>
      </c>
      <c r="C2" s="811"/>
      <c r="D2" s="811"/>
      <c r="E2" s="811"/>
      <c r="F2" s="811"/>
      <c r="G2" s="834"/>
    </row>
    <row r="3" spans="1:7" ht="72" customHeight="1" thickBot="1" x14ac:dyDescent="0.25">
      <c r="A3" s="886"/>
      <c r="B3" s="157" t="s">
        <v>2675</v>
      </c>
      <c r="C3" s="171" t="s">
        <v>2676</v>
      </c>
      <c r="D3" s="171" t="s">
        <v>2677</v>
      </c>
      <c r="E3" s="171" t="s">
        <v>2657</v>
      </c>
      <c r="F3" s="171" t="s">
        <v>2678</v>
      </c>
      <c r="G3" s="179" t="s">
        <v>2679</v>
      </c>
    </row>
    <row r="4" spans="1:7" ht="24.95" customHeight="1" x14ac:dyDescent="0.2">
      <c r="A4" s="101" t="s">
        <v>22</v>
      </c>
      <c r="B4" s="375">
        <v>44726</v>
      </c>
      <c r="C4" s="113"/>
      <c r="D4" s="16">
        <v>49</v>
      </c>
      <c r="E4" s="376">
        <v>6</v>
      </c>
      <c r="F4" s="16" t="s">
        <v>2680</v>
      </c>
      <c r="G4" s="377" t="s">
        <v>2681</v>
      </c>
    </row>
    <row r="5" spans="1:7" ht="24.95" customHeight="1" x14ac:dyDescent="0.2">
      <c r="A5" s="101" t="s">
        <v>22</v>
      </c>
      <c r="B5" s="375">
        <v>44698</v>
      </c>
      <c r="C5" s="113"/>
      <c r="D5" s="16">
        <v>57</v>
      </c>
      <c r="E5" s="376">
        <v>6</v>
      </c>
      <c r="F5" s="16" t="s">
        <v>2680</v>
      </c>
      <c r="G5" s="377" t="s">
        <v>2681</v>
      </c>
    </row>
    <row r="6" spans="1:7" ht="24.95" customHeight="1" x14ac:dyDescent="0.2">
      <c r="A6" s="101" t="s">
        <v>22</v>
      </c>
      <c r="B6" s="375">
        <v>44659</v>
      </c>
      <c r="C6" s="113"/>
      <c r="D6" s="16">
        <v>44</v>
      </c>
      <c r="E6" s="376">
        <v>6</v>
      </c>
      <c r="F6" s="16" t="s">
        <v>2680</v>
      </c>
      <c r="G6" s="377" t="s">
        <v>2681</v>
      </c>
    </row>
    <row r="7" spans="1:7" ht="24.95" customHeight="1" x14ac:dyDescent="0.2">
      <c r="A7" s="101" t="s">
        <v>22</v>
      </c>
      <c r="B7" s="375">
        <v>44658</v>
      </c>
      <c r="C7" s="113"/>
      <c r="D7" s="16">
        <v>43</v>
      </c>
      <c r="E7" s="376">
        <v>6</v>
      </c>
      <c r="F7" s="16" t="s">
        <v>2680</v>
      </c>
      <c r="G7" s="377" t="s">
        <v>2681</v>
      </c>
    </row>
    <row r="8" spans="1:7" ht="24.95" customHeight="1" x14ac:dyDescent="0.2">
      <c r="A8" s="101" t="s">
        <v>22</v>
      </c>
      <c r="B8" s="375">
        <v>44658</v>
      </c>
      <c r="C8" s="113"/>
      <c r="D8" s="16">
        <v>44</v>
      </c>
      <c r="E8" s="376">
        <v>6</v>
      </c>
      <c r="F8" s="16" t="s">
        <v>2680</v>
      </c>
      <c r="G8" s="377" t="s">
        <v>2681</v>
      </c>
    </row>
    <row r="9" spans="1:7" ht="24.95" customHeight="1" x14ac:dyDescent="0.2">
      <c r="A9" s="101" t="s">
        <v>22</v>
      </c>
      <c r="B9" s="375">
        <v>44654</v>
      </c>
      <c r="C9" s="113"/>
      <c r="D9" s="16">
        <v>42</v>
      </c>
      <c r="E9" s="376">
        <v>6</v>
      </c>
      <c r="F9" s="16" t="s">
        <v>2680</v>
      </c>
      <c r="G9" s="377" t="s">
        <v>2681</v>
      </c>
    </row>
    <row r="10" spans="1:7" ht="24.95" customHeight="1" x14ac:dyDescent="0.2">
      <c r="A10" s="101" t="s">
        <v>22</v>
      </c>
      <c r="B10" s="375">
        <v>44650</v>
      </c>
      <c r="C10" s="113"/>
      <c r="D10" s="16">
        <v>42</v>
      </c>
      <c r="E10" s="376">
        <v>6</v>
      </c>
      <c r="F10" s="16" t="s">
        <v>2682</v>
      </c>
      <c r="G10" s="377" t="s">
        <v>2681</v>
      </c>
    </row>
    <row r="11" spans="1:7" ht="24.95" customHeight="1" x14ac:dyDescent="0.2">
      <c r="A11" s="101" t="s">
        <v>22</v>
      </c>
      <c r="B11" s="375">
        <v>44451</v>
      </c>
      <c r="C11" s="113"/>
      <c r="D11" s="16">
        <v>52</v>
      </c>
      <c r="E11" s="376">
        <v>6</v>
      </c>
      <c r="F11" s="16" t="s">
        <v>2683</v>
      </c>
      <c r="G11" s="377" t="s">
        <v>2681</v>
      </c>
    </row>
    <row r="12" spans="1:7" ht="24.95" customHeight="1" x14ac:dyDescent="0.2">
      <c r="A12" s="101" t="s">
        <v>22</v>
      </c>
      <c r="B12" s="375">
        <v>44435</v>
      </c>
      <c r="C12" s="113"/>
      <c r="D12" s="16">
        <v>45</v>
      </c>
      <c r="E12" s="376">
        <v>6</v>
      </c>
      <c r="F12" s="16" t="s">
        <v>2684</v>
      </c>
      <c r="G12" s="377" t="s">
        <v>2681</v>
      </c>
    </row>
    <row r="13" spans="1:7" ht="24.95" customHeight="1" x14ac:dyDescent="0.2">
      <c r="A13" s="101" t="s">
        <v>22</v>
      </c>
      <c r="B13" s="375">
        <v>44423</v>
      </c>
      <c r="C13" s="113"/>
      <c r="D13" s="16">
        <v>51</v>
      </c>
      <c r="E13" s="376">
        <v>6</v>
      </c>
      <c r="F13" s="16" t="s">
        <v>2684</v>
      </c>
      <c r="G13" s="377" t="s">
        <v>2681</v>
      </c>
    </row>
    <row r="14" spans="1:7" ht="24.95" customHeight="1" x14ac:dyDescent="0.2">
      <c r="A14" s="16" t="s">
        <v>25</v>
      </c>
      <c r="B14" s="375">
        <v>44733</v>
      </c>
      <c r="C14" s="100" t="s">
        <v>2685</v>
      </c>
      <c r="D14" s="16" t="s">
        <v>2686</v>
      </c>
      <c r="E14" s="376" t="s">
        <v>2687</v>
      </c>
      <c r="F14" s="16" t="s">
        <v>2688</v>
      </c>
      <c r="G14" s="378">
        <v>44733</v>
      </c>
    </row>
    <row r="15" spans="1:7" ht="24.95" customHeight="1" x14ac:dyDescent="0.2">
      <c r="A15" s="16" t="s">
        <v>25</v>
      </c>
      <c r="B15" s="375">
        <v>44707</v>
      </c>
      <c r="C15" s="100" t="s">
        <v>2685</v>
      </c>
      <c r="D15" s="16" t="s">
        <v>2689</v>
      </c>
      <c r="E15" s="376" t="s">
        <v>2687</v>
      </c>
      <c r="F15" s="16" t="s">
        <v>2690</v>
      </c>
      <c r="G15" s="378">
        <v>44708</v>
      </c>
    </row>
    <row r="16" spans="1:7" ht="24.95" customHeight="1" x14ac:dyDescent="0.2">
      <c r="A16" s="16" t="s">
        <v>25</v>
      </c>
      <c r="B16" s="375">
        <v>44689</v>
      </c>
      <c r="C16" s="100" t="s">
        <v>2685</v>
      </c>
      <c r="D16" s="16" t="s">
        <v>2689</v>
      </c>
      <c r="E16" s="376" t="s">
        <v>2687</v>
      </c>
      <c r="F16" s="16" t="s">
        <v>2691</v>
      </c>
      <c r="G16" s="378">
        <v>44689</v>
      </c>
    </row>
    <row r="17" spans="1:7" ht="24.95" customHeight="1" x14ac:dyDescent="0.2">
      <c r="A17" s="16" t="s">
        <v>25</v>
      </c>
      <c r="B17" s="375">
        <v>44682</v>
      </c>
      <c r="C17" s="100" t="s">
        <v>2685</v>
      </c>
      <c r="D17" s="16" t="s">
        <v>2692</v>
      </c>
      <c r="E17" s="376" t="s">
        <v>2687</v>
      </c>
      <c r="F17" s="16" t="s">
        <v>2693</v>
      </c>
      <c r="G17" s="378">
        <v>44683</v>
      </c>
    </row>
    <row r="18" spans="1:7" ht="24.95" customHeight="1" x14ac:dyDescent="0.2">
      <c r="A18" s="16" t="s">
        <v>25</v>
      </c>
      <c r="B18" s="375">
        <v>44680</v>
      </c>
      <c r="C18" s="100" t="s">
        <v>2685</v>
      </c>
      <c r="D18" s="16" t="s">
        <v>2694</v>
      </c>
      <c r="E18" s="376" t="s">
        <v>2687</v>
      </c>
      <c r="F18" s="16" t="s">
        <v>2695</v>
      </c>
      <c r="G18" s="378">
        <v>44681</v>
      </c>
    </row>
    <row r="19" spans="1:7" ht="24.95" customHeight="1" x14ac:dyDescent="0.2">
      <c r="A19" s="16" t="s">
        <v>25</v>
      </c>
      <c r="B19" s="379">
        <v>44614</v>
      </c>
      <c r="C19" s="100" t="s">
        <v>2685</v>
      </c>
      <c r="D19" s="16" t="s">
        <v>2696</v>
      </c>
      <c r="E19" s="376" t="s">
        <v>2687</v>
      </c>
      <c r="F19" s="16" t="s">
        <v>2697</v>
      </c>
      <c r="G19" s="135">
        <v>44614</v>
      </c>
    </row>
    <row r="20" spans="1:7" ht="24.95" customHeight="1" x14ac:dyDescent="0.2">
      <c r="A20" s="16" t="s">
        <v>25</v>
      </c>
      <c r="B20" s="379">
        <v>44603</v>
      </c>
      <c r="C20" s="100" t="s">
        <v>2685</v>
      </c>
      <c r="D20" s="16" t="s">
        <v>2698</v>
      </c>
      <c r="E20" s="376" t="s">
        <v>2687</v>
      </c>
      <c r="F20" s="16" t="s">
        <v>2699</v>
      </c>
      <c r="G20" s="135">
        <v>44603</v>
      </c>
    </row>
    <row r="21" spans="1:7" ht="24.95" customHeight="1" x14ac:dyDescent="0.2">
      <c r="A21" s="16" t="s">
        <v>25</v>
      </c>
      <c r="B21" s="379">
        <v>44602</v>
      </c>
      <c r="C21" s="100" t="s">
        <v>2685</v>
      </c>
      <c r="D21" s="16" t="s">
        <v>2700</v>
      </c>
      <c r="E21" s="376" t="s">
        <v>2687</v>
      </c>
      <c r="F21" s="16" t="s">
        <v>2701</v>
      </c>
      <c r="G21" s="135">
        <v>44602</v>
      </c>
    </row>
    <row r="22" spans="1:7" ht="24.95" customHeight="1" x14ac:dyDescent="0.2">
      <c r="A22" s="16" t="s">
        <v>25</v>
      </c>
      <c r="B22" s="379">
        <v>44587</v>
      </c>
      <c r="C22" s="100" t="s">
        <v>2685</v>
      </c>
      <c r="D22" s="16" t="s">
        <v>2702</v>
      </c>
      <c r="E22" s="376" t="s">
        <v>2687</v>
      </c>
      <c r="F22" s="16" t="s">
        <v>2703</v>
      </c>
      <c r="G22" s="135">
        <v>44587</v>
      </c>
    </row>
    <row r="23" spans="1:7" ht="24.95" customHeight="1" x14ac:dyDescent="0.2">
      <c r="A23" s="16" t="s">
        <v>25</v>
      </c>
      <c r="B23" s="379">
        <v>44562</v>
      </c>
      <c r="C23" s="100" t="s">
        <v>2685</v>
      </c>
      <c r="D23" s="16" t="s">
        <v>2704</v>
      </c>
      <c r="E23" s="376" t="s">
        <v>2687</v>
      </c>
      <c r="F23" s="16" t="s">
        <v>2705</v>
      </c>
      <c r="G23" s="135">
        <v>44562</v>
      </c>
    </row>
    <row r="24" spans="1:7" ht="24.95" customHeight="1" x14ac:dyDescent="0.2">
      <c r="A24" s="16" t="s">
        <v>25</v>
      </c>
      <c r="B24" s="379">
        <v>44562</v>
      </c>
      <c r="C24" s="100" t="s">
        <v>2685</v>
      </c>
      <c r="D24" s="16" t="s">
        <v>2706</v>
      </c>
      <c r="E24" s="376" t="s">
        <v>2687</v>
      </c>
      <c r="F24" s="16" t="s">
        <v>2707</v>
      </c>
      <c r="G24" s="378">
        <v>44562</v>
      </c>
    </row>
    <row r="25" spans="1:7" ht="24.95" customHeight="1" x14ac:dyDescent="0.2">
      <c r="A25" s="16" t="s">
        <v>27</v>
      </c>
      <c r="B25" s="379">
        <v>44255</v>
      </c>
      <c r="C25" s="92" t="s">
        <v>2708</v>
      </c>
      <c r="D25" s="16">
        <v>24</v>
      </c>
      <c r="E25" s="376">
        <v>6</v>
      </c>
      <c r="F25" s="16" t="s">
        <v>2709</v>
      </c>
      <c r="G25" s="378" t="s">
        <v>2710</v>
      </c>
    </row>
    <row r="26" spans="1:7" ht="24.95" customHeight="1" x14ac:dyDescent="0.2">
      <c r="A26" s="16" t="s">
        <v>27</v>
      </c>
      <c r="B26" s="379">
        <v>44255</v>
      </c>
      <c r="C26" s="92" t="s">
        <v>2708</v>
      </c>
      <c r="D26" s="16">
        <v>34</v>
      </c>
      <c r="E26" s="376">
        <v>6</v>
      </c>
      <c r="F26" s="16" t="s">
        <v>2709</v>
      </c>
      <c r="G26" s="378" t="s">
        <v>2710</v>
      </c>
    </row>
    <row r="27" spans="1:7" ht="24.95" customHeight="1" x14ac:dyDescent="0.2">
      <c r="A27" s="16" t="s">
        <v>27</v>
      </c>
      <c r="B27" s="379">
        <v>44255</v>
      </c>
      <c r="C27" s="92" t="s">
        <v>2708</v>
      </c>
      <c r="D27" s="16">
        <v>41</v>
      </c>
      <c r="E27" s="376">
        <v>6</v>
      </c>
      <c r="F27" s="16" t="s">
        <v>2709</v>
      </c>
      <c r="G27" s="378" t="s">
        <v>2710</v>
      </c>
    </row>
    <row r="28" spans="1:7" ht="24.95" customHeight="1" x14ac:dyDescent="0.2">
      <c r="A28" s="16" t="s">
        <v>27</v>
      </c>
      <c r="B28" s="379">
        <v>44255</v>
      </c>
      <c r="C28" s="92" t="s">
        <v>2708</v>
      </c>
      <c r="D28" s="16">
        <v>47</v>
      </c>
      <c r="E28" s="376">
        <v>6</v>
      </c>
      <c r="F28" s="16" t="s">
        <v>2709</v>
      </c>
      <c r="G28" s="378" t="s">
        <v>2710</v>
      </c>
    </row>
    <row r="29" spans="1:7" ht="24.95" customHeight="1" x14ac:dyDescent="0.2">
      <c r="A29" s="16" t="s">
        <v>27</v>
      </c>
      <c r="B29" s="379">
        <v>44253</v>
      </c>
      <c r="C29" s="92" t="s">
        <v>2708</v>
      </c>
      <c r="D29" s="16">
        <v>32</v>
      </c>
      <c r="E29" s="376">
        <v>6</v>
      </c>
      <c r="F29" s="16" t="s">
        <v>2711</v>
      </c>
      <c r="G29" s="378">
        <v>44254</v>
      </c>
    </row>
    <row r="30" spans="1:7" ht="24.95" customHeight="1" x14ac:dyDescent="0.2">
      <c r="A30" s="16" t="s">
        <v>27</v>
      </c>
      <c r="B30" s="379">
        <v>44253</v>
      </c>
      <c r="C30" s="92" t="s">
        <v>2708</v>
      </c>
      <c r="D30" s="16">
        <v>22</v>
      </c>
      <c r="E30" s="376">
        <v>6</v>
      </c>
      <c r="F30" s="16" t="s">
        <v>2711</v>
      </c>
      <c r="G30" s="378">
        <v>44254</v>
      </c>
    </row>
    <row r="31" spans="1:7" ht="24.95" customHeight="1" x14ac:dyDescent="0.2">
      <c r="A31" s="16" t="s">
        <v>27</v>
      </c>
      <c r="B31" s="379">
        <v>44127</v>
      </c>
      <c r="C31" s="92" t="s">
        <v>2708</v>
      </c>
      <c r="D31" s="16">
        <v>28.999999999999996</v>
      </c>
      <c r="E31" s="376">
        <v>6</v>
      </c>
      <c r="F31" s="16" t="s">
        <v>2712</v>
      </c>
      <c r="G31" s="378">
        <v>44128</v>
      </c>
    </row>
    <row r="32" spans="1:7" ht="24.95" customHeight="1" x14ac:dyDescent="0.2">
      <c r="A32" s="16" t="s">
        <v>27</v>
      </c>
      <c r="B32" s="379">
        <v>44122</v>
      </c>
      <c r="C32" s="92" t="s">
        <v>2708</v>
      </c>
      <c r="D32" s="16">
        <v>80</v>
      </c>
      <c r="E32" s="376">
        <v>6</v>
      </c>
      <c r="F32" s="16" t="s">
        <v>2713</v>
      </c>
      <c r="G32" s="378">
        <v>44123</v>
      </c>
    </row>
    <row r="33" spans="1:7" ht="24.95" customHeight="1" x14ac:dyDescent="0.2">
      <c r="A33" s="16" t="s">
        <v>27</v>
      </c>
      <c r="B33" s="379">
        <v>44122</v>
      </c>
      <c r="C33" s="92" t="s">
        <v>2708</v>
      </c>
      <c r="D33" s="16">
        <v>28.999999999999996</v>
      </c>
      <c r="E33" s="376">
        <v>6</v>
      </c>
      <c r="F33" s="16" t="s">
        <v>2713</v>
      </c>
      <c r="G33" s="378">
        <v>44123</v>
      </c>
    </row>
    <row r="34" spans="1:7" ht="24.95" customHeight="1" x14ac:dyDescent="0.2">
      <c r="A34" s="107" t="s">
        <v>3087</v>
      </c>
      <c r="B34" s="94" t="s">
        <v>3756</v>
      </c>
      <c r="C34" s="114" t="s">
        <v>3757</v>
      </c>
      <c r="D34" s="103" t="s">
        <v>85</v>
      </c>
      <c r="E34" s="103" t="s">
        <v>85</v>
      </c>
      <c r="F34" s="107" t="s">
        <v>85</v>
      </c>
      <c r="G34" s="103" t="s">
        <v>85</v>
      </c>
    </row>
    <row r="35" spans="1:7" ht="24.95" customHeight="1" x14ac:dyDescent="0.2">
      <c r="A35" s="103" t="s">
        <v>3073</v>
      </c>
      <c r="B35" s="213">
        <v>44101</v>
      </c>
      <c r="C35" s="104" t="s">
        <v>4360</v>
      </c>
      <c r="D35" s="103">
        <v>20</v>
      </c>
      <c r="E35" s="103" t="s">
        <v>4361</v>
      </c>
      <c r="F35" s="475" t="s">
        <v>4362</v>
      </c>
      <c r="G35" s="213">
        <v>44102</v>
      </c>
    </row>
    <row r="36" spans="1:7" ht="24.95" customHeight="1" x14ac:dyDescent="0.2">
      <c r="A36" s="103" t="s">
        <v>3073</v>
      </c>
      <c r="B36" s="135">
        <v>43631</v>
      </c>
      <c r="C36" s="134" t="s">
        <v>4360</v>
      </c>
      <c r="D36" s="107">
        <v>20</v>
      </c>
      <c r="E36" s="103" t="s">
        <v>4361</v>
      </c>
      <c r="F36" s="475" t="s">
        <v>4363</v>
      </c>
      <c r="G36" s="135">
        <v>43632</v>
      </c>
    </row>
    <row r="37" spans="1:7" ht="24.95" customHeight="1" x14ac:dyDescent="0.2">
      <c r="A37" s="103" t="s">
        <v>3073</v>
      </c>
      <c r="B37" s="135">
        <v>43589</v>
      </c>
      <c r="C37" s="134" t="s">
        <v>4360</v>
      </c>
      <c r="D37" s="107">
        <v>20</v>
      </c>
      <c r="E37" s="103" t="s">
        <v>4361</v>
      </c>
      <c r="F37" s="475" t="s">
        <v>4364</v>
      </c>
      <c r="G37" s="135">
        <v>43590</v>
      </c>
    </row>
    <row r="38" spans="1:7" ht="24.95" customHeight="1" x14ac:dyDescent="0.2">
      <c r="A38" s="103" t="s">
        <v>3073</v>
      </c>
      <c r="B38" s="135">
        <v>43749</v>
      </c>
      <c r="C38" s="134" t="s">
        <v>4360</v>
      </c>
      <c r="D38" s="107">
        <v>20</v>
      </c>
      <c r="E38" s="103" t="s">
        <v>4361</v>
      </c>
      <c r="F38" s="475" t="s">
        <v>4365</v>
      </c>
      <c r="G38" s="135">
        <v>43750</v>
      </c>
    </row>
    <row r="39" spans="1:7" ht="24.95" customHeight="1" x14ac:dyDescent="0.2">
      <c r="A39" s="139" t="s">
        <v>3080</v>
      </c>
      <c r="B39" s="135">
        <v>44427</v>
      </c>
      <c r="C39" s="104" t="s">
        <v>5294</v>
      </c>
      <c r="D39" s="103">
        <v>21</v>
      </c>
      <c r="E39" s="103">
        <v>6</v>
      </c>
      <c r="F39" s="107" t="s">
        <v>5297</v>
      </c>
      <c r="G39" s="213">
        <v>44427</v>
      </c>
    </row>
    <row r="40" spans="1:7" ht="24.95" customHeight="1" x14ac:dyDescent="0.2">
      <c r="A40" s="139" t="s">
        <v>3080</v>
      </c>
      <c r="B40" s="135">
        <v>44440</v>
      </c>
      <c r="C40" s="134" t="s">
        <v>5294</v>
      </c>
      <c r="D40" s="107">
        <v>32</v>
      </c>
      <c r="E40" s="103">
        <v>6</v>
      </c>
      <c r="F40" s="107" t="s">
        <v>5298</v>
      </c>
      <c r="G40" s="135">
        <v>44440</v>
      </c>
    </row>
    <row r="41" spans="1:7" ht="24.95" customHeight="1" x14ac:dyDescent="0.2">
      <c r="A41" s="139" t="s">
        <v>3080</v>
      </c>
      <c r="B41" s="135">
        <v>44441</v>
      </c>
      <c r="C41" s="134" t="s">
        <v>5294</v>
      </c>
      <c r="D41" s="107">
        <v>22</v>
      </c>
      <c r="E41" s="103">
        <v>6</v>
      </c>
      <c r="F41" s="107" t="s">
        <v>5298</v>
      </c>
      <c r="G41" s="135">
        <v>44441</v>
      </c>
    </row>
    <row r="42" spans="1:7" ht="24.95" customHeight="1" x14ac:dyDescent="0.2">
      <c r="A42" s="139" t="s">
        <v>3080</v>
      </c>
      <c r="B42" s="135">
        <v>44452</v>
      </c>
      <c r="C42" s="134" t="s">
        <v>5294</v>
      </c>
      <c r="D42" s="107">
        <v>23</v>
      </c>
      <c r="E42" s="103">
        <v>6</v>
      </c>
      <c r="F42" s="103" t="s">
        <v>5298</v>
      </c>
      <c r="G42" s="135">
        <v>44452</v>
      </c>
    </row>
    <row r="43" spans="1:7" ht="24.95" customHeight="1" x14ac:dyDescent="0.2">
      <c r="A43" s="139" t="s">
        <v>3080</v>
      </c>
      <c r="B43" s="135">
        <v>44453</v>
      </c>
      <c r="C43" s="134" t="s">
        <v>5294</v>
      </c>
      <c r="D43" s="107">
        <v>27</v>
      </c>
      <c r="E43" s="103">
        <v>6</v>
      </c>
      <c r="F43" s="103" t="s">
        <v>5298</v>
      </c>
      <c r="G43" s="135">
        <v>44453</v>
      </c>
    </row>
    <row r="44" spans="1:7" ht="24.95" customHeight="1" x14ac:dyDescent="0.2">
      <c r="A44" s="139" t="s">
        <v>3080</v>
      </c>
      <c r="B44" s="135">
        <v>44458</v>
      </c>
      <c r="C44" s="134" t="s">
        <v>5294</v>
      </c>
      <c r="D44" s="107">
        <v>22</v>
      </c>
      <c r="E44" s="103">
        <v>6</v>
      </c>
      <c r="F44" s="103" t="s">
        <v>5298</v>
      </c>
      <c r="G44" s="135">
        <v>44458</v>
      </c>
    </row>
    <row r="45" spans="1:7" ht="24.95" customHeight="1" x14ac:dyDescent="0.2">
      <c r="A45" s="139" t="s">
        <v>3080</v>
      </c>
      <c r="B45" s="135">
        <v>44546</v>
      </c>
      <c r="C45" s="134" t="s">
        <v>5294</v>
      </c>
      <c r="D45" s="107">
        <v>27</v>
      </c>
      <c r="E45" s="103">
        <v>6</v>
      </c>
      <c r="F45" s="103" t="s">
        <v>5298</v>
      </c>
      <c r="G45" s="135">
        <v>44546</v>
      </c>
    </row>
    <row r="46" spans="1:7" ht="24.95" customHeight="1" x14ac:dyDescent="0.2">
      <c r="A46" s="139" t="s">
        <v>3080</v>
      </c>
      <c r="B46" s="135">
        <v>44548</v>
      </c>
      <c r="C46" s="134" t="s">
        <v>5294</v>
      </c>
      <c r="D46" s="107">
        <v>20</v>
      </c>
      <c r="E46" s="103">
        <v>6</v>
      </c>
      <c r="F46" s="103" t="s">
        <v>5298</v>
      </c>
      <c r="G46" s="135">
        <v>44548</v>
      </c>
    </row>
    <row r="47" spans="1:7" ht="24.95" customHeight="1" x14ac:dyDescent="0.2">
      <c r="A47" s="139" t="s">
        <v>3080</v>
      </c>
      <c r="B47" s="135">
        <v>44551</v>
      </c>
      <c r="C47" s="134" t="s">
        <v>5294</v>
      </c>
      <c r="D47" s="107">
        <v>20</v>
      </c>
      <c r="E47" s="103">
        <v>6</v>
      </c>
      <c r="F47" s="103" t="s">
        <v>5298</v>
      </c>
      <c r="G47" s="135">
        <v>44551</v>
      </c>
    </row>
    <row r="48" spans="1:7" ht="24.95" customHeight="1" x14ac:dyDescent="0.2">
      <c r="A48" s="139" t="s">
        <v>3080</v>
      </c>
      <c r="B48" s="135">
        <v>44560</v>
      </c>
      <c r="C48" s="134" t="s">
        <v>5294</v>
      </c>
      <c r="D48" s="107">
        <v>29</v>
      </c>
      <c r="E48" s="103">
        <v>6</v>
      </c>
      <c r="F48" s="103" t="s">
        <v>5299</v>
      </c>
      <c r="G48" s="135">
        <v>44565</v>
      </c>
    </row>
  </sheetData>
  <mergeCells count="2">
    <mergeCell ref="A2:A3"/>
    <mergeCell ref="B2:G2"/>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9"/>
  </sheetPr>
  <dimension ref="A1:AS12"/>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19" bestFit="1" customWidth="1"/>
    <col min="2" max="2" width="20.85546875" style="119" customWidth="1"/>
    <col min="3" max="3" width="38.42578125" style="119" customWidth="1"/>
    <col min="4" max="19" width="22.42578125" style="119" customWidth="1"/>
    <col min="20" max="20" width="36.85546875" style="119" customWidth="1"/>
    <col min="21" max="21" width="41.28515625" style="119" customWidth="1"/>
    <col min="22" max="31" width="15.5703125" style="119" customWidth="1"/>
    <col min="32" max="32" width="20.5703125" style="119" customWidth="1"/>
    <col min="33" max="43" width="15.5703125" style="119" customWidth="1"/>
    <col min="44" max="16384" width="9.140625" style="119"/>
  </cols>
  <sheetData>
    <row r="1" spans="1:45" ht="13.5" thickBot="1" x14ac:dyDescent="0.25">
      <c r="A1" s="128" t="s">
        <v>283</v>
      </c>
    </row>
    <row r="2" spans="1:45" ht="12.75" customHeight="1" x14ac:dyDescent="0.2">
      <c r="A2" s="809" t="s">
        <v>18</v>
      </c>
      <c r="B2" s="811" t="s">
        <v>19</v>
      </c>
      <c r="C2" s="823" t="s">
        <v>238</v>
      </c>
      <c r="D2" s="835" t="s">
        <v>284</v>
      </c>
      <c r="E2" s="836"/>
      <c r="F2" s="836"/>
      <c r="G2" s="836"/>
      <c r="H2" s="836"/>
      <c r="I2" s="836"/>
      <c r="J2" s="836"/>
      <c r="K2" s="836"/>
      <c r="L2" s="836"/>
      <c r="M2" s="836"/>
      <c r="N2" s="836"/>
      <c r="O2" s="836"/>
      <c r="P2" s="836"/>
      <c r="Q2" s="836"/>
      <c r="R2" s="836"/>
      <c r="S2" s="837"/>
      <c r="T2" s="811" t="s">
        <v>285</v>
      </c>
      <c r="U2" s="811"/>
      <c r="V2" s="811"/>
      <c r="W2" s="811"/>
      <c r="X2" s="811"/>
      <c r="Y2" s="811"/>
      <c r="Z2" s="811"/>
      <c r="AA2" s="811"/>
      <c r="AB2" s="811"/>
      <c r="AC2" s="811"/>
      <c r="AD2" s="811"/>
      <c r="AE2" s="811"/>
      <c r="AF2" s="811"/>
      <c r="AG2" s="811"/>
      <c r="AH2" s="811"/>
      <c r="AI2" s="811"/>
      <c r="AJ2" s="811"/>
      <c r="AK2" s="811"/>
      <c r="AL2" s="811"/>
      <c r="AM2" s="811"/>
      <c r="AN2" s="811"/>
      <c r="AO2" s="811"/>
      <c r="AP2" s="811"/>
      <c r="AQ2" s="834"/>
    </row>
    <row r="3" spans="1:45" ht="106.5" customHeight="1" thickBot="1" x14ac:dyDescent="0.25">
      <c r="A3" s="810"/>
      <c r="B3" s="812"/>
      <c r="C3" s="833"/>
      <c r="D3" s="157" t="s">
        <v>286</v>
      </c>
      <c r="E3" s="158" t="s">
        <v>30</v>
      </c>
      <c r="F3" s="157" t="s">
        <v>287</v>
      </c>
      <c r="G3" s="158" t="s">
        <v>30</v>
      </c>
      <c r="H3" s="157" t="s">
        <v>288</v>
      </c>
      <c r="I3" s="158" t="s">
        <v>30</v>
      </c>
      <c r="J3" s="157" t="s">
        <v>289</v>
      </c>
      <c r="K3" s="158" t="s">
        <v>30</v>
      </c>
      <c r="L3" s="171" t="s">
        <v>290</v>
      </c>
      <c r="M3" s="172" t="s">
        <v>30</v>
      </c>
      <c r="N3" s="171" t="s">
        <v>291</v>
      </c>
      <c r="O3" s="172" t="s">
        <v>30</v>
      </c>
      <c r="P3" s="171" t="s">
        <v>292</v>
      </c>
      <c r="Q3" s="172" t="s">
        <v>30</v>
      </c>
      <c r="R3" s="636" t="s">
        <v>5717</v>
      </c>
      <c r="S3" s="636" t="s">
        <v>5718</v>
      </c>
      <c r="T3" s="171" t="s">
        <v>293</v>
      </c>
      <c r="U3" s="172" t="s">
        <v>30</v>
      </c>
      <c r="V3" s="171" t="s">
        <v>294</v>
      </c>
      <c r="W3" s="172" t="s">
        <v>30</v>
      </c>
      <c r="X3" s="171" t="s">
        <v>295</v>
      </c>
      <c r="Y3" s="172" t="s">
        <v>30</v>
      </c>
      <c r="Z3" s="171" t="s">
        <v>296</v>
      </c>
      <c r="AA3" s="172" t="s">
        <v>30</v>
      </c>
      <c r="AB3" s="171" t="s">
        <v>297</v>
      </c>
      <c r="AC3" s="172" t="s">
        <v>30</v>
      </c>
      <c r="AD3" s="171" t="s">
        <v>298</v>
      </c>
      <c r="AE3" s="172" t="s">
        <v>30</v>
      </c>
      <c r="AF3" s="171" t="s">
        <v>299</v>
      </c>
      <c r="AG3" s="172" t="s">
        <v>30</v>
      </c>
      <c r="AH3" s="171" t="s">
        <v>300</v>
      </c>
      <c r="AI3" s="172" t="s">
        <v>30</v>
      </c>
      <c r="AJ3" s="171" t="s">
        <v>301</v>
      </c>
      <c r="AK3" s="172" t="s">
        <v>30</v>
      </c>
      <c r="AL3" s="171" t="s">
        <v>302</v>
      </c>
      <c r="AM3" s="172" t="s">
        <v>30</v>
      </c>
      <c r="AN3" s="171" t="s">
        <v>303</v>
      </c>
      <c r="AO3" s="172" t="s">
        <v>30</v>
      </c>
      <c r="AP3" s="171" t="s">
        <v>304</v>
      </c>
      <c r="AQ3" s="217" t="s">
        <v>30</v>
      </c>
    </row>
    <row r="4" spans="1:45" ht="24.95" customHeight="1" x14ac:dyDescent="0.2">
      <c r="A4" s="16" t="s">
        <v>21</v>
      </c>
      <c r="B4" s="16" t="s">
        <v>22</v>
      </c>
      <c r="C4" s="16" t="s">
        <v>248</v>
      </c>
      <c r="D4" s="160" t="s">
        <v>107</v>
      </c>
      <c r="E4" s="160" t="s">
        <v>78</v>
      </c>
      <c r="F4" s="160" t="s">
        <v>107</v>
      </c>
      <c r="G4" s="160" t="s">
        <v>78</v>
      </c>
      <c r="H4" s="160" t="s">
        <v>107</v>
      </c>
      <c r="I4" s="160" t="s">
        <v>78</v>
      </c>
      <c r="J4" s="160" t="s">
        <v>107</v>
      </c>
      <c r="K4" s="160" t="s">
        <v>78</v>
      </c>
      <c r="L4" s="16" t="s">
        <v>107</v>
      </c>
      <c r="M4" s="16" t="s">
        <v>78</v>
      </c>
      <c r="N4" s="16" t="s">
        <v>107</v>
      </c>
      <c r="O4" s="16" t="s">
        <v>78</v>
      </c>
      <c r="P4" s="16" t="s">
        <v>107</v>
      </c>
      <c r="Q4" s="16" t="s">
        <v>78</v>
      </c>
      <c r="R4" s="475"/>
      <c r="S4" s="475"/>
      <c r="T4" s="106" t="s">
        <v>305</v>
      </c>
      <c r="U4" s="16" t="s">
        <v>78</v>
      </c>
      <c r="V4" s="16" t="s">
        <v>107</v>
      </c>
      <c r="W4" s="16" t="s">
        <v>78</v>
      </c>
      <c r="X4" s="16" t="s">
        <v>107</v>
      </c>
      <c r="Y4" s="16" t="s">
        <v>78</v>
      </c>
      <c r="Z4" s="16" t="s">
        <v>107</v>
      </c>
      <c r="AA4" s="16" t="s">
        <v>78</v>
      </c>
      <c r="AB4" s="16" t="s">
        <v>107</v>
      </c>
      <c r="AC4" s="16" t="s">
        <v>78</v>
      </c>
      <c r="AD4" s="16" t="s">
        <v>107</v>
      </c>
      <c r="AE4" s="16" t="s">
        <v>78</v>
      </c>
      <c r="AF4" s="16" t="s">
        <v>101</v>
      </c>
      <c r="AG4" s="16" t="s">
        <v>78</v>
      </c>
      <c r="AH4" s="16" t="s">
        <v>107</v>
      </c>
      <c r="AI4" s="16" t="s">
        <v>78</v>
      </c>
      <c r="AJ4" s="16" t="s">
        <v>107</v>
      </c>
      <c r="AK4" s="16" t="s">
        <v>306</v>
      </c>
      <c r="AL4" s="16" t="s">
        <v>107</v>
      </c>
      <c r="AM4" s="16" t="s">
        <v>78</v>
      </c>
      <c r="AN4" s="16" t="s">
        <v>101</v>
      </c>
      <c r="AO4" s="16" t="s">
        <v>78</v>
      </c>
      <c r="AP4" s="16" t="s">
        <v>107</v>
      </c>
      <c r="AQ4" s="16" t="s">
        <v>78</v>
      </c>
      <c r="AR4" s="10"/>
      <c r="AS4" s="10"/>
    </row>
    <row r="5" spans="1:45" ht="24.95" customHeight="1" x14ac:dyDescent="0.2">
      <c r="A5" s="16" t="s">
        <v>24</v>
      </c>
      <c r="B5" s="16" t="s">
        <v>25</v>
      </c>
      <c r="C5" s="16" t="s">
        <v>119</v>
      </c>
      <c r="D5" s="160" t="s">
        <v>107</v>
      </c>
      <c r="E5" s="160" t="s">
        <v>78</v>
      </c>
      <c r="F5" s="160" t="s">
        <v>101</v>
      </c>
      <c r="G5" s="160" t="s">
        <v>78</v>
      </c>
      <c r="H5" s="160" t="s">
        <v>101</v>
      </c>
      <c r="I5" s="160" t="s">
        <v>78</v>
      </c>
      <c r="J5" s="160" t="s">
        <v>101</v>
      </c>
      <c r="K5" s="160" t="s">
        <v>78</v>
      </c>
      <c r="L5" s="160" t="s">
        <v>107</v>
      </c>
      <c r="M5" s="160" t="s">
        <v>78</v>
      </c>
      <c r="N5" s="160" t="s">
        <v>107</v>
      </c>
      <c r="O5" s="160" t="s">
        <v>78</v>
      </c>
      <c r="P5" s="160" t="s">
        <v>101</v>
      </c>
      <c r="Q5" s="160" t="s">
        <v>78</v>
      </c>
      <c r="R5" s="160"/>
      <c r="S5" s="160"/>
      <c r="T5" s="16" t="s">
        <v>307</v>
      </c>
      <c r="U5" s="16" t="s">
        <v>308</v>
      </c>
      <c r="V5" s="16" t="s">
        <v>107</v>
      </c>
      <c r="W5" s="160" t="s">
        <v>78</v>
      </c>
      <c r="X5" s="16" t="s">
        <v>101</v>
      </c>
      <c r="Y5" s="16" t="s">
        <v>78</v>
      </c>
      <c r="Z5" s="16" t="s">
        <v>107</v>
      </c>
      <c r="AA5" s="16" t="s">
        <v>78</v>
      </c>
      <c r="AB5" s="16" t="s">
        <v>101</v>
      </c>
      <c r="AC5" s="16" t="s">
        <v>78</v>
      </c>
      <c r="AD5" s="16" t="s">
        <v>101</v>
      </c>
      <c r="AE5" s="16" t="s">
        <v>78</v>
      </c>
      <c r="AF5" s="16" t="s">
        <v>107</v>
      </c>
      <c r="AG5" s="16" t="s">
        <v>78</v>
      </c>
      <c r="AH5" s="16" t="s">
        <v>107</v>
      </c>
      <c r="AI5" s="16" t="s">
        <v>78</v>
      </c>
      <c r="AJ5" s="16" t="s">
        <v>107</v>
      </c>
      <c r="AK5" s="16" t="s">
        <v>306</v>
      </c>
      <c r="AL5" s="16" t="s">
        <v>107</v>
      </c>
      <c r="AM5" s="16" t="s">
        <v>78</v>
      </c>
      <c r="AN5" s="16" t="s">
        <v>101</v>
      </c>
      <c r="AO5" s="16" t="s">
        <v>78</v>
      </c>
      <c r="AP5" s="16" t="s">
        <v>107</v>
      </c>
      <c r="AQ5" s="16" t="s">
        <v>78</v>
      </c>
      <c r="AR5" s="10"/>
      <c r="AS5" s="10"/>
    </row>
    <row r="6" spans="1:45" ht="24.95" customHeight="1" x14ac:dyDescent="0.2">
      <c r="A6" s="16" t="s">
        <v>26</v>
      </c>
      <c r="B6" s="16" t="s">
        <v>27</v>
      </c>
      <c r="C6" s="16" t="s">
        <v>228</v>
      </c>
      <c r="D6" s="95" t="s">
        <v>107</v>
      </c>
      <c r="E6" s="95" t="s">
        <v>78</v>
      </c>
      <c r="F6" s="95" t="s">
        <v>101</v>
      </c>
      <c r="G6" s="95" t="s">
        <v>78</v>
      </c>
      <c r="H6" s="95" t="s">
        <v>101</v>
      </c>
      <c r="I6" s="95" t="s">
        <v>78</v>
      </c>
      <c r="J6" s="95" t="s">
        <v>101</v>
      </c>
      <c r="K6" s="95" t="s">
        <v>78</v>
      </c>
      <c r="L6" s="95" t="s">
        <v>107</v>
      </c>
      <c r="M6" s="95" t="s">
        <v>78</v>
      </c>
      <c r="N6" s="95" t="s">
        <v>107</v>
      </c>
      <c r="O6" s="95" t="s">
        <v>78</v>
      </c>
      <c r="P6" s="95" t="s">
        <v>107</v>
      </c>
      <c r="Q6" s="95" t="s">
        <v>78</v>
      </c>
      <c r="R6" s="95"/>
      <c r="S6" s="95"/>
      <c r="T6" s="16" t="s">
        <v>309</v>
      </c>
      <c r="U6" s="16" t="s">
        <v>78</v>
      </c>
      <c r="V6" s="16" t="s">
        <v>107</v>
      </c>
      <c r="W6" s="16" t="s">
        <v>78</v>
      </c>
      <c r="X6" s="16" t="s">
        <v>101</v>
      </c>
      <c r="Y6" s="16" t="s">
        <v>78</v>
      </c>
      <c r="Z6" s="16" t="s">
        <v>107</v>
      </c>
      <c r="AA6" s="16" t="s">
        <v>78</v>
      </c>
      <c r="AB6" s="16" t="s">
        <v>107</v>
      </c>
      <c r="AC6" s="16" t="s">
        <v>78</v>
      </c>
      <c r="AD6" s="16" t="s">
        <v>107</v>
      </c>
      <c r="AE6" s="16" t="s">
        <v>78</v>
      </c>
      <c r="AF6" s="16" t="s">
        <v>101</v>
      </c>
      <c r="AG6" s="16" t="s">
        <v>78</v>
      </c>
      <c r="AH6" s="16" t="s">
        <v>101</v>
      </c>
      <c r="AI6" s="16" t="s">
        <v>78</v>
      </c>
      <c r="AJ6" s="16" t="s">
        <v>107</v>
      </c>
      <c r="AK6" s="16" t="s">
        <v>306</v>
      </c>
      <c r="AL6" s="16" t="s">
        <v>107</v>
      </c>
      <c r="AM6" s="16" t="s">
        <v>78</v>
      </c>
      <c r="AN6" s="16" t="s">
        <v>101</v>
      </c>
      <c r="AO6" s="16" t="s">
        <v>78</v>
      </c>
      <c r="AP6" s="16" t="s">
        <v>107</v>
      </c>
      <c r="AQ6" s="16" t="s">
        <v>78</v>
      </c>
      <c r="AR6" s="10"/>
      <c r="AS6" s="10"/>
    </row>
    <row r="7" spans="1:45" ht="24.95" customHeight="1" x14ac:dyDescent="0.2">
      <c r="A7" s="107" t="s">
        <v>3087</v>
      </c>
      <c r="B7" s="107" t="s">
        <v>3087</v>
      </c>
      <c r="C7" s="160" t="s">
        <v>3113</v>
      </c>
      <c r="D7" s="147" t="s">
        <v>107</v>
      </c>
      <c r="E7" s="147" t="s">
        <v>3108</v>
      </c>
      <c r="F7" s="147" t="s">
        <v>101</v>
      </c>
      <c r="G7" s="147" t="s">
        <v>3108</v>
      </c>
      <c r="H7" s="147" t="s">
        <v>101</v>
      </c>
      <c r="I7" s="147" t="s">
        <v>3108</v>
      </c>
      <c r="J7" s="147" t="s">
        <v>107</v>
      </c>
      <c r="K7" s="147" t="s">
        <v>3108</v>
      </c>
      <c r="L7" s="107" t="s">
        <v>107</v>
      </c>
      <c r="M7" s="107" t="s">
        <v>3108</v>
      </c>
      <c r="N7" s="107" t="s">
        <v>107</v>
      </c>
      <c r="O7" s="107" t="s">
        <v>3108</v>
      </c>
      <c r="P7" s="107" t="s">
        <v>107</v>
      </c>
      <c r="Q7" s="107" t="s">
        <v>3108</v>
      </c>
      <c r="R7" s="107"/>
      <c r="S7" s="107"/>
      <c r="T7" s="107" t="s">
        <v>3151</v>
      </c>
      <c r="U7" s="107" t="s">
        <v>3108</v>
      </c>
      <c r="V7" s="107" t="s">
        <v>107</v>
      </c>
      <c r="W7" s="107" t="s">
        <v>3108</v>
      </c>
      <c r="X7" s="107" t="s">
        <v>101</v>
      </c>
      <c r="Y7" s="107" t="s">
        <v>3108</v>
      </c>
      <c r="Z7" s="125" t="s">
        <v>107</v>
      </c>
      <c r="AA7" s="125" t="s">
        <v>3108</v>
      </c>
      <c r="AB7" s="125" t="s">
        <v>107</v>
      </c>
      <c r="AC7" s="125" t="s">
        <v>3108</v>
      </c>
      <c r="AD7" s="125" t="s">
        <v>101</v>
      </c>
      <c r="AE7" s="125" t="s">
        <v>3108</v>
      </c>
      <c r="AF7" s="125" t="s">
        <v>101</v>
      </c>
      <c r="AG7" s="125" t="s">
        <v>3108</v>
      </c>
      <c r="AH7" s="125" t="s">
        <v>101</v>
      </c>
      <c r="AI7" s="125" t="s">
        <v>3108</v>
      </c>
      <c r="AJ7" s="107" t="s">
        <v>107</v>
      </c>
      <c r="AK7" s="107" t="s">
        <v>3108</v>
      </c>
      <c r="AL7" s="107" t="s">
        <v>107</v>
      </c>
      <c r="AM7" s="107" t="s">
        <v>3108</v>
      </c>
      <c r="AN7" s="107" t="s">
        <v>107</v>
      </c>
      <c r="AO7" s="107" t="s">
        <v>3108</v>
      </c>
      <c r="AP7" s="107" t="s">
        <v>107</v>
      </c>
      <c r="AQ7" s="107" t="s">
        <v>3108</v>
      </c>
    </row>
    <row r="8" spans="1:45" ht="24.95" customHeight="1" x14ac:dyDescent="0.2">
      <c r="A8" s="103"/>
      <c r="B8" s="139" t="s">
        <v>3073</v>
      </c>
      <c r="C8" s="103" t="s">
        <v>3796</v>
      </c>
      <c r="D8" s="138" t="s">
        <v>107</v>
      </c>
      <c r="E8" s="138"/>
      <c r="F8" s="138" t="s">
        <v>101</v>
      </c>
      <c r="G8" s="138"/>
      <c r="H8" s="138" t="s">
        <v>101</v>
      </c>
      <c r="I8" s="138"/>
      <c r="J8" s="138" t="s">
        <v>107</v>
      </c>
      <c r="K8" s="138"/>
      <c r="L8" s="103" t="s">
        <v>107</v>
      </c>
      <c r="M8" s="103"/>
      <c r="N8" s="103" t="s">
        <v>107</v>
      </c>
      <c r="O8" s="103"/>
      <c r="P8" s="103" t="s">
        <v>101</v>
      </c>
      <c r="Q8" s="103"/>
      <c r="R8" s="103"/>
      <c r="S8" s="103"/>
      <c r="T8" s="103" t="s">
        <v>3825</v>
      </c>
      <c r="U8" s="103"/>
      <c r="V8" s="103" t="s">
        <v>107</v>
      </c>
      <c r="W8" s="103"/>
      <c r="X8" s="103" t="s">
        <v>101</v>
      </c>
      <c r="Y8" s="103"/>
      <c r="Z8" s="103" t="s">
        <v>107</v>
      </c>
      <c r="AA8" s="103"/>
      <c r="AB8" s="103" t="s">
        <v>107</v>
      </c>
      <c r="AC8" s="103"/>
      <c r="AD8" s="103" t="s">
        <v>101</v>
      </c>
      <c r="AE8" s="103"/>
      <c r="AF8" s="103" t="s">
        <v>107</v>
      </c>
      <c r="AG8" s="103"/>
      <c r="AH8" s="103" t="s">
        <v>101</v>
      </c>
      <c r="AI8" s="103"/>
      <c r="AJ8" s="107" t="s">
        <v>107</v>
      </c>
      <c r="AK8" s="107"/>
      <c r="AL8" s="107" t="s">
        <v>107</v>
      </c>
      <c r="AM8" s="107"/>
      <c r="AN8" s="107" t="s">
        <v>101</v>
      </c>
      <c r="AO8" s="107"/>
      <c r="AP8" s="107" t="s">
        <v>107</v>
      </c>
      <c r="AQ8" s="107"/>
    </row>
    <row r="9" spans="1:45" ht="24.95" customHeight="1" x14ac:dyDescent="0.2">
      <c r="A9" s="107" t="s">
        <v>3080</v>
      </c>
      <c r="B9" s="107" t="s">
        <v>3080</v>
      </c>
      <c r="C9" s="107" t="s">
        <v>4425</v>
      </c>
      <c r="D9" s="147" t="s">
        <v>107</v>
      </c>
      <c r="E9" s="147"/>
      <c r="F9" s="147" t="s">
        <v>101</v>
      </c>
      <c r="G9" s="147"/>
      <c r="H9" s="147" t="s">
        <v>101</v>
      </c>
      <c r="I9" s="147"/>
      <c r="J9" s="147" t="s">
        <v>101</v>
      </c>
      <c r="K9" s="147"/>
      <c r="L9" s="107" t="s">
        <v>107</v>
      </c>
      <c r="M9" s="107"/>
      <c r="N9" s="107" t="s">
        <v>107</v>
      </c>
      <c r="O9" s="107"/>
      <c r="P9" s="107" t="s">
        <v>101</v>
      </c>
      <c r="Q9" s="107"/>
      <c r="R9" s="107"/>
      <c r="S9" s="107"/>
      <c r="T9" s="107" t="s">
        <v>4426</v>
      </c>
      <c r="U9" s="107" t="s">
        <v>85</v>
      </c>
      <c r="V9" s="107" t="s">
        <v>107</v>
      </c>
      <c r="W9" s="107"/>
      <c r="X9" s="107"/>
      <c r="Y9" s="107" t="s">
        <v>101</v>
      </c>
      <c r="Z9" s="107"/>
      <c r="AA9" s="107" t="s">
        <v>107</v>
      </c>
      <c r="AB9" s="107" t="s">
        <v>107</v>
      </c>
      <c r="AC9" s="107"/>
      <c r="AD9" s="107"/>
      <c r="AE9" s="107" t="s">
        <v>101</v>
      </c>
      <c r="AF9" s="107"/>
      <c r="AG9" s="107" t="s">
        <v>101</v>
      </c>
      <c r="AH9" s="107"/>
      <c r="AI9" s="107" t="s">
        <v>107</v>
      </c>
      <c r="AJ9" s="107"/>
      <c r="AK9" s="107" t="s">
        <v>107</v>
      </c>
      <c r="AL9" s="107" t="s">
        <v>107</v>
      </c>
      <c r="AM9" s="107"/>
      <c r="AN9" s="107"/>
      <c r="AO9" s="107" t="s">
        <v>107</v>
      </c>
      <c r="AP9" s="107" t="s">
        <v>107</v>
      </c>
      <c r="AQ9" s="107"/>
    </row>
    <row r="10" spans="1:45" ht="24.95" customHeight="1" x14ac:dyDescent="0.2">
      <c r="A10" s="107"/>
      <c r="B10" s="107" t="s">
        <v>3088</v>
      </c>
      <c r="C10" s="107"/>
      <c r="D10" s="107"/>
      <c r="E10" s="107"/>
      <c r="F10" s="107"/>
      <c r="G10" s="107"/>
      <c r="H10" s="107"/>
      <c r="I10" s="107"/>
      <c r="J10" s="107"/>
      <c r="K10" s="107"/>
      <c r="L10" s="107"/>
      <c r="M10" s="107"/>
      <c r="N10" s="107"/>
      <c r="O10" s="107"/>
      <c r="P10" s="107" t="s">
        <v>101</v>
      </c>
      <c r="Q10" s="107"/>
      <c r="R10" s="107" t="s">
        <v>101</v>
      </c>
      <c r="S10" s="107" t="s">
        <v>101</v>
      </c>
      <c r="T10" s="608" t="s">
        <v>5716</v>
      </c>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row>
    <row r="11" spans="1:45" s="642" customFormat="1" ht="24.95" customHeight="1" x14ac:dyDescent="0.2">
      <c r="A11" s="107" t="s">
        <v>3083</v>
      </c>
      <c r="B11" s="643" t="s">
        <v>3083</v>
      </c>
      <c r="C11" s="643" t="s">
        <v>5403</v>
      </c>
      <c r="D11" s="643" t="s">
        <v>101</v>
      </c>
      <c r="E11" s="643" t="s">
        <v>5387</v>
      </c>
      <c r="F11" s="643" t="s">
        <v>101</v>
      </c>
      <c r="G11" s="643" t="s">
        <v>5387</v>
      </c>
      <c r="H11" s="643" t="s">
        <v>101</v>
      </c>
      <c r="I11" s="643" t="s">
        <v>5387</v>
      </c>
      <c r="J11" s="643" t="s">
        <v>107</v>
      </c>
      <c r="K11" s="643" t="s">
        <v>5387</v>
      </c>
      <c r="L11" s="643" t="s">
        <v>101</v>
      </c>
      <c r="M11" s="643" t="s">
        <v>5387</v>
      </c>
      <c r="N11" s="643" t="s">
        <v>101</v>
      </c>
      <c r="O11" s="643" t="s">
        <v>5387</v>
      </c>
      <c r="P11" s="643" t="s">
        <v>101</v>
      </c>
      <c r="Q11" s="643" t="s">
        <v>5387</v>
      </c>
      <c r="R11" s="643"/>
      <c r="S11" s="643"/>
      <c r="T11" s="643" t="s">
        <v>6841</v>
      </c>
      <c r="U11" s="643" t="s">
        <v>5387</v>
      </c>
      <c r="V11" s="643" t="s">
        <v>107</v>
      </c>
      <c r="W11" s="643" t="s">
        <v>5387</v>
      </c>
      <c r="X11" s="643" t="s">
        <v>101</v>
      </c>
      <c r="Y11" s="643" t="s">
        <v>6842</v>
      </c>
      <c r="Z11" s="643" t="s">
        <v>107</v>
      </c>
      <c r="AA11" s="643" t="s">
        <v>5387</v>
      </c>
      <c r="AB11" s="644" t="s">
        <v>107</v>
      </c>
      <c r="AC11" s="644" t="s">
        <v>5387</v>
      </c>
      <c r="AD11" s="644" t="s">
        <v>101</v>
      </c>
      <c r="AE11" s="644" t="s">
        <v>6842</v>
      </c>
      <c r="AF11" s="644" t="s">
        <v>101</v>
      </c>
      <c r="AG11" s="644" t="s">
        <v>6842</v>
      </c>
      <c r="AH11" s="644" t="s">
        <v>101</v>
      </c>
      <c r="AI11" s="644" t="s">
        <v>6842</v>
      </c>
      <c r="AJ11" s="649" t="s">
        <v>101</v>
      </c>
      <c r="AK11" s="649" t="s">
        <v>6842</v>
      </c>
      <c r="AL11" s="649" t="s">
        <v>101</v>
      </c>
      <c r="AM11" s="649" t="s">
        <v>6842</v>
      </c>
      <c r="AN11" s="649" t="s">
        <v>101</v>
      </c>
      <c r="AO11" s="649" t="s">
        <v>6842</v>
      </c>
      <c r="AP11" s="649" t="s">
        <v>101</v>
      </c>
      <c r="AQ11" s="649" t="s">
        <v>6842</v>
      </c>
    </row>
    <row r="12" spans="1:45" s="648" customFormat="1" ht="24.95" customHeight="1" x14ac:dyDescent="0.2">
      <c r="A12" s="107"/>
      <c r="B12" s="638" t="s">
        <v>3086</v>
      </c>
      <c r="C12" s="647" t="s">
        <v>5423</v>
      </c>
      <c r="D12" s="647" t="s">
        <v>101</v>
      </c>
      <c r="E12" s="647"/>
      <c r="F12" s="647" t="s">
        <v>101</v>
      </c>
      <c r="G12" s="647"/>
      <c r="H12" s="647" t="s">
        <v>101</v>
      </c>
      <c r="I12" s="647"/>
      <c r="J12" s="647" t="s">
        <v>107</v>
      </c>
      <c r="K12" s="647"/>
      <c r="L12" s="649" t="s">
        <v>101</v>
      </c>
      <c r="M12" s="649"/>
      <c r="N12" s="649" t="s">
        <v>101</v>
      </c>
      <c r="O12" s="649"/>
      <c r="P12" s="649" t="s">
        <v>101</v>
      </c>
      <c r="Q12" s="649"/>
      <c r="R12" s="649"/>
      <c r="S12" s="649"/>
      <c r="T12" s="649" t="s">
        <v>6841</v>
      </c>
      <c r="U12" s="649"/>
      <c r="V12" s="649" t="s">
        <v>107</v>
      </c>
      <c r="W12" s="649"/>
      <c r="X12" s="649" t="s">
        <v>101</v>
      </c>
      <c r="Y12" s="649"/>
      <c r="Z12" s="650" t="s">
        <v>107</v>
      </c>
      <c r="AA12" s="650"/>
      <c r="AB12" s="650" t="s">
        <v>107</v>
      </c>
      <c r="AC12" s="650"/>
      <c r="AD12" s="650" t="s">
        <v>101</v>
      </c>
      <c r="AE12" s="650"/>
      <c r="AF12" s="650" t="s">
        <v>101</v>
      </c>
      <c r="AG12" s="650"/>
      <c r="AH12" s="650" t="s">
        <v>101</v>
      </c>
      <c r="AI12" s="650"/>
      <c r="AJ12" s="649" t="s">
        <v>101</v>
      </c>
      <c r="AK12" s="649"/>
      <c r="AL12" s="649" t="s">
        <v>101</v>
      </c>
      <c r="AM12" s="649"/>
      <c r="AN12" s="649" t="s">
        <v>101</v>
      </c>
      <c r="AO12" s="649"/>
      <c r="AP12" s="649" t="s">
        <v>101</v>
      </c>
      <c r="AQ12" s="107"/>
    </row>
  </sheetData>
  <mergeCells count="5">
    <mergeCell ref="A2:A3"/>
    <mergeCell ref="C2:C3"/>
    <mergeCell ref="B2:B3"/>
    <mergeCell ref="T2:AQ2"/>
    <mergeCell ref="D2:S2"/>
  </mergeCells>
  <conditionalFormatting sqref="C12:P12">
    <cfRule type="expression" dxfId="21" priority="1">
      <formula>AND($B12&lt;&gt;"",OR(D$2="Facility Review",D$3="Facility Review"),C12="")</formula>
    </cfRule>
    <cfRule type="expression" dxfId="20" priority="2">
      <formula>AND($A12="SC-FranklinFurnace-OH",OR(D$2="Facility Review",D$3="Facility Review"),D12&lt;&gt;"No change")</formula>
    </cfRule>
  </conditionalFormatting>
  <conditionalFormatting sqref="T12:AP12">
    <cfRule type="expression" dxfId="19" priority="5">
      <formula>AND($B12&lt;&gt;"",OR(S$2="Facility Review",S$3="Facility Review"),T12="")</formula>
    </cfRule>
    <cfRule type="expression" dxfId="18" priority="6">
      <formula>AND($A12="SC-FranklinFurnace-OH",OR(S$2="Facility Review",S$3="Facility Review"),U12&lt;&gt;"No change")</formula>
    </cfRule>
  </conditionalFormatting>
  <conditionalFormatting sqref="Q12:S12">
    <cfRule type="expression" dxfId="17" priority="7">
      <formula>AND($B12&lt;&gt;"",OR(R$2="Facility Review",R$3="Facility Review"),Q12="")</formula>
    </cfRule>
    <cfRule type="expression" dxfId="16" priority="8">
      <formula>AND($A12="SC-FranklinFurnace-OH",OR(R$2="Facility Review",R$3="Facility Review"),T12&lt;&gt;"No change")</formula>
    </cfRule>
  </conditionalFormatting>
  <pageMargins left="0.7" right="0.7" top="0.75" bottom="0.75" header="0.3" footer="0.3"/>
  <pageSetup orientation="portrait"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5BF69-E075-4652-B1DA-9276161F1E28}">
  <sheetPr>
    <tabColor rgb="FFFFFF00"/>
  </sheetPr>
  <dimension ref="A1:L13"/>
  <sheetViews>
    <sheetView zoomScaleNormal="100" workbookViewId="0">
      <pane xSplit="2" ySplit="3" topLeftCell="G10" activePane="bottomRight" state="frozen"/>
      <selection pane="topRight" activeCell="C1" sqref="C1"/>
      <selection pane="bottomLeft" activeCell="A4" sqref="A4"/>
      <selection pane="bottomRight"/>
    </sheetView>
  </sheetViews>
  <sheetFormatPr defaultColWidth="9.140625" defaultRowHeight="12.75" x14ac:dyDescent="0.2"/>
  <cols>
    <col min="1" max="1" width="21" style="119" customWidth="1"/>
    <col min="2" max="2" width="30.5703125" style="119" customWidth="1"/>
    <col min="3" max="3" width="21.85546875" style="119" customWidth="1"/>
    <col min="4" max="4" width="26.5703125" style="119" customWidth="1"/>
    <col min="5" max="7" width="30.5703125" style="119" customWidth="1"/>
    <col min="8" max="8" width="23.85546875" style="119" customWidth="1"/>
    <col min="9" max="12" width="30.5703125" style="119" customWidth="1"/>
    <col min="13" max="16384" width="9.140625" style="119"/>
  </cols>
  <sheetData>
    <row r="1" spans="1:12" ht="15.75" customHeight="1" thickBot="1" x14ac:dyDescent="0.25">
      <c r="A1" s="128" t="s">
        <v>2714</v>
      </c>
      <c r="B1" s="128"/>
      <c r="C1" s="128"/>
      <c r="D1" s="128"/>
      <c r="E1" s="128"/>
      <c r="F1" s="128"/>
    </row>
    <row r="2" spans="1:12" ht="23.25" customHeight="1" x14ac:dyDescent="0.2">
      <c r="A2" s="885" t="s">
        <v>19</v>
      </c>
      <c r="B2" s="811" t="s">
        <v>2715</v>
      </c>
      <c r="C2" s="811"/>
      <c r="D2" s="811"/>
      <c r="E2" s="811"/>
      <c r="F2" s="811"/>
      <c r="G2" s="811"/>
      <c r="H2" s="811"/>
      <c r="I2" s="811"/>
      <c r="J2" s="811"/>
      <c r="K2" s="811"/>
      <c r="L2" s="834"/>
    </row>
    <row r="3" spans="1:12" ht="72.75" customHeight="1" thickBot="1" x14ac:dyDescent="0.25">
      <c r="A3" s="886"/>
      <c r="B3" s="61" t="s">
        <v>2003</v>
      </c>
      <c r="C3" s="61" t="s">
        <v>2716</v>
      </c>
      <c r="D3" s="61" t="s">
        <v>2717</v>
      </c>
      <c r="E3" s="61" t="s">
        <v>2718</v>
      </c>
      <c r="F3" s="61" t="s">
        <v>2719</v>
      </c>
      <c r="G3" s="61" t="s">
        <v>2019</v>
      </c>
      <c r="H3" s="61" t="s">
        <v>2720</v>
      </c>
      <c r="I3" s="61" t="s">
        <v>2016</v>
      </c>
      <c r="J3" s="127" t="s">
        <v>2017</v>
      </c>
      <c r="K3" s="127" t="s">
        <v>2721</v>
      </c>
      <c r="L3" s="129" t="s">
        <v>2722</v>
      </c>
    </row>
    <row r="4" spans="1:12" ht="24.95" customHeight="1" x14ac:dyDescent="0.2">
      <c r="A4" s="101" t="s">
        <v>22</v>
      </c>
      <c r="B4" s="102" t="s">
        <v>2723</v>
      </c>
      <c r="C4" s="111">
        <v>4</v>
      </c>
      <c r="D4" s="102" t="s">
        <v>2724</v>
      </c>
      <c r="E4" s="102" t="s">
        <v>2725</v>
      </c>
      <c r="F4" s="102" t="s">
        <v>2726</v>
      </c>
      <c r="G4" s="102" t="s">
        <v>2727</v>
      </c>
      <c r="H4" s="94" t="s">
        <v>2728</v>
      </c>
      <c r="I4" s="103" t="s">
        <v>2031</v>
      </c>
      <c r="J4" s="94" t="s">
        <v>2729</v>
      </c>
      <c r="K4" s="114" t="s">
        <v>2730</v>
      </c>
      <c r="L4" s="103" t="s">
        <v>524</v>
      </c>
    </row>
    <row r="5" spans="1:12" ht="24.95" customHeight="1" x14ac:dyDescent="0.2">
      <c r="A5" s="101" t="s">
        <v>22</v>
      </c>
      <c r="B5" s="102" t="s">
        <v>2731</v>
      </c>
      <c r="C5" s="111">
        <v>6</v>
      </c>
      <c r="D5" s="102" t="s">
        <v>2724</v>
      </c>
      <c r="E5" s="102" t="s">
        <v>2725</v>
      </c>
      <c r="F5" s="102" t="s">
        <v>2726</v>
      </c>
      <c r="G5" s="102" t="s">
        <v>2727</v>
      </c>
      <c r="H5" s="94" t="s">
        <v>2728</v>
      </c>
      <c r="I5" s="103" t="s">
        <v>2031</v>
      </c>
      <c r="J5" s="94" t="s">
        <v>2729</v>
      </c>
      <c r="K5" s="114" t="s">
        <v>2730</v>
      </c>
      <c r="L5" s="103" t="s">
        <v>524</v>
      </c>
    </row>
    <row r="6" spans="1:12" ht="24.95" customHeight="1" x14ac:dyDescent="0.2">
      <c r="A6" s="16" t="s">
        <v>25</v>
      </c>
      <c r="B6" s="94" t="s">
        <v>2732</v>
      </c>
      <c r="C6" s="103">
        <v>1</v>
      </c>
      <c r="D6" s="94" t="s">
        <v>2733</v>
      </c>
      <c r="E6" s="103" t="s">
        <v>2734</v>
      </c>
      <c r="F6" s="103" t="s">
        <v>624</v>
      </c>
      <c r="G6" s="103" t="s">
        <v>624</v>
      </c>
      <c r="H6" s="94" t="s">
        <v>2728</v>
      </c>
      <c r="I6" s="103" t="s">
        <v>2735</v>
      </c>
      <c r="J6" s="94" t="s">
        <v>2729</v>
      </c>
      <c r="K6" s="114" t="s">
        <v>2730</v>
      </c>
      <c r="L6" s="103" t="s">
        <v>524</v>
      </c>
    </row>
    <row r="7" spans="1:12" ht="24.95" customHeight="1" x14ac:dyDescent="0.2">
      <c r="A7" s="107" t="s">
        <v>27</v>
      </c>
      <c r="B7" s="94" t="s">
        <v>2732</v>
      </c>
      <c r="C7" s="103">
        <v>2</v>
      </c>
      <c r="D7" s="94" t="s">
        <v>2733</v>
      </c>
      <c r="E7" s="103" t="s">
        <v>2734</v>
      </c>
      <c r="F7" s="103" t="s">
        <v>624</v>
      </c>
      <c r="G7" s="103" t="s">
        <v>624</v>
      </c>
      <c r="H7" s="94" t="s">
        <v>2728</v>
      </c>
      <c r="I7" s="103" t="s">
        <v>2735</v>
      </c>
      <c r="J7" s="94" t="s">
        <v>2729</v>
      </c>
      <c r="K7" s="114" t="s">
        <v>2730</v>
      </c>
      <c r="L7" s="103" t="s">
        <v>524</v>
      </c>
    </row>
    <row r="8" spans="1:12" ht="24.95" customHeight="1" x14ac:dyDescent="0.2">
      <c r="A8" s="107" t="s">
        <v>3087</v>
      </c>
      <c r="B8" s="103" t="s">
        <v>3758</v>
      </c>
      <c r="C8" s="94" t="s">
        <v>3759</v>
      </c>
      <c r="D8" s="103">
        <f>(9*2)+6</f>
        <v>24</v>
      </c>
      <c r="E8" s="94" t="s">
        <v>3760</v>
      </c>
      <c r="F8" s="94" t="s">
        <v>85</v>
      </c>
      <c r="G8" s="103" t="s">
        <v>85</v>
      </c>
      <c r="H8" s="94" t="s">
        <v>3761</v>
      </c>
      <c r="I8" s="94" t="s">
        <v>3762</v>
      </c>
      <c r="J8" s="94" t="s">
        <v>3763</v>
      </c>
      <c r="K8" s="114" t="s">
        <v>3764</v>
      </c>
      <c r="L8" s="103" t="s">
        <v>3765</v>
      </c>
    </row>
    <row r="9" spans="1:12" ht="24.95" customHeight="1" x14ac:dyDescent="0.2">
      <c r="A9" s="103" t="s">
        <v>3073</v>
      </c>
      <c r="B9" s="103">
        <v>25</v>
      </c>
      <c r="C9" s="103">
        <v>2</v>
      </c>
      <c r="D9" s="103">
        <v>4</v>
      </c>
      <c r="E9" s="103" t="s">
        <v>4366</v>
      </c>
      <c r="F9" s="103" t="s">
        <v>3806</v>
      </c>
      <c r="G9" s="103" t="s">
        <v>3806</v>
      </c>
      <c r="H9" s="103" t="s">
        <v>4367</v>
      </c>
      <c r="I9" s="103" t="s">
        <v>4368</v>
      </c>
      <c r="J9" s="103" t="s">
        <v>4369</v>
      </c>
      <c r="K9" s="113" t="s">
        <v>5347</v>
      </c>
      <c r="L9" s="103" t="s">
        <v>3806</v>
      </c>
    </row>
    <row r="10" spans="1:12" ht="213" customHeight="1" x14ac:dyDescent="0.2">
      <c r="A10" s="139" t="s">
        <v>3080</v>
      </c>
      <c r="B10" s="125" t="s">
        <v>5300</v>
      </c>
      <c r="C10" s="103">
        <v>8</v>
      </c>
      <c r="D10" s="103">
        <v>8</v>
      </c>
      <c r="E10" s="103" t="s">
        <v>5301</v>
      </c>
      <c r="F10" s="94" t="s">
        <v>5694</v>
      </c>
      <c r="G10" s="94" t="s">
        <v>5302</v>
      </c>
      <c r="H10" s="103" t="s">
        <v>5303</v>
      </c>
      <c r="I10" s="103">
        <v>500</v>
      </c>
      <c r="J10" s="94" t="s">
        <v>5695</v>
      </c>
      <c r="K10" s="100" t="s">
        <v>5696</v>
      </c>
      <c r="L10" s="103" t="s">
        <v>88</v>
      </c>
    </row>
    <row r="11" spans="1:12" x14ac:dyDescent="0.2">
      <c r="A11" s="107" t="s">
        <v>3088</v>
      </c>
      <c r="B11" s="107"/>
      <c r="C11" s="107"/>
      <c r="D11" s="107"/>
      <c r="E11" s="107"/>
      <c r="F11" s="107"/>
      <c r="G11" s="107"/>
      <c r="H11" s="107"/>
      <c r="I11" s="107"/>
      <c r="J11" s="107"/>
      <c r="K11" s="107"/>
      <c r="L11" s="107"/>
    </row>
    <row r="12" spans="1:12" x14ac:dyDescent="0.2">
      <c r="A12" s="725" t="s">
        <v>3083</v>
      </c>
      <c r="B12" s="107"/>
      <c r="C12" s="107"/>
      <c r="D12" s="107"/>
      <c r="E12" s="107"/>
      <c r="F12" s="107"/>
      <c r="G12" s="107"/>
      <c r="H12" s="107"/>
      <c r="I12" s="107"/>
      <c r="J12" s="107"/>
      <c r="K12" s="107"/>
      <c r="L12" s="107"/>
    </row>
    <row r="13" spans="1:12" x14ac:dyDescent="0.2">
      <c r="A13" s="792" t="s">
        <v>3086</v>
      </c>
      <c r="B13" s="107"/>
      <c r="C13" s="107"/>
      <c r="D13" s="107"/>
      <c r="E13" s="107"/>
      <c r="F13" s="107"/>
      <c r="G13" s="107"/>
      <c r="H13" s="107"/>
      <c r="I13" s="107"/>
      <c r="J13" s="107"/>
      <c r="K13" s="107"/>
      <c r="L13" s="107"/>
    </row>
  </sheetData>
  <mergeCells count="2">
    <mergeCell ref="A2:A3"/>
    <mergeCell ref="B2:L2"/>
  </mergeCells>
  <pageMargins left="0.7" right="0.7" top="0.75" bottom="0.75" header="0.3" footer="0.3"/>
  <pageSetup orientation="portrait" horizontalDpi="1200" verticalDpi="12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A074A-BF61-4A03-ADFA-0269B3A2DD72}">
  <sheetPr>
    <tabColor rgb="FFFFFF00"/>
  </sheetPr>
  <dimension ref="A1:F34"/>
  <sheetViews>
    <sheetView zoomScaleNormal="100" workbookViewId="0">
      <pane xSplit="1" ySplit="3" topLeftCell="B25" activePane="bottomRight" state="frozen"/>
      <selection pane="topRight" activeCell="B1" sqref="B1"/>
      <selection pane="bottomLeft" activeCell="A4" sqref="A4"/>
      <selection pane="bottomRight" activeCell="A34" sqref="A34"/>
    </sheetView>
  </sheetViews>
  <sheetFormatPr defaultColWidth="9.140625" defaultRowHeight="12.75" x14ac:dyDescent="0.2"/>
  <cols>
    <col min="1" max="1" width="20.5703125" style="119" customWidth="1"/>
    <col min="2" max="2" width="30.85546875" style="119" customWidth="1"/>
    <col min="3" max="3" width="31.42578125" style="119" customWidth="1"/>
    <col min="4" max="4" width="27" style="119" customWidth="1"/>
    <col min="5" max="5" width="39.5703125" style="119" customWidth="1"/>
    <col min="6" max="6" width="42.140625" style="119" customWidth="1"/>
    <col min="7" max="16384" width="9.140625" style="119"/>
  </cols>
  <sheetData>
    <row r="1" spans="1:6" ht="15.75" customHeight="1" thickBot="1" x14ac:dyDescent="0.25">
      <c r="A1" s="128" t="s">
        <v>2736</v>
      </c>
      <c r="B1" s="128"/>
    </row>
    <row r="2" spans="1:6" ht="24.75" customHeight="1" x14ac:dyDescent="0.2">
      <c r="A2" s="885" t="s">
        <v>19</v>
      </c>
      <c r="B2" s="811" t="s">
        <v>2737</v>
      </c>
      <c r="C2" s="811"/>
      <c r="D2" s="811"/>
      <c r="E2" s="811"/>
      <c r="F2" s="834"/>
    </row>
    <row r="3" spans="1:6" ht="72" customHeight="1" thickBot="1" x14ac:dyDescent="0.25">
      <c r="A3" s="886"/>
      <c r="B3" s="157" t="s">
        <v>2738</v>
      </c>
      <c r="C3" s="171" t="s">
        <v>2739</v>
      </c>
      <c r="D3" s="171" t="s">
        <v>2740</v>
      </c>
      <c r="E3" s="171" t="s">
        <v>2741</v>
      </c>
      <c r="F3" s="179" t="s">
        <v>2742</v>
      </c>
    </row>
    <row r="4" spans="1:6" ht="24.95" customHeight="1" x14ac:dyDescent="0.2">
      <c r="A4" s="105" t="s">
        <v>22</v>
      </c>
      <c r="B4" s="380">
        <v>44524</v>
      </c>
      <c r="C4" s="94" t="s">
        <v>2743</v>
      </c>
      <c r="D4" s="94" t="s">
        <v>2744</v>
      </c>
      <c r="E4" s="94" t="s">
        <v>2745</v>
      </c>
      <c r="F4" s="380">
        <v>44524</v>
      </c>
    </row>
    <row r="5" spans="1:6" ht="24.95" customHeight="1" x14ac:dyDescent="0.2">
      <c r="A5" s="16" t="s">
        <v>25</v>
      </c>
      <c r="B5" s="16" t="s">
        <v>2746</v>
      </c>
      <c r="C5" s="16" t="s">
        <v>2746</v>
      </c>
      <c r="D5" s="16" t="s">
        <v>2746</v>
      </c>
      <c r="E5" s="16" t="s">
        <v>2746</v>
      </c>
      <c r="F5" s="16" t="s">
        <v>2746</v>
      </c>
    </row>
    <row r="6" spans="1:6" ht="24.95" customHeight="1" x14ac:dyDescent="0.2">
      <c r="A6" s="107" t="s">
        <v>27</v>
      </c>
      <c r="B6" s="107" t="s">
        <v>524</v>
      </c>
      <c r="C6" s="107" t="s">
        <v>624</v>
      </c>
      <c r="D6" s="107" t="s">
        <v>624</v>
      </c>
      <c r="E6" s="107" t="s">
        <v>624</v>
      </c>
      <c r="F6" s="107" t="s">
        <v>624</v>
      </c>
    </row>
    <row r="7" spans="1:6" ht="24.95" customHeight="1" x14ac:dyDescent="0.2">
      <c r="A7" s="107" t="s">
        <v>3087</v>
      </c>
      <c r="B7" s="381">
        <v>43458</v>
      </c>
      <c r="C7" s="16" t="s">
        <v>3766</v>
      </c>
      <c r="D7" s="107" t="s">
        <v>620</v>
      </c>
      <c r="E7" s="16" t="s">
        <v>3767</v>
      </c>
      <c r="F7" s="16" t="s">
        <v>3768</v>
      </c>
    </row>
    <row r="8" spans="1:6" ht="24.95" customHeight="1" x14ac:dyDescent="0.2">
      <c r="A8" s="107" t="s">
        <v>3087</v>
      </c>
      <c r="B8" s="381">
        <v>43579</v>
      </c>
      <c r="C8" s="16" t="s">
        <v>3769</v>
      </c>
      <c r="D8" s="16" t="s">
        <v>3770</v>
      </c>
      <c r="E8" s="107" t="s">
        <v>3771</v>
      </c>
      <c r="F8" s="107" t="s">
        <v>3771</v>
      </c>
    </row>
    <row r="9" spans="1:6" ht="24.95" customHeight="1" x14ac:dyDescent="0.2">
      <c r="A9" s="107" t="s">
        <v>3087</v>
      </c>
      <c r="B9" s="381">
        <v>43584</v>
      </c>
      <c r="C9" s="16" t="s">
        <v>3772</v>
      </c>
      <c r="D9" s="16" t="s">
        <v>3773</v>
      </c>
      <c r="E9" s="107" t="s">
        <v>3771</v>
      </c>
      <c r="F9" s="107" t="s">
        <v>3771</v>
      </c>
    </row>
    <row r="10" spans="1:6" ht="24.95" customHeight="1" x14ac:dyDescent="0.2">
      <c r="A10" s="107" t="s">
        <v>3087</v>
      </c>
      <c r="B10" s="381">
        <v>43703</v>
      </c>
      <c r="C10" s="16" t="s">
        <v>3774</v>
      </c>
      <c r="D10" s="107" t="s">
        <v>3775</v>
      </c>
      <c r="E10" s="16" t="s">
        <v>3776</v>
      </c>
      <c r="F10" s="16" t="s">
        <v>3777</v>
      </c>
    </row>
    <row r="11" spans="1:6" ht="24.95" customHeight="1" x14ac:dyDescent="0.2">
      <c r="A11" s="107" t="s">
        <v>3087</v>
      </c>
      <c r="B11" s="381">
        <v>44658</v>
      </c>
      <c r="C11" s="16" t="s">
        <v>3778</v>
      </c>
      <c r="D11" s="107" t="s">
        <v>3779</v>
      </c>
      <c r="E11" s="16" t="s">
        <v>3780</v>
      </c>
      <c r="F11" s="107" t="s">
        <v>3780</v>
      </c>
    </row>
    <row r="12" spans="1:6" ht="24.95" customHeight="1" x14ac:dyDescent="0.2">
      <c r="A12" s="107" t="s">
        <v>3087</v>
      </c>
      <c r="B12" s="106" t="s">
        <v>3781</v>
      </c>
      <c r="C12" s="107"/>
      <c r="D12" s="107"/>
      <c r="E12" s="107"/>
      <c r="F12" s="107"/>
    </row>
    <row r="13" spans="1:6" ht="24.95" customHeight="1" x14ac:dyDescent="0.2">
      <c r="A13" s="107" t="s">
        <v>3073</v>
      </c>
      <c r="B13" s="135">
        <v>44399</v>
      </c>
      <c r="C13" s="107" t="s">
        <v>4370</v>
      </c>
      <c r="D13" s="107" t="s">
        <v>4371</v>
      </c>
      <c r="E13" s="16" t="s">
        <v>4372</v>
      </c>
      <c r="F13" s="107" t="s">
        <v>4373</v>
      </c>
    </row>
    <row r="14" spans="1:6" ht="24.95" customHeight="1" x14ac:dyDescent="0.2">
      <c r="A14" s="107" t="s">
        <v>3073</v>
      </c>
      <c r="B14" s="135">
        <v>44238</v>
      </c>
      <c r="C14" s="107" t="s">
        <v>4370</v>
      </c>
      <c r="D14" s="107" t="s">
        <v>4371</v>
      </c>
      <c r="E14" s="16" t="s">
        <v>4374</v>
      </c>
      <c r="F14" s="107" t="s">
        <v>4373</v>
      </c>
    </row>
    <row r="15" spans="1:6" ht="24.95" customHeight="1" x14ac:dyDescent="0.2">
      <c r="A15" s="107" t="s">
        <v>3073</v>
      </c>
      <c r="B15" s="135">
        <v>43535</v>
      </c>
      <c r="C15" s="107" t="s">
        <v>4375</v>
      </c>
      <c r="D15" s="107" t="s">
        <v>4371</v>
      </c>
      <c r="E15" s="16" t="s">
        <v>4376</v>
      </c>
      <c r="F15" s="273">
        <v>43535</v>
      </c>
    </row>
    <row r="16" spans="1:6" ht="24.95" customHeight="1" x14ac:dyDescent="0.2">
      <c r="A16" s="107" t="s">
        <v>3073</v>
      </c>
      <c r="B16" s="135">
        <v>43595</v>
      </c>
      <c r="C16" s="16" t="s">
        <v>4377</v>
      </c>
      <c r="D16" s="107" t="s">
        <v>4371</v>
      </c>
      <c r="E16" s="16" t="s">
        <v>4378</v>
      </c>
      <c r="F16" s="135">
        <v>43595</v>
      </c>
    </row>
    <row r="17" spans="1:6" ht="24.95" customHeight="1" x14ac:dyDescent="0.2">
      <c r="A17" s="107" t="s">
        <v>3073</v>
      </c>
      <c r="B17" s="135">
        <v>43663</v>
      </c>
      <c r="C17" s="16" t="s">
        <v>4379</v>
      </c>
      <c r="D17" s="107" t="s">
        <v>4371</v>
      </c>
      <c r="E17" s="107" t="s">
        <v>4380</v>
      </c>
      <c r="F17" s="135">
        <v>43664</v>
      </c>
    </row>
    <row r="18" spans="1:6" ht="24.95" customHeight="1" x14ac:dyDescent="0.2">
      <c r="A18" s="107" t="s">
        <v>3073</v>
      </c>
      <c r="B18" s="135">
        <v>43693</v>
      </c>
      <c r="C18" s="107" t="s">
        <v>4381</v>
      </c>
      <c r="D18" s="107" t="s">
        <v>4371</v>
      </c>
      <c r="E18" s="16" t="s">
        <v>4382</v>
      </c>
      <c r="F18" s="135">
        <v>43693</v>
      </c>
    </row>
    <row r="19" spans="1:6" ht="24.95" customHeight="1" x14ac:dyDescent="0.2">
      <c r="A19" s="107" t="s">
        <v>3073</v>
      </c>
      <c r="B19" s="135">
        <v>43817</v>
      </c>
      <c r="C19" s="107" t="s">
        <v>4383</v>
      </c>
      <c r="D19" s="107" t="s">
        <v>4371</v>
      </c>
      <c r="E19" s="107" t="s">
        <v>4384</v>
      </c>
      <c r="F19" s="107" t="s">
        <v>4373</v>
      </c>
    </row>
    <row r="20" spans="1:6" ht="24.95" customHeight="1" x14ac:dyDescent="0.2">
      <c r="A20" s="107" t="s">
        <v>3073</v>
      </c>
      <c r="B20" s="135">
        <v>43864</v>
      </c>
      <c r="C20" s="16" t="s">
        <v>4385</v>
      </c>
      <c r="D20" s="107" t="s">
        <v>4371</v>
      </c>
      <c r="E20" s="107" t="s">
        <v>4384</v>
      </c>
      <c r="F20" s="107" t="s">
        <v>4373</v>
      </c>
    </row>
    <row r="21" spans="1:6" ht="24.95" customHeight="1" x14ac:dyDescent="0.2">
      <c r="A21" s="107" t="s">
        <v>3073</v>
      </c>
      <c r="B21" s="135">
        <v>44123</v>
      </c>
      <c r="C21" s="16" t="s">
        <v>4386</v>
      </c>
      <c r="D21" s="107" t="s">
        <v>4371</v>
      </c>
      <c r="E21" s="16" t="s">
        <v>4387</v>
      </c>
      <c r="F21" s="135">
        <v>44123</v>
      </c>
    </row>
    <row r="22" spans="1:6" ht="24.95" customHeight="1" x14ac:dyDescent="0.2">
      <c r="A22" s="146" t="s">
        <v>3080</v>
      </c>
      <c r="B22" s="135">
        <v>43294</v>
      </c>
      <c r="C22" s="107" t="s">
        <v>5304</v>
      </c>
      <c r="D22" s="107" t="s">
        <v>5305</v>
      </c>
      <c r="E22" s="107" t="s">
        <v>5306</v>
      </c>
      <c r="F22" s="135">
        <v>43299</v>
      </c>
    </row>
    <row r="23" spans="1:6" ht="24.95" customHeight="1" x14ac:dyDescent="0.2">
      <c r="A23" s="146" t="s">
        <v>3080</v>
      </c>
      <c r="B23" s="135">
        <v>43574</v>
      </c>
      <c r="C23" s="107" t="s">
        <v>5307</v>
      </c>
      <c r="D23" s="107" t="s">
        <v>5308</v>
      </c>
      <c r="E23" s="107" t="s">
        <v>5309</v>
      </c>
      <c r="F23" s="135">
        <v>43579</v>
      </c>
    </row>
    <row r="24" spans="1:6" ht="24.95" customHeight="1" x14ac:dyDescent="0.2">
      <c r="A24" s="146" t="s">
        <v>3080</v>
      </c>
      <c r="B24" s="135">
        <v>44483</v>
      </c>
      <c r="C24" s="107" t="s">
        <v>5310</v>
      </c>
      <c r="D24" s="107" t="s">
        <v>5311</v>
      </c>
      <c r="E24" s="107" t="s">
        <v>5312</v>
      </c>
      <c r="F24" s="135">
        <v>44504</v>
      </c>
    </row>
    <row r="25" spans="1:6" ht="24.95" customHeight="1" x14ac:dyDescent="0.2">
      <c r="A25" s="146" t="s">
        <v>3080</v>
      </c>
      <c r="B25" s="135">
        <v>44494</v>
      </c>
      <c r="C25" s="107" t="s">
        <v>5313</v>
      </c>
      <c r="D25" s="107" t="s">
        <v>5314</v>
      </c>
      <c r="E25" s="107" t="s">
        <v>5315</v>
      </c>
      <c r="F25" s="135">
        <v>44497</v>
      </c>
    </row>
    <row r="26" spans="1:6" ht="24.95" customHeight="1" x14ac:dyDescent="0.2">
      <c r="A26" s="146" t="s">
        <v>3080</v>
      </c>
      <c r="B26" s="135">
        <v>44519</v>
      </c>
      <c r="C26" s="107" t="s">
        <v>5316</v>
      </c>
      <c r="D26" s="107" t="s">
        <v>5308</v>
      </c>
      <c r="E26" s="107" t="s">
        <v>5317</v>
      </c>
      <c r="F26" s="135">
        <v>44519</v>
      </c>
    </row>
    <row r="27" spans="1:6" ht="24.95" customHeight="1" x14ac:dyDescent="0.2">
      <c r="A27" s="146" t="s">
        <v>3080</v>
      </c>
      <c r="B27" s="135">
        <v>44713</v>
      </c>
      <c r="C27" s="107" t="s">
        <v>5318</v>
      </c>
      <c r="D27" s="107" t="s">
        <v>5182</v>
      </c>
      <c r="E27" s="107" t="s">
        <v>3771</v>
      </c>
      <c r="F27" s="107" t="s">
        <v>3771</v>
      </c>
    </row>
    <row r="28" spans="1:6" x14ac:dyDescent="0.2">
      <c r="A28" s="107" t="s">
        <v>3088</v>
      </c>
      <c r="B28" s="107"/>
      <c r="C28" s="107"/>
      <c r="D28" s="107"/>
      <c r="E28" s="107"/>
      <c r="F28" s="107"/>
    </row>
    <row r="29" spans="1:6" s="453" customFormat="1" ht="25.5" x14ac:dyDescent="0.25">
      <c r="A29" s="725" t="s">
        <v>3083</v>
      </c>
      <c r="B29" s="789" t="s">
        <v>6943</v>
      </c>
      <c r="C29" s="790" t="s">
        <v>6943</v>
      </c>
      <c r="D29" s="790" t="s">
        <v>6943</v>
      </c>
      <c r="E29" s="790" t="s">
        <v>6943</v>
      </c>
      <c r="F29" s="790" t="s">
        <v>6943</v>
      </c>
    </row>
    <row r="30" spans="1:6" s="453" customFormat="1" ht="25.5" x14ac:dyDescent="0.25">
      <c r="A30" s="725" t="s">
        <v>3083</v>
      </c>
      <c r="B30" s="789" t="s">
        <v>6943</v>
      </c>
      <c r="C30" s="790" t="s">
        <v>6943</v>
      </c>
      <c r="D30" s="790" t="s">
        <v>6943</v>
      </c>
      <c r="E30" s="790" t="s">
        <v>6943</v>
      </c>
      <c r="F30" s="790" t="s">
        <v>6943</v>
      </c>
    </row>
    <row r="31" spans="1:6" s="453" customFormat="1" ht="25.5" x14ac:dyDescent="0.25">
      <c r="A31" s="725" t="s">
        <v>3083</v>
      </c>
      <c r="B31" s="789" t="s">
        <v>6943</v>
      </c>
      <c r="C31" s="790" t="s">
        <v>6943</v>
      </c>
      <c r="D31" s="790" t="s">
        <v>6943</v>
      </c>
      <c r="E31" s="790" t="s">
        <v>6943</v>
      </c>
      <c r="F31" s="790" t="s">
        <v>6943</v>
      </c>
    </row>
    <row r="32" spans="1:6" s="453" customFormat="1" ht="25.5" x14ac:dyDescent="0.25">
      <c r="A32" s="725" t="s">
        <v>3083</v>
      </c>
      <c r="B32" s="789" t="s">
        <v>6943</v>
      </c>
      <c r="C32" s="790" t="s">
        <v>6943</v>
      </c>
      <c r="D32" s="790" t="s">
        <v>6943</v>
      </c>
      <c r="E32" s="790" t="s">
        <v>6943</v>
      </c>
      <c r="F32" s="790" t="s">
        <v>6943</v>
      </c>
    </row>
    <row r="33" spans="1:6" s="453" customFormat="1" ht="25.5" x14ac:dyDescent="0.25">
      <c r="A33" s="725" t="s">
        <v>3083</v>
      </c>
      <c r="B33" s="789" t="s">
        <v>6943</v>
      </c>
      <c r="C33" s="790" t="s">
        <v>6943</v>
      </c>
      <c r="D33" s="790" t="s">
        <v>6943</v>
      </c>
      <c r="E33" s="790" t="s">
        <v>6943</v>
      </c>
      <c r="F33" s="790" t="s">
        <v>6943</v>
      </c>
    </row>
    <row r="34" spans="1:6" ht="15" x14ac:dyDescent="0.25">
      <c r="A34" s="792" t="s">
        <v>3086</v>
      </c>
      <c r="B34" s="796" t="s">
        <v>85</v>
      </c>
      <c r="C34" s="797" t="s">
        <v>85</v>
      </c>
      <c r="D34" s="797" t="s">
        <v>85</v>
      </c>
      <c r="E34" s="797" t="s">
        <v>85</v>
      </c>
      <c r="F34" s="797" t="s">
        <v>85</v>
      </c>
    </row>
  </sheetData>
  <mergeCells count="2">
    <mergeCell ref="A2:A3"/>
    <mergeCell ref="B2:F2"/>
  </mergeCells>
  <pageMargins left="0.7" right="0.7" top="0.75" bottom="0.75" header="0.3" footer="0.3"/>
  <pageSetup orientation="portrait" horizontalDpi="1200" verticalDpi="120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D0605-2E49-415C-9BD7-1C68A628CBA1}">
  <sheetPr>
    <tabColor rgb="FFFFFF00"/>
  </sheetPr>
  <dimension ref="A1:D14"/>
  <sheetViews>
    <sheetView zoomScaleNormal="100" workbookViewId="0">
      <selection activeCell="B15" sqref="B15"/>
    </sheetView>
  </sheetViews>
  <sheetFormatPr defaultColWidth="9.140625" defaultRowHeight="12.75" x14ac:dyDescent="0.2"/>
  <cols>
    <col min="1" max="1" width="127.42578125" style="119" customWidth="1"/>
    <col min="2" max="2" width="40" style="119" customWidth="1"/>
    <col min="3" max="3" width="38.7109375" style="119" customWidth="1"/>
    <col min="4" max="4" width="34.85546875" style="119" customWidth="1"/>
    <col min="5" max="16384" width="9.140625" style="119"/>
  </cols>
  <sheetData>
    <row r="1" spans="1:4" ht="15.75" customHeight="1" thickBot="1" x14ac:dyDescent="0.25">
      <c r="A1" s="128" t="s">
        <v>2747</v>
      </c>
    </row>
    <row r="2" spans="1:4" ht="224.25" customHeight="1" x14ac:dyDescent="0.2">
      <c r="A2" s="27" t="s">
        <v>2748</v>
      </c>
    </row>
    <row r="5" spans="1:4" x14ac:dyDescent="0.2">
      <c r="A5" s="527" t="s">
        <v>5430</v>
      </c>
      <c r="B5" s="483" t="s">
        <v>2749</v>
      </c>
      <c r="C5" s="483" t="s">
        <v>2750</v>
      </c>
      <c r="D5" s="483" t="s">
        <v>2751</v>
      </c>
    </row>
    <row r="6" spans="1:4" x14ac:dyDescent="0.2">
      <c r="A6" s="72" t="s">
        <v>3073</v>
      </c>
      <c r="B6" s="107" t="s">
        <v>5492</v>
      </c>
      <c r="C6" s="107" t="s">
        <v>5492</v>
      </c>
      <c r="D6" s="107" t="s">
        <v>5492</v>
      </c>
    </row>
    <row r="7" spans="1:4" x14ac:dyDescent="0.2">
      <c r="A7" s="64" t="s">
        <v>22</v>
      </c>
      <c r="B7" s="946" t="s">
        <v>5496</v>
      </c>
      <c r="C7" s="949" t="s">
        <v>5503</v>
      </c>
      <c r="D7" s="945" t="s">
        <v>5495</v>
      </c>
    </row>
    <row r="8" spans="1:4" x14ac:dyDescent="0.2">
      <c r="A8" s="65" t="s">
        <v>25</v>
      </c>
      <c r="B8" s="947"/>
      <c r="C8" s="950"/>
      <c r="D8" s="945"/>
    </row>
    <row r="9" spans="1:4" x14ac:dyDescent="0.2">
      <c r="A9" s="66" t="s">
        <v>27</v>
      </c>
      <c r="B9" s="948"/>
      <c r="C9" s="951"/>
      <c r="D9" s="945"/>
    </row>
    <row r="10" spans="1:4" x14ac:dyDescent="0.2">
      <c r="A10" s="77" t="s">
        <v>3080</v>
      </c>
      <c r="B10" s="107" t="s">
        <v>5492</v>
      </c>
      <c r="C10" s="115" t="s">
        <v>5492</v>
      </c>
      <c r="D10" s="107" t="s">
        <v>5492</v>
      </c>
    </row>
    <row r="11" spans="1:4" x14ac:dyDescent="0.2">
      <c r="A11" s="79" t="s">
        <v>3083</v>
      </c>
      <c r="B11" s="107" t="s">
        <v>5492</v>
      </c>
      <c r="C11" s="115" t="s">
        <v>5492</v>
      </c>
      <c r="D11" s="107" t="s">
        <v>5492</v>
      </c>
    </row>
    <row r="12" spans="1:4" x14ac:dyDescent="0.2">
      <c r="A12" s="83" t="s">
        <v>3086</v>
      </c>
      <c r="B12" s="107" t="s">
        <v>5492</v>
      </c>
      <c r="C12" s="115" t="s">
        <v>5492</v>
      </c>
      <c r="D12" s="107" t="s">
        <v>5492</v>
      </c>
    </row>
    <row r="13" spans="1:4" ht="38.25" x14ac:dyDescent="0.2">
      <c r="A13" s="77" t="s">
        <v>3087</v>
      </c>
      <c r="B13" s="475" t="s">
        <v>5494</v>
      </c>
      <c r="C13" s="115" t="s">
        <v>5502</v>
      </c>
      <c r="D13" s="475" t="s">
        <v>5494</v>
      </c>
    </row>
    <row r="14" spans="1:4" x14ac:dyDescent="0.2">
      <c r="A14" s="78" t="s">
        <v>3088</v>
      </c>
      <c r="B14" s="107" t="s">
        <v>5492</v>
      </c>
      <c r="C14" s="115" t="s">
        <v>5492</v>
      </c>
      <c r="D14" s="107" t="s">
        <v>5492</v>
      </c>
    </row>
  </sheetData>
  <mergeCells count="3">
    <mergeCell ref="D7:D9"/>
    <mergeCell ref="B7:B9"/>
    <mergeCell ref="C7:C9"/>
  </mergeCells>
  <pageMargins left="0.7" right="0.7" top="0.75" bottom="0.75" header="0.3" footer="0.3"/>
  <pageSetup orientation="portrait" horizontalDpi="1200" verticalDpi="1200"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65252-3538-4FED-9940-D7F5DBDB5FD3}">
  <sheetPr>
    <tabColor rgb="FFFFFF00"/>
  </sheetPr>
  <dimension ref="A2:W14"/>
  <sheetViews>
    <sheetView workbookViewId="0"/>
  </sheetViews>
  <sheetFormatPr defaultColWidth="9.140625" defaultRowHeight="12.75" x14ac:dyDescent="0.2"/>
  <cols>
    <col min="1" max="1" width="3.28515625" style="382" customWidth="1"/>
    <col min="2" max="2" width="9.42578125" style="382" customWidth="1"/>
    <col min="3" max="3" width="11.85546875" style="382" customWidth="1"/>
    <col min="4" max="12" width="13.42578125" style="382" customWidth="1"/>
    <col min="13" max="13" width="3.42578125" style="382" customWidth="1"/>
    <col min="14" max="14" width="31.42578125" style="382" customWidth="1"/>
    <col min="15" max="15" width="12.5703125" style="382" bestFit="1" customWidth="1"/>
    <col min="16" max="16" width="10" style="382" customWidth="1"/>
    <col min="17" max="17" width="14" style="382" customWidth="1"/>
    <col min="18" max="18" width="10" style="382" customWidth="1"/>
    <col min="19" max="19" width="13.140625" style="382" customWidth="1"/>
    <col min="20" max="20" width="12.42578125" style="382" customWidth="1"/>
    <col min="21" max="21" width="13.85546875" style="382" customWidth="1"/>
    <col min="22" max="22" width="12.42578125" style="382" customWidth="1"/>
    <col min="23" max="23" width="13.5703125" style="382" customWidth="1"/>
    <col min="24" max="25" width="9.140625" style="382"/>
    <col min="26" max="26" width="14.42578125" style="382" customWidth="1"/>
    <col min="27" max="27" width="16.140625" style="382" customWidth="1"/>
    <col min="28" max="28" width="20" style="382" customWidth="1"/>
    <col min="29" max="29" width="18.42578125" style="382" customWidth="1"/>
    <col min="30" max="30" width="17" style="382" customWidth="1"/>
    <col min="31" max="16384" width="9.140625" style="382"/>
  </cols>
  <sheetData>
    <row r="2" spans="1:23" x14ac:dyDescent="0.2">
      <c r="B2" s="954" t="s">
        <v>2752</v>
      </c>
      <c r="C2" s="954"/>
      <c r="D2" s="954"/>
      <c r="E2" s="954"/>
      <c r="F2" s="954"/>
      <c r="G2" s="954"/>
      <c r="H2" s="954"/>
      <c r="I2" s="954"/>
      <c r="J2" s="954"/>
      <c r="K2" s="954"/>
      <c r="L2" s="954"/>
    </row>
    <row r="3" spans="1:23" x14ac:dyDescent="0.2">
      <c r="B3" s="389"/>
      <c r="C3" s="955" t="s">
        <v>2753</v>
      </c>
      <c r="D3" s="955"/>
      <c r="E3" s="955"/>
      <c r="F3" s="390"/>
      <c r="G3" s="955" t="s">
        <v>2754</v>
      </c>
      <c r="H3" s="955"/>
      <c r="I3" s="955"/>
      <c r="J3" s="955"/>
      <c r="K3" s="955"/>
      <c r="L3" s="955"/>
      <c r="N3" s="954" t="s">
        <v>2755</v>
      </c>
      <c r="O3" s="954"/>
      <c r="P3" s="954"/>
      <c r="Q3" s="954"/>
      <c r="R3" s="954"/>
      <c r="S3" s="954"/>
      <c r="T3" s="954"/>
      <c r="U3" s="954"/>
      <c r="V3" s="954"/>
      <c r="W3" s="954"/>
    </row>
    <row r="4" spans="1:23" ht="114.75" x14ac:dyDescent="0.2">
      <c r="A4" s="383"/>
      <c r="B4" s="384" t="s">
        <v>2756</v>
      </c>
      <c r="C4" s="384" t="s">
        <v>5348</v>
      </c>
      <c r="D4" s="385" t="s">
        <v>30</v>
      </c>
      <c r="E4" s="384" t="s">
        <v>5349</v>
      </c>
      <c r="F4" s="385" t="s">
        <v>30</v>
      </c>
      <c r="G4" s="384" t="s">
        <v>2757</v>
      </c>
      <c r="H4" s="385" t="s">
        <v>30</v>
      </c>
      <c r="I4" s="384" t="s">
        <v>2758</v>
      </c>
      <c r="J4" s="385" t="s">
        <v>30</v>
      </c>
      <c r="K4" s="384" t="s">
        <v>2759</v>
      </c>
      <c r="L4" s="385" t="s">
        <v>30</v>
      </c>
      <c r="M4" s="383"/>
      <c r="N4" s="391" t="s">
        <v>2760</v>
      </c>
      <c r="O4" s="385" t="s">
        <v>30</v>
      </c>
      <c r="P4" s="391" t="s">
        <v>2761</v>
      </c>
      <c r="Q4" s="385" t="s">
        <v>30</v>
      </c>
      <c r="R4" s="391" t="s">
        <v>2762</v>
      </c>
      <c r="S4" s="385" t="s">
        <v>30</v>
      </c>
      <c r="T4" s="391" t="s">
        <v>2763</v>
      </c>
      <c r="U4" s="385" t="s">
        <v>30</v>
      </c>
      <c r="V4" s="391" t="s">
        <v>2764</v>
      </c>
      <c r="W4" s="385" t="s">
        <v>30</v>
      </c>
    </row>
    <row r="5" spans="1:23" x14ac:dyDescent="0.2">
      <c r="A5" s="383"/>
      <c r="B5" s="956" t="s">
        <v>2765</v>
      </c>
      <c r="C5" s="957"/>
      <c r="D5" s="957"/>
      <c r="E5" s="957"/>
      <c r="F5" s="957"/>
      <c r="G5" s="957"/>
      <c r="H5" s="957"/>
      <c r="I5" s="957"/>
      <c r="J5" s="957"/>
      <c r="K5" s="957"/>
      <c r="L5" s="958"/>
      <c r="M5" s="383"/>
      <c r="N5" s="952" t="s">
        <v>2765</v>
      </c>
      <c r="O5" s="952"/>
      <c r="P5" s="952"/>
      <c r="Q5" s="952"/>
      <c r="R5" s="952"/>
      <c r="S5" s="952"/>
      <c r="T5" s="952"/>
      <c r="U5" s="952"/>
      <c r="V5" s="952"/>
      <c r="W5" s="952"/>
    </row>
    <row r="6" spans="1:23" x14ac:dyDescent="0.2">
      <c r="A6" s="383"/>
      <c r="B6" s="384">
        <v>1</v>
      </c>
      <c r="C6" s="384">
        <v>0</v>
      </c>
      <c r="D6" s="384"/>
      <c r="E6" s="384">
        <v>9</v>
      </c>
      <c r="F6" s="384"/>
      <c r="G6" s="384">
        <v>0</v>
      </c>
      <c r="H6" s="384"/>
      <c r="I6" s="384">
        <v>0</v>
      </c>
      <c r="J6" s="384"/>
      <c r="K6" s="384">
        <f>C6+E6+G6+I6</f>
        <v>9</v>
      </c>
      <c r="L6" s="384"/>
      <c r="M6" s="383"/>
      <c r="N6" s="386" t="s">
        <v>2766</v>
      </c>
      <c r="O6" s="386"/>
      <c r="P6" s="386">
        <v>9</v>
      </c>
      <c r="Q6" s="386"/>
      <c r="R6" s="386">
        <v>2</v>
      </c>
      <c r="S6" s="386"/>
      <c r="T6" s="386">
        <v>0</v>
      </c>
      <c r="U6" s="386"/>
      <c r="V6" s="386">
        <f>P6*R6+T6</f>
        <v>18</v>
      </c>
      <c r="W6" s="386"/>
    </row>
    <row r="7" spans="1:23" x14ac:dyDescent="0.2">
      <c r="A7" s="383"/>
      <c r="B7" s="384">
        <v>2</v>
      </c>
      <c r="C7" s="384">
        <v>0</v>
      </c>
      <c r="D7" s="384"/>
      <c r="E7" s="384">
        <f>K6</f>
        <v>9</v>
      </c>
      <c r="F7" s="384"/>
      <c r="G7" s="384">
        <v>0</v>
      </c>
      <c r="H7" s="384"/>
      <c r="I7" s="384">
        <v>0</v>
      </c>
      <c r="J7" s="384"/>
      <c r="K7" s="384">
        <f>C7+E7+G7+I7</f>
        <v>9</v>
      </c>
      <c r="L7" s="384"/>
      <c r="N7" s="392" t="s">
        <v>2767</v>
      </c>
      <c r="O7" s="392"/>
      <c r="P7" s="393"/>
      <c r="Q7" s="393"/>
      <c r="R7" s="393"/>
      <c r="S7" s="393"/>
      <c r="T7" s="384"/>
      <c r="U7" s="384"/>
      <c r="V7" s="384">
        <f>SUM(V6:V6)</f>
        <v>18</v>
      </c>
      <c r="W7" s="387"/>
    </row>
    <row r="8" spans="1:23" x14ac:dyDescent="0.2">
      <c r="A8" s="383"/>
      <c r="B8" s="384">
        <v>3</v>
      </c>
      <c r="C8" s="384">
        <v>0</v>
      </c>
      <c r="D8" s="384"/>
      <c r="E8" s="384">
        <f>K7</f>
        <v>9</v>
      </c>
      <c r="F8" s="384"/>
      <c r="G8" s="384">
        <v>0</v>
      </c>
      <c r="H8" s="384"/>
      <c r="I8" s="384">
        <v>0</v>
      </c>
      <c r="J8" s="384"/>
      <c r="K8" s="384">
        <f>C8+E8+G8+I8</f>
        <v>9</v>
      </c>
      <c r="L8" s="384"/>
      <c r="N8" s="952" t="s">
        <v>2768</v>
      </c>
      <c r="O8" s="952"/>
      <c r="P8" s="952"/>
      <c r="Q8" s="952"/>
      <c r="R8" s="952"/>
      <c r="S8" s="952"/>
      <c r="T8" s="952"/>
      <c r="U8" s="952"/>
      <c r="V8" s="952"/>
      <c r="W8" s="952"/>
    </row>
    <row r="9" spans="1:23" x14ac:dyDescent="0.2">
      <c r="A9" s="383"/>
      <c r="B9" s="384" t="s">
        <v>2769</v>
      </c>
      <c r="C9" s="384">
        <f>AVERAGE(C6:C8)</f>
        <v>0</v>
      </c>
      <c r="D9" s="384"/>
      <c r="E9" s="384">
        <f>AVERAGE(E6:E8)</f>
        <v>9</v>
      </c>
      <c r="F9" s="384"/>
      <c r="G9" s="384">
        <f t="shared" ref="G9:I9" si="0">AVERAGE(G6:G8)</f>
        <v>0</v>
      </c>
      <c r="H9" s="384"/>
      <c r="I9" s="384">
        <f t="shared" si="0"/>
        <v>0</v>
      </c>
      <c r="J9" s="384"/>
      <c r="K9" s="384">
        <f>AVERAGE(K6:K8)</f>
        <v>9</v>
      </c>
      <c r="L9" s="384"/>
      <c r="N9" s="386" t="s">
        <v>2770</v>
      </c>
      <c r="O9" s="386"/>
      <c r="P9" s="386">
        <f>'Respondent Burden (Subs L &amp; Y)'!M54</f>
        <v>4</v>
      </c>
      <c r="Q9" s="386"/>
      <c r="R9" s="386">
        <v>1</v>
      </c>
      <c r="S9" s="386"/>
      <c r="T9" s="386">
        <v>0</v>
      </c>
      <c r="U9" s="386"/>
      <c r="V9" s="386">
        <f>P9*R9+T9</f>
        <v>4</v>
      </c>
      <c r="W9" s="386"/>
    </row>
    <row r="10" spans="1:23" x14ac:dyDescent="0.2">
      <c r="A10" s="383"/>
      <c r="B10" s="953" t="s">
        <v>2768</v>
      </c>
      <c r="C10" s="953"/>
      <c r="D10" s="953"/>
      <c r="E10" s="953"/>
      <c r="F10" s="953"/>
      <c r="G10" s="953"/>
      <c r="H10" s="953"/>
      <c r="I10" s="953"/>
      <c r="J10" s="953"/>
      <c r="K10" s="953"/>
      <c r="L10" s="953"/>
      <c r="M10" s="383"/>
      <c r="N10" s="386" t="s">
        <v>2771</v>
      </c>
      <c r="O10" s="386"/>
      <c r="P10" s="388">
        <f>'Respondent Burden (Subs L &amp; Y)'!M55</f>
        <v>0.08</v>
      </c>
      <c r="Q10" s="386"/>
      <c r="R10" s="386">
        <v>1</v>
      </c>
      <c r="S10" s="386"/>
      <c r="T10" s="386">
        <v>0</v>
      </c>
      <c r="U10" s="386"/>
      <c r="V10" s="386">
        <f>P10*R10+T10</f>
        <v>0.08</v>
      </c>
      <c r="W10" s="386"/>
    </row>
    <row r="11" spans="1:23" x14ac:dyDescent="0.2">
      <c r="A11" s="383"/>
      <c r="B11" s="384">
        <v>1</v>
      </c>
      <c r="C11" s="384">
        <v>0</v>
      </c>
      <c r="D11" s="384"/>
      <c r="E11" s="384">
        <v>4</v>
      </c>
      <c r="F11" s="384"/>
      <c r="G11" s="384">
        <v>0</v>
      </c>
      <c r="H11" s="384"/>
      <c r="I11" s="384">
        <v>0</v>
      </c>
      <c r="J11" s="384"/>
      <c r="K11" s="384">
        <f>C11+E11+G11+I11</f>
        <v>4</v>
      </c>
      <c r="L11" s="384"/>
      <c r="M11" s="383"/>
      <c r="N11" s="392" t="s">
        <v>2772</v>
      </c>
      <c r="O11" s="392"/>
      <c r="P11" s="393"/>
      <c r="Q11" s="393"/>
      <c r="R11" s="393"/>
      <c r="S11" s="393"/>
      <c r="T11" s="384"/>
      <c r="U11" s="384"/>
      <c r="V11" s="384">
        <f>ROUND(SUM(V9:V10),0)</f>
        <v>4</v>
      </c>
      <c r="W11" s="387"/>
    </row>
    <row r="12" spans="1:23" x14ac:dyDescent="0.2">
      <c r="A12" s="383"/>
      <c r="B12" s="384">
        <v>2</v>
      </c>
      <c r="C12" s="384">
        <v>0</v>
      </c>
      <c r="D12" s="384"/>
      <c r="E12" s="384">
        <f>K11</f>
        <v>4</v>
      </c>
      <c r="F12" s="384"/>
      <c r="G12" s="384">
        <v>0</v>
      </c>
      <c r="H12" s="384"/>
      <c r="I12" s="384">
        <v>0</v>
      </c>
      <c r="J12" s="384"/>
      <c r="K12" s="384">
        <f>C12+E12+G12+I12</f>
        <v>4</v>
      </c>
      <c r="L12" s="384"/>
      <c r="N12" s="387"/>
      <c r="O12" s="387"/>
      <c r="P12" s="387"/>
      <c r="Q12" s="387"/>
      <c r="R12" s="387"/>
      <c r="S12" s="387"/>
      <c r="T12" s="384" t="s">
        <v>2773</v>
      </c>
      <c r="U12" s="384"/>
      <c r="V12" s="387">
        <f>V7+V11</f>
        <v>22</v>
      </c>
      <c r="W12" s="387"/>
    </row>
    <row r="13" spans="1:23" x14ac:dyDescent="0.2">
      <c r="A13" s="383"/>
      <c r="B13" s="384">
        <v>3</v>
      </c>
      <c r="C13" s="384">
        <v>0</v>
      </c>
      <c r="D13" s="384"/>
      <c r="E13" s="384">
        <f>K12</f>
        <v>4</v>
      </c>
      <c r="F13" s="384"/>
      <c r="G13" s="384">
        <v>0</v>
      </c>
      <c r="H13" s="384"/>
      <c r="I13" s="384">
        <v>0</v>
      </c>
      <c r="J13" s="384"/>
      <c r="K13" s="384">
        <f>C13+E13+G13+I13</f>
        <v>4</v>
      </c>
      <c r="L13" s="384"/>
    </row>
    <row r="14" spans="1:23" x14ac:dyDescent="0.2">
      <c r="A14" s="383"/>
      <c r="B14" s="384" t="s">
        <v>2769</v>
      </c>
      <c r="C14" s="384">
        <f>AVERAGE(C11:C13)</f>
        <v>0</v>
      </c>
      <c r="D14" s="384"/>
      <c r="E14" s="384">
        <f>AVERAGE(E11:E13)</f>
        <v>4</v>
      </c>
      <c r="F14" s="384"/>
      <c r="G14" s="384">
        <f t="shared" ref="G14:I14" si="1">AVERAGE(G11:G13)</f>
        <v>0</v>
      </c>
      <c r="H14" s="384"/>
      <c r="I14" s="384">
        <f t="shared" si="1"/>
        <v>0</v>
      </c>
      <c r="J14" s="384"/>
      <c r="K14" s="384">
        <f>AVERAGE(K11:K13)</f>
        <v>4</v>
      </c>
      <c r="L14" s="384"/>
    </row>
  </sheetData>
  <mergeCells count="8">
    <mergeCell ref="N8:W8"/>
    <mergeCell ref="B10:L10"/>
    <mergeCell ref="B2:L2"/>
    <mergeCell ref="C3:E3"/>
    <mergeCell ref="G3:L3"/>
    <mergeCell ref="N3:W3"/>
    <mergeCell ref="B5:L5"/>
    <mergeCell ref="N5:W5"/>
  </mergeCells>
  <pageMargins left="0.7" right="0.7" top="0.75" bottom="0.75" header="0.3" footer="0.3"/>
  <pageSetup orientation="portrait"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0FC54-7C79-4F45-9E05-A6782D0175AD}">
  <sheetPr>
    <tabColor rgb="FFFFFF00"/>
  </sheetPr>
  <dimension ref="B1:AI95"/>
  <sheetViews>
    <sheetView zoomScaleNormal="100" workbookViewId="0">
      <pane xSplit="2" ySplit="4" topLeftCell="C26" activePane="bottomRight" state="frozen"/>
      <selection pane="topRight" activeCell="C1" sqref="C1"/>
      <selection pane="bottomLeft" activeCell="A5" sqref="A5"/>
      <selection pane="bottomRight"/>
    </sheetView>
  </sheetViews>
  <sheetFormatPr defaultColWidth="9.140625" defaultRowHeight="12.75" x14ac:dyDescent="0.2"/>
  <cols>
    <col min="1" max="1" width="4.5703125" style="383" customWidth="1"/>
    <col min="2" max="2" width="36.5703125" style="383" customWidth="1"/>
    <col min="3" max="5" width="18.7109375" style="383" customWidth="1"/>
    <col min="6" max="6" width="18.7109375" style="528" customWidth="1"/>
    <col min="7" max="8" width="18.7109375" style="383" customWidth="1"/>
    <col min="9" max="9" width="18.7109375" style="528" customWidth="1"/>
    <col min="10" max="11" width="18.7109375" style="383" customWidth="1"/>
    <col min="12" max="12" width="18.7109375" style="528" customWidth="1"/>
    <col min="13" max="14" width="18.7109375" style="383" customWidth="1"/>
    <col min="15" max="15" width="18.7109375" style="528" customWidth="1"/>
    <col min="16" max="17" width="18.7109375" style="383" customWidth="1"/>
    <col min="18" max="18" width="18.7109375" style="528" customWidth="1"/>
    <col min="19" max="20" width="18.7109375" style="383" customWidth="1"/>
    <col min="21" max="21" width="18.7109375" style="528" customWidth="1"/>
    <col min="22" max="23" width="18.7109375" style="383" customWidth="1"/>
    <col min="24" max="24" width="18.7109375" style="528" customWidth="1"/>
    <col min="25" max="26" width="18.7109375" style="394" customWidth="1"/>
    <col min="27" max="27" width="18.7109375" style="529" customWidth="1"/>
    <col min="28" max="28" width="1.5703125" style="383" customWidth="1"/>
    <col min="29" max="29" width="16" style="383" bestFit="1" customWidth="1"/>
    <col min="30" max="30" width="21.5703125" style="383" customWidth="1"/>
    <col min="31" max="31" width="16.42578125" style="383" customWidth="1"/>
    <col min="32" max="32" width="20.5703125" style="383" customWidth="1"/>
    <col min="33" max="33" width="26.42578125" style="383" customWidth="1"/>
    <col min="34" max="34" width="21" style="383" customWidth="1"/>
    <col min="35" max="16384" width="9.140625" style="383"/>
  </cols>
  <sheetData>
    <row r="1" spans="2:31" x14ac:dyDescent="0.2">
      <c r="B1" s="495" t="s">
        <v>2774</v>
      </c>
      <c r="C1" s="495"/>
    </row>
    <row r="2" spans="2:31" x14ac:dyDescent="0.2">
      <c r="AE2" s="524" t="s">
        <v>30</v>
      </c>
    </row>
    <row r="3" spans="2:31" ht="14.25" customHeight="1" x14ac:dyDescent="0.2">
      <c r="B3" s="953" t="s">
        <v>2775</v>
      </c>
      <c r="C3" s="960" t="s">
        <v>5497</v>
      </c>
      <c r="D3" s="395" t="s">
        <v>2776</v>
      </c>
      <c r="E3" s="960" t="s">
        <v>5497</v>
      </c>
      <c r="F3" s="969" t="s">
        <v>5500</v>
      </c>
      <c r="G3" s="395" t="s">
        <v>2777</v>
      </c>
      <c r="H3" s="960" t="s">
        <v>5497</v>
      </c>
      <c r="I3" s="969" t="s">
        <v>5500</v>
      </c>
      <c r="J3" s="395" t="s">
        <v>2778</v>
      </c>
      <c r="K3" s="960" t="s">
        <v>5497</v>
      </c>
      <c r="L3" s="969" t="s">
        <v>5500</v>
      </c>
      <c r="M3" s="395" t="s">
        <v>2779</v>
      </c>
      <c r="N3" s="960" t="s">
        <v>5497</v>
      </c>
      <c r="O3" s="969" t="s">
        <v>5500</v>
      </c>
      <c r="P3" s="395" t="s">
        <v>2780</v>
      </c>
      <c r="Q3" s="960" t="s">
        <v>5497</v>
      </c>
      <c r="R3" s="969" t="s">
        <v>5500</v>
      </c>
      <c r="S3" s="395" t="s">
        <v>2781</v>
      </c>
      <c r="T3" s="960" t="s">
        <v>5497</v>
      </c>
      <c r="U3" s="969" t="s">
        <v>5500</v>
      </c>
      <c r="V3" s="395" t="s">
        <v>2782</v>
      </c>
      <c r="W3" s="960" t="s">
        <v>5497</v>
      </c>
      <c r="X3" s="969" t="s">
        <v>5500</v>
      </c>
      <c r="Y3" s="396" t="s">
        <v>2783</v>
      </c>
      <c r="Z3" s="960" t="s">
        <v>5497</v>
      </c>
      <c r="AA3" s="969" t="s">
        <v>5500</v>
      </c>
      <c r="AC3" s="436" t="s">
        <v>2784</v>
      </c>
      <c r="AD3" s="525">
        <v>120.27</v>
      </c>
      <c r="AE3" s="436"/>
    </row>
    <row r="4" spans="2:31" s="492" customFormat="1" ht="66" customHeight="1" x14ac:dyDescent="0.2">
      <c r="B4" s="968"/>
      <c r="C4" s="961"/>
      <c r="D4" s="493" t="s">
        <v>2785</v>
      </c>
      <c r="E4" s="961"/>
      <c r="F4" s="970"/>
      <c r="G4" s="493" t="s">
        <v>2786</v>
      </c>
      <c r="H4" s="961"/>
      <c r="I4" s="970"/>
      <c r="J4" s="493" t="s">
        <v>2787</v>
      </c>
      <c r="K4" s="961"/>
      <c r="L4" s="970"/>
      <c r="M4" s="493" t="s">
        <v>5350</v>
      </c>
      <c r="N4" s="961"/>
      <c r="O4" s="970"/>
      <c r="P4" s="493" t="s">
        <v>2788</v>
      </c>
      <c r="Q4" s="961"/>
      <c r="R4" s="970"/>
      <c r="S4" s="493" t="s">
        <v>2789</v>
      </c>
      <c r="T4" s="961"/>
      <c r="U4" s="970"/>
      <c r="V4" s="493" t="s">
        <v>2790</v>
      </c>
      <c r="W4" s="961"/>
      <c r="X4" s="970"/>
      <c r="Y4" s="398" t="s">
        <v>5351</v>
      </c>
      <c r="Z4" s="961"/>
      <c r="AA4" s="970"/>
      <c r="AC4" s="436" t="s">
        <v>2791</v>
      </c>
      <c r="AD4" s="525">
        <v>141.06</v>
      </c>
      <c r="AE4" s="384"/>
    </row>
    <row r="5" spans="2:31" s="492" customFormat="1" x14ac:dyDescent="0.2">
      <c r="B5" s="486" t="s">
        <v>2765</v>
      </c>
      <c r="C5" s="487"/>
      <c r="D5" s="487"/>
      <c r="E5" s="487"/>
      <c r="F5" s="487"/>
      <c r="G5" s="487"/>
      <c r="H5" s="487"/>
      <c r="I5" s="487"/>
      <c r="J5" s="487"/>
      <c r="K5" s="487"/>
      <c r="L5" s="487"/>
      <c r="M5" s="487"/>
      <c r="N5" s="487"/>
      <c r="O5" s="487"/>
      <c r="P5" s="487"/>
      <c r="Q5" s="487"/>
      <c r="R5" s="487"/>
      <c r="S5" s="487"/>
      <c r="T5" s="487"/>
      <c r="U5" s="487"/>
      <c r="V5" s="487"/>
      <c r="W5" s="487"/>
      <c r="X5" s="487"/>
      <c r="Y5" s="488"/>
      <c r="Z5" s="485"/>
      <c r="AA5" s="530"/>
      <c r="AC5" s="436" t="s">
        <v>2792</v>
      </c>
      <c r="AD5" s="525">
        <v>58.67</v>
      </c>
      <c r="AE5" s="384"/>
    </row>
    <row r="6" spans="2:31" x14ac:dyDescent="0.2">
      <c r="B6" s="384" t="s">
        <v>2793</v>
      </c>
      <c r="C6" s="384" t="s">
        <v>85</v>
      </c>
      <c r="D6" s="384" t="s">
        <v>85</v>
      </c>
      <c r="E6" s="384" t="s">
        <v>85</v>
      </c>
      <c r="F6" s="531" t="s">
        <v>85</v>
      </c>
      <c r="G6" s="384"/>
      <c r="H6" s="384" t="s">
        <v>85</v>
      </c>
      <c r="I6" s="531"/>
      <c r="J6" s="384"/>
      <c r="K6" s="384" t="s">
        <v>85</v>
      </c>
      <c r="L6" s="531"/>
      <c r="M6" s="384"/>
      <c r="N6" s="384" t="s">
        <v>85</v>
      </c>
      <c r="O6" s="531"/>
      <c r="P6" s="384"/>
      <c r="Q6" s="384" t="s">
        <v>85</v>
      </c>
      <c r="R6" s="531"/>
      <c r="S6" s="384"/>
      <c r="T6" s="384" t="s">
        <v>85</v>
      </c>
      <c r="U6" s="531"/>
      <c r="V6" s="384"/>
      <c r="W6" s="384" t="s">
        <v>85</v>
      </c>
      <c r="X6" s="531"/>
      <c r="Y6" s="401"/>
      <c r="Z6" s="384" t="s">
        <v>85</v>
      </c>
      <c r="AA6" s="532"/>
      <c r="AB6" s="492"/>
      <c r="AE6" s="524" t="s">
        <v>5501</v>
      </c>
    </row>
    <row r="7" spans="2:31" x14ac:dyDescent="0.2">
      <c r="B7" s="384" t="s">
        <v>2794</v>
      </c>
      <c r="C7" s="384" t="s">
        <v>85</v>
      </c>
      <c r="D7" s="384" t="s">
        <v>85</v>
      </c>
      <c r="E7" s="384" t="s">
        <v>85</v>
      </c>
      <c r="F7" s="531" t="s">
        <v>85</v>
      </c>
      <c r="G7" s="384"/>
      <c r="H7" s="384" t="s">
        <v>85</v>
      </c>
      <c r="I7" s="531"/>
      <c r="J7" s="384"/>
      <c r="K7" s="384" t="s">
        <v>85</v>
      </c>
      <c r="L7" s="531"/>
      <c r="M7" s="384"/>
      <c r="N7" s="384" t="s">
        <v>85</v>
      </c>
      <c r="O7" s="531"/>
      <c r="P7" s="384"/>
      <c r="Q7" s="384" t="s">
        <v>85</v>
      </c>
      <c r="R7" s="531"/>
      <c r="S7" s="384"/>
      <c r="T7" s="384" t="s">
        <v>85</v>
      </c>
      <c r="U7" s="531"/>
      <c r="V7" s="384"/>
      <c r="W7" s="384" t="s">
        <v>85</v>
      </c>
      <c r="X7" s="531"/>
      <c r="Y7" s="401"/>
      <c r="Z7" s="384" t="s">
        <v>85</v>
      </c>
      <c r="AA7" s="532"/>
      <c r="AB7" s="492"/>
      <c r="AC7" s="402" t="s">
        <v>2795</v>
      </c>
      <c r="AD7" s="403">
        <v>0</v>
      </c>
      <c r="AE7" s="436"/>
    </row>
    <row r="8" spans="2:31" x14ac:dyDescent="0.2">
      <c r="B8" s="384" t="s">
        <v>2796</v>
      </c>
      <c r="C8" s="384"/>
      <c r="D8" s="384"/>
      <c r="E8" s="384"/>
      <c r="F8" s="531"/>
      <c r="G8" s="384"/>
      <c r="H8" s="384"/>
      <c r="I8" s="531"/>
      <c r="J8" s="384"/>
      <c r="K8" s="384"/>
      <c r="L8" s="531"/>
      <c r="M8" s="384"/>
      <c r="N8" s="384"/>
      <c r="O8" s="531"/>
      <c r="P8" s="384"/>
      <c r="Q8" s="384"/>
      <c r="R8" s="531"/>
      <c r="S8" s="384"/>
      <c r="T8" s="384"/>
      <c r="U8" s="531"/>
      <c r="V8" s="384"/>
      <c r="W8" s="384"/>
      <c r="X8" s="531"/>
      <c r="Y8" s="401"/>
      <c r="Z8" s="401"/>
      <c r="AA8" s="532"/>
      <c r="AB8" s="492"/>
      <c r="AC8" s="404" t="s">
        <v>2797</v>
      </c>
      <c r="AD8" s="405">
        <v>9</v>
      </c>
      <c r="AE8" s="436"/>
    </row>
    <row r="9" spans="2:31" ht="25.5" x14ac:dyDescent="0.2">
      <c r="B9" s="384" t="s">
        <v>2798</v>
      </c>
      <c r="C9" s="384" t="s">
        <v>85</v>
      </c>
      <c r="D9" s="384">
        <v>1</v>
      </c>
      <c r="E9" s="384" t="s">
        <v>620</v>
      </c>
      <c r="F9" s="531" t="s">
        <v>620</v>
      </c>
      <c r="G9" s="384">
        <v>1</v>
      </c>
      <c r="H9" s="384" t="s">
        <v>620</v>
      </c>
      <c r="I9" s="531" t="s">
        <v>620</v>
      </c>
      <c r="J9" s="406">
        <f>D9*G9</f>
        <v>1</v>
      </c>
      <c r="K9" s="406" t="s">
        <v>620</v>
      </c>
      <c r="L9" s="533" t="s">
        <v>620</v>
      </c>
      <c r="M9" s="384">
        <f>AD8</f>
        <v>9</v>
      </c>
      <c r="N9" s="384" t="s">
        <v>85</v>
      </c>
      <c r="O9" s="531" t="s">
        <v>5493</v>
      </c>
      <c r="P9" s="407">
        <f>J9*M9</f>
        <v>9</v>
      </c>
      <c r="Q9" s="407" t="s">
        <v>620</v>
      </c>
      <c r="R9" s="531" t="s">
        <v>5493</v>
      </c>
      <c r="S9" s="408">
        <f>ROUND(P9*0.05,2)</f>
        <v>0.45</v>
      </c>
      <c r="T9" s="408" t="s">
        <v>620</v>
      </c>
      <c r="U9" s="531" t="s">
        <v>5493</v>
      </c>
      <c r="V9" s="408">
        <f t="shared" ref="V9" si="0">P9*0.1</f>
        <v>0.9</v>
      </c>
      <c r="W9" s="408" t="s">
        <v>620</v>
      </c>
      <c r="X9" s="531" t="s">
        <v>5493</v>
      </c>
      <c r="Y9" s="401">
        <f>P9*$AD$3+S9*$AD$4+V9*$AD$5</f>
        <v>1198.7100000000003</v>
      </c>
      <c r="Z9" s="401" t="s">
        <v>2799</v>
      </c>
      <c r="AA9" s="531" t="s">
        <v>5493</v>
      </c>
      <c r="AB9" s="492"/>
    </row>
    <row r="10" spans="2:31" x14ac:dyDescent="0.2">
      <c r="B10" s="384" t="s">
        <v>2800</v>
      </c>
      <c r="C10" s="384"/>
      <c r="D10" s="384"/>
      <c r="E10" s="384"/>
      <c r="F10" s="531"/>
      <c r="G10" s="384"/>
      <c r="H10" s="384"/>
      <c r="I10" s="531"/>
      <c r="J10" s="384"/>
      <c r="K10" s="384"/>
      <c r="L10" s="531"/>
      <c r="M10" s="384"/>
      <c r="N10" s="384"/>
      <c r="O10" s="531"/>
      <c r="P10" s="384"/>
      <c r="Q10" s="384"/>
      <c r="R10" s="531"/>
      <c r="S10" s="384"/>
      <c r="T10" s="384"/>
      <c r="U10" s="531"/>
      <c r="V10" s="384"/>
      <c r="W10" s="384"/>
      <c r="X10" s="531"/>
      <c r="Y10" s="401"/>
      <c r="Z10" s="401"/>
      <c r="AA10" s="532"/>
      <c r="AB10" s="492"/>
    </row>
    <row r="11" spans="2:31" x14ac:dyDescent="0.2">
      <c r="B11" s="384" t="s">
        <v>2801</v>
      </c>
      <c r="C11" s="384" t="s">
        <v>85</v>
      </c>
      <c r="D11" s="384">
        <v>32</v>
      </c>
      <c r="E11" s="384" t="s">
        <v>85</v>
      </c>
      <c r="F11" s="531" t="s">
        <v>620</v>
      </c>
      <c r="G11" s="384">
        <v>1</v>
      </c>
      <c r="H11" s="384" t="s">
        <v>85</v>
      </c>
      <c r="I11" s="531" t="s">
        <v>620</v>
      </c>
      <c r="J11" s="406">
        <f>D11*G11</f>
        <v>32</v>
      </c>
      <c r="K11" s="406" t="s">
        <v>85</v>
      </c>
      <c r="L11" s="531" t="s">
        <v>620</v>
      </c>
      <c r="M11" s="384">
        <v>0</v>
      </c>
      <c r="N11" s="384" t="s">
        <v>85</v>
      </c>
      <c r="O11" s="531" t="s">
        <v>5493</v>
      </c>
      <c r="P11" s="384">
        <f>J11*M11</f>
        <v>0</v>
      </c>
      <c r="Q11" s="384" t="s">
        <v>85</v>
      </c>
      <c r="R11" s="531" t="s">
        <v>5493</v>
      </c>
      <c r="S11" s="491">
        <f>P11*0.05</f>
        <v>0</v>
      </c>
      <c r="T11" s="491" t="s">
        <v>85</v>
      </c>
      <c r="U11" s="531" t="s">
        <v>5493</v>
      </c>
      <c r="V11" s="491">
        <f>P11*0.1</f>
        <v>0</v>
      </c>
      <c r="W11" s="491" t="s">
        <v>85</v>
      </c>
      <c r="X11" s="531" t="s">
        <v>5493</v>
      </c>
      <c r="Y11" s="410">
        <f>P11*$AD$3+S11*$AD$4+V11*$AD$5</f>
        <v>0</v>
      </c>
      <c r="Z11" s="410" t="s">
        <v>2799</v>
      </c>
      <c r="AA11" s="531" t="s">
        <v>5493</v>
      </c>
      <c r="AB11" s="492"/>
    </row>
    <row r="12" spans="2:31" x14ac:dyDescent="0.2">
      <c r="B12" s="384" t="s">
        <v>2802</v>
      </c>
      <c r="C12" s="384" t="s">
        <v>85</v>
      </c>
      <c r="D12" s="384">
        <v>32</v>
      </c>
      <c r="E12" s="384" t="s">
        <v>85</v>
      </c>
      <c r="F12" s="531" t="s">
        <v>620</v>
      </c>
      <c r="G12" s="384">
        <v>0.2</v>
      </c>
      <c r="H12" s="384" t="s">
        <v>85</v>
      </c>
      <c r="I12" s="531" t="s">
        <v>620</v>
      </c>
      <c r="J12" s="411">
        <f>D12*G12</f>
        <v>6.4</v>
      </c>
      <c r="K12" s="411" t="s">
        <v>85</v>
      </c>
      <c r="L12" s="531" t="s">
        <v>620</v>
      </c>
      <c r="M12" s="384">
        <v>0</v>
      </c>
      <c r="N12" s="384" t="s">
        <v>85</v>
      </c>
      <c r="O12" s="531" t="s">
        <v>5493</v>
      </c>
      <c r="P12" s="384">
        <f>J12*M12</f>
        <v>0</v>
      </c>
      <c r="Q12" s="384" t="s">
        <v>85</v>
      </c>
      <c r="R12" s="531" t="s">
        <v>5493</v>
      </c>
      <c r="S12" s="491">
        <f t="shared" ref="S12" si="1">P12*0.05</f>
        <v>0</v>
      </c>
      <c r="T12" s="491" t="s">
        <v>85</v>
      </c>
      <c r="U12" s="531" t="s">
        <v>5493</v>
      </c>
      <c r="V12" s="491">
        <f t="shared" ref="V12:V13" si="2">P12*0.1</f>
        <v>0</v>
      </c>
      <c r="W12" s="491" t="s">
        <v>85</v>
      </c>
      <c r="X12" s="531" t="s">
        <v>5493</v>
      </c>
      <c r="Y12" s="410">
        <f>P12*$AD$3+S12*$AD$4+V12*$AD$5</f>
        <v>0</v>
      </c>
      <c r="Z12" s="410" t="s">
        <v>2799</v>
      </c>
      <c r="AA12" s="531" t="s">
        <v>5493</v>
      </c>
      <c r="AB12" s="492"/>
    </row>
    <row r="13" spans="2:31" ht="25.5" x14ac:dyDescent="0.2">
      <c r="B13" s="384" t="s">
        <v>5352</v>
      </c>
      <c r="C13" s="384" t="s">
        <v>85</v>
      </c>
      <c r="D13" s="384">
        <v>0.5</v>
      </c>
      <c r="E13" s="384" t="s">
        <v>2803</v>
      </c>
      <c r="F13" s="531" t="s">
        <v>620</v>
      </c>
      <c r="G13" s="384">
        <v>1</v>
      </c>
      <c r="H13" s="384" t="s">
        <v>78</v>
      </c>
      <c r="I13" s="531" t="s">
        <v>620</v>
      </c>
      <c r="J13" s="411">
        <f>D13*G13</f>
        <v>0.5</v>
      </c>
      <c r="K13" s="411" t="s">
        <v>2803</v>
      </c>
      <c r="L13" s="531" t="s">
        <v>620</v>
      </c>
      <c r="M13" s="384">
        <f>AD8</f>
        <v>9</v>
      </c>
      <c r="N13" s="384" t="s">
        <v>85</v>
      </c>
      <c r="O13" s="531" t="s">
        <v>5493</v>
      </c>
      <c r="P13" s="407">
        <f>J13*M13</f>
        <v>4.5</v>
      </c>
      <c r="Q13" s="407" t="s">
        <v>2799</v>
      </c>
      <c r="R13" s="531" t="s">
        <v>5493</v>
      </c>
      <c r="S13" s="408">
        <f>ROUND(P13*0.05,2)</f>
        <v>0.23</v>
      </c>
      <c r="T13" s="408" t="s">
        <v>620</v>
      </c>
      <c r="U13" s="531" t="s">
        <v>5493</v>
      </c>
      <c r="V13" s="408">
        <f t="shared" si="2"/>
        <v>0.45</v>
      </c>
      <c r="W13" s="408" t="s">
        <v>620</v>
      </c>
      <c r="X13" s="531" t="s">
        <v>5493</v>
      </c>
      <c r="Y13" s="401">
        <f>P13*$AD$3+S13*$AD$4+V13*$AD$5</f>
        <v>600.0603000000001</v>
      </c>
      <c r="Z13" s="401" t="s">
        <v>2799</v>
      </c>
      <c r="AA13" s="531" t="s">
        <v>5493</v>
      </c>
      <c r="AB13" s="492"/>
    </row>
    <row r="14" spans="2:31" x14ac:dyDescent="0.2">
      <c r="B14" s="384" t="s">
        <v>2804</v>
      </c>
      <c r="C14" s="384" t="s">
        <v>85</v>
      </c>
      <c r="D14" s="384" t="s">
        <v>2805</v>
      </c>
      <c r="E14" s="384" t="s">
        <v>85</v>
      </c>
      <c r="F14" s="531"/>
      <c r="G14" s="384"/>
      <c r="H14" s="384" t="s">
        <v>85</v>
      </c>
      <c r="I14" s="531"/>
      <c r="J14" s="384"/>
      <c r="K14" s="384" t="s">
        <v>85</v>
      </c>
      <c r="L14" s="531"/>
      <c r="M14" s="384"/>
      <c r="N14" s="384" t="s">
        <v>85</v>
      </c>
      <c r="O14" s="531"/>
      <c r="P14" s="384"/>
      <c r="Q14" s="384" t="s">
        <v>85</v>
      </c>
      <c r="R14" s="531"/>
      <c r="S14" s="384"/>
      <c r="T14" s="384" t="s">
        <v>85</v>
      </c>
      <c r="U14" s="531"/>
      <c r="V14" s="384"/>
      <c r="W14" s="384" t="s">
        <v>85</v>
      </c>
      <c r="X14" s="531"/>
      <c r="Y14" s="401"/>
      <c r="Z14" s="401" t="s">
        <v>85</v>
      </c>
      <c r="AA14" s="532"/>
      <c r="AB14" s="492"/>
    </row>
    <row r="15" spans="2:31" x14ac:dyDescent="0.2">
      <c r="B15" s="384" t="s">
        <v>2806</v>
      </c>
      <c r="C15" s="384" t="s">
        <v>85</v>
      </c>
      <c r="D15" s="384" t="s">
        <v>2807</v>
      </c>
      <c r="E15" s="384" t="s">
        <v>85</v>
      </c>
      <c r="F15" s="531"/>
      <c r="G15" s="384"/>
      <c r="H15" s="384" t="s">
        <v>85</v>
      </c>
      <c r="I15" s="531"/>
      <c r="J15" s="384"/>
      <c r="K15" s="384" t="s">
        <v>85</v>
      </c>
      <c r="L15" s="531"/>
      <c r="M15" s="384"/>
      <c r="N15" s="384" t="s">
        <v>85</v>
      </c>
      <c r="O15" s="531"/>
      <c r="P15" s="384"/>
      <c r="Q15" s="384" t="s">
        <v>85</v>
      </c>
      <c r="R15" s="531"/>
      <c r="S15" s="384"/>
      <c r="T15" s="384" t="s">
        <v>85</v>
      </c>
      <c r="U15" s="531"/>
      <c r="V15" s="384"/>
      <c r="W15" s="384" t="s">
        <v>85</v>
      </c>
      <c r="X15" s="531"/>
      <c r="Y15" s="401"/>
      <c r="Z15" s="401" t="s">
        <v>85</v>
      </c>
      <c r="AA15" s="532"/>
      <c r="AB15" s="492"/>
    </row>
    <row r="16" spans="2:31" x14ac:dyDescent="0.2">
      <c r="B16" s="384" t="s">
        <v>2808</v>
      </c>
      <c r="C16" s="384"/>
      <c r="D16" s="384"/>
      <c r="E16" s="384"/>
      <c r="F16" s="531"/>
      <c r="G16" s="384"/>
      <c r="H16" s="384"/>
      <c r="I16" s="531"/>
      <c r="J16" s="384"/>
      <c r="K16" s="384"/>
      <c r="L16" s="531"/>
      <c r="M16" s="384"/>
      <c r="N16" s="384"/>
      <c r="O16" s="531"/>
      <c r="P16" s="384"/>
      <c r="Q16" s="384"/>
      <c r="R16" s="531"/>
      <c r="S16" s="384"/>
      <c r="T16" s="384"/>
      <c r="U16" s="531"/>
      <c r="V16" s="384"/>
      <c r="W16" s="384"/>
      <c r="X16" s="531"/>
      <c r="Y16" s="401"/>
      <c r="Z16" s="401"/>
      <c r="AA16" s="532"/>
      <c r="AB16" s="492"/>
    </row>
    <row r="17" spans="2:28" x14ac:dyDescent="0.2">
      <c r="B17" s="384" t="s">
        <v>2809</v>
      </c>
      <c r="C17" s="384" t="s">
        <v>85</v>
      </c>
      <c r="D17" s="384">
        <v>2</v>
      </c>
      <c r="E17" s="384" t="s">
        <v>85</v>
      </c>
      <c r="F17" s="531" t="s">
        <v>620</v>
      </c>
      <c r="G17" s="384">
        <v>1</v>
      </c>
      <c r="H17" s="384" t="s">
        <v>85</v>
      </c>
      <c r="I17" s="531" t="s">
        <v>620</v>
      </c>
      <c r="J17" s="406">
        <f t="shared" ref="J17:J21" si="3">D17*G17</f>
        <v>2</v>
      </c>
      <c r="K17" s="406" t="s">
        <v>85</v>
      </c>
      <c r="L17" s="531" t="s">
        <v>620</v>
      </c>
      <c r="M17" s="384">
        <v>0</v>
      </c>
      <c r="N17" s="384" t="s">
        <v>85</v>
      </c>
      <c r="O17" s="531" t="s">
        <v>5493</v>
      </c>
      <c r="P17" s="384">
        <f t="shared" ref="P17:P20" si="4">J17*M17</f>
        <v>0</v>
      </c>
      <c r="Q17" s="384" t="s">
        <v>85</v>
      </c>
      <c r="R17" s="531" t="s">
        <v>5493</v>
      </c>
      <c r="S17" s="491">
        <f t="shared" ref="S17:S21" si="5">P17*0.05</f>
        <v>0</v>
      </c>
      <c r="T17" s="491" t="s">
        <v>85</v>
      </c>
      <c r="U17" s="531" t="s">
        <v>5493</v>
      </c>
      <c r="V17" s="491">
        <f t="shared" ref="V17:V21" si="6">P17*0.1</f>
        <v>0</v>
      </c>
      <c r="W17" s="491" t="s">
        <v>85</v>
      </c>
      <c r="X17" s="531" t="s">
        <v>5493</v>
      </c>
      <c r="Y17" s="410">
        <f>P17*$AD$3+S17*$AD$4+V17*$AD$5</f>
        <v>0</v>
      </c>
      <c r="Z17" s="410" t="s">
        <v>2799</v>
      </c>
      <c r="AA17" s="531" t="s">
        <v>5493</v>
      </c>
      <c r="AB17" s="492"/>
    </row>
    <row r="18" spans="2:28" x14ac:dyDescent="0.2">
      <c r="B18" s="384" t="s">
        <v>2810</v>
      </c>
      <c r="C18" s="384" t="s">
        <v>85</v>
      </c>
      <c r="D18" s="384">
        <v>2</v>
      </c>
      <c r="E18" s="384" t="s">
        <v>85</v>
      </c>
      <c r="F18" s="531" t="s">
        <v>620</v>
      </c>
      <c r="G18" s="384">
        <v>1</v>
      </c>
      <c r="H18" s="384" t="s">
        <v>85</v>
      </c>
      <c r="I18" s="531" t="s">
        <v>620</v>
      </c>
      <c r="J18" s="406">
        <f t="shared" si="3"/>
        <v>2</v>
      </c>
      <c r="K18" s="406" t="s">
        <v>85</v>
      </c>
      <c r="L18" s="531" t="s">
        <v>620</v>
      </c>
      <c r="M18" s="384">
        <v>0</v>
      </c>
      <c r="N18" s="384" t="s">
        <v>85</v>
      </c>
      <c r="O18" s="531" t="s">
        <v>5493</v>
      </c>
      <c r="P18" s="384">
        <f t="shared" si="4"/>
        <v>0</v>
      </c>
      <c r="Q18" s="384" t="s">
        <v>85</v>
      </c>
      <c r="R18" s="531" t="s">
        <v>5493</v>
      </c>
      <c r="S18" s="491">
        <f t="shared" si="5"/>
        <v>0</v>
      </c>
      <c r="T18" s="491" t="s">
        <v>85</v>
      </c>
      <c r="U18" s="531" t="s">
        <v>5493</v>
      </c>
      <c r="V18" s="491">
        <f t="shared" si="6"/>
        <v>0</v>
      </c>
      <c r="W18" s="491" t="s">
        <v>85</v>
      </c>
      <c r="X18" s="531" t="s">
        <v>5493</v>
      </c>
      <c r="Y18" s="410">
        <f>P18*$AD$3+S18*$AD$4+V18*$AD$5</f>
        <v>0</v>
      </c>
      <c r="Z18" s="410" t="s">
        <v>2799</v>
      </c>
      <c r="AA18" s="531" t="s">
        <v>5493</v>
      </c>
      <c r="AB18" s="492"/>
    </row>
    <row r="19" spans="2:28" x14ac:dyDescent="0.2">
      <c r="B19" s="384" t="s">
        <v>2811</v>
      </c>
      <c r="C19" s="384" t="s">
        <v>85</v>
      </c>
      <c r="D19" s="384">
        <v>2</v>
      </c>
      <c r="E19" s="384" t="s">
        <v>85</v>
      </c>
      <c r="F19" s="531" t="s">
        <v>620</v>
      </c>
      <c r="G19" s="384">
        <v>1</v>
      </c>
      <c r="H19" s="384" t="s">
        <v>85</v>
      </c>
      <c r="I19" s="531" t="s">
        <v>620</v>
      </c>
      <c r="J19" s="406">
        <f t="shared" si="3"/>
        <v>2</v>
      </c>
      <c r="K19" s="406" t="s">
        <v>85</v>
      </c>
      <c r="L19" s="531" t="s">
        <v>620</v>
      </c>
      <c r="M19" s="384">
        <v>0</v>
      </c>
      <c r="N19" s="384" t="s">
        <v>85</v>
      </c>
      <c r="O19" s="531" t="s">
        <v>5493</v>
      </c>
      <c r="P19" s="384">
        <f t="shared" si="4"/>
        <v>0</v>
      </c>
      <c r="Q19" s="384" t="s">
        <v>85</v>
      </c>
      <c r="R19" s="531" t="s">
        <v>5493</v>
      </c>
      <c r="S19" s="491">
        <f t="shared" si="5"/>
        <v>0</v>
      </c>
      <c r="T19" s="491" t="s">
        <v>85</v>
      </c>
      <c r="U19" s="531" t="s">
        <v>5493</v>
      </c>
      <c r="V19" s="491">
        <f t="shared" si="6"/>
        <v>0</v>
      </c>
      <c r="W19" s="491" t="s">
        <v>85</v>
      </c>
      <c r="X19" s="531" t="s">
        <v>5493</v>
      </c>
      <c r="Y19" s="410">
        <f>P19*$AD$3+S19*$AD$4+V19*$AD$5</f>
        <v>0</v>
      </c>
      <c r="Z19" s="410" t="s">
        <v>2799</v>
      </c>
      <c r="AA19" s="531" t="s">
        <v>5493</v>
      </c>
      <c r="AB19" s="492"/>
    </row>
    <row r="20" spans="2:28" ht="25.5" x14ac:dyDescent="0.2">
      <c r="B20" s="384" t="s">
        <v>2812</v>
      </c>
      <c r="C20" s="384" t="s">
        <v>85</v>
      </c>
      <c r="D20" s="384">
        <v>8</v>
      </c>
      <c r="E20" s="384" t="s">
        <v>85</v>
      </c>
      <c r="F20" s="531" t="s">
        <v>620</v>
      </c>
      <c r="G20" s="384">
        <v>1</v>
      </c>
      <c r="H20" s="384" t="s">
        <v>85</v>
      </c>
      <c r="I20" s="531" t="s">
        <v>620</v>
      </c>
      <c r="J20" s="406">
        <f t="shared" si="3"/>
        <v>8</v>
      </c>
      <c r="K20" s="406" t="s">
        <v>85</v>
      </c>
      <c r="L20" s="531" t="s">
        <v>620</v>
      </c>
      <c r="M20" s="384">
        <v>0</v>
      </c>
      <c r="N20" s="384" t="s">
        <v>85</v>
      </c>
      <c r="O20" s="531" t="s">
        <v>5493</v>
      </c>
      <c r="P20" s="384">
        <f t="shared" si="4"/>
        <v>0</v>
      </c>
      <c r="Q20" s="384" t="s">
        <v>85</v>
      </c>
      <c r="R20" s="531" t="s">
        <v>5493</v>
      </c>
      <c r="S20" s="491">
        <f t="shared" si="5"/>
        <v>0</v>
      </c>
      <c r="T20" s="491" t="s">
        <v>85</v>
      </c>
      <c r="U20" s="531" t="s">
        <v>5493</v>
      </c>
      <c r="V20" s="491">
        <f t="shared" si="6"/>
        <v>0</v>
      </c>
      <c r="W20" s="491" t="s">
        <v>85</v>
      </c>
      <c r="X20" s="531" t="s">
        <v>5493</v>
      </c>
      <c r="Y20" s="410">
        <f>P20*$AD$3+S20*$AD$4+V20*$AD$5</f>
        <v>0</v>
      </c>
      <c r="Z20" s="410" t="s">
        <v>2799</v>
      </c>
      <c r="AA20" s="531" t="s">
        <v>5493</v>
      </c>
      <c r="AB20" s="492"/>
    </row>
    <row r="21" spans="2:28" ht="25.5" x14ac:dyDescent="0.2">
      <c r="B21" s="384" t="s">
        <v>5353</v>
      </c>
      <c r="C21" s="384" t="s">
        <v>85</v>
      </c>
      <c r="D21" s="384">
        <v>12</v>
      </c>
      <c r="E21" s="384" t="s">
        <v>2803</v>
      </c>
      <c r="F21" s="531" t="s">
        <v>620</v>
      </c>
      <c r="G21" s="384">
        <v>2</v>
      </c>
      <c r="H21" s="384" t="s">
        <v>78</v>
      </c>
      <c r="I21" s="531" t="s">
        <v>620</v>
      </c>
      <c r="J21" s="406">
        <f t="shared" si="3"/>
        <v>24</v>
      </c>
      <c r="K21" s="406" t="s">
        <v>2803</v>
      </c>
      <c r="L21" s="531" t="s">
        <v>620</v>
      </c>
      <c r="M21" s="384">
        <f>M13</f>
        <v>9</v>
      </c>
      <c r="N21" s="384" t="s">
        <v>85</v>
      </c>
      <c r="O21" s="531" t="s">
        <v>5493</v>
      </c>
      <c r="P21" s="491">
        <f>J21*M21</f>
        <v>216</v>
      </c>
      <c r="Q21" s="491" t="s">
        <v>2799</v>
      </c>
      <c r="R21" s="531" t="s">
        <v>5493</v>
      </c>
      <c r="S21" s="407">
        <f t="shared" si="5"/>
        <v>10.8</v>
      </c>
      <c r="T21" s="407" t="s">
        <v>620</v>
      </c>
      <c r="U21" s="531" t="s">
        <v>5493</v>
      </c>
      <c r="V21" s="407">
        <f t="shared" si="6"/>
        <v>21.6</v>
      </c>
      <c r="W21" s="407" t="s">
        <v>620</v>
      </c>
      <c r="X21" s="531" t="s">
        <v>5493</v>
      </c>
      <c r="Y21" s="401">
        <f>P21*$AD$3+S21*$AD$4+V21*$AD$5</f>
        <v>28769.040000000001</v>
      </c>
      <c r="Z21" s="401" t="s">
        <v>2799</v>
      </c>
      <c r="AA21" s="531" t="s">
        <v>5493</v>
      </c>
      <c r="AB21" s="492"/>
    </row>
    <row r="22" spans="2:28" x14ac:dyDescent="0.2">
      <c r="B22" s="412" t="s">
        <v>2813</v>
      </c>
      <c r="C22" s="413"/>
      <c r="D22" s="492"/>
      <c r="E22" s="492"/>
      <c r="F22" s="534"/>
      <c r="G22" s="492"/>
      <c r="H22" s="492"/>
      <c r="I22" s="534"/>
      <c r="J22" s="492"/>
      <c r="K22" s="492"/>
      <c r="L22" s="534"/>
      <c r="M22" s="490"/>
      <c r="N22" s="490"/>
      <c r="O22" s="535"/>
      <c r="P22" s="962">
        <f>SUM(P9:V13,P17:V21)</f>
        <v>263.93</v>
      </c>
      <c r="Q22" s="962"/>
      <c r="R22" s="962"/>
      <c r="S22" s="962"/>
      <c r="T22" s="962"/>
      <c r="U22" s="962"/>
      <c r="V22" s="962"/>
      <c r="W22" s="491" t="s">
        <v>85</v>
      </c>
      <c r="X22" s="536"/>
      <c r="Y22" s="401">
        <f>SUM(Y9:Y13,Y17:Y21)</f>
        <v>30567.810300000001</v>
      </c>
      <c r="Z22" s="491" t="s">
        <v>85</v>
      </c>
      <c r="AA22" s="401"/>
    </row>
    <row r="23" spans="2:28" x14ac:dyDescent="0.2">
      <c r="B23" s="384" t="s">
        <v>2814</v>
      </c>
      <c r="C23" s="384"/>
      <c r="D23" s="384"/>
      <c r="E23" s="384"/>
      <c r="F23" s="531"/>
      <c r="G23" s="384"/>
      <c r="H23" s="384"/>
      <c r="I23" s="531"/>
      <c r="J23" s="384"/>
      <c r="K23" s="384"/>
      <c r="L23" s="531"/>
      <c r="M23" s="384"/>
      <c r="N23" s="384"/>
      <c r="O23" s="531"/>
      <c r="P23" s="384"/>
      <c r="Q23" s="384"/>
      <c r="R23" s="531"/>
      <c r="S23" s="384"/>
      <c r="T23" s="384"/>
      <c r="U23" s="531"/>
      <c r="V23" s="384"/>
      <c r="W23" s="384"/>
      <c r="X23" s="531"/>
      <c r="Y23" s="401"/>
      <c r="Z23" s="401"/>
      <c r="AA23" s="537"/>
    </row>
    <row r="24" spans="2:28" ht="25.5" x14ac:dyDescent="0.2">
      <c r="B24" s="384" t="s">
        <v>2798</v>
      </c>
      <c r="C24" s="384" t="s">
        <v>85</v>
      </c>
      <c r="D24" s="384" t="s">
        <v>2815</v>
      </c>
      <c r="E24" s="384" t="s">
        <v>85</v>
      </c>
      <c r="F24" s="531"/>
      <c r="G24" s="384"/>
      <c r="H24" s="384" t="s">
        <v>85</v>
      </c>
      <c r="I24" s="531"/>
      <c r="J24" s="384"/>
      <c r="K24" s="384" t="s">
        <v>85</v>
      </c>
      <c r="L24" s="531"/>
      <c r="M24" s="384"/>
      <c r="N24" s="384" t="s">
        <v>85</v>
      </c>
      <c r="O24" s="531"/>
      <c r="P24" s="384"/>
      <c r="Q24" s="384" t="s">
        <v>85</v>
      </c>
      <c r="R24" s="531"/>
      <c r="S24" s="384"/>
      <c r="T24" s="384" t="s">
        <v>85</v>
      </c>
      <c r="U24" s="531"/>
      <c r="V24" s="384"/>
      <c r="W24" s="384" t="s">
        <v>85</v>
      </c>
      <c r="X24" s="531"/>
      <c r="Y24" s="401"/>
      <c r="Z24" s="401" t="s">
        <v>85</v>
      </c>
      <c r="AA24" s="537"/>
    </row>
    <row r="25" spans="2:28" x14ac:dyDescent="0.2">
      <c r="B25" s="384" t="s">
        <v>2816</v>
      </c>
      <c r="C25" s="384" t="s">
        <v>85</v>
      </c>
      <c r="D25" s="384"/>
      <c r="E25" s="384" t="s">
        <v>85</v>
      </c>
      <c r="F25" s="531"/>
      <c r="G25" s="384"/>
      <c r="H25" s="384" t="s">
        <v>85</v>
      </c>
      <c r="I25" s="531"/>
      <c r="J25" s="384"/>
      <c r="K25" s="384" t="s">
        <v>85</v>
      </c>
      <c r="L25" s="531"/>
      <c r="M25" s="384"/>
      <c r="N25" s="384" t="s">
        <v>85</v>
      </c>
      <c r="O25" s="531"/>
      <c r="P25" s="384"/>
      <c r="Q25" s="384" t="s">
        <v>85</v>
      </c>
      <c r="R25" s="531"/>
      <c r="S25" s="384"/>
      <c r="T25" s="384" t="s">
        <v>85</v>
      </c>
      <c r="U25" s="531"/>
      <c r="V25" s="384"/>
      <c r="W25" s="384" t="s">
        <v>85</v>
      </c>
      <c r="X25" s="531"/>
      <c r="Y25" s="401"/>
      <c r="Z25" s="401" t="s">
        <v>85</v>
      </c>
      <c r="AA25" s="537"/>
    </row>
    <row r="26" spans="2:28" x14ac:dyDescent="0.2">
      <c r="B26" s="384" t="s">
        <v>2817</v>
      </c>
      <c r="C26" s="384"/>
      <c r="D26" s="384" t="s">
        <v>2815</v>
      </c>
      <c r="E26" s="384" t="s">
        <v>85</v>
      </c>
      <c r="F26" s="531"/>
      <c r="G26" s="384"/>
      <c r="H26" s="384" t="s">
        <v>85</v>
      </c>
      <c r="I26" s="531"/>
      <c r="J26" s="384"/>
      <c r="K26" s="384" t="s">
        <v>85</v>
      </c>
      <c r="L26" s="531"/>
      <c r="M26" s="384"/>
      <c r="N26" s="384" t="s">
        <v>85</v>
      </c>
      <c r="O26" s="531"/>
      <c r="P26" s="407"/>
      <c r="Q26" s="407" t="s">
        <v>85</v>
      </c>
      <c r="R26" s="538"/>
      <c r="S26" s="408"/>
      <c r="T26" s="408" t="s">
        <v>85</v>
      </c>
      <c r="U26" s="539"/>
      <c r="V26" s="408"/>
      <c r="W26" s="408" t="s">
        <v>85</v>
      </c>
      <c r="X26" s="539"/>
      <c r="Y26" s="401"/>
      <c r="Z26" s="401" t="s">
        <v>85</v>
      </c>
      <c r="AA26" s="537"/>
    </row>
    <row r="27" spans="2:28" x14ac:dyDescent="0.2">
      <c r="B27" s="384" t="s">
        <v>2818</v>
      </c>
      <c r="C27" s="384"/>
      <c r="D27" s="384" t="s">
        <v>2805</v>
      </c>
      <c r="E27" s="384"/>
      <c r="F27" s="531"/>
      <c r="G27" s="384"/>
      <c r="H27" s="384"/>
      <c r="I27" s="531"/>
      <c r="J27" s="384"/>
      <c r="K27" s="384"/>
      <c r="L27" s="531"/>
      <c r="M27" s="384"/>
      <c r="N27" s="384"/>
      <c r="O27" s="531"/>
      <c r="P27" s="384"/>
      <c r="Q27" s="384"/>
      <c r="R27" s="531"/>
      <c r="S27" s="384"/>
      <c r="T27" s="384"/>
      <c r="U27" s="531"/>
      <c r="V27" s="384"/>
      <c r="W27" s="384"/>
      <c r="X27" s="531"/>
      <c r="Y27" s="401"/>
      <c r="Z27" s="401"/>
      <c r="AA27" s="537"/>
    </row>
    <row r="28" spans="2:28" ht="165.75" x14ac:dyDescent="0.2">
      <c r="B28" s="384" t="s">
        <v>5354</v>
      </c>
      <c r="C28" s="384" t="s">
        <v>2819</v>
      </c>
      <c r="D28" s="384">
        <v>33</v>
      </c>
      <c r="E28" s="384" t="s">
        <v>620</v>
      </c>
      <c r="F28" s="531" t="s">
        <v>620</v>
      </c>
      <c r="G28" s="384">
        <v>4</v>
      </c>
      <c r="H28" s="384" t="s">
        <v>620</v>
      </c>
      <c r="I28" s="531" t="s">
        <v>620</v>
      </c>
      <c r="J28" s="406">
        <f>D28*G28</f>
        <v>132</v>
      </c>
      <c r="K28" s="384" t="s">
        <v>620</v>
      </c>
      <c r="L28" s="531" t="s">
        <v>620</v>
      </c>
      <c r="M28" s="406">
        <f>M13</f>
        <v>9</v>
      </c>
      <c r="N28" s="406" t="s">
        <v>85</v>
      </c>
      <c r="O28" s="531" t="s">
        <v>5493</v>
      </c>
      <c r="P28" s="491">
        <f t="shared" ref="P28:P29" si="7">J28*M28</f>
        <v>1188</v>
      </c>
      <c r="Q28" s="491" t="s">
        <v>2799</v>
      </c>
      <c r="R28" s="531" t="s">
        <v>5493</v>
      </c>
      <c r="S28" s="407">
        <f>P28*0.05</f>
        <v>59.400000000000006</v>
      </c>
      <c r="T28" s="407" t="s">
        <v>620</v>
      </c>
      <c r="U28" s="531" t="s">
        <v>5493</v>
      </c>
      <c r="V28" s="407">
        <f t="shared" ref="V28:V29" si="8">P28*0.1</f>
        <v>118.80000000000001</v>
      </c>
      <c r="W28" s="407" t="s">
        <v>620</v>
      </c>
      <c r="X28" s="531" t="s">
        <v>5493</v>
      </c>
      <c r="Y28" s="401">
        <f>P28*$AD$3+S28*$AD$4+V28*$AD$5</f>
        <v>158229.72000000003</v>
      </c>
      <c r="Z28" s="401" t="s">
        <v>2799</v>
      </c>
      <c r="AA28" s="531" t="s">
        <v>5493</v>
      </c>
      <c r="AB28" s="492"/>
    </row>
    <row r="29" spans="2:28" ht="38.25" x14ac:dyDescent="0.2">
      <c r="B29" s="384" t="s">
        <v>5355</v>
      </c>
      <c r="C29" s="384" t="s">
        <v>85</v>
      </c>
      <c r="D29" s="384">
        <v>2</v>
      </c>
      <c r="E29" s="384" t="s">
        <v>2803</v>
      </c>
      <c r="F29" s="531" t="s">
        <v>5498</v>
      </c>
      <c r="G29" s="384">
        <v>2</v>
      </c>
      <c r="H29" s="384" t="s">
        <v>2803</v>
      </c>
      <c r="I29" s="531" t="s">
        <v>5498</v>
      </c>
      <c r="J29" s="406">
        <f t="shared" ref="J29" si="9">D29*G29</f>
        <v>4</v>
      </c>
      <c r="K29" s="384" t="s">
        <v>2803</v>
      </c>
      <c r="L29" s="531" t="s">
        <v>5498</v>
      </c>
      <c r="M29" s="406">
        <f>M13</f>
        <v>9</v>
      </c>
      <c r="N29" s="406" t="s">
        <v>85</v>
      </c>
      <c r="O29" s="531" t="s">
        <v>5493</v>
      </c>
      <c r="P29" s="491">
        <f t="shared" si="7"/>
        <v>36</v>
      </c>
      <c r="Q29" s="491" t="s">
        <v>2799</v>
      </c>
      <c r="R29" s="531" t="s">
        <v>5493</v>
      </c>
      <c r="S29" s="407">
        <f>P29*0.05</f>
        <v>1.8</v>
      </c>
      <c r="T29" s="407" t="s">
        <v>620</v>
      </c>
      <c r="U29" s="531" t="s">
        <v>5493</v>
      </c>
      <c r="V29" s="407">
        <f t="shared" si="8"/>
        <v>3.6</v>
      </c>
      <c r="W29" s="407" t="s">
        <v>620</v>
      </c>
      <c r="X29" s="531" t="s">
        <v>5493</v>
      </c>
      <c r="Y29" s="401">
        <f>P29*$AD$3+S29*$AD$4+V29*$AD$5</f>
        <v>4794.8400000000011</v>
      </c>
      <c r="Z29" s="401" t="s">
        <v>2799</v>
      </c>
      <c r="AA29" s="531" t="s">
        <v>5493</v>
      </c>
      <c r="AB29" s="492"/>
    </row>
    <row r="30" spans="2:28" x14ac:dyDescent="0.2">
      <c r="B30" s="384" t="s">
        <v>2820</v>
      </c>
      <c r="C30" s="384" t="s">
        <v>85</v>
      </c>
      <c r="D30" s="384" t="s">
        <v>85</v>
      </c>
      <c r="E30" s="384" t="s">
        <v>85</v>
      </c>
      <c r="F30" s="531" t="s">
        <v>85</v>
      </c>
      <c r="G30" s="384"/>
      <c r="H30" s="384" t="s">
        <v>85</v>
      </c>
      <c r="I30" s="531"/>
      <c r="J30" s="384"/>
      <c r="K30" s="384" t="s">
        <v>85</v>
      </c>
      <c r="L30" s="531"/>
      <c r="M30" s="384"/>
      <c r="N30" s="384" t="s">
        <v>85</v>
      </c>
      <c r="O30" s="531"/>
      <c r="P30" s="384"/>
      <c r="Q30" s="384" t="s">
        <v>85</v>
      </c>
      <c r="R30" s="531"/>
      <c r="S30" s="384"/>
      <c r="T30" s="384" t="s">
        <v>85</v>
      </c>
      <c r="U30" s="531"/>
      <c r="V30" s="384"/>
      <c r="W30" s="384" t="s">
        <v>85</v>
      </c>
      <c r="X30" s="531"/>
      <c r="Y30" s="401"/>
      <c r="Z30" s="384" t="s">
        <v>85</v>
      </c>
      <c r="AA30" s="537"/>
    </row>
    <row r="31" spans="2:28" x14ac:dyDescent="0.2">
      <c r="B31" s="384" t="s">
        <v>2821</v>
      </c>
      <c r="C31" s="384" t="s">
        <v>85</v>
      </c>
      <c r="D31" s="384" t="s">
        <v>85</v>
      </c>
      <c r="E31" s="384" t="s">
        <v>85</v>
      </c>
      <c r="F31" s="531" t="s">
        <v>85</v>
      </c>
      <c r="G31" s="384"/>
      <c r="H31" s="384" t="s">
        <v>85</v>
      </c>
      <c r="I31" s="531"/>
      <c r="J31" s="384"/>
      <c r="K31" s="384" t="s">
        <v>85</v>
      </c>
      <c r="L31" s="531"/>
      <c r="M31" s="384"/>
      <c r="N31" s="384" t="s">
        <v>85</v>
      </c>
      <c r="O31" s="531"/>
      <c r="P31" s="384"/>
      <c r="Q31" s="384" t="s">
        <v>85</v>
      </c>
      <c r="R31" s="531"/>
      <c r="S31" s="384"/>
      <c r="T31" s="384" t="s">
        <v>85</v>
      </c>
      <c r="U31" s="531"/>
      <c r="V31" s="384"/>
      <c r="W31" s="384" t="s">
        <v>85</v>
      </c>
      <c r="X31" s="531"/>
      <c r="Y31" s="401"/>
      <c r="Z31" s="384" t="s">
        <v>85</v>
      </c>
      <c r="AA31" s="537"/>
    </row>
    <row r="32" spans="2:28" x14ac:dyDescent="0.2">
      <c r="B32" s="384" t="s">
        <v>2822</v>
      </c>
      <c r="C32" s="384" t="s">
        <v>85</v>
      </c>
      <c r="D32" s="384" t="s">
        <v>85</v>
      </c>
      <c r="E32" s="384" t="s">
        <v>85</v>
      </c>
      <c r="F32" s="531" t="s">
        <v>85</v>
      </c>
      <c r="G32" s="384"/>
      <c r="H32" s="384" t="s">
        <v>85</v>
      </c>
      <c r="I32" s="531"/>
      <c r="J32" s="384"/>
      <c r="K32" s="384" t="s">
        <v>85</v>
      </c>
      <c r="L32" s="531"/>
      <c r="M32" s="384"/>
      <c r="N32" s="384" t="s">
        <v>85</v>
      </c>
      <c r="O32" s="531"/>
      <c r="P32" s="384"/>
      <c r="Q32" s="384" t="s">
        <v>85</v>
      </c>
      <c r="R32" s="531"/>
      <c r="S32" s="384"/>
      <c r="T32" s="384" t="s">
        <v>85</v>
      </c>
      <c r="U32" s="531"/>
      <c r="V32" s="384"/>
      <c r="W32" s="384" t="s">
        <v>85</v>
      </c>
      <c r="X32" s="531"/>
      <c r="Y32" s="401"/>
      <c r="Z32" s="384" t="s">
        <v>85</v>
      </c>
      <c r="AA32" s="537"/>
    </row>
    <row r="33" spans="2:31" x14ac:dyDescent="0.2">
      <c r="B33" s="384" t="s">
        <v>2823</v>
      </c>
      <c r="C33" s="384"/>
      <c r="D33" s="384"/>
      <c r="E33" s="384"/>
      <c r="F33" s="531" t="s">
        <v>85</v>
      </c>
      <c r="G33" s="384"/>
      <c r="H33" s="384"/>
      <c r="I33" s="531"/>
      <c r="J33" s="384"/>
      <c r="K33" s="384"/>
      <c r="L33" s="531"/>
      <c r="M33" s="384"/>
      <c r="N33" s="384"/>
      <c r="O33" s="531"/>
      <c r="P33" s="384"/>
      <c r="Q33" s="384"/>
      <c r="R33" s="531"/>
      <c r="S33" s="384"/>
      <c r="T33" s="384"/>
      <c r="U33" s="531"/>
      <c r="V33" s="384"/>
      <c r="W33" s="384"/>
      <c r="X33" s="531"/>
      <c r="Y33" s="401"/>
      <c r="Z33" s="401"/>
      <c r="AA33" s="537"/>
    </row>
    <row r="34" spans="2:31" ht="25.5" x14ac:dyDescent="0.2">
      <c r="B34" s="414" t="s">
        <v>2824</v>
      </c>
      <c r="C34" s="415"/>
      <c r="D34" s="416"/>
      <c r="E34" s="416"/>
      <c r="F34" s="540"/>
      <c r="G34" s="416"/>
      <c r="H34" s="416"/>
      <c r="I34" s="540"/>
      <c r="J34" s="416"/>
      <c r="K34" s="416"/>
      <c r="L34" s="540"/>
      <c r="M34" s="417"/>
      <c r="N34" s="417"/>
      <c r="O34" s="541"/>
      <c r="P34" s="962">
        <f>SUM(P28:V29)</f>
        <v>1407.6</v>
      </c>
      <c r="Q34" s="962"/>
      <c r="R34" s="962"/>
      <c r="S34" s="962"/>
      <c r="T34" s="962"/>
      <c r="U34" s="962"/>
      <c r="V34" s="962"/>
      <c r="W34" s="384" t="s">
        <v>85</v>
      </c>
      <c r="X34" s="542"/>
      <c r="Y34" s="401">
        <f>SUM(Y28:Y29)</f>
        <v>163024.56000000003</v>
      </c>
      <c r="Z34" s="384" t="s">
        <v>85</v>
      </c>
      <c r="AA34" s="537"/>
    </row>
    <row r="35" spans="2:31" ht="25.5" customHeight="1" x14ac:dyDescent="0.2">
      <c r="B35" s="418" t="s">
        <v>2825</v>
      </c>
      <c r="C35" s="419"/>
      <c r="D35" s="420"/>
      <c r="E35" s="420"/>
      <c r="F35" s="543"/>
      <c r="G35" s="420"/>
      <c r="H35" s="420"/>
      <c r="I35" s="543"/>
      <c r="J35" s="420"/>
      <c r="K35" s="420"/>
      <c r="L35" s="543"/>
      <c r="M35" s="420"/>
      <c r="N35" s="420"/>
      <c r="O35" s="543"/>
      <c r="P35" s="963">
        <f>ROUND(P22+P34,-1)</f>
        <v>1670</v>
      </c>
      <c r="Q35" s="963"/>
      <c r="R35" s="963"/>
      <c r="S35" s="963"/>
      <c r="T35" s="963"/>
      <c r="U35" s="963"/>
      <c r="V35" s="963"/>
      <c r="W35" s="384" t="s">
        <v>85</v>
      </c>
      <c r="X35" s="544"/>
      <c r="Y35" s="421">
        <f>ROUND(Y22+Y34,-3)</f>
        <v>194000</v>
      </c>
      <c r="Z35" s="384" t="s">
        <v>85</v>
      </c>
      <c r="AA35" s="545"/>
      <c r="AB35" s="422"/>
    </row>
    <row r="36" spans="2:31" s="492" customFormat="1" x14ac:dyDescent="0.2">
      <c r="B36" s="486" t="s">
        <v>2768</v>
      </c>
      <c r="C36" s="487"/>
      <c r="D36" s="487"/>
      <c r="E36" s="487"/>
      <c r="F36" s="487"/>
      <c r="G36" s="487"/>
      <c r="H36" s="487"/>
      <c r="I36" s="487"/>
      <c r="J36" s="487"/>
      <c r="K36" s="487"/>
      <c r="L36" s="487"/>
      <c r="M36" s="487"/>
      <c r="N36" s="487"/>
      <c r="O36" s="487"/>
      <c r="P36" s="487"/>
      <c r="Q36" s="487"/>
      <c r="R36" s="487"/>
      <c r="S36" s="487"/>
      <c r="T36" s="487"/>
      <c r="U36" s="487"/>
      <c r="V36" s="487"/>
      <c r="W36" s="487"/>
      <c r="X36" s="487"/>
      <c r="Y36" s="488"/>
      <c r="Z36" s="485"/>
      <c r="AA36" s="530"/>
      <c r="AC36" s="383"/>
      <c r="AD36" s="397"/>
      <c r="AE36" s="494" t="s">
        <v>30</v>
      </c>
    </row>
    <row r="37" spans="2:31" ht="76.5" x14ac:dyDescent="0.2">
      <c r="B37" s="384" t="s">
        <v>2793</v>
      </c>
      <c r="C37" s="384" t="s">
        <v>2826</v>
      </c>
      <c r="D37" s="384" t="s">
        <v>85</v>
      </c>
      <c r="E37" s="384" t="s">
        <v>85</v>
      </c>
      <c r="F37" s="531" t="s">
        <v>85</v>
      </c>
      <c r="G37" s="384"/>
      <c r="H37" s="384" t="s">
        <v>85</v>
      </c>
      <c r="I37" s="531"/>
      <c r="J37" s="384"/>
      <c r="K37" s="384" t="s">
        <v>85</v>
      </c>
      <c r="L37" s="531"/>
      <c r="M37" s="384"/>
      <c r="N37" s="384" t="s">
        <v>85</v>
      </c>
      <c r="O37" s="531"/>
      <c r="P37" s="384"/>
      <c r="Q37" s="384" t="s">
        <v>85</v>
      </c>
      <c r="R37" s="531"/>
      <c r="S37" s="384"/>
      <c r="T37" s="384" t="s">
        <v>85</v>
      </c>
      <c r="U37" s="531"/>
      <c r="V37" s="384"/>
      <c r="W37" s="384" t="s">
        <v>85</v>
      </c>
      <c r="X37" s="531"/>
      <c r="Y37" s="384"/>
      <c r="Z37" s="384" t="s">
        <v>85</v>
      </c>
      <c r="AA37" s="546"/>
      <c r="AB37" s="492"/>
      <c r="AC37" s="402" t="s">
        <v>2795</v>
      </c>
      <c r="AD37" s="403">
        <v>0</v>
      </c>
    </row>
    <row r="38" spans="2:31" x14ac:dyDescent="0.2">
      <c r="B38" s="384" t="s">
        <v>2794</v>
      </c>
      <c r="C38" s="384" t="s">
        <v>85</v>
      </c>
      <c r="D38" s="384" t="s">
        <v>85</v>
      </c>
      <c r="E38" s="384" t="s">
        <v>85</v>
      </c>
      <c r="F38" s="531" t="s">
        <v>85</v>
      </c>
      <c r="G38" s="384"/>
      <c r="H38" s="384" t="s">
        <v>85</v>
      </c>
      <c r="I38" s="531"/>
      <c r="J38" s="384"/>
      <c r="K38" s="384" t="s">
        <v>85</v>
      </c>
      <c r="L38" s="531"/>
      <c r="M38" s="384"/>
      <c r="N38" s="384" t="s">
        <v>85</v>
      </c>
      <c r="O38" s="531"/>
      <c r="P38" s="384"/>
      <c r="Q38" s="384" t="s">
        <v>85</v>
      </c>
      <c r="R38" s="531"/>
      <c r="S38" s="384"/>
      <c r="T38" s="384" t="s">
        <v>85</v>
      </c>
      <c r="U38" s="531"/>
      <c r="V38" s="384"/>
      <c r="W38" s="384" t="s">
        <v>85</v>
      </c>
      <c r="X38" s="531"/>
      <c r="Y38" s="384"/>
      <c r="Z38" s="384" t="s">
        <v>85</v>
      </c>
      <c r="AA38" s="546"/>
      <c r="AB38" s="492"/>
      <c r="AC38" s="404" t="s">
        <v>2797</v>
      </c>
      <c r="AD38" s="405">
        <v>4</v>
      </c>
    </row>
    <row r="39" spans="2:31" x14ac:dyDescent="0.2">
      <c r="B39" s="384" t="s">
        <v>2796</v>
      </c>
      <c r="C39" s="384"/>
      <c r="D39" s="384"/>
      <c r="E39" s="384"/>
      <c r="F39" s="531"/>
      <c r="G39" s="384"/>
      <c r="H39" s="384"/>
      <c r="I39" s="531"/>
      <c r="J39" s="384"/>
      <c r="K39" s="384"/>
      <c r="L39" s="531"/>
      <c r="M39" s="384"/>
      <c r="N39" s="384"/>
      <c r="O39" s="531"/>
      <c r="P39" s="384"/>
      <c r="Q39" s="384"/>
      <c r="R39" s="531"/>
      <c r="S39" s="384"/>
      <c r="T39" s="384"/>
      <c r="U39" s="531"/>
      <c r="V39" s="384"/>
      <c r="W39" s="384"/>
      <c r="X39" s="531"/>
      <c r="Y39" s="384"/>
      <c r="Z39" s="384"/>
      <c r="AA39" s="546"/>
      <c r="AB39" s="492"/>
    </row>
    <row r="40" spans="2:31" ht="25.5" x14ac:dyDescent="0.2">
      <c r="B40" s="384" t="s">
        <v>2798</v>
      </c>
      <c r="C40" s="384" t="s">
        <v>85</v>
      </c>
      <c r="D40" s="384">
        <v>1</v>
      </c>
      <c r="E40" s="384" t="s">
        <v>85</v>
      </c>
      <c r="F40" s="531" t="s">
        <v>5499</v>
      </c>
      <c r="G40" s="384">
        <v>1</v>
      </c>
      <c r="H40" s="384" t="s">
        <v>85</v>
      </c>
      <c r="I40" s="531" t="s">
        <v>620</v>
      </c>
      <c r="J40" s="411">
        <f>D40*G40</f>
        <v>1</v>
      </c>
      <c r="K40" s="384" t="s">
        <v>85</v>
      </c>
      <c r="L40" s="547" t="s">
        <v>620</v>
      </c>
      <c r="M40" s="384">
        <f>AD38</f>
        <v>4</v>
      </c>
      <c r="N40" s="384" t="s">
        <v>85</v>
      </c>
      <c r="O40" s="531" t="s">
        <v>5493</v>
      </c>
      <c r="P40" s="407">
        <f>J40*M40</f>
        <v>4</v>
      </c>
      <c r="Q40" s="384" t="s">
        <v>85</v>
      </c>
      <c r="R40" s="531" t="s">
        <v>5493</v>
      </c>
      <c r="S40" s="408">
        <f>ROUND(P40*0.05,2)</f>
        <v>0.2</v>
      </c>
      <c r="T40" s="384" t="s">
        <v>85</v>
      </c>
      <c r="U40" s="531" t="s">
        <v>5493</v>
      </c>
      <c r="V40" s="408">
        <f t="shared" ref="V40" si="10">P40*0.1</f>
        <v>0.4</v>
      </c>
      <c r="W40" s="384" t="s">
        <v>85</v>
      </c>
      <c r="X40" s="531" t="s">
        <v>5493</v>
      </c>
      <c r="Y40" s="401">
        <f>P40*$AD$3+S40*$AD$4+V40*$AD$5</f>
        <v>532.76</v>
      </c>
      <c r="Z40" s="384" t="s">
        <v>85</v>
      </c>
      <c r="AA40" s="531" t="s">
        <v>5493</v>
      </c>
      <c r="AB40" s="492"/>
    </row>
    <row r="41" spans="2:31" x14ac:dyDescent="0.2">
      <c r="B41" s="384" t="s">
        <v>2800</v>
      </c>
      <c r="C41" s="384" t="s">
        <v>85</v>
      </c>
      <c r="D41" s="384" t="s">
        <v>85</v>
      </c>
      <c r="E41" s="384" t="s">
        <v>85</v>
      </c>
      <c r="F41" s="531" t="s">
        <v>85</v>
      </c>
      <c r="G41" s="384"/>
      <c r="H41" s="384" t="s">
        <v>85</v>
      </c>
      <c r="I41" s="531"/>
      <c r="J41" s="384"/>
      <c r="K41" s="384" t="s">
        <v>85</v>
      </c>
      <c r="L41" s="531"/>
      <c r="M41" s="384"/>
      <c r="N41" s="384" t="s">
        <v>85</v>
      </c>
      <c r="O41" s="531"/>
      <c r="P41" s="384"/>
      <c r="Q41" s="384" t="s">
        <v>85</v>
      </c>
      <c r="R41" s="531"/>
      <c r="S41" s="384"/>
      <c r="T41" s="384" t="s">
        <v>85</v>
      </c>
      <c r="U41" s="531"/>
      <c r="V41" s="384"/>
      <c r="W41" s="384" t="s">
        <v>85</v>
      </c>
      <c r="X41" s="531"/>
      <c r="Y41" s="384"/>
      <c r="Z41" s="384" t="s">
        <v>85</v>
      </c>
      <c r="AA41" s="546"/>
      <c r="AB41" s="492"/>
    </row>
    <row r="42" spans="2:31" x14ac:dyDescent="0.2">
      <c r="B42" s="384" t="s">
        <v>2804</v>
      </c>
      <c r="C42" s="384"/>
      <c r="D42" s="384"/>
      <c r="E42" s="384"/>
      <c r="F42" s="531"/>
      <c r="G42" s="384"/>
      <c r="H42" s="384"/>
      <c r="I42" s="531"/>
      <c r="J42" s="384"/>
      <c r="K42" s="384"/>
      <c r="L42" s="531"/>
      <c r="M42" s="384"/>
      <c r="N42" s="384"/>
      <c r="O42" s="531"/>
      <c r="P42" s="384"/>
      <c r="Q42" s="384"/>
      <c r="R42" s="531"/>
      <c r="S42" s="384"/>
      <c r="T42" s="384"/>
      <c r="U42" s="531"/>
      <c r="V42" s="384"/>
      <c r="W42" s="384"/>
      <c r="X42" s="531"/>
      <c r="Y42" s="384"/>
      <c r="Z42" s="384"/>
      <c r="AA42" s="546"/>
      <c r="AB42" s="492"/>
    </row>
    <row r="43" spans="2:31" x14ac:dyDescent="0.2">
      <c r="B43" s="384" t="s">
        <v>2797</v>
      </c>
      <c r="C43" s="384" t="s">
        <v>85</v>
      </c>
      <c r="D43" s="384"/>
      <c r="E43" s="384" t="s">
        <v>85</v>
      </c>
      <c r="F43" s="531"/>
      <c r="G43" s="384"/>
      <c r="H43" s="384" t="s">
        <v>85</v>
      </c>
      <c r="I43" s="531"/>
      <c r="J43" s="406"/>
      <c r="K43" s="384" t="s">
        <v>85</v>
      </c>
      <c r="L43" s="533"/>
      <c r="M43" s="384"/>
      <c r="N43" s="384" t="s">
        <v>85</v>
      </c>
      <c r="O43" s="531"/>
      <c r="P43" s="384"/>
      <c r="Q43" s="384" t="s">
        <v>85</v>
      </c>
      <c r="R43" s="531"/>
      <c r="S43" s="491"/>
      <c r="T43" s="384" t="s">
        <v>85</v>
      </c>
      <c r="U43" s="542"/>
      <c r="V43" s="491"/>
      <c r="W43" s="384" t="s">
        <v>85</v>
      </c>
      <c r="X43" s="542"/>
      <c r="Y43" s="423"/>
      <c r="Z43" s="384" t="s">
        <v>85</v>
      </c>
      <c r="AA43" s="548"/>
      <c r="AB43" s="492"/>
    </row>
    <row r="44" spans="2:31" ht="25.5" x14ac:dyDescent="0.2">
      <c r="B44" s="384" t="s">
        <v>5356</v>
      </c>
      <c r="C44" s="384" t="s">
        <v>85</v>
      </c>
      <c r="D44" s="384">
        <v>8</v>
      </c>
      <c r="E44" s="384" t="s">
        <v>85</v>
      </c>
      <c r="F44" s="531" t="s">
        <v>5499</v>
      </c>
      <c r="G44" s="384">
        <v>1</v>
      </c>
      <c r="H44" s="384" t="s">
        <v>85</v>
      </c>
      <c r="I44" s="531" t="s">
        <v>5499</v>
      </c>
      <c r="J44" s="406">
        <f>D44*G44</f>
        <v>8</v>
      </c>
      <c r="K44" s="384" t="s">
        <v>85</v>
      </c>
      <c r="L44" s="531" t="s">
        <v>5499</v>
      </c>
      <c r="M44" s="384">
        <f>AD38</f>
        <v>4</v>
      </c>
      <c r="N44" s="384" t="s">
        <v>85</v>
      </c>
      <c r="O44" s="531" t="s">
        <v>5493</v>
      </c>
      <c r="P44" s="423">
        <f>J44*M44</f>
        <v>32</v>
      </c>
      <c r="Q44" s="384" t="s">
        <v>85</v>
      </c>
      <c r="R44" s="531" t="s">
        <v>5493</v>
      </c>
      <c r="S44" s="424">
        <f>P44*0.05</f>
        <v>1.6</v>
      </c>
      <c r="T44" s="384" t="s">
        <v>85</v>
      </c>
      <c r="U44" s="531" t="s">
        <v>5493</v>
      </c>
      <c r="V44" s="424">
        <f>P44*0.1</f>
        <v>3.2</v>
      </c>
      <c r="W44" s="384" t="s">
        <v>85</v>
      </c>
      <c r="X44" s="531" t="s">
        <v>5493</v>
      </c>
      <c r="Y44" s="425">
        <f>P44*$AD$3+S44*$AD$4+V44*$AD$5</f>
        <v>4262.08</v>
      </c>
      <c r="Z44" s="384" t="s">
        <v>85</v>
      </c>
      <c r="AA44" s="531" t="s">
        <v>5493</v>
      </c>
      <c r="AB44" s="492"/>
    </row>
    <row r="45" spans="2:31" x14ac:dyDescent="0.2">
      <c r="B45" s="384" t="s">
        <v>2806</v>
      </c>
      <c r="C45" s="384" t="s">
        <v>85</v>
      </c>
      <c r="D45" s="384" t="s">
        <v>2827</v>
      </c>
      <c r="E45" s="384" t="s">
        <v>85</v>
      </c>
      <c r="F45" s="531"/>
      <c r="G45" s="384"/>
      <c r="H45" s="384" t="s">
        <v>85</v>
      </c>
      <c r="I45" s="531"/>
      <c r="J45" s="384"/>
      <c r="K45" s="384" t="s">
        <v>85</v>
      </c>
      <c r="L45" s="531"/>
      <c r="M45" s="384"/>
      <c r="N45" s="384" t="s">
        <v>85</v>
      </c>
      <c r="O45" s="531"/>
      <c r="P45" s="384"/>
      <c r="Q45" s="384" t="s">
        <v>85</v>
      </c>
      <c r="R45" s="531"/>
      <c r="S45" s="384"/>
      <c r="T45" s="384" t="s">
        <v>85</v>
      </c>
      <c r="U45" s="531"/>
      <c r="V45" s="384"/>
      <c r="W45" s="384" t="s">
        <v>85</v>
      </c>
      <c r="X45" s="531"/>
      <c r="Y45" s="384"/>
      <c r="Z45" s="384" t="s">
        <v>85</v>
      </c>
      <c r="AA45" s="546"/>
      <c r="AB45" s="492"/>
    </row>
    <row r="46" spans="2:31" x14ac:dyDescent="0.2">
      <c r="B46" s="384" t="s">
        <v>2808</v>
      </c>
      <c r="C46" s="384"/>
      <c r="D46" s="384"/>
      <c r="E46" s="384"/>
      <c r="F46" s="531"/>
      <c r="G46" s="384"/>
      <c r="H46" s="384"/>
      <c r="I46" s="531"/>
      <c r="J46" s="384"/>
      <c r="K46" s="384"/>
      <c r="L46" s="531"/>
      <c r="M46" s="384"/>
      <c r="N46" s="384"/>
      <c r="O46" s="531"/>
      <c r="P46" s="384"/>
      <c r="Q46" s="384"/>
      <c r="R46" s="531"/>
      <c r="S46" s="384"/>
      <c r="T46" s="384"/>
      <c r="U46" s="531"/>
      <c r="V46" s="384"/>
      <c r="W46" s="384"/>
      <c r="X46" s="531"/>
      <c r="Y46" s="384"/>
      <c r="Z46" s="384"/>
      <c r="AA46" s="546"/>
      <c r="AB46" s="492"/>
    </row>
    <row r="47" spans="2:31" x14ac:dyDescent="0.2">
      <c r="B47" s="384" t="s">
        <v>2795</v>
      </c>
      <c r="C47" s="384"/>
      <c r="D47" s="384"/>
      <c r="E47" s="384"/>
      <c r="F47" s="531"/>
      <c r="G47" s="384"/>
      <c r="H47" s="384"/>
      <c r="I47" s="531"/>
      <c r="J47" s="406"/>
      <c r="K47" s="384"/>
      <c r="L47" s="533"/>
      <c r="M47" s="384"/>
      <c r="N47" s="384"/>
      <c r="O47" s="531"/>
      <c r="P47" s="384"/>
      <c r="Q47" s="384"/>
      <c r="R47" s="531"/>
      <c r="S47" s="491"/>
      <c r="T47" s="384"/>
      <c r="U47" s="542"/>
      <c r="V47" s="491"/>
      <c r="W47" s="384"/>
      <c r="X47" s="542"/>
      <c r="Y47" s="423"/>
      <c r="Z47" s="384"/>
      <c r="AA47" s="548"/>
      <c r="AB47" s="492"/>
    </row>
    <row r="48" spans="2:31" x14ac:dyDescent="0.2">
      <c r="B48" s="384" t="s">
        <v>2809</v>
      </c>
      <c r="C48" s="384" t="s">
        <v>85</v>
      </c>
      <c r="D48" s="384" t="s">
        <v>2828</v>
      </c>
      <c r="E48" s="384" t="s">
        <v>85</v>
      </c>
      <c r="F48" s="531"/>
      <c r="G48" s="384"/>
      <c r="H48" s="384" t="s">
        <v>85</v>
      </c>
      <c r="I48" s="531"/>
      <c r="J48" s="406"/>
      <c r="K48" s="384" t="s">
        <v>85</v>
      </c>
      <c r="L48" s="533"/>
      <c r="M48" s="384"/>
      <c r="N48" s="384" t="s">
        <v>85</v>
      </c>
      <c r="O48" s="531"/>
      <c r="P48" s="384"/>
      <c r="Q48" s="384" t="s">
        <v>85</v>
      </c>
      <c r="R48" s="531"/>
      <c r="S48" s="491"/>
      <c r="T48" s="384" t="s">
        <v>85</v>
      </c>
      <c r="U48" s="542"/>
      <c r="V48" s="491"/>
      <c r="W48" s="384" t="s">
        <v>85</v>
      </c>
      <c r="X48" s="542"/>
      <c r="Y48" s="423"/>
      <c r="Z48" s="384" t="s">
        <v>85</v>
      </c>
      <c r="AA48" s="548"/>
      <c r="AB48" s="492"/>
    </row>
    <row r="49" spans="2:28" x14ac:dyDescent="0.2">
      <c r="B49" s="384" t="s">
        <v>2810</v>
      </c>
      <c r="C49" s="384" t="s">
        <v>85</v>
      </c>
      <c r="D49" s="384" t="s">
        <v>2828</v>
      </c>
      <c r="E49" s="384" t="s">
        <v>85</v>
      </c>
      <c r="F49" s="531"/>
      <c r="G49" s="384"/>
      <c r="H49" s="384" t="s">
        <v>85</v>
      </c>
      <c r="I49" s="531"/>
      <c r="J49" s="406"/>
      <c r="K49" s="384" t="s">
        <v>85</v>
      </c>
      <c r="L49" s="533"/>
      <c r="M49" s="384"/>
      <c r="N49" s="384" t="s">
        <v>85</v>
      </c>
      <c r="O49" s="531"/>
      <c r="P49" s="384"/>
      <c r="Q49" s="384" t="s">
        <v>85</v>
      </c>
      <c r="R49" s="531"/>
      <c r="S49" s="491"/>
      <c r="T49" s="384" t="s">
        <v>85</v>
      </c>
      <c r="U49" s="542"/>
      <c r="V49" s="491"/>
      <c r="W49" s="384" t="s">
        <v>85</v>
      </c>
      <c r="X49" s="542"/>
      <c r="Y49" s="423"/>
      <c r="Z49" s="384" t="s">
        <v>85</v>
      </c>
      <c r="AA49" s="548"/>
      <c r="AB49" s="492"/>
    </row>
    <row r="50" spans="2:28" x14ac:dyDescent="0.2">
      <c r="B50" s="384" t="s">
        <v>2829</v>
      </c>
      <c r="C50" s="384" t="s">
        <v>85</v>
      </c>
      <c r="D50" s="384" t="s">
        <v>85</v>
      </c>
      <c r="E50" s="384" t="s">
        <v>85</v>
      </c>
      <c r="F50" s="531" t="s">
        <v>85</v>
      </c>
      <c r="G50" s="384"/>
      <c r="H50" s="384" t="s">
        <v>85</v>
      </c>
      <c r="I50" s="531"/>
      <c r="J50" s="406"/>
      <c r="K50" s="384" t="s">
        <v>85</v>
      </c>
      <c r="L50" s="533"/>
      <c r="M50" s="384"/>
      <c r="N50" s="384" t="s">
        <v>85</v>
      </c>
      <c r="O50" s="531"/>
      <c r="P50" s="384"/>
      <c r="Q50" s="384" t="s">
        <v>85</v>
      </c>
      <c r="R50" s="531"/>
      <c r="S50" s="491"/>
      <c r="T50" s="384" t="s">
        <v>85</v>
      </c>
      <c r="U50" s="542"/>
      <c r="V50" s="491"/>
      <c r="W50" s="384" t="s">
        <v>85</v>
      </c>
      <c r="X50" s="542"/>
      <c r="Y50" s="423"/>
      <c r="Z50" s="384" t="s">
        <v>85</v>
      </c>
      <c r="AA50" s="548"/>
      <c r="AB50" s="492"/>
    </row>
    <row r="51" spans="2:28" x14ac:dyDescent="0.2">
      <c r="B51" s="384" t="s">
        <v>2830</v>
      </c>
      <c r="C51" s="384" t="s">
        <v>85</v>
      </c>
      <c r="D51" s="384" t="s">
        <v>85</v>
      </c>
      <c r="E51" s="384" t="s">
        <v>85</v>
      </c>
      <c r="F51" s="531" t="s">
        <v>85</v>
      </c>
      <c r="G51" s="384"/>
      <c r="H51" s="384" t="s">
        <v>85</v>
      </c>
      <c r="I51" s="531"/>
      <c r="J51" s="406"/>
      <c r="K51" s="384" t="s">
        <v>85</v>
      </c>
      <c r="L51" s="533"/>
      <c r="M51" s="384"/>
      <c r="N51" s="384" t="s">
        <v>85</v>
      </c>
      <c r="O51" s="531"/>
      <c r="P51" s="384"/>
      <c r="Q51" s="384" t="s">
        <v>85</v>
      </c>
      <c r="R51" s="531"/>
      <c r="S51" s="491"/>
      <c r="T51" s="384" t="s">
        <v>85</v>
      </c>
      <c r="U51" s="542"/>
      <c r="V51" s="491"/>
      <c r="W51" s="384" t="s">
        <v>85</v>
      </c>
      <c r="X51" s="542"/>
      <c r="Y51" s="423"/>
      <c r="Z51" s="384" t="s">
        <v>85</v>
      </c>
      <c r="AA51" s="548"/>
      <c r="AB51" s="492"/>
    </row>
    <row r="52" spans="2:28" ht="25.5" x14ac:dyDescent="0.2">
      <c r="B52" s="384" t="s">
        <v>5357</v>
      </c>
      <c r="C52" s="384" t="s">
        <v>85</v>
      </c>
      <c r="D52" s="384">
        <v>2</v>
      </c>
      <c r="E52" s="384" t="s">
        <v>85</v>
      </c>
      <c r="F52" s="531" t="s">
        <v>620</v>
      </c>
      <c r="G52" s="384">
        <v>1</v>
      </c>
      <c r="H52" s="384" t="s">
        <v>85</v>
      </c>
      <c r="I52" s="531" t="s">
        <v>620</v>
      </c>
      <c r="J52" s="406">
        <f>D52*G52</f>
        <v>2</v>
      </c>
      <c r="K52" s="384" t="s">
        <v>85</v>
      </c>
      <c r="L52" s="533" t="s">
        <v>620</v>
      </c>
      <c r="M52" s="384">
        <f>AD37</f>
        <v>0</v>
      </c>
      <c r="N52" s="384" t="s">
        <v>85</v>
      </c>
      <c r="O52" s="531" t="s">
        <v>5493</v>
      </c>
      <c r="P52" s="384">
        <f>J52*M52</f>
        <v>0</v>
      </c>
      <c r="Q52" s="384" t="s">
        <v>85</v>
      </c>
      <c r="R52" s="531" t="s">
        <v>5493</v>
      </c>
      <c r="S52" s="491">
        <f>P52*0.05</f>
        <v>0</v>
      </c>
      <c r="T52" s="384" t="s">
        <v>85</v>
      </c>
      <c r="U52" s="531" t="s">
        <v>5493</v>
      </c>
      <c r="V52" s="491">
        <f>P52*0.1</f>
        <v>0</v>
      </c>
      <c r="W52" s="384" t="s">
        <v>85</v>
      </c>
      <c r="X52" s="531" t="s">
        <v>5493</v>
      </c>
      <c r="Y52" s="426">
        <f>P52*$AD$3+S52*$AD$4+V52*$AD$5</f>
        <v>0</v>
      </c>
      <c r="Z52" s="384" t="s">
        <v>85</v>
      </c>
      <c r="AA52" s="531" t="s">
        <v>5493</v>
      </c>
      <c r="AB52" s="492"/>
    </row>
    <row r="53" spans="2:28" x14ac:dyDescent="0.2">
      <c r="B53" s="384" t="s">
        <v>2797</v>
      </c>
      <c r="C53" s="384"/>
      <c r="D53" s="384"/>
      <c r="E53" s="384"/>
      <c r="F53" s="531"/>
      <c r="G53" s="384"/>
      <c r="H53" s="384"/>
      <c r="I53" s="531"/>
      <c r="J53" s="406"/>
      <c r="K53" s="384"/>
      <c r="L53" s="533"/>
      <c r="M53" s="384"/>
      <c r="N53" s="384"/>
      <c r="O53" s="531"/>
      <c r="P53" s="384"/>
      <c r="Q53" s="384"/>
      <c r="R53" s="531"/>
      <c r="S53" s="491"/>
      <c r="T53" s="384"/>
      <c r="U53" s="542"/>
      <c r="V53" s="491"/>
      <c r="W53" s="384"/>
      <c r="X53" s="542"/>
      <c r="Y53" s="425"/>
      <c r="Z53" s="384"/>
      <c r="AA53" s="549"/>
      <c r="AB53" s="492"/>
    </row>
    <row r="54" spans="2:28" x14ac:dyDescent="0.2">
      <c r="B54" s="384" t="s">
        <v>2831</v>
      </c>
      <c r="C54" s="384" t="s">
        <v>85</v>
      </c>
      <c r="D54" s="384">
        <v>2</v>
      </c>
      <c r="E54" s="384" t="s">
        <v>85</v>
      </c>
      <c r="F54" s="531" t="s">
        <v>620</v>
      </c>
      <c r="G54" s="384">
        <v>1</v>
      </c>
      <c r="H54" s="384" t="s">
        <v>85</v>
      </c>
      <c r="I54" s="531" t="s">
        <v>620</v>
      </c>
      <c r="J54" s="406">
        <f>D54*G54</f>
        <v>2</v>
      </c>
      <c r="K54" s="384" t="s">
        <v>85</v>
      </c>
      <c r="L54" s="531" t="s">
        <v>620</v>
      </c>
      <c r="M54" s="384">
        <f>AD38</f>
        <v>4</v>
      </c>
      <c r="N54" s="384" t="s">
        <v>85</v>
      </c>
      <c r="O54" s="531" t="s">
        <v>5493</v>
      </c>
      <c r="P54" s="423">
        <f>J54*M54</f>
        <v>8</v>
      </c>
      <c r="Q54" s="384" t="s">
        <v>85</v>
      </c>
      <c r="R54" s="531" t="s">
        <v>5493</v>
      </c>
      <c r="S54" s="424">
        <f>P54*0.05</f>
        <v>0.4</v>
      </c>
      <c r="T54" s="384" t="s">
        <v>85</v>
      </c>
      <c r="U54" s="531" t="s">
        <v>5493</v>
      </c>
      <c r="V54" s="424">
        <f>P54*0.1</f>
        <v>0.8</v>
      </c>
      <c r="W54" s="384" t="s">
        <v>85</v>
      </c>
      <c r="X54" s="531" t="s">
        <v>5493</v>
      </c>
      <c r="Y54" s="425">
        <f>P54*$AD$3+S54*$AD$4+V54*$AD$5</f>
        <v>1065.52</v>
      </c>
      <c r="Z54" s="384" t="s">
        <v>85</v>
      </c>
      <c r="AA54" s="531" t="s">
        <v>5493</v>
      </c>
      <c r="AB54" s="492"/>
    </row>
    <row r="55" spans="2:28" x14ac:dyDescent="0.2">
      <c r="B55" s="384" t="s">
        <v>5358</v>
      </c>
      <c r="C55" s="384" t="s">
        <v>85</v>
      </c>
      <c r="D55" s="384">
        <v>2</v>
      </c>
      <c r="E55" s="384" t="s">
        <v>85</v>
      </c>
      <c r="F55" s="531" t="s">
        <v>620</v>
      </c>
      <c r="G55" s="384">
        <v>1</v>
      </c>
      <c r="H55" s="384" t="s">
        <v>85</v>
      </c>
      <c r="I55" s="531" t="s">
        <v>620</v>
      </c>
      <c r="J55" s="406">
        <f>D55*G55</f>
        <v>2</v>
      </c>
      <c r="K55" s="384" t="s">
        <v>85</v>
      </c>
      <c r="L55" s="531" t="s">
        <v>620</v>
      </c>
      <c r="M55" s="427">
        <f>ROUND(0.02*AD38,2)</f>
        <v>0.08</v>
      </c>
      <c r="N55" s="384" t="s">
        <v>85</v>
      </c>
      <c r="O55" s="531" t="s">
        <v>5493</v>
      </c>
      <c r="P55" s="428">
        <f>ROUND(J55*M55,2)</f>
        <v>0.16</v>
      </c>
      <c r="Q55" s="384" t="s">
        <v>85</v>
      </c>
      <c r="R55" s="531" t="s">
        <v>5493</v>
      </c>
      <c r="S55" s="428">
        <f>ROUND(P55*0.05,2)</f>
        <v>0.01</v>
      </c>
      <c r="T55" s="384" t="s">
        <v>85</v>
      </c>
      <c r="U55" s="531" t="s">
        <v>5493</v>
      </c>
      <c r="V55" s="428">
        <f>ROUND(P55*0.1,2)</f>
        <v>0.02</v>
      </c>
      <c r="W55" s="384" t="s">
        <v>85</v>
      </c>
      <c r="X55" s="531" t="s">
        <v>5493</v>
      </c>
      <c r="Y55" s="425">
        <f>ROUND(P55*$AD$3+S55*$AD$4+V55*$AD$5,2)</f>
        <v>21.83</v>
      </c>
      <c r="Z55" s="384" t="s">
        <v>85</v>
      </c>
      <c r="AA55" s="531" t="s">
        <v>5493</v>
      </c>
      <c r="AB55" s="492"/>
    </row>
    <row r="56" spans="2:28" x14ac:dyDescent="0.2">
      <c r="B56" s="384" t="s">
        <v>5359</v>
      </c>
      <c r="C56" s="384" t="s">
        <v>85</v>
      </c>
      <c r="D56" s="384" t="s">
        <v>85</v>
      </c>
      <c r="E56" s="384" t="s">
        <v>85</v>
      </c>
      <c r="F56" s="531" t="s">
        <v>85</v>
      </c>
      <c r="G56" s="384"/>
      <c r="H56" s="384" t="s">
        <v>85</v>
      </c>
      <c r="I56" s="531"/>
      <c r="J56" s="406"/>
      <c r="K56" s="384" t="s">
        <v>85</v>
      </c>
      <c r="L56" s="533"/>
      <c r="M56" s="384"/>
      <c r="N56" s="384" t="s">
        <v>85</v>
      </c>
      <c r="O56" s="531"/>
      <c r="P56" s="384"/>
      <c r="Q56" s="384" t="s">
        <v>85</v>
      </c>
      <c r="R56" s="531"/>
      <c r="S56" s="491"/>
      <c r="T56" s="384" t="s">
        <v>85</v>
      </c>
      <c r="U56" s="542"/>
      <c r="V56" s="491"/>
      <c r="W56" s="384" t="s">
        <v>85</v>
      </c>
      <c r="X56" s="542"/>
      <c r="Y56" s="425"/>
      <c r="Z56" s="384" t="s">
        <v>85</v>
      </c>
      <c r="AA56" s="549"/>
      <c r="AB56" s="492"/>
    </row>
    <row r="57" spans="2:28" x14ac:dyDescent="0.2">
      <c r="B57" s="412" t="s">
        <v>2813</v>
      </c>
      <c r="C57" s="492"/>
      <c r="D57" s="492"/>
      <c r="E57" s="492"/>
      <c r="F57" s="534"/>
      <c r="G57" s="492"/>
      <c r="H57" s="492"/>
      <c r="I57" s="534"/>
      <c r="J57" s="492"/>
      <c r="K57" s="492"/>
      <c r="L57" s="534"/>
      <c r="M57" s="490"/>
      <c r="N57" s="492"/>
      <c r="O57" s="535"/>
      <c r="P57" s="962">
        <f>SUM(P40:V44,P52:V52,P54:V55)</f>
        <v>50.79</v>
      </c>
      <c r="Q57" s="962"/>
      <c r="R57" s="962"/>
      <c r="S57" s="962"/>
      <c r="T57" s="962"/>
      <c r="U57" s="962"/>
      <c r="V57" s="962"/>
      <c r="W57" s="491"/>
      <c r="X57" s="536"/>
      <c r="Y57" s="425">
        <f>SUM(Y40, Y44,Y52,Y54:Y55)</f>
        <v>5882.1900000000005</v>
      </c>
      <c r="Z57" s="425"/>
      <c r="AA57" s="425"/>
    </row>
    <row r="58" spans="2:28" x14ac:dyDescent="0.2">
      <c r="B58" s="384" t="s">
        <v>2814</v>
      </c>
      <c r="C58" s="384"/>
      <c r="D58" s="384"/>
      <c r="E58" s="384"/>
      <c r="F58" s="531"/>
      <c r="G58" s="384"/>
      <c r="H58" s="384"/>
      <c r="I58" s="531"/>
      <c r="J58" s="384"/>
      <c r="K58" s="384"/>
      <c r="L58" s="531"/>
      <c r="M58" s="384"/>
      <c r="N58" s="384"/>
      <c r="O58" s="531"/>
      <c r="P58" s="384"/>
      <c r="Q58" s="384"/>
      <c r="R58" s="531"/>
      <c r="S58" s="384"/>
      <c r="T58" s="384"/>
      <c r="U58" s="531"/>
      <c r="V58" s="384"/>
      <c r="W58" s="384"/>
      <c r="X58" s="531"/>
      <c r="Y58" s="425"/>
      <c r="Z58" s="425"/>
      <c r="AA58" s="550"/>
    </row>
    <row r="59" spans="2:28" ht="25.5" x14ac:dyDescent="0.2">
      <c r="B59" s="384" t="s">
        <v>2798</v>
      </c>
      <c r="C59" s="384" t="s">
        <v>85</v>
      </c>
      <c r="D59" s="384" t="s">
        <v>2815</v>
      </c>
      <c r="E59" s="384" t="s">
        <v>85</v>
      </c>
      <c r="F59" s="531"/>
      <c r="G59" s="384"/>
      <c r="H59" s="384" t="s">
        <v>85</v>
      </c>
      <c r="I59" s="531"/>
      <c r="J59" s="384"/>
      <c r="K59" s="384" t="s">
        <v>85</v>
      </c>
      <c r="L59" s="531"/>
      <c r="M59" s="384"/>
      <c r="N59" s="384" t="s">
        <v>85</v>
      </c>
      <c r="O59" s="531"/>
      <c r="P59" s="384"/>
      <c r="Q59" s="384" t="s">
        <v>85</v>
      </c>
      <c r="R59" s="531"/>
      <c r="S59" s="384"/>
      <c r="T59" s="384" t="s">
        <v>85</v>
      </c>
      <c r="U59" s="531"/>
      <c r="V59" s="384"/>
      <c r="W59" s="384" t="s">
        <v>85</v>
      </c>
      <c r="X59" s="531"/>
      <c r="Y59" s="425"/>
      <c r="Z59" s="384" t="s">
        <v>85</v>
      </c>
      <c r="AA59" s="550"/>
    </row>
    <row r="60" spans="2:28" x14ac:dyDescent="0.2">
      <c r="B60" s="384" t="s">
        <v>2816</v>
      </c>
      <c r="C60" s="384" t="s">
        <v>85</v>
      </c>
      <c r="D60" s="384" t="s">
        <v>2832</v>
      </c>
      <c r="E60" s="384" t="s">
        <v>85</v>
      </c>
      <c r="F60" s="531"/>
      <c r="G60" s="384"/>
      <c r="H60" s="384" t="s">
        <v>85</v>
      </c>
      <c r="I60" s="531"/>
      <c r="J60" s="384"/>
      <c r="K60" s="384" t="s">
        <v>85</v>
      </c>
      <c r="L60" s="531"/>
      <c r="M60" s="384"/>
      <c r="N60" s="384" t="s">
        <v>85</v>
      </c>
      <c r="O60" s="531"/>
      <c r="P60" s="384"/>
      <c r="Q60" s="384" t="s">
        <v>85</v>
      </c>
      <c r="R60" s="531"/>
      <c r="S60" s="384"/>
      <c r="T60" s="384" t="s">
        <v>85</v>
      </c>
      <c r="U60" s="531"/>
      <c r="V60" s="384"/>
      <c r="W60" s="384" t="s">
        <v>85</v>
      </c>
      <c r="X60" s="531"/>
      <c r="Y60" s="425"/>
      <c r="Z60" s="384" t="s">
        <v>85</v>
      </c>
      <c r="AA60" s="550"/>
    </row>
    <row r="61" spans="2:28" x14ac:dyDescent="0.2">
      <c r="B61" s="384" t="s">
        <v>2818</v>
      </c>
      <c r="C61" s="384" t="s">
        <v>85</v>
      </c>
      <c r="D61" s="384"/>
      <c r="E61" s="384" t="s">
        <v>85</v>
      </c>
      <c r="F61" s="531"/>
      <c r="G61" s="384"/>
      <c r="H61" s="384" t="s">
        <v>85</v>
      </c>
      <c r="I61" s="531"/>
      <c r="J61" s="384"/>
      <c r="K61" s="384" t="s">
        <v>85</v>
      </c>
      <c r="L61" s="531"/>
      <c r="M61" s="384"/>
      <c r="N61" s="384" t="s">
        <v>85</v>
      </c>
      <c r="O61" s="531"/>
      <c r="P61" s="384"/>
      <c r="Q61" s="384" t="s">
        <v>85</v>
      </c>
      <c r="R61" s="531"/>
      <c r="S61" s="384"/>
      <c r="T61" s="384" t="s">
        <v>85</v>
      </c>
      <c r="U61" s="531"/>
      <c r="V61" s="384"/>
      <c r="W61" s="384" t="s">
        <v>85</v>
      </c>
      <c r="X61" s="531"/>
      <c r="Y61" s="425"/>
      <c r="Z61" s="384" t="s">
        <v>85</v>
      </c>
      <c r="AA61" s="550"/>
    </row>
    <row r="62" spans="2:28" x14ac:dyDescent="0.2">
      <c r="B62" s="384" t="s">
        <v>2833</v>
      </c>
      <c r="C62" s="384" t="s">
        <v>85</v>
      </c>
      <c r="D62" s="384">
        <v>2</v>
      </c>
      <c r="E62" s="384" t="s">
        <v>85</v>
      </c>
      <c r="F62" s="531" t="s">
        <v>620</v>
      </c>
      <c r="G62" s="384">
        <v>1</v>
      </c>
      <c r="H62" s="384" t="s">
        <v>85</v>
      </c>
      <c r="I62" s="531" t="s">
        <v>620</v>
      </c>
      <c r="J62" s="406">
        <f>D62*G62</f>
        <v>2</v>
      </c>
      <c r="K62" s="384" t="s">
        <v>85</v>
      </c>
      <c r="L62" s="533" t="s">
        <v>620</v>
      </c>
      <c r="M62" s="384">
        <f>AD38</f>
        <v>4</v>
      </c>
      <c r="N62" s="384" t="s">
        <v>85</v>
      </c>
      <c r="O62" s="531" t="s">
        <v>5493</v>
      </c>
      <c r="P62" s="423">
        <f>J62*M62</f>
        <v>8</v>
      </c>
      <c r="Q62" s="384" t="s">
        <v>85</v>
      </c>
      <c r="R62" s="531" t="s">
        <v>5493</v>
      </c>
      <c r="S62" s="424">
        <f>P62*0.05</f>
        <v>0.4</v>
      </c>
      <c r="T62" s="384" t="s">
        <v>85</v>
      </c>
      <c r="U62" s="531" t="s">
        <v>5493</v>
      </c>
      <c r="V62" s="424">
        <f>P62*0.1</f>
        <v>0.8</v>
      </c>
      <c r="W62" s="384" t="s">
        <v>85</v>
      </c>
      <c r="X62" s="531" t="s">
        <v>5493</v>
      </c>
      <c r="Y62" s="425">
        <f>P62*$AD$3+S62*$AD$4+V62*$AD$5</f>
        <v>1065.52</v>
      </c>
      <c r="Z62" s="384" t="s">
        <v>85</v>
      </c>
      <c r="AA62" s="531" t="s">
        <v>5493</v>
      </c>
      <c r="AB62" s="492"/>
    </row>
    <row r="63" spans="2:28" x14ac:dyDescent="0.2">
      <c r="B63" s="384" t="s">
        <v>2820</v>
      </c>
      <c r="C63" s="384" t="s">
        <v>85</v>
      </c>
      <c r="D63" s="384" t="s">
        <v>2832</v>
      </c>
      <c r="E63" s="384" t="s">
        <v>85</v>
      </c>
      <c r="F63" s="531"/>
      <c r="G63" s="384"/>
      <c r="H63" s="384" t="s">
        <v>85</v>
      </c>
      <c r="I63" s="531"/>
      <c r="J63" s="384"/>
      <c r="K63" s="384" t="s">
        <v>85</v>
      </c>
      <c r="L63" s="531"/>
      <c r="M63" s="384"/>
      <c r="N63" s="384" t="s">
        <v>85</v>
      </c>
      <c r="O63" s="531"/>
      <c r="P63" s="384"/>
      <c r="Q63" s="384" t="s">
        <v>85</v>
      </c>
      <c r="R63" s="531"/>
      <c r="S63" s="384"/>
      <c r="T63" s="384" t="s">
        <v>85</v>
      </c>
      <c r="U63" s="531"/>
      <c r="V63" s="384"/>
      <c r="W63" s="384" t="s">
        <v>85</v>
      </c>
      <c r="X63" s="531"/>
      <c r="Y63" s="425"/>
      <c r="Z63" s="384" t="s">
        <v>85</v>
      </c>
      <c r="AA63" s="550"/>
    </row>
    <row r="64" spans="2:28" x14ac:dyDescent="0.2">
      <c r="B64" s="384" t="s">
        <v>2821</v>
      </c>
      <c r="C64" s="384" t="s">
        <v>85</v>
      </c>
      <c r="D64" s="384" t="s">
        <v>2832</v>
      </c>
      <c r="E64" s="384" t="s">
        <v>85</v>
      </c>
      <c r="F64" s="531"/>
      <c r="G64" s="384"/>
      <c r="H64" s="384" t="s">
        <v>85</v>
      </c>
      <c r="I64" s="531"/>
      <c r="J64" s="384"/>
      <c r="K64" s="384" t="s">
        <v>85</v>
      </c>
      <c r="L64" s="531"/>
      <c r="M64" s="384"/>
      <c r="N64" s="384" t="s">
        <v>85</v>
      </c>
      <c r="O64" s="531"/>
      <c r="P64" s="384"/>
      <c r="Q64" s="384" t="s">
        <v>85</v>
      </c>
      <c r="R64" s="531"/>
      <c r="S64" s="384"/>
      <c r="T64" s="384" t="s">
        <v>85</v>
      </c>
      <c r="U64" s="531"/>
      <c r="V64" s="384"/>
      <c r="W64" s="384" t="s">
        <v>85</v>
      </c>
      <c r="X64" s="531"/>
      <c r="Y64" s="425"/>
      <c r="Z64" s="384" t="s">
        <v>85</v>
      </c>
      <c r="AA64" s="550"/>
    </row>
    <row r="65" spans="2:28" x14ac:dyDescent="0.2">
      <c r="B65" s="384" t="s">
        <v>2822</v>
      </c>
      <c r="C65" s="384" t="s">
        <v>85</v>
      </c>
      <c r="D65" s="384" t="s">
        <v>85</v>
      </c>
      <c r="E65" s="384" t="s">
        <v>85</v>
      </c>
      <c r="F65" s="531" t="s">
        <v>85</v>
      </c>
      <c r="G65" s="384"/>
      <c r="H65" s="384" t="s">
        <v>85</v>
      </c>
      <c r="I65" s="531"/>
      <c r="J65" s="384"/>
      <c r="K65" s="384" t="s">
        <v>85</v>
      </c>
      <c r="L65" s="531"/>
      <c r="M65" s="384"/>
      <c r="N65" s="384" t="s">
        <v>85</v>
      </c>
      <c r="O65" s="531"/>
      <c r="P65" s="384"/>
      <c r="Q65" s="384" t="s">
        <v>85</v>
      </c>
      <c r="R65" s="531"/>
      <c r="S65" s="384"/>
      <c r="T65" s="384" t="s">
        <v>85</v>
      </c>
      <c r="U65" s="531"/>
      <c r="V65" s="384"/>
      <c r="W65" s="384" t="s">
        <v>85</v>
      </c>
      <c r="X65" s="531"/>
      <c r="Y65" s="425"/>
      <c r="Z65" s="384" t="s">
        <v>85</v>
      </c>
      <c r="AA65" s="550"/>
    </row>
    <row r="66" spans="2:28" x14ac:dyDescent="0.2">
      <c r="B66" s="384" t="s">
        <v>2823</v>
      </c>
      <c r="C66" s="384" t="s">
        <v>85</v>
      </c>
      <c r="D66" s="384" t="s">
        <v>85</v>
      </c>
      <c r="E66" s="384" t="s">
        <v>85</v>
      </c>
      <c r="F66" s="531" t="s">
        <v>85</v>
      </c>
      <c r="G66" s="384"/>
      <c r="H66" s="384" t="s">
        <v>85</v>
      </c>
      <c r="I66" s="531"/>
      <c r="J66" s="384"/>
      <c r="K66" s="384" t="s">
        <v>85</v>
      </c>
      <c r="L66" s="531"/>
      <c r="M66" s="384"/>
      <c r="N66" s="384" t="s">
        <v>85</v>
      </c>
      <c r="O66" s="531"/>
      <c r="P66" s="384"/>
      <c r="Q66" s="384" t="s">
        <v>85</v>
      </c>
      <c r="R66" s="531"/>
      <c r="S66" s="384"/>
      <c r="T66" s="384" t="s">
        <v>85</v>
      </c>
      <c r="U66" s="531"/>
      <c r="V66" s="384"/>
      <c r="W66" s="384" t="s">
        <v>85</v>
      </c>
      <c r="X66" s="531"/>
      <c r="Y66" s="425"/>
      <c r="Z66" s="384" t="s">
        <v>85</v>
      </c>
      <c r="AA66" s="550"/>
    </row>
    <row r="67" spans="2:28" ht="25.5" x14ac:dyDescent="0.2">
      <c r="B67" s="429" t="s">
        <v>2824</v>
      </c>
      <c r="C67" s="415"/>
      <c r="D67" s="416"/>
      <c r="E67" s="416"/>
      <c r="F67" s="540"/>
      <c r="G67" s="416"/>
      <c r="H67" s="416"/>
      <c r="I67" s="540"/>
      <c r="J67" s="416"/>
      <c r="K67" s="416"/>
      <c r="L67" s="540"/>
      <c r="M67" s="417"/>
      <c r="N67" s="417"/>
      <c r="O67" s="541"/>
      <c r="P67" s="962">
        <f>SUM(P62:V62)</f>
        <v>9.2000000000000011</v>
      </c>
      <c r="Q67" s="962"/>
      <c r="R67" s="962"/>
      <c r="S67" s="962"/>
      <c r="T67" s="962"/>
      <c r="U67" s="962"/>
      <c r="V67" s="962"/>
      <c r="W67" s="384" t="s">
        <v>85</v>
      </c>
      <c r="X67" s="531" t="s">
        <v>5493</v>
      </c>
      <c r="Y67" s="425">
        <f>SUM(Y62:Y62)</f>
        <v>1065.52</v>
      </c>
      <c r="Z67" s="384" t="s">
        <v>85</v>
      </c>
      <c r="AA67" s="531" t="s">
        <v>5493</v>
      </c>
    </row>
    <row r="68" spans="2:28" ht="25.5" x14ac:dyDescent="0.2">
      <c r="B68" s="485" t="s">
        <v>2834</v>
      </c>
      <c r="C68" s="419"/>
      <c r="D68" s="420"/>
      <c r="E68" s="420"/>
      <c r="F68" s="551"/>
      <c r="G68" s="420"/>
      <c r="H68" s="420"/>
      <c r="I68" s="551"/>
      <c r="J68" s="420"/>
      <c r="K68" s="420"/>
      <c r="L68" s="551"/>
      <c r="M68" s="420"/>
      <c r="N68" s="420"/>
      <c r="O68" s="551"/>
      <c r="P68" s="963">
        <f>ROUND(P57+P67,0)</f>
        <v>60</v>
      </c>
      <c r="Q68" s="963"/>
      <c r="R68" s="963"/>
      <c r="S68" s="963"/>
      <c r="T68" s="963"/>
      <c r="U68" s="963"/>
      <c r="V68" s="963"/>
      <c r="W68" s="384" t="s">
        <v>85</v>
      </c>
      <c r="X68" s="531" t="s">
        <v>5493</v>
      </c>
      <c r="Y68" s="430">
        <f>ROUND(Y57+Y67,-1)</f>
        <v>6950</v>
      </c>
      <c r="Z68" s="384" t="s">
        <v>85</v>
      </c>
      <c r="AA68" s="531" t="s">
        <v>5493</v>
      </c>
      <c r="AB68" s="422"/>
    </row>
    <row r="69" spans="2:28" ht="25.5" x14ac:dyDescent="0.2">
      <c r="B69" s="485" t="s">
        <v>2835</v>
      </c>
      <c r="C69" s="419"/>
      <c r="D69" s="420"/>
      <c r="E69" s="420"/>
      <c r="F69" s="543"/>
      <c r="G69" s="420"/>
      <c r="H69" s="420"/>
      <c r="I69" s="543"/>
      <c r="J69" s="420"/>
      <c r="K69" s="420"/>
      <c r="L69" s="543"/>
      <c r="M69" s="420"/>
      <c r="N69" s="420"/>
      <c r="O69" s="543"/>
      <c r="P69" s="963">
        <f>ROUND(P35+P68, -1)</f>
        <v>1730</v>
      </c>
      <c r="Q69" s="963"/>
      <c r="R69" s="963"/>
      <c r="S69" s="963"/>
      <c r="T69" s="963"/>
      <c r="U69" s="963"/>
      <c r="V69" s="963"/>
      <c r="W69" s="384" t="s">
        <v>85</v>
      </c>
      <c r="X69" s="531" t="s">
        <v>5493</v>
      </c>
      <c r="Y69" s="430">
        <f>ROUND(Y35+Y68,-3)</f>
        <v>201000</v>
      </c>
      <c r="Z69" s="384" t="s">
        <v>85</v>
      </c>
      <c r="AA69" s="531" t="s">
        <v>5493</v>
      </c>
    </row>
    <row r="70" spans="2:28" ht="25.5" x14ac:dyDescent="0.2">
      <c r="B70" s="485" t="s">
        <v>2836</v>
      </c>
      <c r="C70" s="485"/>
      <c r="D70" s="384"/>
      <c r="E70" s="384"/>
      <c r="F70" s="552"/>
      <c r="G70" s="384"/>
      <c r="H70" s="384"/>
      <c r="I70" s="552"/>
      <c r="J70" s="384"/>
      <c r="K70" s="384"/>
      <c r="L70" s="552"/>
      <c r="M70" s="384"/>
      <c r="N70" s="384"/>
      <c r="O70" s="552"/>
      <c r="P70" s="491"/>
      <c r="Q70" s="491"/>
      <c r="R70" s="542"/>
      <c r="S70" s="491"/>
      <c r="T70" s="491"/>
      <c r="U70" s="542"/>
      <c r="V70" s="491"/>
      <c r="W70" s="384" t="s">
        <v>85</v>
      </c>
      <c r="X70" s="542"/>
      <c r="Y70" s="426">
        <v>0</v>
      </c>
      <c r="Z70" s="384" t="s">
        <v>85</v>
      </c>
      <c r="AA70" s="531" t="s">
        <v>5493</v>
      </c>
    </row>
    <row r="71" spans="2:28" x14ac:dyDescent="0.2">
      <c r="B71" s="485" t="s">
        <v>5360</v>
      </c>
      <c r="C71" s="485"/>
      <c r="D71" s="384"/>
      <c r="E71" s="384"/>
      <c r="F71" s="552"/>
      <c r="G71" s="384"/>
      <c r="H71" s="384"/>
      <c r="I71" s="552"/>
      <c r="J71" s="384"/>
      <c r="K71" s="384"/>
      <c r="L71" s="552"/>
      <c r="M71" s="384"/>
      <c r="N71" s="431"/>
      <c r="O71" s="553"/>
      <c r="P71" s="964">
        <f>P69</f>
        <v>1730</v>
      </c>
      <c r="Q71" s="965"/>
      <c r="R71" s="965"/>
      <c r="S71" s="965"/>
      <c r="T71" s="965"/>
      <c r="U71" s="965"/>
      <c r="V71" s="966"/>
      <c r="W71" s="384" t="s">
        <v>85</v>
      </c>
      <c r="X71" s="531" t="s">
        <v>5493</v>
      </c>
      <c r="Y71" s="432">
        <f>SUM(Y69:Y70)</f>
        <v>201000</v>
      </c>
      <c r="Z71" s="384" t="s">
        <v>85</v>
      </c>
      <c r="AA71" s="531" t="s">
        <v>5493</v>
      </c>
    </row>
    <row r="72" spans="2:28" x14ac:dyDescent="0.2">
      <c r="D72" s="492"/>
      <c r="E72" s="492"/>
      <c r="F72" s="554"/>
      <c r="G72" s="492"/>
      <c r="H72" s="492"/>
      <c r="I72" s="554"/>
      <c r="J72" s="492"/>
      <c r="K72" s="492"/>
      <c r="L72" s="554"/>
      <c r="M72" s="492"/>
      <c r="N72" s="492"/>
      <c r="O72" s="554"/>
      <c r="P72" s="490"/>
      <c r="Q72" s="490"/>
      <c r="R72" s="535"/>
      <c r="S72" s="490"/>
      <c r="T72" s="490"/>
      <c r="U72" s="535"/>
      <c r="V72" s="490"/>
      <c r="W72" s="490"/>
      <c r="X72" s="535"/>
      <c r="Y72" s="433">
        <f>P69/'# Respondents &amp; Responses Calcs'!V12</f>
        <v>78.63636363636364</v>
      </c>
      <c r="Z72" s="433"/>
      <c r="AA72" s="555"/>
      <c r="AB72" s="383" t="s">
        <v>2837</v>
      </c>
    </row>
    <row r="73" spans="2:28" x14ac:dyDescent="0.2">
      <c r="Y73" s="383"/>
      <c r="Z73" s="383"/>
      <c r="AA73" s="528"/>
    </row>
    <row r="74" spans="2:28" x14ac:dyDescent="0.2">
      <c r="B74" s="492"/>
      <c r="C74" s="492"/>
      <c r="Y74" s="383"/>
      <c r="Z74" s="383"/>
      <c r="AA74" s="528"/>
    </row>
    <row r="75" spans="2:28" x14ac:dyDescent="0.2">
      <c r="B75" s="492"/>
      <c r="C75" s="492"/>
      <c r="Y75" s="383"/>
      <c r="Z75" s="383"/>
      <c r="AA75" s="528"/>
    </row>
    <row r="76" spans="2:28" ht="15" customHeight="1" x14ac:dyDescent="0.2">
      <c r="B76" s="383" t="s">
        <v>2838</v>
      </c>
      <c r="P76" s="434"/>
      <c r="Q76" s="434"/>
      <c r="R76" s="556"/>
      <c r="S76" s="434"/>
      <c r="T76" s="434"/>
      <c r="U76" s="556"/>
      <c r="V76" s="434"/>
      <c r="W76" s="434"/>
      <c r="X76" s="556"/>
    </row>
    <row r="77" spans="2:28" ht="40.5" customHeight="1" x14ac:dyDescent="0.2">
      <c r="B77" s="967" t="s">
        <v>5361</v>
      </c>
      <c r="C77" s="967"/>
      <c r="D77" s="967"/>
      <c r="E77" s="967"/>
      <c r="F77" s="967"/>
      <c r="G77" s="967"/>
      <c r="H77" s="967"/>
      <c r="I77" s="967"/>
      <c r="J77" s="967"/>
      <c r="K77" s="967"/>
      <c r="L77" s="967"/>
      <c r="M77" s="967"/>
      <c r="N77" s="967"/>
      <c r="O77" s="967"/>
      <c r="P77" s="967"/>
      <c r="Q77" s="967"/>
      <c r="R77" s="967"/>
      <c r="S77" s="967"/>
      <c r="T77" s="967"/>
      <c r="U77" s="967"/>
      <c r="V77" s="967"/>
      <c r="W77" s="967"/>
      <c r="X77" s="967"/>
      <c r="Y77" s="967"/>
      <c r="Z77" s="492"/>
      <c r="AA77" s="557"/>
    </row>
    <row r="78" spans="2:28" ht="41.25" customHeight="1" x14ac:dyDescent="0.2">
      <c r="B78" s="971" t="s">
        <v>5362</v>
      </c>
      <c r="C78" s="971"/>
      <c r="D78" s="971"/>
      <c r="E78" s="971"/>
      <c r="F78" s="971"/>
      <c r="G78" s="971"/>
      <c r="H78" s="971"/>
      <c r="I78" s="971"/>
      <c r="J78" s="971"/>
      <c r="K78" s="971"/>
      <c r="L78" s="971"/>
      <c r="M78" s="971"/>
      <c r="N78" s="971"/>
      <c r="O78" s="971"/>
      <c r="P78" s="971"/>
      <c r="Q78" s="971"/>
      <c r="R78" s="971"/>
      <c r="S78" s="971"/>
      <c r="T78" s="971"/>
      <c r="U78" s="971"/>
      <c r="V78" s="971"/>
      <c r="W78" s="971"/>
      <c r="X78" s="971"/>
      <c r="Y78" s="971"/>
      <c r="Z78" s="489"/>
      <c r="AA78" s="558"/>
    </row>
    <row r="79" spans="2:28" x14ac:dyDescent="0.2">
      <c r="B79" s="383" t="s">
        <v>5363</v>
      </c>
    </row>
    <row r="80" spans="2:28" x14ac:dyDescent="0.2">
      <c r="B80" s="383" t="s">
        <v>5364</v>
      </c>
    </row>
    <row r="81" spans="2:35" x14ac:dyDescent="0.2">
      <c r="B81" s="383" t="s">
        <v>5365</v>
      </c>
      <c r="AD81" s="972" t="s">
        <v>2839</v>
      </c>
      <c r="AE81" s="972"/>
      <c r="AF81" s="972"/>
      <c r="AG81" s="972"/>
      <c r="AH81" s="972"/>
    </row>
    <row r="82" spans="2:35" ht="25.5" x14ac:dyDescent="0.2">
      <c r="B82" s="383" t="s">
        <v>5366</v>
      </c>
      <c r="AD82" s="484" t="s">
        <v>2840</v>
      </c>
      <c r="AE82" s="484" t="s">
        <v>2841</v>
      </c>
      <c r="AF82" s="484" t="s">
        <v>2842</v>
      </c>
      <c r="AG82" s="484" t="s">
        <v>2843</v>
      </c>
      <c r="AH82" s="484" t="s">
        <v>2844</v>
      </c>
      <c r="AI82" s="494" t="s">
        <v>30</v>
      </c>
    </row>
    <row r="83" spans="2:35" x14ac:dyDescent="0.2">
      <c r="B83" s="383" t="s">
        <v>5367</v>
      </c>
      <c r="AD83" s="386" t="s">
        <v>2765</v>
      </c>
      <c r="AE83" s="440">
        <f>P22</f>
        <v>263.93</v>
      </c>
      <c r="AF83" s="440">
        <f>P34</f>
        <v>1407.6</v>
      </c>
      <c r="AG83" s="440">
        <f>ROUND(SUM(AE83:AF83),-1)</f>
        <v>1670</v>
      </c>
      <c r="AH83" s="441">
        <f>Y35</f>
        <v>194000</v>
      </c>
      <c r="AI83" s="436"/>
    </row>
    <row r="84" spans="2:35" x14ac:dyDescent="0.2">
      <c r="B84" s="383" t="s">
        <v>5368</v>
      </c>
      <c r="AD84" s="386" t="s">
        <v>2768</v>
      </c>
      <c r="AE84" s="440">
        <f>P57</f>
        <v>50.79</v>
      </c>
      <c r="AF84" s="440">
        <f>P67</f>
        <v>9.2000000000000011</v>
      </c>
      <c r="AG84" s="442">
        <f>SUM(AE84:AF84)</f>
        <v>59.99</v>
      </c>
      <c r="AH84" s="441">
        <f>Y68</f>
        <v>6950</v>
      </c>
      <c r="AI84" s="436"/>
    </row>
    <row r="85" spans="2:35" x14ac:dyDescent="0.2">
      <c r="B85" s="383" t="s">
        <v>5369</v>
      </c>
      <c r="AD85" s="484" t="s">
        <v>2773</v>
      </c>
      <c r="AE85" s="484"/>
      <c r="AF85" s="484"/>
      <c r="AG85" s="443">
        <f>ROUND(SUM(AG83:AG84),-1)</f>
        <v>1730</v>
      </c>
      <c r="AH85" s="444">
        <f>ROUND(SUM(AH83:AH84),-3)</f>
        <v>201000</v>
      </c>
      <c r="AI85" s="436"/>
    </row>
    <row r="86" spans="2:35" x14ac:dyDescent="0.2">
      <c r="B86" s="383" t="s">
        <v>5370</v>
      </c>
    </row>
    <row r="87" spans="2:35" x14ac:dyDescent="0.2">
      <c r="B87" s="383" t="s">
        <v>5371</v>
      </c>
    </row>
    <row r="90" spans="2:35" x14ac:dyDescent="0.2">
      <c r="B90" s="492"/>
      <c r="C90" s="492"/>
      <c r="D90" s="492"/>
      <c r="E90" s="492"/>
      <c r="F90" s="534"/>
      <c r="G90" s="492"/>
      <c r="H90" s="492"/>
      <c r="I90" s="534"/>
      <c r="J90" s="492"/>
      <c r="K90" s="492"/>
      <c r="L90" s="534"/>
      <c r="M90" s="492"/>
      <c r="N90" s="492"/>
      <c r="O90" s="534"/>
      <c r="P90" s="492"/>
      <c r="Q90" s="492"/>
      <c r="R90" s="534"/>
      <c r="S90" s="492"/>
      <c r="T90" s="492"/>
      <c r="U90" s="534"/>
      <c r="V90" s="492"/>
      <c r="W90" s="492"/>
      <c r="X90" s="534"/>
      <c r="Y90" s="437"/>
      <c r="Z90" s="437"/>
      <c r="AA90" s="559"/>
      <c r="AB90" s="492"/>
    </row>
    <row r="91" spans="2:35" x14ac:dyDescent="0.2">
      <c r="B91" s="492"/>
      <c r="C91" s="492"/>
      <c r="D91" s="492"/>
      <c r="E91" s="492"/>
      <c r="F91" s="534"/>
      <c r="G91" s="492"/>
      <c r="H91" s="492"/>
      <c r="I91" s="534"/>
      <c r="J91" s="492"/>
      <c r="K91" s="492"/>
      <c r="L91" s="534"/>
      <c r="M91" s="492"/>
      <c r="N91" s="492"/>
      <c r="O91" s="534"/>
      <c r="P91" s="492"/>
      <c r="Q91" s="492"/>
      <c r="R91" s="534"/>
      <c r="S91" s="492"/>
      <c r="T91" s="492"/>
      <c r="U91" s="534"/>
      <c r="V91" s="492"/>
      <c r="W91" s="492"/>
      <c r="X91" s="534"/>
      <c r="Y91" s="437"/>
      <c r="Z91" s="437"/>
      <c r="AA91" s="559"/>
      <c r="AB91" s="492"/>
    </row>
    <row r="92" spans="2:35" x14ac:dyDescent="0.2">
      <c r="B92" s="492"/>
      <c r="C92" s="492"/>
      <c r="D92" s="492"/>
      <c r="E92" s="492"/>
      <c r="F92" s="534"/>
      <c r="G92" s="492"/>
      <c r="H92" s="492"/>
      <c r="I92" s="534"/>
      <c r="J92" s="492"/>
      <c r="K92" s="492"/>
      <c r="L92" s="534"/>
      <c r="M92" s="492"/>
      <c r="N92" s="492"/>
      <c r="O92" s="534"/>
      <c r="P92" s="490"/>
      <c r="Q92" s="490"/>
      <c r="R92" s="535"/>
      <c r="S92" s="492"/>
      <c r="T92" s="492"/>
      <c r="U92" s="534"/>
      <c r="V92" s="492"/>
      <c r="W92" s="492"/>
      <c r="X92" s="534"/>
      <c r="Y92" s="437"/>
      <c r="Z92" s="437"/>
      <c r="AA92" s="559"/>
      <c r="AB92" s="492"/>
    </row>
    <row r="93" spans="2:35" x14ac:dyDescent="0.2">
      <c r="B93" s="492"/>
      <c r="C93" s="492"/>
      <c r="D93" s="492"/>
      <c r="E93" s="492"/>
      <c r="F93" s="534"/>
      <c r="G93" s="492"/>
      <c r="H93" s="492"/>
      <c r="I93" s="534"/>
      <c r="J93" s="492"/>
      <c r="K93" s="492"/>
      <c r="L93" s="534"/>
      <c r="M93" s="492"/>
      <c r="N93" s="492"/>
      <c r="O93" s="534"/>
      <c r="P93" s="492"/>
      <c r="Q93" s="492"/>
      <c r="R93" s="534"/>
      <c r="S93" s="492"/>
      <c r="T93" s="492"/>
      <c r="U93" s="534"/>
      <c r="V93" s="492"/>
      <c r="W93" s="492"/>
      <c r="X93" s="534"/>
      <c r="Y93" s="437"/>
      <c r="Z93" s="437"/>
      <c r="AA93" s="559"/>
      <c r="AB93" s="492"/>
    </row>
    <row r="94" spans="2:35" x14ac:dyDescent="0.2">
      <c r="B94" s="492"/>
      <c r="C94" s="492"/>
      <c r="D94" s="492"/>
      <c r="E94" s="492"/>
      <c r="F94" s="554"/>
      <c r="G94" s="492"/>
      <c r="H94" s="492"/>
      <c r="I94" s="554"/>
      <c r="J94" s="492"/>
      <c r="K94" s="492"/>
      <c r="L94" s="554"/>
      <c r="M94" s="492"/>
      <c r="N94" s="492"/>
      <c r="O94" s="554"/>
      <c r="P94" s="959"/>
      <c r="Q94" s="959"/>
      <c r="R94" s="959"/>
      <c r="S94" s="959"/>
      <c r="T94" s="959"/>
      <c r="U94" s="959"/>
      <c r="V94" s="959"/>
      <c r="W94" s="490"/>
      <c r="X94" s="535"/>
      <c r="Y94" s="437"/>
      <c r="Z94" s="437"/>
      <c r="AA94" s="559"/>
      <c r="AB94" s="492"/>
    </row>
    <row r="95" spans="2:35" x14ac:dyDescent="0.2">
      <c r="B95" s="492"/>
      <c r="C95" s="492"/>
      <c r="D95" s="492"/>
      <c r="E95" s="492"/>
      <c r="F95" s="554"/>
      <c r="G95" s="492"/>
      <c r="H95" s="492"/>
      <c r="I95" s="554"/>
      <c r="J95" s="492"/>
      <c r="K95" s="492"/>
      <c r="L95" s="554"/>
      <c r="M95" s="492"/>
      <c r="N95" s="492"/>
      <c r="O95" s="554"/>
      <c r="P95" s="959"/>
      <c r="Q95" s="959"/>
      <c r="R95" s="959"/>
      <c r="S95" s="959"/>
      <c r="T95" s="959"/>
      <c r="U95" s="959"/>
      <c r="V95" s="959"/>
      <c r="W95" s="490"/>
      <c r="X95" s="535"/>
      <c r="Y95" s="437"/>
      <c r="Z95" s="437"/>
      <c r="AA95" s="559"/>
      <c r="AB95" s="492"/>
    </row>
  </sheetData>
  <mergeCells count="31">
    <mergeCell ref="AA3:AA4"/>
    <mergeCell ref="Z3:Z4"/>
    <mergeCell ref="B78:Y78"/>
    <mergeCell ref="AD81:AH81"/>
    <mergeCell ref="P94:V94"/>
    <mergeCell ref="P35:V35"/>
    <mergeCell ref="T3:T4"/>
    <mergeCell ref="W3:W4"/>
    <mergeCell ref="F3:F4"/>
    <mergeCell ref="I3:I4"/>
    <mergeCell ref="L3:L4"/>
    <mergeCell ref="O3:O4"/>
    <mergeCell ref="R3:R4"/>
    <mergeCell ref="U3:U4"/>
    <mergeCell ref="X3:X4"/>
    <mergeCell ref="P95:V95"/>
    <mergeCell ref="C3:C4"/>
    <mergeCell ref="E3:E4"/>
    <mergeCell ref="H3:H4"/>
    <mergeCell ref="K3:K4"/>
    <mergeCell ref="N3:N4"/>
    <mergeCell ref="Q3:Q4"/>
    <mergeCell ref="P57:V57"/>
    <mergeCell ref="P67:V67"/>
    <mergeCell ref="P68:V68"/>
    <mergeCell ref="P69:V69"/>
    <mergeCell ref="P71:V71"/>
    <mergeCell ref="B77:Y77"/>
    <mergeCell ref="B3:B4"/>
    <mergeCell ref="P22:V22"/>
    <mergeCell ref="P34:V34"/>
  </mergeCells>
  <pageMargins left="0.7" right="0.7" top="0.75" bottom="0.75" header="0.3" footer="0.3"/>
  <pageSetup orientation="portrait"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3626C-EB42-4FA4-9E3B-FE3917CD26D6}">
  <sheetPr>
    <tabColor rgb="FFFFFF00"/>
  </sheetPr>
  <dimension ref="B1:AD45"/>
  <sheetViews>
    <sheetView zoomScaleNormal="100" workbookViewId="0"/>
  </sheetViews>
  <sheetFormatPr defaultColWidth="9.140625" defaultRowHeight="12.75" x14ac:dyDescent="0.2"/>
  <cols>
    <col min="1" max="1" width="2" style="383" bestFit="1" customWidth="1"/>
    <col min="2" max="2" width="35.5703125" style="383" customWidth="1"/>
    <col min="3" max="3" width="13.85546875" style="383" bestFit="1" customWidth="1"/>
    <col min="4" max="5" width="13.5703125" style="383" customWidth="1"/>
    <col min="6" max="7" width="13.85546875" style="383" customWidth="1"/>
    <col min="8" max="9" width="15.5703125" style="383" customWidth="1"/>
    <col min="10" max="11" width="11.42578125" style="383" customWidth="1"/>
    <col min="12" max="13" width="10.42578125" style="383" customWidth="1"/>
    <col min="14" max="15" width="13" style="383" customWidth="1"/>
    <col min="16" max="17" width="10.5703125" style="383" customWidth="1"/>
    <col min="18" max="19" width="9.85546875" style="383" customWidth="1"/>
    <col min="20" max="20" width="1.5703125" style="383" customWidth="1"/>
    <col min="21" max="21" width="7.42578125" style="383" customWidth="1"/>
    <col min="22" max="22" width="7.5703125" style="383" customWidth="1"/>
    <col min="23" max="23" width="20.140625" style="383" customWidth="1"/>
    <col min="24" max="26" width="9.140625" style="383"/>
    <col min="27" max="27" width="25.140625" style="383" customWidth="1"/>
    <col min="28" max="28" width="24.85546875" style="383" customWidth="1"/>
    <col min="29" max="29" width="28.42578125" style="383" customWidth="1"/>
    <col min="30" max="16384" width="9.140625" style="383"/>
  </cols>
  <sheetData>
    <row r="1" spans="2:23" x14ac:dyDescent="0.2">
      <c r="B1" s="438" t="s">
        <v>2845</v>
      </c>
      <c r="C1" s="438"/>
      <c r="R1" s="394"/>
      <c r="S1" s="394"/>
    </row>
    <row r="2" spans="2:23" x14ac:dyDescent="0.2">
      <c r="W2" s="524" t="s">
        <v>30</v>
      </c>
    </row>
    <row r="3" spans="2:23" ht="12.75" customHeight="1" x14ac:dyDescent="0.2">
      <c r="B3" s="968" t="s">
        <v>2775</v>
      </c>
      <c r="C3" s="960" t="s">
        <v>30</v>
      </c>
      <c r="D3" s="395" t="s">
        <v>2776</v>
      </c>
      <c r="E3" s="960" t="s">
        <v>30</v>
      </c>
      <c r="F3" s="395" t="s">
        <v>2777</v>
      </c>
      <c r="G3" s="960" t="s">
        <v>30</v>
      </c>
      <c r="H3" s="395" t="s">
        <v>2778</v>
      </c>
      <c r="I3" s="960" t="s">
        <v>30</v>
      </c>
      <c r="J3" s="395" t="s">
        <v>2779</v>
      </c>
      <c r="K3" s="960" t="s">
        <v>30</v>
      </c>
      <c r="L3" s="395" t="s">
        <v>2780</v>
      </c>
      <c r="M3" s="960" t="s">
        <v>30</v>
      </c>
      <c r="N3" s="395" t="s">
        <v>2781</v>
      </c>
      <c r="O3" s="960" t="s">
        <v>30</v>
      </c>
      <c r="P3" s="395" t="s">
        <v>2782</v>
      </c>
      <c r="Q3" s="960" t="s">
        <v>30</v>
      </c>
      <c r="R3" s="395" t="s">
        <v>2783</v>
      </c>
      <c r="S3" s="974" t="s">
        <v>30</v>
      </c>
      <c r="U3" s="436" t="s">
        <v>2784</v>
      </c>
      <c r="V3" s="525">
        <v>49.44</v>
      </c>
      <c r="W3" s="436"/>
    </row>
    <row r="4" spans="2:23" s="399" customFormat="1" ht="65.25" customHeight="1" x14ac:dyDescent="0.2">
      <c r="B4" s="976"/>
      <c r="C4" s="961"/>
      <c r="D4" s="400" t="s">
        <v>2846</v>
      </c>
      <c r="E4" s="961"/>
      <c r="F4" s="400" t="s">
        <v>2847</v>
      </c>
      <c r="G4" s="961"/>
      <c r="H4" s="400" t="s">
        <v>2787</v>
      </c>
      <c r="I4" s="961"/>
      <c r="J4" s="400" t="s">
        <v>5350</v>
      </c>
      <c r="K4" s="961"/>
      <c r="L4" s="400" t="s">
        <v>2848</v>
      </c>
      <c r="M4" s="961"/>
      <c r="N4" s="400" t="s">
        <v>2849</v>
      </c>
      <c r="O4" s="961"/>
      <c r="P4" s="400" t="s">
        <v>2790</v>
      </c>
      <c r="Q4" s="961"/>
      <c r="R4" s="400" t="s">
        <v>5372</v>
      </c>
      <c r="S4" s="974"/>
      <c r="T4" s="383"/>
      <c r="U4" s="436" t="s">
        <v>2791</v>
      </c>
      <c r="V4" s="525">
        <v>66.62</v>
      </c>
      <c r="W4" s="384"/>
    </row>
    <row r="5" spans="2:23" s="399" customFormat="1" x14ac:dyDescent="0.2">
      <c r="B5" s="956" t="s">
        <v>2765</v>
      </c>
      <c r="C5" s="957"/>
      <c r="D5" s="957"/>
      <c r="E5" s="957"/>
      <c r="F5" s="957"/>
      <c r="G5" s="957"/>
      <c r="H5" s="957"/>
      <c r="I5" s="957"/>
      <c r="J5" s="957"/>
      <c r="K5" s="957"/>
      <c r="L5" s="957"/>
      <c r="M5" s="957"/>
      <c r="N5" s="957"/>
      <c r="O5" s="957"/>
      <c r="P5" s="957"/>
      <c r="Q5" s="957"/>
      <c r="R5" s="958"/>
      <c r="S5" s="400"/>
      <c r="U5" s="436" t="s">
        <v>2792</v>
      </c>
      <c r="V5" s="525">
        <v>26.75</v>
      </c>
      <c r="W5" s="384"/>
    </row>
    <row r="6" spans="2:23" x14ac:dyDescent="0.2">
      <c r="B6" s="384" t="s">
        <v>2801</v>
      </c>
      <c r="C6" s="384"/>
      <c r="D6" s="384"/>
      <c r="E6" s="384"/>
      <c r="F6" s="384"/>
      <c r="G6" s="384"/>
      <c r="H6" s="384"/>
      <c r="I6" s="384"/>
      <c r="J6" s="384"/>
      <c r="K6" s="384"/>
      <c r="L6" s="384"/>
      <c r="M6" s="384"/>
      <c r="N6" s="384"/>
      <c r="O6" s="384"/>
      <c r="P6" s="384"/>
      <c r="Q6" s="384"/>
      <c r="R6" s="426"/>
      <c r="S6" s="384"/>
    </row>
    <row r="7" spans="2:23" x14ac:dyDescent="0.2">
      <c r="B7" s="384" t="s">
        <v>2850</v>
      </c>
      <c r="C7" s="384"/>
      <c r="D7" s="384">
        <v>40</v>
      </c>
      <c r="E7" s="384"/>
      <c r="F7" s="384">
        <v>1</v>
      </c>
      <c r="G7" s="384"/>
      <c r="H7" s="406">
        <f>D7*F7</f>
        <v>40</v>
      </c>
      <c r="I7" s="384"/>
      <c r="J7" s="384">
        <v>0</v>
      </c>
      <c r="K7" s="384"/>
      <c r="L7" s="406">
        <f>H7*J7</f>
        <v>0</v>
      </c>
      <c r="M7" s="384"/>
      <c r="N7" s="406">
        <f>L7*0.05</f>
        <v>0</v>
      </c>
      <c r="O7" s="384"/>
      <c r="P7" s="406">
        <f>L7*0.1</f>
        <v>0</v>
      </c>
      <c r="Q7" s="384"/>
      <c r="R7" s="426">
        <f>L7*$V$3+N7*$V$4+P7*$V$5</f>
        <v>0</v>
      </c>
      <c r="S7" s="384"/>
    </row>
    <row r="8" spans="2:23" x14ac:dyDescent="0.2">
      <c r="B8" s="384" t="s">
        <v>2851</v>
      </c>
      <c r="C8" s="384"/>
      <c r="D8" s="384"/>
      <c r="E8" s="384"/>
      <c r="F8" s="384"/>
      <c r="G8" s="384"/>
      <c r="H8" s="406"/>
      <c r="I8" s="384"/>
      <c r="J8" s="384"/>
      <c r="K8" s="384"/>
      <c r="L8" s="384"/>
      <c r="M8" s="384"/>
      <c r="N8" s="384"/>
      <c r="O8" s="384"/>
      <c r="P8" s="384"/>
      <c r="Q8" s="384"/>
      <c r="R8" s="426"/>
      <c r="S8" s="384"/>
    </row>
    <row r="9" spans="2:23" x14ac:dyDescent="0.2">
      <c r="B9" s="386" t="s">
        <v>2852</v>
      </c>
      <c r="C9" s="386"/>
      <c r="D9" s="445">
        <v>2</v>
      </c>
      <c r="E9" s="445"/>
      <c r="F9" s="445">
        <v>1</v>
      </c>
      <c r="G9" s="445"/>
      <c r="H9" s="406">
        <f t="shared" ref="H9:H14" si="0">D9*F9</f>
        <v>2</v>
      </c>
      <c r="I9" s="445"/>
      <c r="J9" s="445">
        <f>J7</f>
        <v>0</v>
      </c>
      <c r="K9" s="445"/>
      <c r="L9" s="406">
        <f t="shared" ref="L9:L13" si="1">H9*J9</f>
        <v>0</v>
      </c>
      <c r="M9" s="445"/>
      <c r="N9" s="406">
        <f t="shared" ref="N9:N14" si="2">L9*0.05</f>
        <v>0</v>
      </c>
      <c r="O9" s="445"/>
      <c r="P9" s="406">
        <f t="shared" ref="P9:P14" si="3">L9*0.1</f>
        <v>0</v>
      </c>
      <c r="Q9" s="445"/>
      <c r="R9" s="426">
        <f t="shared" ref="R9:R13" si="4">L9*$V$3+N9*$V$4+P9*$V$5</f>
        <v>0</v>
      </c>
      <c r="S9" s="445"/>
      <c r="T9" s="448"/>
    </row>
    <row r="10" spans="2:23" x14ac:dyDescent="0.2">
      <c r="B10" s="386" t="s">
        <v>2853</v>
      </c>
      <c r="C10" s="386"/>
      <c r="D10" s="445">
        <v>2</v>
      </c>
      <c r="E10" s="445"/>
      <c r="F10" s="445">
        <v>1</v>
      </c>
      <c r="G10" s="445"/>
      <c r="H10" s="406">
        <f t="shared" si="0"/>
        <v>2</v>
      </c>
      <c r="I10" s="445"/>
      <c r="J10" s="445">
        <f>J7</f>
        <v>0</v>
      </c>
      <c r="K10" s="445"/>
      <c r="L10" s="406">
        <f t="shared" si="1"/>
        <v>0</v>
      </c>
      <c r="M10" s="445"/>
      <c r="N10" s="406">
        <f t="shared" si="2"/>
        <v>0</v>
      </c>
      <c r="O10" s="445"/>
      <c r="P10" s="406">
        <f t="shared" si="3"/>
        <v>0</v>
      </c>
      <c r="Q10" s="445"/>
      <c r="R10" s="426">
        <f t="shared" si="4"/>
        <v>0</v>
      </c>
      <c r="S10" s="445"/>
      <c r="T10" s="448"/>
    </row>
    <row r="11" spans="2:23" x14ac:dyDescent="0.2">
      <c r="B11" s="386" t="s">
        <v>2854</v>
      </c>
      <c r="C11" s="386"/>
      <c r="D11" s="445">
        <v>2</v>
      </c>
      <c r="E11" s="445"/>
      <c r="F11" s="445">
        <v>1</v>
      </c>
      <c r="G11" s="445"/>
      <c r="H11" s="406">
        <f t="shared" si="0"/>
        <v>2</v>
      </c>
      <c r="I11" s="445"/>
      <c r="J11" s="445">
        <f>J7</f>
        <v>0</v>
      </c>
      <c r="K11" s="445"/>
      <c r="L11" s="406">
        <f t="shared" si="1"/>
        <v>0</v>
      </c>
      <c r="M11" s="445"/>
      <c r="N11" s="406">
        <f t="shared" si="2"/>
        <v>0</v>
      </c>
      <c r="O11" s="445"/>
      <c r="P11" s="406">
        <f t="shared" si="3"/>
        <v>0</v>
      </c>
      <c r="Q11" s="445"/>
      <c r="R11" s="426">
        <f t="shared" si="4"/>
        <v>0</v>
      </c>
      <c r="S11" s="445"/>
      <c r="T11" s="448"/>
    </row>
    <row r="12" spans="2:23" x14ac:dyDescent="0.2">
      <c r="B12" s="386" t="s">
        <v>2829</v>
      </c>
      <c r="C12" s="386"/>
      <c r="D12" s="445">
        <v>2</v>
      </c>
      <c r="E12" s="445"/>
      <c r="F12" s="445">
        <v>1</v>
      </c>
      <c r="G12" s="445"/>
      <c r="H12" s="406">
        <f t="shared" si="0"/>
        <v>2</v>
      </c>
      <c r="I12" s="445"/>
      <c r="J12" s="445">
        <f>J7</f>
        <v>0</v>
      </c>
      <c r="K12" s="445"/>
      <c r="L12" s="406">
        <f t="shared" si="1"/>
        <v>0</v>
      </c>
      <c r="M12" s="445"/>
      <c r="N12" s="406">
        <f t="shared" si="2"/>
        <v>0</v>
      </c>
      <c r="O12" s="445"/>
      <c r="P12" s="406">
        <f t="shared" si="3"/>
        <v>0</v>
      </c>
      <c r="Q12" s="445"/>
      <c r="R12" s="426">
        <f t="shared" si="4"/>
        <v>0</v>
      </c>
      <c r="S12" s="445"/>
      <c r="T12" s="448"/>
    </row>
    <row r="13" spans="2:23" x14ac:dyDescent="0.2">
      <c r="B13" s="386" t="s">
        <v>2830</v>
      </c>
      <c r="C13" s="386"/>
      <c r="D13" s="445">
        <v>8</v>
      </c>
      <c r="E13" s="445"/>
      <c r="F13" s="445">
        <v>1</v>
      </c>
      <c r="G13" s="445"/>
      <c r="H13" s="406">
        <f t="shared" si="0"/>
        <v>8</v>
      </c>
      <c r="I13" s="445"/>
      <c r="J13" s="445">
        <f>J7</f>
        <v>0</v>
      </c>
      <c r="K13" s="445"/>
      <c r="L13" s="406">
        <f t="shared" si="1"/>
        <v>0</v>
      </c>
      <c r="M13" s="445"/>
      <c r="N13" s="406">
        <f t="shared" si="2"/>
        <v>0</v>
      </c>
      <c r="O13" s="445"/>
      <c r="P13" s="406">
        <f t="shared" si="3"/>
        <v>0</v>
      </c>
      <c r="Q13" s="445"/>
      <c r="R13" s="426">
        <f t="shared" si="4"/>
        <v>0</v>
      </c>
      <c r="S13" s="445"/>
      <c r="T13" s="448"/>
    </row>
    <row r="14" spans="2:23" ht="25.5" x14ac:dyDescent="0.2">
      <c r="B14" s="386" t="s">
        <v>5373</v>
      </c>
      <c r="C14" s="386"/>
      <c r="D14" s="445">
        <v>4</v>
      </c>
      <c r="E14" s="445"/>
      <c r="F14" s="445">
        <v>2</v>
      </c>
      <c r="G14" s="445"/>
      <c r="H14" s="406">
        <f t="shared" si="0"/>
        <v>8</v>
      </c>
      <c r="I14" s="445"/>
      <c r="J14" s="445">
        <v>9</v>
      </c>
      <c r="K14" s="445"/>
      <c r="L14" s="409">
        <f>H14*J14</f>
        <v>72</v>
      </c>
      <c r="M14" s="445"/>
      <c r="N14" s="407">
        <f t="shared" si="2"/>
        <v>3.6</v>
      </c>
      <c r="O14" s="445"/>
      <c r="P14" s="407">
        <f t="shared" si="3"/>
        <v>7.2</v>
      </c>
      <c r="Q14" s="445"/>
      <c r="R14" s="425">
        <f>L14*$V$3+N14*$V$4+P14*$V$5</f>
        <v>3992.1119999999996</v>
      </c>
      <c r="S14" s="445"/>
      <c r="T14" s="448"/>
    </row>
    <row r="15" spans="2:23" ht="25.5" x14ac:dyDescent="0.2">
      <c r="B15" s="400" t="s">
        <v>2855</v>
      </c>
      <c r="C15" s="446"/>
      <c r="D15" s="416"/>
      <c r="E15" s="416"/>
      <c r="F15" s="416"/>
      <c r="G15" s="416"/>
      <c r="H15" s="416"/>
      <c r="I15" s="416"/>
      <c r="J15" s="416"/>
      <c r="K15" s="416"/>
      <c r="L15" s="962">
        <f>ROUND(SUM(L7:P14),0)</f>
        <v>83</v>
      </c>
      <c r="M15" s="962"/>
      <c r="N15" s="962"/>
      <c r="O15" s="962"/>
      <c r="P15" s="962"/>
      <c r="Q15" s="409"/>
      <c r="R15" s="426">
        <f>ROUND(SUM(R7:R14),-1)</f>
        <v>3990</v>
      </c>
      <c r="S15" s="445"/>
      <c r="T15" s="422"/>
    </row>
    <row r="16" spans="2:23" s="399" customFormat="1" x14ac:dyDescent="0.2">
      <c r="B16" s="956" t="s">
        <v>2768</v>
      </c>
      <c r="C16" s="957"/>
      <c r="D16" s="957"/>
      <c r="E16" s="957"/>
      <c r="F16" s="957"/>
      <c r="G16" s="957"/>
      <c r="H16" s="957"/>
      <c r="I16" s="957"/>
      <c r="J16" s="957"/>
      <c r="K16" s="957"/>
      <c r="L16" s="957"/>
      <c r="M16" s="957"/>
      <c r="N16" s="957"/>
      <c r="O16" s="957"/>
      <c r="P16" s="957"/>
      <c r="Q16" s="957"/>
      <c r="R16" s="958"/>
      <c r="S16" s="400"/>
      <c r="U16" s="383"/>
      <c r="V16" s="397"/>
    </row>
    <row r="17" spans="2:25" s="382" customFormat="1" x14ac:dyDescent="0.2">
      <c r="B17" s="384" t="s">
        <v>2851</v>
      </c>
      <c r="C17" s="384"/>
      <c r="D17" s="384"/>
      <c r="E17" s="384"/>
      <c r="F17" s="445"/>
      <c r="G17" s="384"/>
      <c r="H17" s="406"/>
      <c r="I17" s="384"/>
      <c r="J17" s="445"/>
      <c r="K17" s="384"/>
      <c r="L17" s="406"/>
      <c r="M17" s="384"/>
      <c r="N17" s="406"/>
      <c r="O17" s="384"/>
      <c r="P17" s="406"/>
      <c r="Q17" s="384"/>
      <c r="R17" s="425"/>
      <c r="S17" s="384"/>
      <c r="T17" s="383"/>
      <c r="U17" s="383"/>
      <c r="V17" s="397"/>
      <c r="W17" s="383"/>
      <c r="X17" s="383"/>
      <c r="Y17" s="383"/>
    </row>
    <row r="18" spans="2:25" s="382" customFormat="1" x14ac:dyDescent="0.2">
      <c r="B18" s="386" t="s">
        <v>2795</v>
      </c>
      <c r="C18" s="384"/>
      <c r="D18" s="445"/>
      <c r="E18" s="384"/>
      <c r="F18" s="445"/>
      <c r="G18" s="384"/>
      <c r="H18" s="406"/>
      <c r="I18" s="384"/>
      <c r="J18" s="445"/>
      <c r="K18" s="384"/>
      <c r="L18" s="406"/>
      <c r="M18" s="384"/>
      <c r="N18" s="406"/>
      <c r="O18" s="384"/>
      <c r="P18" s="406"/>
      <c r="Q18" s="384"/>
      <c r="R18" s="425"/>
      <c r="S18" s="384"/>
      <c r="T18" s="383"/>
      <c r="U18" s="383"/>
      <c r="V18" s="383"/>
      <c r="W18" s="383"/>
      <c r="X18" s="383"/>
      <c r="Y18" s="383"/>
    </row>
    <row r="19" spans="2:25" s="382" customFormat="1" ht="25.5" x14ac:dyDescent="0.2">
      <c r="B19" s="386" t="s">
        <v>2809</v>
      </c>
      <c r="C19" s="384"/>
      <c r="D19" s="384" t="s">
        <v>2828</v>
      </c>
      <c r="E19" s="384"/>
      <c r="F19" s="445"/>
      <c r="G19" s="384"/>
      <c r="H19" s="406"/>
      <c r="I19" s="384"/>
      <c r="J19" s="445"/>
      <c r="K19" s="384"/>
      <c r="L19" s="406"/>
      <c r="M19" s="384"/>
      <c r="N19" s="406"/>
      <c r="O19" s="384"/>
      <c r="P19" s="406"/>
      <c r="Q19" s="384"/>
      <c r="R19" s="425"/>
      <c r="S19" s="384"/>
      <c r="T19" s="383"/>
      <c r="U19" s="383"/>
      <c r="V19" s="383"/>
      <c r="W19" s="383"/>
      <c r="X19" s="383"/>
      <c r="Y19" s="383"/>
    </row>
    <row r="20" spans="2:25" s="382" customFormat="1" x14ac:dyDescent="0.2">
      <c r="B20" s="386" t="s">
        <v>2810</v>
      </c>
      <c r="C20" s="384"/>
      <c r="D20" s="384" t="s">
        <v>2828</v>
      </c>
      <c r="E20" s="384"/>
      <c r="F20" s="445"/>
      <c r="G20" s="384"/>
      <c r="H20" s="406"/>
      <c r="I20" s="384"/>
      <c r="J20" s="445"/>
      <c r="K20" s="384"/>
      <c r="L20" s="406"/>
      <c r="M20" s="384"/>
      <c r="N20" s="406"/>
      <c r="O20" s="384"/>
      <c r="P20" s="406"/>
      <c r="Q20" s="384"/>
      <c r="R20" s="425"/>
      <c r="S20" s="384"/>
      <c r="T20" s="448"/>
      <c r="U20" s="383"/>
      <c r="V20" s="383"/>
      <c r="W20" s="383"/>
      <c r="X20" s="383"/>
      <c r="Y20" s="383"/>
    </row>
    <row r="21" spans="2:25" s="382" customFormat="1" x14ac:dyDescent="0.2">
      <c r="B21" s="386" t="s">
        <v>2829</v>
      </c>
      <c r="C21" s="384"/>
      <c r="D21" s="384" t="s">
        <v>85</v>
      </c>
      <c r="E21" s="384"/>
      <c r="F21" s="445"/>
      <c r="G21" s="384"/>
      <c r="H21" s="406"/>
      <c r="I21" s="384"/>
      <c r="J21" s="445"/>
      <c r="K21" s="384"/>
      <c r="L21" s="406"/>
      <c r="M21" s="384"/>
      <c r="N21" s="406"/>
      <c r="O21" s="384"/>
      <c r="P21" s="406"/>
      <c r="Q21" s="384"/>
      <c r="R21" s="425"/>
      <c r="S21" s="384"/>
      <c r="T21" s="448"/>
      <c r="U21" s="383"/>
      <c r="V21" s="383"/>
      <c r="W21" s="383"/>
      <c r="X21" s="383"/>
      <c r="Y21" s="383"/>
    </row>
    <row r="22" spans="2:25" s="382" customFormat="1" x14ac:dyDescent="0.2">
      <c r="B22" s="386" t="s">
        <v>2830</v>
      </c>
      <c r="C22" s="384"/>
      <c r="D22" s="384" t="s">
        <v>85</v>
      </c>
      <c r="E22" s="384"/>
      <c r="F22" s="445"/>
      <c r="G22" s="384"/>
      <c r="H22" s="406"/>
      <c r="I22" s="384"/>
      <c r="J22" s="445"/>
      <c r="K22" s="384"/>
      <c r="L22" s="406"/>
      <c r="M22" s="384"/>
      <c r="N22" s="406"/>
      <c r="O22" s="384"/>
      <c r="P22" s="406"/>
      <c r="Q22" s="384"/>
      <c r="R22" s="425"/>
      <c r="S22" s="384"/>
      <c r="T22" s="448"/>
      <c r="U22" s="383"/>
      <c r="V22" s="383"/>
      <c r="W22" s="383"/>
      <c r="X22" s="383"/>
      <c r="Y22" s="383"/>
    </row>
    <row r="23" spans="2:25" ht="25.5" x14ac:dyDescent="0.2">
      <c r="B23" s="386" t="s">
        <v>5374</v>
      </c>
      <c r="C23" s="384"/>
      <c r="D23" s="384">
        <v>2</v>
      </c>
      <c r="E23" s="384"/>
      <c r="F23" s="384">
        <v>1</v>
      </c>
      <c r="G23" s="384"/>
      <c r="H23" s="406">
        <f>D23*F23</f>
        <v>2</v>
      </c>
      <c r="I23" s="384"/>
      <c r="J23" s="384">
        <f>'Respondent Burden (Subs L &amp; Y)'!M52</f>
        <v>0</v>
      </c>
      <c r="K23" s="384"/>
      <c r="L23" s="423">
        <f>H23*J23</f>
        <v>0</v>
      </c>
      <c r="M23" s="384"/>
      <c r="N23" s="423">
        <f>L23*0.05</f>
        <v>0</v>
      </c>
      <c r="O23" s="384"/>
      <c r="P23" s="423">
        <f>L23*0.1</f>
        <v>0</v>
      </c>
      <c r="Q23" s="384"/>
      <c r="R23" s="426">
        <f>L23*$V$3+N23*$V$4+P23*$V$5</f>
        <v>0</v>
      </c>
      <c r="S23" s="384"/>
      <c r="T23" s="448"/>
    </row>
    <row r="24" spans="2:25" s="382" customFormat="1" x14ac:dyDescent="0.2">
      <c r="B24" s="386" t="s">
        <v>2797</v>
      </c>
      <c r="C24" s="384"/>
      <c r="D24" s="445"/>
      <c r="E24" s="384"/>
      <c r="F24" s="445"/>
      <c r="G24" s="384"/>
      <c r="H24" s="406"/>
      <c r="I24" s="384"/>
      <c r="J24" s="445"/>
      <c r="K24" s="384"/>
      <c r="L24" s="406"/>
      <c r="M24" s="384"/>
      <c r="N24" s="406"/>
      <c r="O24" s="384"/>
      <c r="P24" s="406"/>
      <c r="Q24" s="384"/>
      <c r="R24" s="425"/>
      <c r="S24" s="384"/>
      <c r="T24" s="448"/>
      <c r="U24" s="383"/>
      <c r="V24" s="383"/>
      <c r="W24" s="383"/>
      <c r="X24" s="383"/>
      <c r="Y24" s="383"/>
    </row>
    <row r="25" spans="2:25" x14ac:dyDescent="0.2">
      <c r="B25" s="384" t="s">
        <v>2770</v>
      </c>
      <c r="C25" s="384"/>
      <c r="D25" s="384">
        <v>2</v>
      </c>
      <c r="E25" s="384"/>
      <c r="F25" s="384">
        <v>1</v>
      </c>
      <c r="G25" s="384"/>
      <c r="H25" s="406">
        <f>D25*F25</f>
        <v>2</v>
      </c>
      <c r="I25" s="384"/>
      <c r="J25" s="384">
        <f>'Respondent Burden (Subs L &amp; Y)'!M54</f>
        <v>4</v>
      </c>
      <c r="K25" s="384"/>
      <c r="L25" s="423">
        <f>H25*J25</f>
        <v>8</v>
      </c>
      <c r="M25" s="384"/>
      <c r="N25" s="424">
        <f>L25*0.05</f>
        <v>0.4</v>
      </c>
      <c r="O25" s="384"/>
      <c r="P25" s="424">
        <f>L25*0.1</f>
        <v>0.8</v>
      </c>
      <c r="Q25" s="384"/>
      <c r="R25" s="425">
        <f>L25*$V$3+N25*$V$4+P25*$V$5</f>
        <v>443.56799999999998</v>
      </c>
      <c r="S25" s="384"/>
    </row>
    <row r="26" spans="2:25" x14ac:dyDescent="0.2">
      <c r="B26" s="384" t="s">
        <v>5375</v>
      </c>
      <c r="C26" s="384"/>
      <c r="D26" s="384">
        <v>2</v>
      </c>
      <c r="E26" s="384"/>
      <c r="F26" s="384">
        <v>1</v>
      </c>
      <c r="G26" s="384"/>
      <c r="H26" s="406">
        <f>D26*F26</f>
        <v>2</v>
      </c>
      <c r="I26" s="384"/>
      <c r="J26" s="384">
        <f>'Respondent Burden (Subs L &amp; Y)'!M55</f>
        <v>0.08</v>
      </c>
      <c r="K26" s="384"/>
      <c r="L26" s="428">
        <f>ROUND(H26*J26,2)</f>
        <v>0.16</v>
      </c>
      <c r="M26" s="384"/>
      <c r="N26" s="428">
        <f>ROUND(L26*0.05,2)</f>
        <v>0.01</v>
      </c>
      <c r="O26" s="384"/>
      <c r="P26" s="428">
        <f>ROUND(L26*0.1,2)</f>
        <v>0.02</v>
      </c>
      <c r="Q26" s="384"/>
      <c r="R26" s="425">
        <f>L26*$V$3+N26*$V$4+P26*$V$5</f>
        <v>9.111600000000001</v>
      </c>
      <c r="S26" s="384"/>
    </row>
    <row r="27" spans="2:25" x14ac:dyDescent="0.2">
      <c r="B27" s="384" t="s">
        <v>5376</v>
      </c>
      <c r="C27" s="384"/>
      <c r="D27" s="384" t="s">
        <v>85</v>
      </c>
      <c r="E27" s="384"/>
      <c r="F27" s="384"/>
      <c r="G27" s="384"/>
      <c r="H27" s="406"/>
      <c r="I27" s="384"/>
      <c r="J27" s="384"/>
      <c r="K27" s="384"/>
      <c r="L27" s="384"/>
      <c r="M27" s="384"/>
      <c r="N27" s="409"/>
      <c r="O27" s="384"/>
      <c r="P27" s="409"/>
      <c r="Q27" s="384"/>
      <c r="R27" s="425"/>
      <c r="S27" s="384"/>
      <c r="T27" s="448"/>
    </row>
    <row r="28" spans="2:25" s="382" customFormat="1" ht="25.5" x14ac:dyDescent="0.2">
      <c r="B28" s="400" t="s">
        <v>2834</v>
      </c>
      <c r="C28" s="446"/>
      <c r="D28" s="416"/>
      <c r="E28" s="416"/>
      <c r="F28" s="416"/>
      <c r="G28" s="416"/>
      <c r="H28" s="416"/>
      <c r="I28" s="416"/>
      <c r="J28" s="416"/>
      <c r="K28" s="416"/>
      <c r="L28" s="962">
        <f>ROUND(SUM(L17:P27),0)</f>
        <v>9</v>
      </c>
      <c r="M28" s="962"/>
      <c r="N28" s="962"/>
      <c r="O28" s="962"/>
      <c r="P28" s="962"/>
      <c r="Q28" s="409"/>
      <c r="R28" s="426">
        <f>ROUND(SUM(R17:R27),0)</f>
        <v>453</v>
      </c>
      <c r="S28" s="384"/>
      <c r="T28" s="422"/>
      <c r="U28" s="383"/>
      <c r="V28" s="383"/>
      <c r="W28" s="383"/>
      <c r="X28" s="383"/>
      <c r="Y28" s="383"/>
    </row>
    <row r="29" spans="2:25" x14ac:dyDescent="0.2">
      <c r="B29" s="400" t="s">
        <v>5377</v>
      </c>
      <c r="C29" s="419"/>
      <c r="D29" s="420"/>
      <c r="E29" s="420"/>
      <c r="F29" s="420"/>
      <c r="G29" s="420"/>
      <c r="H29" s="420"/>
      <c r="I29" s="420"/>
      <c r="J29" s="420"/>
      <c r="K29" s="420"/>
      <c r="L29" s="963">
        <f>L15+L28</f>
        <v>92</v>
      </c>
      <c r="M29" s="963"/>
      <c r="N29" s="963"/>
      <c r="O29" s="963"/>
      <c r="P29" s="963"/>
      <c r="Q29" s="447"/>
      <c r="R29" s="430">
        <f>ROUND(R15+R28,-1)</f>
        <v>4440</v>
      </c>
      <c r="S29" s="384"/>
      <c r="T29" s="422"/>
    </row>
    <row r="31" spans="2:25" x14ac:dyDescent="0.2">
      <c r="B31" s="399"/>
      <c r="C31" s="399"/>
    </row>
    <row r="33" spans="2:30" x14ac:dyDescent="0.2">
      <c r="B33" s="383" t="s">
        <v>2838</v>
      </c>
    </row>
    <row r="34" spans="2:30" ht="39.75" customHeight="1" x14ac:dyDescent="0.2">
      <c r="B34" s="967" t="s">
        <v>5361</v>
      </c>
      <c r="C34" s="967"/>
      <c r="D34" s="967"/>
      <c r="E34" s="967"/>
      <c r="F34" s="967"/>
      <c r="G34" s="967"/>
      <c r="H34" s="967"/>
      <c r="I34" s="967"/>
      <c r="J34" s="967"/>
      <c r="K34" s="967"/>
      <c r="L34" s="967"/>
      <c r="M34" s="967"/>
      <c r="N34" s="967"/>
      <c r="O34" s="967"/>
      <c r="P34" s="967"/>
      <c r="Q34" s="967"/>
      <c r="R34" s="967"/>
      <c r="S34" s="399"/>
    </row>
    <row r="35" spans="2:30" ht="39" customHeight="1" x14ac:dyDescent="0.2">
      <c r="B35" s="971" t="s">
        <v>5378</v>
      </c>
      <c r="C35" s="971"/>
      <c r="D35" s="971"/>
      <c r="E35" s="971"/>
      <c r="F35" s="971"/>
      <c r="G35" s="971"/>
      <c r="H35" s="971"/>
      <c r="I35" s="971"/>
      <c r="J35" s="971"/>
      <c r="K35" s="971"/>
      <c r="L35" s="971"/>
      <c r="M35" s="971"/>
      <c r="N35" s="971"/>
      <c r="O35" s="971"/>
      <c r="P35" s="971"/>
      <c r="Q35" s="971"/>
      <c r="R35" s="971"/>
      <c r="S35" s="435"/>
      <c r="AA35" s="975"/>
      <c r="AB35" s="975"/>
      <c r="AC35" s="975"/>
    </row>
    <row r="36" spans="2:30" x14ac:dyDescent="0.2">
      <c r="B36" s="383" t="s">
        <v>5379</v>
      </c>
      <c r="AA36" s="972" t="s">
        <v>2856</v>
      </c>
      <c r="AB36" s="972"/>
      <c r="AC36" s="972"/>
    </row>
    <row r="37" spans="2:30" ht="25.5" x14ac:dyDescent="0.2">
      <c r="B37" s="382" t="s">
        <v>5380</v>
      </c>
      <c r="C37" s="382"/>
      <c r="AA37" s="439" t="s">
        <v>2840</v>
      </c>
      <c r="AB37" s="439" t="s">
        <v>2843</v>
      </c>
      <c r="AC37" s="439" t="s">
        <v>2857</v>
      </c>
      <c r="AD37" s="385" t="s">
        <v>30</v>
      </c>
    </row>
    <row r="38" spans="2:30" x14ac:dyDescent="0.2">
      <c r="B38" s="383" t="s">
        <v>5381</v>
      </c>
      <c r="R38" s="394"/>
      <c r="S38" s="394"/>
      <c r="AA38" s="386" t="s">
        <v>2765</v>
      </c>
      <c r="AB38" s="440">
        <f>L15</f>
        <v>83</v>
      </c>
      <c r="AC38" s="441">
        <f>R15</f>
        <v>3990</v>
      </c>
      <c r="AD38" s="436"/>
    </row>
    <row r="39" spans="2:30" x14ac:dyDescent="0.2">
      <c r="B39" s="383" t="s">
        <v>5382</v>
      </c>
      <c r="R39" s="394"/>
      <c r="S39" s="394"/>
      <c r="AA39" s="386" t="s">
        <v>2768</v>
      </c>
      <c r="AB39" s="440">
        <f>L28</f>
        <v>9</v>
      </c>
      <c r="AC39" s="441">
        <f>R28</f>
        <v>453</v>
      </c>
      <c r="AD39" s="436"/>
    </row>
    <row r="40" spans="2:30" x14ac:dyDescent="0.2">
      <c r="B40" s="383" t="s">
        <v>5383</v>
      </c>
      <c r="R40" s="394"/>
      <c r="S40" s="394"/>
      <c r="AA40" s="439" t="s">
        <v>2773</v>
      </c>
      <c r="AB40" s="443">
        <f>SUM(AB38:AB39)</f>
        <v>92</v>
      </c>
      <c r="AC40" s="444">
        <f>ROUND(SUM(AC38:AC39),-1)</f>
        <v>4440</v>
      </c>
      <c r="AD40" s="436"/>
    </row>
    <row r="41" spans="2:30" x14ac:dyDescent="0.2">
      <c r="B41" s="383" t="s">
        <v>5384</v>
      </c>
      <c r="R41" s="394"/>
      <c r="S41" s="394"/>
    </row>
    <row r="43" spans="2:30" x14ac:dyDescent="0.2">
      <c r="R43" s="394"/>
      <c r="S43" s="394"/>
    </row>
    <row r="44" spans="2:30" x14ac:dyDescent="0.2">
      <c r="B44" s="448"/>
      <c r="C44" s="448"/>
      <c r="D44" s="449"/>
      <c r="E44" s="449"/>
      <c r="F44" s="449"/>
      <c r="G44" s="449"/>
      <c r="H44" s="449"/>
      <c r="I44" s="449"/>
      <c r="J44" s="449"/>
      <c r="K44" s="449"/>
      <c r="L44" s="449"/>
      <c r="M44" s="449"/>
      <c r="N44" s="449"/>
      <c r="O44" s="449"/>
      <c r="P44" s="449"/>
      <c r="Q44" s="449"/>
      <c r="R44" s="450"/>
      <c r="S44" s="450"/>
      <c r="T44" s="448"/>
    </row>
    <row r="45" spans="2:30" x14ac:dyDescent="0.2">
      <c r="B45" s="448"/>
      <c r="C45" s="448"/>
      <c r="D45" s="448"/>
      <c r="E45" s="448"/>
      <c r="F45" s="448"/>
      <c r="G45" s="448"/>
      <c r="H45" s="448"/>
      <c r="I45" s="448"/>
      <c r="J45" s="448"/>
      <c r="K45" s="448"/>
      <c r="L45" s="973"/>
      <c r="M45" s="973"/>
      <c r="N45" s="973"/>
      <c r="O45" s="973"/>
      <c r="P45" s="973"/>
      <c r="Q45" s="448"/>
      <c r="R45" s="451"/>
      <c r="S45" s="451"/>
      <c r="T45" s="448"/>
    </row>
  </sheetData>
  <mergeCells count="20">
    <mergeCell ref="S3:S4"/>
    <mergeCell ref="B34:R34"/>
    <mergeCell ref="B35:R35"/>
    <mergeCell ref="AA35:AC35"/>
    <mergeCell ref="AA36:AC36"/>
    <mergeCell ref="B3:B4"/>
    <mergeCell ref="L45:P45"/>
    <mergeCell ref="C3:C4"/>
    <mergeCell ref="E3:E4"/>
    <mergeCell ref="G3:G4"/>
    <mergeCell ref="I3:I4"/>
    <mergeCell ref="K3:K4"/>
    <mergeCell ref="B5:R5"/>
    <mergeCell ref="L15:P15"/>
    <mergeCell ref="B16:R16"/>
    <mergeCell ref="L28:P28"/>
    <mergeCell ref="L29:P29"/>
    <mergeCell ref="M3:M4"/>
    <mergeCell ref="O3:O4"/>
    <mergeCell ref="Q3:Q4"/>
  </mergeCells>
  <pageMargins left="0.7" right="0.7" top="0.75" bottom="0.75" header="0.3" footer="0.3"/>
  <pageSetup orientation="portrait"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DEB81-69AE-4117-AF55-50F322720E4A}">
  <dimension ref="B1:C56"/>
  <sheetViews>
    <sheetView zoomScale="85" zoomScaleNormal="85" workbookViewId="0"/>
  </sheetViews>
  <sheetFormatPr defaultColWidth="9.140625" defaultRowHeight="15.75" x14ac:dyDescent="0.25"/>
  <cols>
    <col min="1" max="1" width="9.140625" style="13"/>
    <col min="2" max="2" width="18.42578125" style="13" customWidth="1"/>
    <col min="3" max="3" width="57.5703125" style="13" bestFit="1" customWidth="1"/>
    <col min="4" max="16384" width="9.140625" style="13"/>
  </cols>
  <sheetData>
    <row r="1" spans="2:3" x14ac:dyDescent="0.25">
      <c r="B1" s="34" t="s">
        <v>2858</v>
      </c>
      <c r="C1" s="34"/>
    </row>
    <row r="2" spans="2:3" x14ac:dyDescent="0.25">
      <c r="B2" s="36" t="s">
        <v>2859</v>
      </c>
    </row>
    <row r="3" spans="2:3" x14ac:dyDescent="0.25">
      <c r="C3" s="36"/>
    </row>
    <row r="4" spans="2:3" x14ac:dyDescent="0.25">
      <c r="B4" s="14" t="s">
        <v>2860</v>
      </c>
      <c r="C4" s="14" t="s">
        <v>2861</v>
      </c>
    </row>
    <row r="5" spans="2:3" x14ac:dyDescent="0.25">
      <c r="B5" s="14" t="s">
        <v>2862</v>
      </c>
      <c r="C5" s="14" t="s">
        <v>2863</v>
      </c>
    </row>
    <row r="6" spans="2:3" x14ac:dyDescent="0.25">
      <c r="B6" s="14" t="s">
        <v>2864</v>
      </c>
      <c r="C6" s="14" t="s">
        <v>2865</v>
      </c>
    </row>
    <row r="7" spans="2:3" x14ac:dyDescent="0.25">
      <c r="B7" s="14" t="s">
        <v>2866</v>
      </c>
      <c r="C7" s="14" t="s">
        <v>2867</v>
      </c>
    </row>
    <row r="8" spans="2:3" x14ac:dyDescent="0.25">
      <c r="B8" s="14" t="s">
        <v>2868</v>
      </c>
      <c r="C8" s="14" t="s">
        <v>2869</v>
      </c>
    </row>
    <row r="9" spans="2:3" x14ac:dyDescent="0.25">
      <c r="B9" s="14" t="s">
        <v>2870</v>
      </c>
      <c r="C9" s="14" t="s">
        <v>2871</v>
      </c>
    </row>
    <row r="10" spans="2:3" x14ac:dyDescent="0.25">
      <c r="B10" s="14" t="s">
        <v>976</v>
      </c>
      <c r="C10" s="14" t="s">
        <v>2872</v>
      </c>
    </row>
    <row r="11" spans="2:3" x14ac:dyDescent="0.25">
      <c r="B11" s="14" t="s">
        <v>235</v>
      </c>
      <c r="C11" s="14" t="s">
        <v>2873</v>
      </c>
    </row>
    <row r="12" spans="2:3" x14ac:dyDescent="0.25">
      <c r="B12" s="14" t="s">
        <v>2874</v>
      </c>
      <c r="C12" s="14" t="s">
        <v>2875</v>
      </c>
    </row>
    <row r="13" spans="2:3" x14ac:dyDescent="0.25">
      <c r="B13" s="14" t="s">
        <v>2876</v>
      </c>
      <c r="C13" s="14" t="s">
        <v>2877</v>
      </c>
    </row>
    <row r="14" spans="2:3" x14ac:dyDescent="0.25">
      <c r="B14" s="14" t="s">
        <v>2878</v>
      </c>
      <c r="C14" s="14" t="s">
        <v>2879</v>
      </c>
    </row>
    <row r="15" spans="2:3" x14ac:dyDescent="0.25">
      <c r="B15" s="14" t="s">
        <v>2880</v>
      </c>
      <c r="C15" s="14" t="s">
        <v>2881</v>
      </c>
    </row>
    <row r="16" spans="2:3" x14ac:dyDescent="0.25">
      <c r="B16" s="14" t="s">
        <v>2882</v>
      </c>
      <c r="C16" s="14" t="s">
        <v>2883</v>
      </c>
    </row>
    <row r="17" spans="2:3" x14ac:dyDescent="0.25">
      <c r="B17" s="14" t="s">
        <v>2884</v>
      </c>
      <c r="C17" s="14" t="s">
        <v>2885</v>
      </c>
    </row>
    <row r="18" spans="2:3" ht="18.75" x14ac:dyDescent="0.25">
      <c r="B18" s="14" t="s">
        <v>2886</v>
      </c>
      <c r="C18" s="14" t="s">
        <v>2887</v>
      </c>
    </row>
    <row r="19" spans="2:3" ht="18.75" x14ac:dyDescent="0.25">
      <c r="B19" s="14" t="s">
        <v>2888</v>
      </c>
      <c r="C19" s="14" t="s">
        <v>2889</v>
      </c>
    </row>
    <row r="20" spans="2:3" ht="18.75" x14ac:dyDescent="0.25">
      <c r="B20" s="14" t="s">
        <v>2890</v>
      </c>
      <c r="C20" s="14" t="s">
        <v>2891</v>
      </c>
    </row>
    <row r="21" spans="2:3" x14ac:dyDescent="0.25">
      <c r="B21" s="14" t="s">
        <v>2892</v>
      </c>
      <c r="C21" s="14" t="s">
        <v>2893</v>
      </c>
    </row>
    <row r="22" spans="2:3" x14ac:dyDescent="0.25">
      <c r="B22" s="14" t="s">
        <v>2894</v>
      </c>
      <c r="C22" s="14" t="s">
        <v>1954</v>
      </c>
    </row>
    <row r="23" spans="2:3" x14ac:dyDescent="0.25">
      <c r="B23" s="14" t="s">
        <v>2895</v>
      </c>
      <c r="C23" s="14" t="s">
        <v>2896</v>
      </c>
    </row>
    <row r="24" spans="2:3" x14ac:dyDescent="0.25">
      <c r="B24" s="14" t="s">
        <v>2897</v>
      </c>
      <c r="C24" s="14" t="s">
        <v>2898</v>
      </c>
    </row>
    <row r="25" spans="2:3" x14ac:dyDescent="0.25">
      <c r="B25" s="14" t="s">
        <v>2899</v>
      </c>
      <c r="C25" s="14" t="s">
        <v>2900</v>
      </c>
    </row>
    <row r="26" spans="2:3" x14ac:dyDescent="0.25">
      <c r="B26" s="14" t="s">
        <v>2901</v>
      </c>
      <c r="C26" s="14" t="s">
        <v>2902</v>
      </c>
    </row>
    <row r="27" spans="2:3" x14ac:dyDescent="0.25">
      <c r="B27" s="14" t="s">
        <v>2903</v>
      </c>
      <c r="C27" s="14" t="s">
        <v>2904</v>
      </c>
    </row>
    <row r="28" spans="2:3" x14ac:dyDescent="0.25">
      <c r="B28" s="14" t="s">
        <v>2905</v>
      </c>
      <c r="C28" s="14" t="s">
        <v>2906</v>
      </c>
    </row>
    <row r="29" spans="2:3" x14ac:dyDescent="0.25">
      <c r="B29" s="14" t="s">
        <v>2907</v>
      </c>
      <c r="C29" s="14" t="s">
        <v>2908</v>
      </c>
    </row>
    <row r="30" spans="2:3" x14ac:dyDescent="0.25">
      <c r="B30" s="14" t="s">
        <v>2909</v>
      </c>
      <c r="C30" s="14" t="s">
        <v>2910</v>
      </c>
    </row>
    <row r="31" spans="2:3" x14ac:dyDescent="0.25">
      <c r="B31" s="14" t="s">
        <v>2911</v>
      </c>
      <c r="C31" s="14" t="s">
        <v>2912</v>
      </c>
    </row>
    <row r="32" spans="2:3" x14ac:dyDescent="0.25">
      <c r="B32" s="14" t="s">
        <v>2913</v>
      </c>
      <c r="C32" s="14" t="s">
        <v>2914</v>
      </c>
    </row>
    <row r="33" spans="2:3" x14ac:dyDescent="0.25">
      <c r="B33" s="14" t="s">
        <v>2915</v>
      </c>
      <c r="C33" s="14" t="s">
        <v>2916</v>
      </c>
    </row>
    <row r="34" spans="2:3" x14ac:dyDescent="0.25">
      <c r="B34" s="14" t="s">
        <v>2917</v>
      </c>
      <c r="C34" s="14" t="s">
        <v>2918</v>
      </c>
    </row>
    <row r="35" spans="2:3" x14ac:dyDescent="0.25">
      <c r="B35" s="14" t="s">
        <v>2919</v>
      </c>
      <c r="C35" s="14" t="s">
        <v>2920</v>
      </c>
    </row>
    <row r="36" spans="2:3" x14ac:dyDescent="0.25">
      <c r="B36" s="14" t="s">
        <v>2921</v>
      </c>
      <c r="C36" s="14" t="s">
        <v>2922</v>
      </c>
    </row>
    <row r="37" spans="2:3" x14ac:dyDescent="0.25">
      <c r="B37" s="14" t="s">
        <v>2923</v>
      </c>
      <c r="C37" s="14" t="s">
        <v>2924</v>
      </c>
    </row>
    <row r="38" spans="2:3" x14ac:dyDescent="0.25">
      <c r="B38" s="14" t="s">
        <v>2925</v>
      </c>
      <c r="C38" s="14" t="s">
        <v>2926</v>
      </c>
    </row>
    <row r="39" spans="2:3" x14ac:dyDescent="0.25">
      <c r="B39" s="14" t="s">
        <v>2927</v>
      </c>
      <c r="C39" s="14" t="s">
        <v>2928</v>
      </c>
    </row>
    <row r="40" spans="2:3" x14ac:dyDescent="0.25">
      <c r="B40" s="14" t="s">
        <v>2929</v>
      </c>
      <c r="C40" s="14" t="s">
        <v>2930</v>
      </c>
    </row>
    <row r="41" spans="2:3" x14ac:dyDescent="0.25">
      <c r="B41" s="14" t="s">
        <v>2931</v>
      </c>
      <c r="C41" s="14" t="s">
        <v>2932</v>
      </c>
    </row>
    <row r="42" spans="2:3" x14ac:dyDescent="0.25">
      <c r="B42" s="14" t="s">
        <v>2933</v>
      </c>
      <c r="C42" s="14" t="s">
        <v>2934</v>
      </c>
    </row>
    <row r="43" spans="2:3" x14ac:dyDescent="0.25">
      <c r="B43" s="14" t="s">
        <v>729</v>
      </c>
      <c r="C43" s="14" t="s">
        <v>2935</v>
      </c>
    </row>
    <row r="44" spans="2:3" x14ac:dyDescent="0.25">
      <c r="B44" s="14" t="s">
        <v>2936</v>
      </c>
      <c r="C44" s="14" t="s">
        <v>2937</v>
      </c>
    </row>
    <row r="45" spans="2:3" x14ac:dyDescent="0.25">
      <c r="B45" s="14" t="s">
        <v>2938</v>
      </c>
      <c r="C45" s="14" t="s">
        <v>2939</v>
      </c>
    </row>
    <row r="46" spans="2:3" x14ac:dyDescent="0.25">
      <c r="B46" s="14" t="s">
        <v>2940</v>
      </c>
      <c r="C46" s="14" t="s">
        <v>2941</v>
      </c>
    </row>
    <row r="47" spans="2:3" x14ac:dyDescent="0.25">
      <c r="B47" s="14" t="s">
        <v>2942</v>
      </c>
      <c r="C47" s="14" t="s">
        <v>2943</v>
      </c>
    </row>
    <row r="48" spans="2:3" x14ac:dyDescent="0.25">
      <c r="B48" s="14" t="s">
        <v>2944</v>
      </c>
      <c r="C48" s="14" t="s">
        <v>2945</v>
      </c>
    </row>
    <row r="49" spans="2:3" x14ac:dyDescent="0.25">
      <c r="B49" s="14" t="s">
        <v>2946</v>
      </c>
      <c r="C49" s="14" t="s">
        <v>2947</v>
      </c>
    </row>
    <row r="50" spans="2:3" x14ac:dyDescent="0.25">
      <c r="B50" s="14" t="s">
        <v>2948</v>
      </c>
      <c r="C50" s="14" t="s">
        <v>2949</v>
      </c>
    </row>
    <row r="51" spans="2:3" x14ac:dyDescent="0.25">
      <c r="B51" s="14" t="s">
        <v>2950</v>
      </c>
      <c r="C51" s="14" t="s">
        <v>2951</v>
      </c>
    </row>
    <row r="52" spans="2:3" x14ac:dyDescent="0.25">
      <c r="B52" s="14" t="s">
        <v>2952</v>
      </c>
      <c r="C52" s="14" t="s">
        <v>2953</v>
      </c>
    </row>
    <row r="53" spans="2:3" x14ac:dyDescent="0.25">
      <c r="B53" s="14" t="s">
        <v>2954</v>
      </c>
      <c r="C53" s="14" t="s">
        <v>2955</v>
      </c>
    </row>
    <row r="54" spans="2:3" x14ac:dyDescent="0.25">
      <c r="B54" s="14" t="s">
        <v>2956</v>
      </c>
      <c r="C54" s="14" t="s">
        <v>2957</v>
      </c>
    </row>
    <row r="55" spans="2:3" ht="18.75" x14ac:dyDescent="0.25">
      <c r="B55" s="14" t="s">
        <v>2272</v>
      </c>
      <c r="C55" s="14" t="s">
        <v>2958</v>
      </c>
    </row>
    <row r="56" spans="2:3" x14ac:dyDescent="0.25">
      <c r="B56" s="13" t="s">
        <v>2959</v>
      </c>
      <c r="C56" s="13" t="s">
        <v>2960</v>
      </c>
    </row>
  </sheetData>
  <pageMargins left="0.7" right="0.7" top="0.75" bottom="0.75" header="0.3" footer="0.3"/>
  <pageSetup orientation="portrait" horizontalDpi="1200"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912FA-7478-46FC-8EC8-56A96B6278EA}">
  <sheetPr codeName="Sheet65"/>
  <dimension ref="B1:C100"/>
  <sheetViews>
    <sheetView workbookViewId="0"/>
  </sheetViews>
  <sheetFormatPr defaultColWidth="9.140625" defaultRowHeight="15.75" x14ac:dyDescent="0.25"/>
  <cols>
    <col min="1" max="1" width="9.140625" style="13"/>
    <col min="2" max="2" width="76.42578125" style="13" customWidth="1"/>
    <col min="3" max="3" width="9.85546875" style="13" bestFit="1" customWidth="1"/>
    <col min="4" max="16384" width="9.140625" style="13"/>
  </cols>
  <sheetData>
    <row r="1" spans="2:3" x14ac:dyDescent="0.25">
      <c r="B1" s="37" t="s">
        <v>2961</v>
      </c>
    </row>
    <row r="2" spans="2:3" x14ac:dyDescent="0.25">
      <c r="B2" s="35" t="s">
        <v>2962</v>
      </c>
    </row>
    <row r="3" spans="2:3" x14ac:dyDescent="0.25">
      <c r="B3" s="14"/>
    </row>
    <row r="4" spans="2:3" x14ac:dyDescent="0.25">
      <c r="B4" s="14" t="s">
        <v>2963</v>
      </c>
    </row>
    <row r="5" spans="2:3" x14ac:dyDescent="0.25">
      <c r="B5" s="14" t="s">
        <v>2964</v>
      </c>
    </row>
    <row r="6" spans="2:3" x14ac:dyDescent="0.25">
      <c r="B6" s="14" t="s">
        <v>2965</v>
      </c>
    </row>
    <row r="7" spans="2:3" x14ac:dyDescent="0.25">
      <c r="B7" s="14" t="s">
        <v>2966</v>
      </c>
    </row>
    <row r="8" spans="2:3" x14ac:dyDescent="0.25">
      <c r="B8" s="14" t="s">
        <v>2967</v>
      </c>
    </row>
    <row r="9" spans="2:3" x14ac:dyDescent="0.25">
      <c r="B9" s="14" t="s">
        <v>2968</v>
      </c>
    </row>
    <row r="10" spans="2:3" x14ac:dyDescent="0.25">
      <c r="B10" s="14" t="s">
        <v>2969</v>
      </c>
    </row>
    <row r="11" spans="2:3" x14ac:dyDescent="0.25">
      <c r="B11" s="38" t="s">
        <v>2970</v>
      </c>
    </row>
    <row r="12" spans="2:3" ht="18.75" x14ac:dyDescent="0.25">
      <c r="B12" s="39" t="s">
        <v>2971</v>
      </c>
    </row>
    <row r="13" spans="2:3" ht="18.75" x14ac:dyDescent="0.25">
      <c r="B13" s="39" t="s">
        <v>2972</v>
      </c>
    </row>
    <row r="14" spans="2:3" x14ac:dyDescent="0.25">
      <c r="B14" s="14" t="s">
        <v>2973</v>
      </c>
      <c r="C14" s="14"/>
    </row>
    <row r="15" spans="2:3" x14ac:dyDescent="0.25">
      <c r="B15" s="14" t="s">
        <v>2974</v>
      </c>
    </row>
    <row r="16" spans="2:3" x14ac:dyDescent="0.25">
      <c r="B16" s="14" t="s">
        <v>2975</v>
      </c>
    </row>
    <row r="17" spans="2:2" x14ac:dyDescent="0.25">
      <c r="B17" s="34"/>
    </row>
    <row r="18" spans="2:2" x14ac:dyDescent="0.25">
      <c r="B18" s="36" t="s">
        <v>2976</v>
      </c>
    </row>
    <row r="19" spans="2:2" x14ac:dyDescent="0.25">
      <c r="B19" s="14" t="s">
        <v>2977</v>
      </c>
    </row>
    <row r="20" spans="2:2" x14ac:dyDescent="0.25">
      <c r="B20" s="14" t="s">
        <v>2978</v>
      </c>
    </row>
    <row r="21" spans="2:2" x14ac:dyDescent="0.25">
      <c r="B21" s="14" t="s">
        <v>2979</v>
      </c>
    </row>
    <row r="22" spans="2:2" x14ac:dyDescent="0.25">
      <c r="B22" s="14" t="s">
        <v>2980</v>
      </c>
    </row>
    <row r="23" spans="2:2" x14ac:dyDescent="0.25">
      <c r="B23" s="14" t="s">
        <v>2981</v>
      </c>
    </row>
    <row r="24" spans="2:2" x14ac:dyDescent="0.25">
      <c r="B24" s="14" t="s">
        <v>2982</v>
      </c>
    </row>
    <row r="25" spans="2:2" x14ac:dyDescent="0.25">
      <c r="B25" s="14" t="s">
        <v>2983</v>
      </c>
    </row>
    <row r="26" spans="2:2" x14ac:dyDescent="0.25">
      <c r="B26" s="14" t="s">
        <v>2984</v>
      </c>
    </row>
    <row r="27" spans="2:2" x14ac:dyDescent="0.25">
      <c r="B27" s="14" t="s">
        <v>2985</v>
      </c>
    </row>
    <row r="28" spans="2:2" x14ac:dyDescent="0.25">
      <c r="B28" s="14" t="s">
        <v>2986</v>
      </c>
    </row>
    <row r="29" spans="2:2" x14ac:dyDescent="0.25">
      <c r="B29" s="14" t="s">
        <v>2987</v>
      </c>
    </row>
    <row r="30" spans="2:2" x14ac:dyDescent="0.25">
      <c r="B30" s="14"/>
    </row>
    <row r="31" spans="2:2" x14ac:dyDescent="0.25">
      <c r="B31" s="36" t="s">
        <v>2988</v>
      </c>
    </row>
    <row r="32" spans="2:2" x14ac:dyDescent="0.25">
      <c r="B32" s="14" t="s">
        <v>2989</v>
      </c>
    </row>
    <row r="33" spans="2:2" x14ac:dyDescent="0.25">
      <c r="B33" s="14" t="s">
        <v>2990</v>
      </c>
    </row>
    <row r="34" spans="2:2" x14ac:dyDescent="0.25">
      <c r="B34" s="14" t="s">
        <v>2991</v>
      </c>
    </row>
    <row r="35" spans="2:2" x14ac:dyDescent="0.25">
      <c r="B35" s="14" t="s">
        <v>2992</v>
      </c>
    </row>
    <row r="36" spans="2:2" x14ac:dyDescent="0.25">
      <c r="B36" s="14" t="s">
        <v>2993</v>
      </c>
    </row>
    <row r="37" spans="2:2" x14ac:dyDescent="0.25">
      <c r="B37" s="14" t="s">
        <v>2994</v>
      </c>
    </row>
    <row r="38" spans="2:2" x14ac:dyDescent="0.25">
      <c r="B38" s="14" t="s">
        <v>2995</v>
      </c>
    </row>
    <row r="39" spans="2:2" x14ac:dyDescent="0.25">
      <c r="B39" s="14" t="s">
        <v>2996</v>
      </c>
    </row>
    <row r="40" spans="2:2" x14ac:dyDescent="0.25">
      <c r="B40" s="14" t="s">
        <v>2997</v>
      </c>
    </row>
    <row r="41" spans="2:2" x14ac:dyDescent="0.25">
      <c r="B41" s="14" t="s">
        <v>2998</v>
      </c>
    </row>
    <row r="42" spans="2:2" x14ac:dyDescent="0.25">
      <c r="B42" s="14" t="s">
        <v>2999</v>
      </c>
    </row>
    <row r="43" spans="2:2" x14ac:dyDescent="0.25">
      <c r="B43" s="14" t="s">
        <v>3000</v>
      </c>
    </row>
    <row r="44" spans="2:2" x14ac:dyDescent="0.25">
      <c r="B44" s="14" t="s">
        <v>3001</v>
      </c>
    </row>
    <row r="45" spans="2:2" x14ac:dyDescent="0.25">
      <c r="B45" s="14" t="s">
        <v>3002</v>
      </c>
    </row>
    <row r="46" spans="2:2" x14ac:dyDescent="0.25">
      <c r="B46" s="14" t="s">
        <v>3003</v>
      </c>
    </row>
    <row r="47" spans="2:2" x14ac:dyDescent="0.25">
      <c r="B47" s="14" t="s">
        <v>3004</v>
      </c>
    </row>
    <row r="48" spans="2:2" x14ac:dyDescent="0.25">
      <c r="B48" s="14" t="s">
        <v>3005</v>
      </c>
    </row>
    <row r="49" spans="2:2" x14ac:dyDescent="0.25">
      <c r="B49" s="40"/>
    </row>
    <row r="50" spans="2:2" x14ac:dyDescent="0.25">
      <c r="B50" s="36" t="s">
        <v>3006</v>
      </c>
    </row>
    <row r="51" spans="2:2" x14ac:dyDescent="0.25">
      <c r="B51" s="14" t="s">
        <v>3007</v>
      </c>
    </row>
    <row r="52" spans="2:2" x14ac:dyDescent="0.25">
      <c r="B52" s="14" t="s">
        <v>3008</v>
      </c>
    </row>
    <row r="53" spans="2:2" x14ac:dyDescent="0.25">
      <c r="B53" s="14" t="s">
        <v>3009</v>
      </c>
    </row>
    <row r="54" spans="2:2" x14ac:dyDescent="0.25">
      <c r="B54" s="14" t="s">
        <v>3010</v>
      </c>
    </row>
    <row r="55" spans="2:2" x14ac:dyDescent="0.25">
      <c r="B55" s="14" t="s">
        <v>3011</v>
      </c>
    </row>
    <row r="56" spans="2:2" x14ac:dyDescent="0.25">
      <c r="B56" s="14" t="s">
        <v>3012</v>
      </c>
    </row>
    <row r="57" spans="2:2" x14ac:dyDescent="0.25">
      <c r="B57" s="14" t="s">
        <v>3013</v>
      </c>
    </row>
    <row r="58" spans="2:2" x14ac:dyDescent="0.25">
      <c r="B58" s="14" t="s">
        <v>3014</v>
      </c>
    </row>
    <row r="59" spans="2:2" x14ac:dyDescent="0.25">
      <c r="B59" s="14" t="s">
        <v>3015</v>
      </c>
    </row>
    <row r="60" spans="2:2" x14ac:dyDescent="0.25">
      <c r="B60" s="14" t="s">
        <v>3016</v>
      </c>
    </row>
    <row r="61" spans="2:2" x14ac:dyDescent="0.25">
      <c r="B61" s="14" t="s">
        <v>3017</v>
      </c>
    </row>
    <row r="62" spans="2:2" x14ac:dyDescent="0.25">
      <c r="B62" s="14" t="s">
        <v>3018</v>
      </c>
    </row>
    <row r="63" spans="2:2" x14ac:dyDescent="0.25">
      <c r="B63" s="14" t="s">
        <v>3019</v>
      </c>
    </row>
    <row r="64" spans="2:2" x14ac:dyDescent="0.25">
      <c r="B64" s="14" t="s">
        <v>3020</v>
      </c>
    </row>
    <row r="65" spans="2:3" x14ac:dyDescent="0.25">
      <c r="B65" s="14" t="s">
        <v>3021</v>
      </c>
    </row>
    <row r="66" spans="2:3" x14ac:dyDescent="0.25">
      <c r="B66" s="14" t="s">
        <v>3022</v>
      </c>
      <c r="C66" s="14"/>
    </row>
    <row r="67" spans="2:3" x14ac:dyDescent="0.25">
      <c r="B67" s="14" t="s">
        <v>3023</v>
      </c>
    </row>
    <row r="68" spans="2:3" x14ac:dyDescent="0.25">
      <c r="B68" s="14"/>
    </row>
    <row r="69" spans="2:3" x14ac:dyDescent="0.25">
      <c r="B69" s="36" t="s">
        <v>3024</v>
      </c>
    </row>
    <row r="70" spans="2:3" x14ac:dyDescent="0.25">
      <c r="B70" s="38" t="s">
        <v>3025</v>
      </c>
    </row>
    <row r="71" spans="2:3" x14ac:dyDescent="0.25">
      <c r="B71" s="38" t="s">
        <v>3026</v>
      </c>
    </row>
    <row r="72" spans="2:3" x14ac:dyDescent="0.25">
      <c r="B72" s="38" t="s">
        <v>3027</v>
      </c>
    </row>
    <row r="73" spans="2:3" ht="18.75" x14ac:dyDescent="0.25">
      <c r="B73" s="38" t="s">
        <v>3028</v>
      </c>
    </row>
    <row r="74" spans="2:3" ht="18.75" x14ac:dyDescent="0.25">
      <c r="B74" s="38" t="s">
        <v>3029</v>
      </c>
    </row>
    <row r="75" spans="2:3" x14ac:dyDescent="0.25">
      <c r="B75" s="38" t="s">
        <v>3030</v>
      </c>
    </row>
    <row r="76" spans="2:3" x14ac:dyDescent="0.25">
      <c r="B76" s="38" t="s">
        <v>3031</v>
      </c>
    </row>
    <row r="77" spans="2:3" x14ac:dyDescent="0.25">
      <c r="B77" s="38" t="s">
        <v>3032</v>
      </c>
    </row>
    <row r="78" spans="2:3" ht="18.75" x14ac:dyDescent="0.25">
      <c r="B78" s="38" t="s">
        <v>3033</v>
      </c>
    </row>
    <row r="79" spans="2:3" x14ac:dyDescent="0.25">
      <c r="B79" s="38" t="s">
        <v>3034</v>
      </c>
    </row>
    <row r="80" spans="2:3" ht="18.75" x14ac:dyDescent="0.25">
      <c r="B80" s="38" t="s">
        <v>3035</v>
      </c>
    </row>
    <row r="81" spans="2:2" x14ac:dyDescent="0.25">
      <c r="B81" s="38" t="s">
        <v>3036</v>
      </c>
    </row>
    <row r="82" spans="2:2" x14ac:dyDescent="0.25">
      <c r="B82" s="38" t="s">
        <v>3037</v>
      </c>
    </row>
    <row r="83" spans="2:2" x14ac:dyDescent="0.25">
      <c r="B83" s="38" t="s">
        <v>3038</v>
      </c>
    </row>
    <row r="84" spans="2:2" ht="18.75" x14ac:dyDescent="0.25">
      <c r="B84" s="38" t="s">
        <v>3039</v>
      </c>
    </row>
    <row r="85" spans="2:2" x14ac:dyDescent="0.25">
      <c r="B85" s="38" t="s">
        <v>3040</v>
      </c>
    </row>
    <row r="86" spans="2:2" x14ac:dyDescent="0.25">
      <c r="B86" s="38" t="s">
        <v>3041</v>
      </c>
    </row>
    <row r="87" spans="2:2" ht="18.75" x14ac:dyDescent="0.25">
      <c r="B87" s="38" t="s">
        <v>3042</v>
      </c>
    </row>
    <row r="88" spans="2:2" ht="18.75" x14ac:dyDescent="0.25">
      <c r="B88" s="38" t="s">
        <v>3043</v>
      </c>
    </row>
    <row r="89" spans="2:2" x14ac:dyDescent="0.25">
      <c r="B89" s="38" t="s">
        <v>3044</v>
      </c>
    </row>
    <row r="90" spans="2:2" x14ac:dyDescent="0.25">
      <c r="B90" s="38" t="s">
        <v>3045</v>
      </c>
    </row>
    <row r="91" spans="2:2" x14ac:dyDescent="0.25">
      <c r="B91" s="38" t="s">
        <v>3046</v>
      </c>
    </row>
    <row r="92" spans="2:2" x14ac:dyDescent="0.25">
      <c r="B92" s="38" t="s">
        <v>3047</v>
      </c>
    </row>
    <row r="93" spans="2:2" x14ac:dyDescent="0.25">
      <c r="B93" s="38" t="s">
        <v>3048</v>
      </c>
    </row>
    <row r="94" spans="2:2" ht="18.75" x14ac:dyDescent="0.25">
      <c r="B94" s="38" t="s">
        <v>3049</v>
      </c>
    </row>
    <row r="95" spans="2:2" ht="18.75" x14ac:dyDescent="0.25">
      <c r="B95" s="38" t="s">
        <v>3050</v>
      </c>
    </row>
    <row r="96" spans="2:2" ht="18.75" x14ac:dyDescent="0.25">
      <c r="B96" s="41" t="s">
        <v>3051</v>
      </c>
    </row>
    <row r="97" spans="2:2" ht="18.75" x14ac:dyDescent="0.25">
      <c r="B97" s="42" t="s">
        <v>3052</v>
      </c>
    </row>
    <row r="98" spans="2:2" x14ac:dyDescent="0.25">
      <c r="B98" s="14"/>
    </row>
    <row r="99" spans="2:2" x14ac:dyDescent="0.25">
      <c r="B99" s="14"/>
    </row>
    <row r="100" spans="2:2" x14ac:dyDescent="0.25">
      <c r="B100" s="14"/>
    </row>
  </sheetData>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43263-F2F4-4CA9-9597-248ABBEF7760}">
  <dimension ref="A1:E23"/>
  <sheetViews>
    <sheetView workbookViewId="0"/>
  </sheetViews>
  <sheetFormatPr defaultColWidth="9.140625" defaultRowHeight="15.75" x14ac:dyDescent="0.25"/>
  <cols>
    <col min="1" max="1" width="12.42578125" style="13" customWidth="1"/>
    <col min="2" max="2" width="21.140625" style="13" customWidth="1"/>
    <col min="3" max="3" width="23.5703125" style="13" bestFit="1" customWidth="1"/>
    <col min="4" max="4" width="31" style="13" bestFit="1" customWidth="1"/>
    <col min="5" max="5" width="65.5703125" style="13" bestFit="1" customWidth="1"/>
    <col min="6" max="16384" width="9.140625" style="13"/>
  </cols>
  <sheetData>
    <row r="1" spans="1:5" x14ac:dyDescent="0.25">
      <c r="B1" s="43" t="s">
        <v>3053</v>
      </c>
    </row>
    <row r="2" spans="1:5" x14ac:dyDescent="0.25">
      <c r="B2" s="44" t="s">
        <v>3054</v>
      </c>
    </row>
    <row r="3" spans="1:5" x14ac:dyDescent="0.25">
      <c r="B3" s="45" t="s">
        <v>3055</v>
      </c>
    </row>
    <row r="4" spans="1:5" ht="16.5" thickBot="1" x14ac:dyDescent="0.3">
      <c r="B4" s="44"/>
    </row>
    <row r="5" spans="1:5" ht="16.5" thickBot="1" x14ac:dyDescent="0.3">
      <c r="A5" s="47" t="s">
        <v>729</v>
      </c>
      <c r="B5" s="48" t="s">
        <v>3056</v>
      </c>
      <c r="C5" s="48" t="s">
        <v>3057</v>
      </c>
      <c r="D5" s="48" t="s">
        <v>3058</v>
      </c>
      <c r="E5" s="49" t="s">
        <v>3059</v>
      </c>
    </row>
    <row r="6" spans="1:5" x14ac:dyDescent="0.25">
      <c r="A6" s="50">
        <v>30300361</v>
      </c>
      <c r="B6" s="51" t="s">
        <v>738</v>
      </c>
      <c r="C6" s="51" t="s">
        <v>739</v>
      </c>
      <c r="D6" s="51" t="s">
        <v>740</v>
      </c>
      <c r="E6" s="51" t="s">
        <v>840</v>
      </c>
    </row>
    <row r="7" spans="1:5" x14ac:dyDescent="0.25">
      <c r="A7" s="52">
        <v>30300333</v>
      </c>
      <c r="B7" s="53" t="s">
        <v>738</v>
      </c>
      <c r="C7" s="53" t="s">
        <v>739</v>
      </c>
      <c r="D7" s="53" t="s">
        <v>740</v>
      </c>
      <c r="E7" s="53" t="s">
        <v>810</v>
      </c>
    </row>
    <row r="8" spans="1:5" x14ac:dyDescent="0.25">
      <c r="A8" s="52">
        <v>30300332</v>
      </c>
      <c r="B8" s="53" t="s">
        <v>738</v>
      </c>
      <c r="C8" s="53" t="s">
        <v>739</v>
      </c>
      <c r="D8" s="53" t="s">
        <v>740</v>
      </c>
      <c r="E8" s="53" t="s">
        <v>807</v>
      </c>
    </row>
    <row r="9" spans="1:5" x14ac:dyDescent="0.25">
      <c r="A9" s="52">
        <v>30300342</v>
      </c>
      <c r="B9" s="53" t="s">
        <v>738</v>
      </c>
      <c r="C9" s="53" t="s">
        <v>739</v>
      </c>
      <c r="D9" s="53" t="s">
        <v>740</v>
      </c>
      <c r="E9" s="53" t="s">
        <v>825</v>
      </c>
    </row>
    <row r="10" spans="1:5" x14ac:dyDescent="0.25">
      <c r="A10" s="52">
        <v>30300341</v>
      </c>
      <c r="B10" s="53" t="s">
        <v>738</v>
      </c>
      <c r="C10" s="53" t="s">
        <v>739</v>
      </c>
      <c r="D10" s="53" t="s">
        <v>740</v>
      </c>
      <c r="E10" s="53" t="s">
        <v>822</v>
      </c>
    </row>
    <row r="11" spans="1:5" x14ac:dyDescent="0.25">
      <c r="A11" s="52">
        <v>30300354</v>
      </c>
      <c r="B11" s="53" t="s">
        <v>738</v>
      </c>
      <c r="C11" s="53" t="s">
        <v>739</v>
      </c>
      <c r="D11" s="53" t="s">
        <v>740</v>
      </c>
      <c r="E11" s="53" t="s">
        <v>837</v>
      </c>
    </row>
    <row r="12" spans="1:5" x14ac:dyDescent="0.25">
      <c r="A12" s="52">
        <v>30300352</v>
      </c>
      <c r="B12" s="53" t="s">
        <v>738</v>
      </c>
      <c r="C12" s="53" t="s">
        <v>739</v>
      </c>
      <c r="D12" s="53" t="s">
        <v>740</v>
      </c>
      <c r="E12" s="53" t="s">
        <v>834</v>
      </c>
    </row>
    <row r="13" spans="1:5" x14ac:dyDescent="0.25">
      <c r="A13" s="52">
        <v>30300334</v>
      </c>
      <c r="B13" s="53" t="s">
        <v>738</v>
      </c>
      <c r="C13" s="53" t="s">
        <v>739</v>
      </c>
      <c r="D13" s="53" t="s">
        <v>740</v>
      </c>
      <c r="E13" s="53" t="s">
        <v>813</v>
      </c>
    </row>
    <row r="14" spans="1:5" x14ac:dyDescent="0.25">
      <c r="A14" s="52">
        <v>30300335</v>
      </c>
      <c r="B14" s="53" t="s">
        <v>738</v>
      </c>
      <c r="C14" s="53" t="s">
        <v>739</v>
      </c>
      <c r="D14" s="53" t="s">
        <v>740</v>
      </c>
      <c r="E14" s="53" t="s">
        <v>816</v>
      </c>
    </row>
    <row r="15" spans="1:5" x14ac:dyDescent="0.25">
      <c r="A15" s="52">
        <v>30300336</v>
      </c>
      <c r="B15" s="53" t="s">
        <v>738</v>
      </c>
      <c r="C15" s="53" t="s">
        <v>739</v>
      </c>
      <c r="D15" s="53" t="s">
        <v>740</v>
      </c>
      <c r="E15" s="53" t="s">
        <v>819</v>
      </c>
    </row>
    <row r="16" spans="1:5" x14ac:dyDescent="0.25">
      <c r="A16" s="52">
        <v>30300344</v>
      </c>
      <c r="B16" s="53" t="s">
        <v>738</v>
      </c>
      <c r="C16" s="53" t="s">
        <v>739</v>
      </c>
      <c r="D16" s="53" t="s">
        <v>740</v>
      </c>
      <c r="E16" s="53" t="s">
        <v>831</v>
      </c>
    </row>
    <row r="17" spans="1:5" x14ac:dyDescent="0.25">
      <c r="A17" s="52">
        <v>30300343</v>
      </c>
      <c r="B17" s="53" t="s">
        <v>738</v>
      </c>
      <c r="C17" s="53" t="s">
        <v>739</v>
      </c>
      <c r="D17" s="53" t="s">
        <v>740</v>
      </c>
      <c r="E17" s="53" t="s">
        <v>828</v>
      </c>
    </row>
    <row r="18" spans="1:5" x14ac:dyDescent="0.25">
      <c r="A18" s="54" t="s">
        <v>3060</v>
      </c>
      <c r="B18" s="55"/>
      <c r="C18" s="55"/>
      <c r="D18" s="55"/>
      <c r="E18" s="55"/>
    </row>
    <row r="19" spans="1:5" x14ac:dyDescent="0.25">
      <c r="A19" s="54" t="s">
        <v>3060</v>
      </c>
      <c r="B19" s="55"/>
      <c r="C19" s="55"/>
      <c r="D19" s="55"/>
      <c r="E19" s="55"/>
    </row>
    <row r="20" spans="1:5" x14ac:dyDescent="0.25">
      <c r="A20" s="54" t="s">
        <v>3060</v>
      </c>
      <c r="B20" s="55"/>
      <c r="C20" s="55"/>
      <c r="D20" s="55"/>
      <c r="E20" s="55"/>
    </row>
    <row r="21" spans="1:5" x14ac:dyDescent="0.25">
      <c r="A21" s="54" t="s">
        <v>3060</v>
      </c>
      <c r="B21" s="55"/>
      <c r="C21" s="55"/>
      <c r="D21" s="55"/>
      <c r="E21" s="55"/>
    </row>
    <row r="22" spans="1:5" x14ac:dyDescent="0.25">
      <c r="A22" s="54" t="s">
        <v>3060</v>
      </c>
      <c r="B22" s="55"/>
      <c r="C22" s="55"/>
      <c r="D22" s="55"/>
      <c r="E22" s="55"/>
    </row>
    <row r="23" spans="1:5" x14ac:dyDescent="0.25">
      <c r="A23" s="54" t="s">
        <v>3060</v>
      </c>
      <c r="B23" s="55"/>
      <c r="C23" s="55"/>
      <c r="D23" s="55"/>
      <c r="E23" s="55"/>
    </row>
  </sheetData>
  <hyperlinks>
    <hyperlink ref="B3" r:id="rId1" xr:uid="{B6A30A71-D2AE-45F0-BFBB-4B93220FC484}"/>
  </hyperlinks>
  <pageMargins left="0.7" right="0.7" top="0.75" bottom="0.75" header="0.3" footer="0.3"/>
  <pageSetup orientation="portrait"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873C0-8755-4E5D-A25D-AA29535F7802}">
  <dimension ref="A1:J16"/>
  <sheetViews>
    <sheetView workbookViewId="0"/>
  </sheetViews>
  <sheetFormatPr defaultColWidth="9.140625" defaultRowHeight="15.75" x14ac:dyDescent="0.25"/>
  <cols>
    <col min="1" max="1" width="17.42578125" style="13" customWidth="1"/>
    <col min="2" max="2" width="22.5703125" style="13" customWidth="1"/>
    <col min="3" max="3" width="18" style="13" customWidth="1"/>
    <col min="4" max="4" width="21.42578125" style="13" customWidth="1"/>
    <col min="5" max="5" width="15" style="13" customWidth="1"/>
    <col min="6" max="6" width="17.42578125" style="13" customWidth="1"/>
    <col min="7" max="7" width="9.140625" style="13"/>
    <col min="8" max="8" width="23" style="13" customWidth="1"/>
    <col min="9" max="9" width="25.85546875" style="13" customWidth="1"/>
    <col min="10" max="10" width="17.85546875" style="13" customWidth="1"/>
    <col min="11" max="16384" width="9.140625" style="13"/>
  </cols>
  <sheetData>
    <row r="1" spans="1:10" x14ac:dyDescent="0.25">
      <c r="A1" s="46"/>
      <c r="B1" s="43" t="s">
        <v>3061</v>
      </c>
      <c r="C1" s="46"/>
    </row>
    <row r="2" spans="1:10" x14ac:dyDescent="0.25">
      <c r="A2" s="46"/>
      <c r="B2" s="56" t="s">
        <v>1778</v>
      </c>
      <c r="C2" s="46"/>
    </row>
    <row r="3" spans="1:10" ht="16.5" thickBot="1" x14ac:dyDescent="0.3">
      <c r="A3" s="46"/>
      <c r="C3" s="46"/>
    </row>
    <row r="4" spans="1:10" ht="48" customHeight="1" thickBot="1" x14ac:dyDescent="0.3">
      <c r="A4" s="58" t="s">
        <v>3062</v>
      </c>
      <c r="B4" s="59" t="s">
        <v>1793</v>
      </c>
      <c r="C4" s="59" t="s">
        <v>1794</v>
      </c>
      <c r="D4" s="59" t="s">
        <v>1795</v>
      </c>
      <c r="E4" s="59" t="s">
        <v>1796</v>
      </c>
      <c r="F4" s="59" t="s">
        <v>1797</v>
      </c>
      <c r="G4" s="59" t="s">
        <v>1798</v>
      </c>
      <c r="H4" s="59" t="s">
        <v>1799</v>
      </c>
      <c r="I4" s="59" t="s">
        <v>1800</v>
      </c>
      <c r="J4" s="60" t="s">
        <v>1801</v>
      </c>
    </row>
    <row r="5" spans="1:10" x14ac:dyDescent="0.25">
      <c r="A5" s="57"/>
      <c r="B5" s="57"/>
      <c r="C5" s="57"/>
      <c r="D5" s="57"/>
      <c r="E5" s="57"/>
      <c r="F5" s="57"/>
      <c r="G5" s="57"/>
      <c r="H5" s="57"/>
      <c r="I5" s="57"/>
      <c r="J5" s="57"/>
    </row>
    <row r="6" spans="1:10" x14ac:dyDescent="0.25">
      <c r="A6" s="55"/>
      <c r="B6" s="55"/>
      <c r="C6" s="55"/>
      <c r="D6" s="55"/>
      <c r="E6" s="55"/>
      <c r="F6" s="55"/>
      <c r="G6" s="55"/>
      <c r="H6" s="55"/>
      <c r="I6" s="55"/>
      <c r="J6" s="55"/>
    </row>
    <row r="7" spans="1:10" x14ac:dyDescent="0.25">
      <c r="A7" s="55"/>
      <c r="B7" s="55"/>
      <c r="C7" s="55"/>
      <c r="D7" s="55"/>
      <c r="E7" s="55"/>
      <c r="F7" s="55"/>
      <c r="G7" s="55"/>
      <c r="H7" s="55"/>
      <c r="I7" s="55"/>
      <c r="J7" s="55"/>
    </row>
    <row r="8" spans="1:10" x14ac:dyDescent="0.25">
      <c r="A8" s="55"/>
      <c r="B8" s="55"/>
      <c r="C8" s="55"/>
      <c r="D8" s="55"/>
      <c r="E8" s="55"/>
      <c r="F8" s="55"/>
      <c r="G8" s="55"/>
      <c r="H8" s="55"/>
      <c r="I8" s="55"/>
      <c r="J8" s="55"/>
    </row>
    <row r="9" spans="1:10" x14ac:dyDescent="0.25">
      <c r="A9" s="55"/>
      <c r="B9" s="55"/>
      <c r="C9" s="55"/>
      <c r="D9" s="55"/>
      <c r="E9" s="55"/>
      <c r="F9" s="55"/>
      <c r="G9" s="55"/>
      <c r="H9" s="55"/>
      <c r="I9" s="55"/>
      <c r="J9" s="55"/>
    </row>
    <row r="10" spans="1:10" x14ac:dyDescent="0.25">
      <c r="A10" s="55"/>
      <c r="B10" s="55"/>
      <c r="C10" s="55"/>
      <c r="D10" s="55"/>
      <c r="E10" s="55"/>
      <c r="F10" s="55"/>
      <c r="G10" s="55"/>
      <c r="H10" s="55"/>
      <c r="I10" s="55"/>
      <c r="J10" s="55"/>
    </row>
    <row r="11" spans="1:10" x14ac:dyDescent="0.25">
      <c r="A11" s="55"/>
      <c r="B11" s="55"/>
      <c r="C11" s="55"/>
      <c r="D11" s="55"/>
      <c r="E11" s="55"/>
      <c r="F11" s="55"/>
      <c r="G11" s="55"/>
      <c r="H11" s="55"/>
      <c r="I11" s="55"/>
      <c r="J11" s="55"/>
    </row>
    <row r="12" spans="1:10" x14ac:dyDescent="0.25">
      <c r="A12" s="55"/>
      <c r="B12" s="55"/>
      <c r="C12" s="55"/>
      <c r="D12" s="55"/>
      <c r="E12" s="55"/>
      <c r="F12" s="55"/>
      <c r="G12" s="55"/>
      <c r="H12" s="55"/>
      <c r="I12" s="55"/>
      <c r="J12" s="55"/>
    </row>
    <row r="13" spans="1:10" x14ac:dyDescent="0.25">
      <c r="A13" s="55"/>
      <c r="B13" s="55"/>
      <c r="C13" s="55"/>
      <c r="D13" s="55"/>
      <c r="E13" s="55"/>
      <c r="F13" s="55"/>
      <c r="G13" s="55"/>
      <c r="H13" s="55"/>
      <c r="I13" s="55"/>
      <c r="J13" s="55"/>
    </row>
    <row r="14" spans="1:10" x14ac:dyDescent="0.25">
      <c r="A14" s="55"/>
      <c r="B14" s="55"/>
      <c r="C14" s="55"/>
      <c r="D14" s="55"/>
      <c r="E14" s="55"/>
      <c r="F14" s="55"/>
      <c r="G14" s="55"/>
      <c r="H14" s="55"/>
      <c r="I14" s="55"/>
      <c r="J14" s="55"/>
    </row>
    <row r="15" spans="1:10" x14ac:dyDescent="0.25">
      <c r="A15" s="55"/>
      <c r="B15" s="55"/>
      <c r="C15" s="55"/>
      <c r="D15" s="55"/>
      <c r="E15" s="55"/>
      <c r="F15" s="55"/>
      <c r="G15" s="55"/>
      <c r="H15" s="55"/>
      <c r="I15" s="55"/>
      <c r="J15" s="55"/>
    </row>
    <row r="16" spans="1:10" x14ac:dyDescent="0.25">
      <c r="A16" s="55"/>
      <c r="B16" s="55"/>
      <c r="C16" s="55"/>
      <c r="D16" s="55"/>
      <c r="E16" s="55"/>
      <c r="F16" s="55"/>
      <c r="G16" s="55"/>
      <c r="H16" s="55"/>
      <c r="I16" s="55"/>
      <c r="J16" s="5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theme="9"/>
  </sheetPr>
  <dimension ref="A1:M88"/>
  <sheetViews>
    <sheetView zoomScaleNormal="100"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19" bestFit="1" customWidth="1"/>
    <col min="2" max="2" width="20.85546875" style="119" customWidth="1"/>
    <col min="3" max="3" width="38.42578125" style="119" customWidth="1"/>
    <col min="4" max="6" width="45.7109375" style="10" customWidth="1"/>
    <col min="7" max="7" width="45.7109375" style="119" customWidth="1"/>
    <col min="8" max="9" width="45.7109375" style="10" customWidth="1"/>
    <col min="10" max="10" width="79.85546875" style="10" customWidth="1"/>
    <col min="11" max="11" width="45.7109375" style="10" customWidth="1"/>
    <col min="12" max="12" width="9.140625" style="119"/>
    <col min="13" max="13" width="14.42578125" style="119" customWidth="1"/>
    <col min="14" max="14" width="10" style="119" customWidth="1"/>
    <col min="15" max="15" width="20.42578125" style="119" customWidth="1"/>
    <col min="16" max="16" width="11.42578125" style="119" customWidth="1"/>
    <col min="17" max="16384" width="9.140625" style="119"/>
  </cols>
  <sheetData>
    <row r="1" spans="1:11" ht="13.5" thickBot="1" x14ac:dyDescent="0.25">
      <c r="A1" s="128" t="s">
        <v>310</v>
      </c>
    </row>
    <row r="2" spans="1:11" x14ac:dyDescent="0.2">
      <c r="A2" s="809" t="s">
        <v>18</v>
      </c>
      <c r="B2" s="811" t="s">
        <v>19</v>
      </c>
      <c r="C2" s="823" t="s">
        <v>238</v>
      </c>
      <c r="D2" s="827" t="s">
        <v>311</v>
      </c>
      <c r="E2" s="819"/>
      <c r="F2" s="819"/>
      <c r="G2" s="819"/>
      <c r="H2" s="819"/>
      <c r="I2" s="819"/>
      <c r="J2" s="819"/>
      <c r="K2" s="820"/>
    </row>
    <row r="3" spans="1:11" ht="26.25" thickBot="1" x14ac:dyDescent="0.25">
      <c r="A3" s="810"/>
      <c r="B3" s="812"/>
      <c r="C3" s="833"/>
      <c r="D3" s="478" t="s">
        <v>312</v>
      </c>
      <c r="E3" s="477" t="s">
        <v>30</v>
      </c>
      <c r="F3" s="478" t="s">
        <v>313</v>
      </c>
      <c r="G3" s="172" t="s">
        <v>30</v>
      </c>
      <c r="H3" s="478" t="s">
        <v>314</v>
      </c>
      <c r="I3" s="477" t="s">
        <v>30</v>
      </c>
      <c r="J3" s="478" t="s">
        <v>315</v>
      </c>
      <c r="K3" s="479" t="s">
        <v>30</v>
      </c>
    </row>
    <row r="4" spans="1:11" ht="25.5" x14ac:dyDescent="0.2">
      <c r="A4" s="16" t="s">
        <v>21</v>
      </c>
      <c r="B4" s="16" t="s">
        <v>22</v>
      </c>
      <c r="C4" s="16" t="s">
        <v>248</v>
      </c>
      <c r="D4" s="475" t="s">
        <v>316</v>
      </c>
      <c r="E4" s="475" t="s">
        <v>78</v>
      </c>
      <c r="F4" s="475" t="s">
        <v>317</v>
      </c>
      <c r="G4" s="16" t="s">
        <v>78</v>
      </c>
      <c r="H4" s="475" t="s">
        <v>316</v>
      </c>
      <c r="I4" s="475" t="s">
        <v>78</v>
      </c>
      <c r="J4" s="475" t="s">
        <v>318</v>
      </c>
      <c r="K4" s="475" t="s">
        <v>78</v>
      </c>
    </row>
    <row r="5" spans="1:11" ht="76.5" x14ac:dyDescent="0.2">
      <c r="A5" s="16" t="s">
        <v>24</v>
      </c>
      <c r="B5" s="16" t="s">
        <v>25</v>
      </c>
      <c r="C5" s="16" t="s">
        <v>119</v>
      </c>
      <c r="D5" s="153" t="s">
        <v>319</v>
      </c>
      <c r="E5" s="475"/>
      <c r="F5" s="153"/>
      <c r="G5" s="155"/>
      <c r="H5" s="153"/>
      <c r="I5" s="153"/>
      <c r="J5" s="153"/>
      <c r="K5" s="153"/>
    </row>
    <row r="6" spans="1:11" ht="229.5" x14ac:dyDescent="0.2">
      <c r="A6" s="16" t="s">
        <v>24</v>
      </c>
      <c r="B6" s="16" t="s">
        <v>25</v>
      </c>
      <c r="C6" s="16" t="s">
        <v>119</v>
      </c>
      <c r="D6" s="475" t="s">
        <v>320</v>
      </c>
      <c r="E6" s="475" t="s">
        <v>78</v>
      </c>
      <c r="F6" s="475" t="s">
        <v>321</v>
      </c>
      <c r="G6" s="16" t="s">
        <v>78</v>
      </c>
      <c r="H6" s="475" t="s">
        <v>322</v>
      </c>
      <c r="I6" s="475" t="s">
        <v>78</v>
      </c>
      <c r="J6" s="475" t="s">
        <v>323</v>
      </c>
      <c r="K6" s="475" t="s">
        <v>78</v>
      </c>
    </row>
    <row r="7" spans="1:11" ht="25.5" x14ac:dyDescent="0.2">
      <c r="A7" s="16" t="s">
        <v>24</v>
      </c>
      <c r="B7" s="16" t="s">
        <v>25</v>
      </c>
      <c r="C7" s="16" t="s">
        <v>119</v>
      </c>
      <c r="D7" s="475" t="s">
        <v>324</v>
      </c>
      <c r="E7" s="475" t="s">
        <v>78</v>
      </c>
      <c r="F7" s="475" t="s">
        <v>321</v>
      </c>
      <c r="G7" s="16" t="s">
        <v>78</v>
      </c>
      <c r="H7" s="475" t="s">
        <v>322</v>
      </c>
      <c r="I7" s="475" t="s">
        <v>78</v>
      </c>
      <c r="J7" s="475" t="s">
        <v>325</v>
      </c>
      <c r="K7" s="475" t="s">
        <v>78</v>
      </c>
    </row>
    <row r="8" spans="1:11" ht="25.5" x14ac:dyDescent="0.2">
      <c r="A8" s="16" t="s">
        <v>24</v>
      </c>
      <c r="B8" s="16" t="s">
        <v>25</v>
      </c>
      <c r="C8" s="16" t="s">
        <v>119</v>
      </c>
      <c r="D8" s="475" t="s">
        <v>326</v>
      </c>
      <c r="E8" s="475" t="s">
        <v>78</v>
      </c>
      <c r="F8" s="475" t="s">
        <v>327</v>
      </c>
      <c r="G8" s="16" t="s">
        <v>78</v>
      </c>
      <c r="H8" s="475" t="s">
        <v>322</v>
      </c>
      <c r="I8" s="475" t="s">
        <v>78</v>
      </c>
      <c r="J8" s="475" t="s">
        <v>328</v>
      </c>
      <c r="K8" s="475" t="s">
        <v>78</v>
      </c>
    </row>
    <row r="9" spans="1:11" ht="89.25" x14ac:dyDescent="0.2">
      <c r="A9" s="16" t="s">
        <v>24</v>
      </c>
      <c r="B9" s="16" t="s">
        <v>25</v>
      </c>
      <c r="C9" s="16" t="s">
        <v>119</v>
      </c>
      <c r="D9" s="475" t="s">
        <v>329</v>
      </c>
      <c r="E9" s="475" t="s">
        <v>78</v>
      </c>
      <c r="F9" s="475" t="s">
        <v>330</v>
      </c>
      <c r="G9" s="16" t="s">
        <v>78</v>
      </c>
      <c r="H9" s="475" t="s">
        <v>322</v>
      </c>
      <c r="I9" s="475" t="s">
        <v>78</v>
      </c>
      <c r="J9" s="475" t="s">
        <v>331</v>
      </c>
      <c r="K9" s="475" t="s">
        <v>78</v>
      </c>
    </row>
    <row r="10" spans="1:11" ht="25.5" x14ac:dyDescent="0.2">
      <c r="A10" s="16" t="s">
        <v>24</v>
      </c>
      <c r="B10" s="16" t="s">
        <v>25</v>
      </c>
      <c r="C10" s="16" t="s">
        <v>119</v>
      </c>
      <c r="D10" s="475" t="s">
        <v>332</v>
      </c>
      <c r="E10" s="475" t="s">
        <v>78</v>
      </c>
      <c r="F10" s="475" t="s">
        <v>333</v>
      </c>
      <c r="G10" s="16" t="s">
        <v>78</v>
      </c>
      <c r="H10" s="475" t="s">
        <v>322</v>
      </c>
      <c r="I10" s="475" t="s">
        <v>78</v>
      </c>
      <c r="J10" s="475" t="s">
        <v>334</v>
      </c>
      <c r="K10" s="475" t="s">
        <v>78</v>
      </c>
    </row>
    <row r="11" spans="1:11" ht="38.25" x14ac:dyDescent="0.2">
      <c r="A11" s="16" t="s">
        <v>24</v>
      </c>
      <c r="B11" s="16" t="s">
        <v>25</v>
      </c>
      <c r="C11" s="16" t="s">
        <v>119</v>
      </c>
      <c r="D11" s="475" t="s">
        <v>335</v>
      </c>
      <c r="E11" s="475" t="s">
        <v>336</v>
      </c>
      <c r="F11" s="475" t="s">
        <v>337</v>
      </c>
      <c r="G11" s="16" t="s">
        <v>336</v>
      </c>
      <c r="H11" s="475" t="s">
        <v>322</v>
      </c>
      <c r="I11" s="475" t="s">
        <v>78</v>
      </c>
      <c r="J11" s="475" t="s">
        <v>338</v>
      </c>
      <c r="K11" s="475" t="s">
        <v>336</v>
      </c>
    </row>
    <row r="12" spans="1:11" ht="89.25" x14ac:dyDescent="0.2">
      <c r="A12" s="16" t="s">
        <v>24</v>
      </c>
      <c r="B12" s="16" t="s">
        <v>25</v>
      </c>
      <c r="C12" s="16" t="s">
        <v>119</v>
      </c>
      <c r="D12" s="475" t="s">
        <v>339</v>
      </c>
      <c r="E12" s="475" t="s">
        <v>336</v>
      </c>
      <c r="F12" s="475" t="s">
        <v>340</v>
      </c>
      <c r="G12" s="16" t="s">
        <v>336</v>
      </c>
      <c r="H12" s="475" t="s">
        <v>322</v>
      </c>
      <c r="I12" s="475" t="s">
        <v>78</v>
      </c>
      <c r="J12" s="475" t="s">
        <v>341</v>
      </c>
      <c r="K12" s="475" t="s">
        <v>336</v>
      </c>
    </row>
    <row r="13" spans="1:11" ht="63.75" x14ac:dyDescent="0.2">
      <c r="A13" s="16" t="s">
        <v>24</v>
      </c>
      <c r="B13" s="16" t="s">
        <v>25</v>
      </c>
      <c r="C13" s="16" t="s">
        <v>119</v>
      </c>
      <c r="D13" s="475" t="s">
        <v>342</v>
      </c>
      <c r="E13" s="475" t="s">
        <v>78</v>
      </c>
      <c r="F13" s="475" t="s">
        <v>343</v>
      </c>
      <c r="G13" s="16" t="s">
        <v>78</v>
      </c>
      <c r="H13" s="475" t="s">
        <v>322</v>
      </c>
      <c r="I13" s="475" t="s">
        <v>78</v>
      </c>
      <c r="J13" s="475" t="s">
        <v>344</v>
      </c>
      <c r="K13" s="475" t="s">
        <v>78</v>
      </c>
    </row>
    <row r="14" spans="1:11" ht="25.5" x14ac:dyDescent="0.2">
      <c r="A14" s="16" t="s">
        <v>24</v>
      </c>
      <c r="B14" s="16" t="s">
        <v>25</v>
      </c>
      <c r="C14" s="16" t="s">
        <v>119</v>
      </c>
      <c r="D14" s="475" t="s">
        <v>345</v>
      </c>
      <c r="E14" s="475" t="s">
        <v>336</v>
      </c>
      <c r="F14" s="475" t="s">
        <v>346</v>
      </c>
      <c r="G14" s="16" t="s">
        <v>336</v>
      </c>
      <c r="H14" s="475" t="s">
        <v>322</v>
      </c>
      <c r="I14" s="475" t="s">
        <v>78</v>
      </c>
      <c r="J14" s="475" t="s">
        <v>347</v>
      </c>
      <c r="K14" s="475" t="s">
        <v>336</v>
      </c>
    </row>
    <row r="15" spans="1:11" x14ac:dyDescent="0.2">
      <c r="A15" s="16" t="s">
        <v>26</v>
      </c>
      <c r="B15" s="16" t="s">
        <v>27</v>
      </c>
      <c r="C15" s="16" t="s">
        <v>228</v>
      </c>
      <c r="D15" s="475" t="s">
        <v>348</v>
      </c>
      <c r="E15" s="475" t="s">
        <v>349</v>
      </c>
      <c r="F15" s="475" t="s">
        <v>350</v>
      </c>
      <c r="G15" s="16" t="s">
        <v>349</v>
      </c>
      <c r="H15" s="475" t="s">
        <v>351</v>
      </c>
      <c r="I15" s="475" t="s">
        <v>349</v>
      </c>
      <c r="J15" s="475" t="s">
        <v>351</v>
      </c>
      <c r="K15" s="475" t="s">
        <v>349</v>
      </c>
    </row>
    <row r="16" spans="1:11" x14ac:dyDescent="0.2">
      <c r="A16" s="107" t="s">
        <v>3087</v>
      </c>
      <c r="B16" s="107" t="s">
        <v>3087</v>
      </c>
      <c r="C16" s="147" t="s">
        <v>3113</v>
      </c>
      <c r="D16" s="475" t="s">
        <v>3152</v>
      </c>
      <c r="E16" s="475" t="s">
        <v>3108</v>
      </c>
      <c r="F16" s="475" t="s">
        <v>3153</v>
      </c>
      <c r="G16" s="107" t="s">
        <v>3108</v>
      </c>
      <c r="H16" s="475" t="s">
        <v>322</v>
      </c>
      <c r="I16" s="475" t="s">
        <v>3108</v>
      </c>
      <c r="J16" s="475" t="s">
        <v>3154</v>
      </c>
      <c r="K16" s="475" t="s">
        <v>3108</v>
      </c>
    </row>
    <row r="17" spans="1:11" ht="25.5" x14ac:dyDescent="0.2">
      <c r="A17" s="107" t="s">
        <v>3782</v>
      </c>
      <c r="B17" s="146" t="s">
        <v>3073</v>
      </c>
      <c r="C17" s="107" t="s">
        <v>3796</v>
      </c>
      <c r="D17" s="475" t="s">
        <v>3826</v>
      </c>
      <c r="E17" s="475"/>
      <c r="F17" s="475" t="s">
        <v>3827</v>
      </c>
      <c r="G17" s="107"/>
      <c r="H17" s="475" t="s">
        <v>3828</v>
      </c>
      <c r="I17" s="475"/>
      <c r="J17" s="475"/>
      <c r="K17" s="475"/>
    </row>
    <row r="18" spans="1:11" ht="25.5" x14ac:dyDescent="0.2">
      <c r="A18" s="107" t="s">
        <v>3782</v>
      </c>
      <c r="B18" s="146" t="s">
        <v>3073</v>
      </c>
      <c r="C18" s="107" t="s">
        <v>3796</v>
      </c>
      <c r="D18" s="475" t="s">
        <v>3829</v>
      </c>
      <c r="E18" s="475"/>
      <c r="F18" s="475" t="s">
        <v>3830</v>
      </c>
      <c r="G18" s="107"/>
      <c r="H18" s="475" t="s">
        <v>3828</v>
      </c>
      <c r="I18" s="475"/>
      <c r="J18" s="475"/>
      <c r="K18" s="475"/>
    </row>
    <row r="19" spans="1:11" x14ac:dyDescent="0.2">
      <c r="A19" s="107" t="s">
        <v>3782</v>
      </c>
      <c r="B19" s="146" t="s">
        <v>3073</v>
      </c>
      <c r="C19" s="107" t="s">
        <v>3796</v>
      </c>
      <c r="D19" s="475" t="s">
        <v>3831</v>
      </c>
      <c r="E19" s="475"/>
      <c r="F19" s="475" t="s">
        <v>3827</v>
      </c>
      <c r="G19" s="107"/>
      <c r="H19" s="475" t="s">
        <v>3828</v>
      </c>
      <c r="I19" s="475"/>
      <c r="J19" s="475"/>
      <c r="K19" s="475"/>
    </row>
    <row r="20" spans="1:11" x14ac:dyDescent="0.2">
      <c r="A20" s="107" t="s">
        <v>3782</v>
      </c>
      <c r="B20" s="146" t="s">
        <v>3073</v>
      </c>
      <c r="C20" s="107" t="s">
        <v>3796</v>
      </c>
      <c r="D20" s="475" t="s">
        <v>3832</v>
      </c>
      <c r="E20" s="475"/>
      <c r="F20" s="475" t="s">
        <v>3827</v>
      </c>
      <c r="G20" s="107"/>
      <c r="H20" s="475" t="s">
        <v>3828</v>
      </c>
      <c r="I20" s="475"/>
      <c r="J20" s="475"/>
      <c r="K20" s="475"/>
    </row>
    <row r="21" spans="1:11" x14ac:dyDescent="0.2">
      <c r="A21" s="107" t="s">
        <v>3782</v>
      </c>
      <c r="B21" s="146" t="s">
        <v>3073</v>
      </c>
      <c r="C21" s="107" t="s">
        <v>3796</v>
      </c>
      <c r="D21" s="475" t="s">
        <v>3833</v>
      </c>
      <c r="E21" s="475"/>
      <c r="F21" s="475" t="s">
        <v>3834</v>
      </c>
      <c r="G21" s="107"/>
      <c r="H21" s="475" t="s">
        <v>3828</v>
      </c>
      <c r="I21" s="475"/>
      <c r="J21" s="475" t="s">
        <v>3835</v>
      </c>
      <c r="K21" s="475"/>
    </row>
    <row r="22" spans="1:11" x14ac:dyDescent="0.2">
      <c r="A22" s="107" t="s">
        <v>3782</v>
      </c>
      <c r="B22" s="146" t="s">
        <v>3073</v>
      </c>
      <c r="C22" s="107" t="s">
        <v>3796</v>
      </c>
      <c r="D22" s="475" t="s">
        <v>3836</v>
      </c>
      <c r="E22" s="475"/>
      <c r="F22" s="475" t="s">
        <v>3834</v>
      </c>
      <c r="G22" s="107"/>
      <c r="H22" s="475" t="s">
        <v>3828</v>
      </c>
      <c r="I22" s="475"/>
      <c r="J22" s="475" t="s">
        <v>3837</v>
      </c>
      <c r="K22" s="475"/>
    </row>
    <row r="23" spans="1:11" ht="25.5" x14ac:dyDescent="0.2">
      <c r="A23" s="107" t="s">
        <v>3782</v>
      </c>
      <c r="B23" s="146" t="s">
        <v>3073</v>
      </c>
      <c r="C23" s="107" t="s">
        <v>3796</v>
      </c>
      <c r="D23" s="475" t="s">
        <v>3838</v>
      </c>
      <c r="E23" s="475"/>
      <c r="F23" s="513" t="s">
        <v>3839</v>
      </c>
      <c r="G23" s="154"/>
      <c r="H23" s="475" t="s">
        <v>3828</v>
      </c>
      <c r="I23" s="475"/>
      <c r="J23" s="475" t="s">
        <v>3840</v>
      </c>
      <c r="K23" s="475"/>
    </row>
    <row r="24" spans="1:11" x14ac:dyDescent="0.2">
      <c r="A24" s="107" t="s">
        <v>3782</v>
      </c>
      <c r="B24" s="146" t="s">
        <v>3073</v>
      </c>
      <c r="C24" s="107" t="s">
        <v>3796</v>
      </c>
      <c r="D24" s="475" t="s">
        <v>3841</v>
      </c>
      <c r="E24" s="475"/>
      <c r="F24" s="475" t="s">
        <v>3842</v>
      </c>
      <c r="G24" s="107"/>
      <c r="H24" s="475" t="s">
        <v>3828</v>
      </c>
      <c r="I24" s="475"/>
      <c r="J24" s="475" t="s">
        <v>3843</v>
      </c>
      <c r="K24" s="475"/>
    </row>
    <row r="25" spans="1:11" ht="38.25" x14ac:dyDescent="0.2">
      <c r="A25" s="107" t="s">
        <v>3782</v>
      </c>
      <c r="B25" s="146" t="s">
        <v>3073</v>
      </c>
      <c r="C25" s="107" t="s">
        <v>3796</v>
      </c>
      <c r="D25" s="475" t="s">
        <v>3844</v>
      </c>
      <c r="E25" s="475"/>
      <c r="F25" s="271" t="s">
        <v>3845</v>
      </c>
      <c r="G25" s="132"/>
      <c r="H25" s="475" t="s">
        <v>3828</v>
      </c>
      <c r="I25" s="475"/>
      <c r="J25" s="475" t="s">
        <v>3846</v>
      </c>
      <c r="K25" s="475"/>
    </row>
    <row r="26" spans="1:11" x14ac:dyDescent="0.2">
      <c r="A26" s="107" t="s">
        <v>3782</v>
      </c>
      <c r="B26" s="146" t="s">
        <v>3073</v>
      </c>
      <c r="C26" s="107" t="s">
        <v>3796</v>
      </c>
      <c r="D26" s="475" t="s">
        <v>3847</v>
      </c>
      <c r="E26" s="475"/>
      <c r="F26" s="475" t="s">
        <v>3834</v>
      </c>
      <c r="G26" s="107"/>
      <c r="H26" s="475" t="s">
        <v>3828</v>
      </c>
      <c r="I26" s="475"/>
      <c r="J26" s="475"/>
      <c r="K26" s="475"/>
    </row>
    <row r="27" spans="1:11" x14ac:dyDescent="0.2">
      <c r="A27" s="107" t="s">
        <v>3782</v>
      </c>
      <c r="B27" s="146" t="s">
        <v>3073</v>
      </c>
      <c r="C27" s="107" t="s">
        <v>3796</v>
      </c>
      <c r="D27" s="475" t="s">
        <v>3848</v>
      </c>
      <c r="E27" s="475"/>
      <c r="F27" s="475" t="s">
        <v>3834</v>
      </c>
      <c r="G27" s="107"/>
      <c r="H27" s="475" t="s">
        <v>3828</v>
      </c>
      <c r="I27" s="475"/>
      <c r="J27" s="475" t="s">
        <v>3849</v>
      </c>
      <c r="K27" s="475"/>
    </row>
    <row r="28" spans="1:11" x14ac:dyDescent="0.2">
      <c r="A28" s="107" t="s">
        <v>3782</v>
      </c>
      <c r="B28" s="146" t="s">
        <v>3073</v>
      </c>
      <c r="C28" s="107" t="s">
        <v>3796</v>
      </c>
      <c r="D28" s="475" t="s">
        <v>3850</v>
      </c>
      <c r="E28" s="475"/>
      <c r="F28" s="475" t="s">
        <v>3834</v>
      </c>
      <c r="G28" s="107"/>
      <c r="H28" s="475" t="s">
        <v>3828</v>
      </c>
      <c r="I28" s="475"/>
      <c r="J28" s="475" t="s">
        <v>3851</v>
      </c>
      <c r="K28" s="475"/>
    </row>
    <row r="29" spans="1:11" x14ac:dyDescent="0.2">
      <c r="A29" s="107" t="s">
        <v>3782</v>
      </c>
      <c r="B29" s="146" t="s">
        <v>3073</v>
      </c>
      <c r="C29" s="107" t="s">
        <v>3796</v>
      </c>
      <c r="D29" s="475" t="s">
        <v>3852</v>
      </c>
      <c r="E29" s="475"/>
      <c r="F29" s="475" t="s">
        <v>3853</v>
      </c>
      <c r="G29" s="107"/>
      <c r="H29" s="475" t="s">
        <v>3828</v>
      </c>
      <c r="I29" s="475"/>
      <c r="J29" s="475" t="s">
        <v>3854</v>
      </c>
      <c r="K29" s="475"/>
    </row>
    <row r="30" spans="1:11" ht="25.5" x14ac:dyDescent="0.2">
      <c r="A30" s="107" t="s">
        <v>3080</v>
      </c>
      <c r="B30" s="107" t="s">
        <v>3080</v>
      </c>
      <c r="C30" s="107" t="s">
        <v>4425</v>
      </c>
      <c r="D30" s="475" t="s">
        <v>4427</v>
      </c>
      <c r="E30" s="475"/>
      <c r="F30" s="475" t="s">
        <v>4428</v>
      </c>
      <c r="G30" s="107"/>
      <c r="H30" s="475" t="s">
        <v>4429</v>
      </c>
      <c r="I30" s="475"/>
      <c r="J30" s="475" t="s">
        <v>4430</v>
      </c>
      <c r="K30" s="475"/>
    </row>
    <row r="31" spans="1:11" x14ac:dyDescent="0.2">
      <c r="A31" s="107" t="s">
        <v>3080</v>
      </c>
      <c r="B31" s="107" t="s">
        <v>3080</v>
      </c>
      <c r="C31" s="107" t="s">
        <v>4425</v>
      </c>
      <c r="D31" s="200" t="s">
        <v>4431</v>
      </c>
      <c r="E31" s="200"/>
      <c r="F31" s="475"/>
      <c r="G31" s="107"/>
      <c r="H31" s="475"/>
      <c r="I31" s="475"/>
      <c r="J31" s="475"/>
      <c r="K31" s="475"/>
    </row>
    <row r="32" spans="1:11" ht="25.5" x14ac:dyDescent="0.2">
      <c r="A32" s="107" t="s">
        <v>3080</v>
      </c>
      <c r="B32" s="107" t="s">
        <v>3080</v>
      </c>
      <c r="C32" s="107" t="s">
        <v>4425</v>
      </c>
      <c r="D32" s="200" t="s">
        <v>4432</v>
      </c>
      <c r="E32" s="200"/>
      <c r="F32" s="475"/>
      <c r="G32" s="107"/>
      <c r="H32" s="475"/>
      <c r="I32" s="475"/>
      <c r="J32" s="475"/>
      <c r="K32" s="475"/>
    </row>
    <row r="33" spans="1:11" x14ac:dyDescent="0.2">
      <c r="A33" s="107" t="s">
        <v>3080</v>
      </c>
      <c r="B33" s="107" t="s">
        <v>3080</v>
      </c>
      <c r="C33" s="107" t="s">
        <v>4425</v>
      </c>
      <c r="D33" s="200" t="s">
        <v>4433</v>
      </c>
      <c r="E33" s="200"/>
      <c r="F33" s="475"/>
      <c r="G33" s="107"/>
      <c r="H33" s="475"/>
      <c r="I33" s="475"/>
      <c r="J33" s="475"/>
      <c r="K33" s="475"/>
    </row>
    <row r="34" spans="1:11" x14ac:dyDescent="0.2">
      <c r="A34" s="107" t="s">
        <v>3080</v>
      </c>
      <c r="B34" s="107" t="s">
        <v>3080</v>
      </c>
      <c r="C34" s="107" t="s">
        <v>4425</v>
      </c>
      <c r="D34" s="200" t="s">
        <v>4434</v>
      </c>
      <c r="E34" s="200"/>
      <c r="F34" s="475"/>
      <c r="G34" s="107"/>
      <c r="H34" s="475"/>
      <c r="I34" s="475"/>
      <c r="J34" s="475"/>
      <c r="K34" s="475"/>
    </row>
    <row r="35" spans="1:11" ht="25.5" x14ac:dyDescent="0.2">
      <c r="A35" s="107" t="s">
        <v>3080</v>
      </c>
      <c r="B35" s="107" t="s">
        <v>3080</v>
      </c>
      <c r="C35" s="107" t="s">
        <v>4425</v>
      </c>
      <c r="D35" s="200" t="s">
        <v>4435</v>
      </c>
      <c r="E35" s="200"/>
      <c r="F35" s="475"/>
      <c r="G35" s="107"/>
      <c r="H35" s="475"/>
      <c r="I35" s="475"/>
      <c r="J35" s="475"/>
      <c r="K35" s="475"/>
    </row>
    <row r="36" spans="1:11" x14ac:dyDescent="0.2">
      <c r="A36" s="107" t="s">
        <v>3080</v>
      </c>
      <c r="B36" s="107" t="s">
        <v>3080</v>
      </c>
      <c r="C36" s="107" t="s">
        <v>4425</v>
      </c>
      <c r="D36" s="200" t="s">
        <v>4436</v>
      </c>
      <c r="E36" s="200"/>
      <c r="F36" s="475"/>
      <c r="G36" s="107"/>
      <c r="H36" s="475"/>
      <c r="I36" s="475"/>
      <c r="J36" s="475"/>
      <c r="K36" s="475"/>
    </row>
    <row r="37" spans="1:11" x14ac:dyDescent="0.2">
      <c r="A37" s="107" t="s">
        <v>3080</v>
      </c>
      <c r="B37" s="107" t="s">
        <v>3080</v>
      </c>
      <c r="C37" s="107" t="s">
        <v>4425</v>
      </c>
      <c r="D37" s="200" t="s">
        <v>4437</v>
      </c>
      <c r="E37" s="200"/>
      <c r="F37" s="475"/>
      <c r="G37" s="107"/>
      <c r="H37" s="475"/>
      <c r="I37" s="475"/>
      <c r="J37" s="475"/>
      <c r="K37" s="475"/>
    </row>
    <row r="38" spans="1:11" x14ac:dyDescent="0.2">
      <c r="A38" s="107" t="s">
        <v>3080</v>
      </c>
      <c r="B38" s="107" t="s">
        <v>3080</v>
      </c>
      <c r="C38" s="107" t="s">
        <v>4425</v>
      </c>
      <c r="D38" s="200" t="s">
        <v>4438</v>
      </c>
      <c r="E38" s="200"/>
      <c r="F38" s="475"/>
      <c r="G38" s="107"/>
      <c r="H38" s="475"/>
      <c r="I38" s="475"/>
      <c r="J38" s="475"/>
      <c r="K38" s="475"/>
    </row>
    <row r="39" spans="1:11" ht="25.5" x14ac:dyDescent="0.2">
      <c r="A39" s="107" t="s">
        <v>3080</v>
      </c>
      <c r="B39" s="107" t="s">
        <v>3080</v>
      </c>
      <c r="C39" s="107" t="s">
        <v>4425</v>
      </c>
      <c r="D39" s="200" t="s">
        <v>4439</v>
      </c>
      <c r="E39" s="200"/>
      <c r="F39" s="475"/>
      <c r="G39" s="107"/>
      <c r="H39" s="475"/>
      <c r="I39" s="475"/>
      <c r="J39" s="475"/>
      <c r="K39" s="475"/>
    </row>
    <row r="40" spans="1:11" ht="25.5" x14ac:dyDescent="0.2">
      <c r="A40" s="107" t="s">
        <v>3080</v>
      </c>
      <c r="B40" s="107" t="s">
        <v>3080</v>
      </c>
      <c r="C40" s="107" t="s">
        <v>4425</v>
      </c>
      <c r="D40" s="200" t="s">
        <v>4440</v>
      </c>
      <c r="E40" s="200"/>
      <c r="F40" s="475"/>
      <c r="G40" s="107"/>
      <c r="H40" s="475"/>
      <c r="I40" s="475"/>
      <c r="J40" s="475"/>
      <c r="K40" s="475"/>
    </row>
    <row r="41" spans="1:11" ht="25.5" x14ac:dyDescent="0.2">
      <c r="A41" s="107" t="s">
        <v>3080</v>
      </c>
      <c r="B41" s="107" t="s">
        <v>3080</v>
      </c>
      <c r="C41" s="107" t="s">
        <v>4425</v>
      </c>
      <c r="D41" s="200" t="s">
        <v>4441</v>
      </c>
      <c r="E41" s="200"/>
      <c r="F41" s="475"/>
      <c r="G41" s="107"/>
      <c r="H41" s="475"/>
      <c r="I41" s="475"/>
      <c r="J41" s="475"/>
      <c r="K41" s="475"/>
    </row>
    <row r="42" spans="1:11" ht="25.5" x14ac:dyDescent="0.2">
      <c r="A42" s="107" t="s">
        <v>3080</v>
      </c>
      <c r="B42" s="107" t="s">
        <v>3080</v>
      </c>
      <c r="C42" s="107" t="s">
        <v>4425</v>
      </c>
      <c r="D42" s="200" t="s">
        <v>4442</v>
      </c>
      <c r="E42" s="200"/>
      <c r="F42" s="475"/>
      <c r="G42" s="107"/>
      <c r="H42" s="475"/>
      <c r="I42" s="475"/>
      <c r="J42" s="475"/>
      <c r="K42" s="475"/>
    </row>
    <row r="43" spans="1:11" x14ac:dyDescent="0.2">
      <c r="A43" s="107" t="s">
        <v>3080</v>
      </c>
      <c r="B43" s="107" t="s">
        <v>3080</v>
      </c>
      <c r="C43" s="107" t="s">
        <v>4425</v>
      </c>
      <c r="D43" s="200" t="s">
        <v>4443</v>
      </c>
      <c r="E43" s="200"/>
      <c r="F43" s="475"/>
      <c r="G43" s="107"/>
      <c r="H43" s="475"/>
      <c r="I43" s="475"/>
      <c r="J43" s="475"/>
      <c r="K43" s="475"/>
    </row>
    <row r="44" spans="1:11" ht="25.5" x14ac:dyDescent="0.2">
      <c r="A44" s="107" t="s">
        <v>3080</v>
      </c>
      <c r="B44" s="107" t="s">
        <v>3080</v>
      </c>
      <c r="C44" s="107" t="s">
        <v>4425</v>
      </c>
      <c r="D44" s="200" t="s">
        <v>4444</v>
      </c>
      <c r="E44" s="200"/>
      <c r="F44" s="475"/>
      <c r="G44" s="107"/>
      <c r="H44" s="475"/>
      <c r="I44" s="475"/>
      <c r="J44" s="475"/>
      <c r="K44" s="475"/>
    </row>
    <row r="45" spans="1:11" ht="25.5" x14ac:dyDescent="0.2">
      <c r="A45" s="107" t="s">
        <v>3080</v>
      </c>
      <c r="B45" s="107" t="s">
        <v>3080</v>
      </c>
      <c r="C45" s="107" t="s">
        <v>4425</v>
      </c>
      <c r="D45" s="200" t="s">
        <v>4445</v>
      </c>
      <c r="E45" s="200"/>
      <c r="F45" s="475"/>
      <c r="G45" s="107"/>
      <c r="H45" s="475"/>
      <c r="I45" s="475"/>
      <c r="J45" s="475"/>
      <c r="K45" s="475"/>
    </row>
    <row r="46" spans="1:11" x14ac:dyDescent="0.2">
      <c r="A46" s="107" t="s">
        <v>3080</v>
      </c>
      <c r="B46" s="107" t="s">
        <v>3080</v>
      </c>
      <c r="C46" s="107" t="s">
        <v>4425</v>
      </c>
      <c r="D46" s="200" t="s">
        <v>4446</v>
      </c>
      <c r="E46" s="200"/>
      <c r="F46" s="475"/>
      <c r="G46" s="107"/>
      <c r="H46" s="475"/>
      <c r="I46" s="475"/>
      <c r="J46" s="475"/>
      <c r="K46" s="475"/>
    </row>
    <row r="47" spans="1:11" x14ac:dyDescent="0.2">
      <c r="A47" s="107" t="s">
        <v>3080</v>
      </c>
      <c r="B47" s="107" t="s">
        <v>3080</v>
      </c>
      <c r="C47" s="107" t="s">
        <v>4425</v>
      </c>
      <c r="D47" s="200" t="s">
        <v>4447</v>
      </c>
      <c r="E47" s="200"/>
      <c r="F47" s="475"/>
      <c r="G47" s="107"/>
      <c r="H47" s="475"/>
      <c r="I47" s="475"/>
      <c r="J47" s="475"/>
      <c r="K47" s="475"/>
    </row>
    <row r="48" spans="1:11" ht="51" x14ac:dyDescent="0.2">
      <c r="A48" s="107" t="s">
        <v>3080</v>
      </c>
      <c r="B48" s="107" t="s">
        <v>3080</v>
      </c>
      <c r="C48" s="107" t="s">
        <v>4425</v>
      </c>
      <c r="D48" s="200" t="s">
        <v>4448</v>
      </c>
      <c r="E48" s="200"/>
      <c r="F48" s="475"/>
      <c r="G48" s="107"/>
      <c r="H48" s="475"/>
      <c r="I48" s="475"/>
      <c r="J48" s="475"/>
      <c r="K48" s="475"/>
    </row>
    <row r="49" spans="1:13" x14ac:dyDescent="0.2">
      <c r="A49" s="107" t="s">
        <v>3080</v>
      </c>
      <c r="B49" s="107" t="s">
        <v>3080</v>
      </c>
      <c r="C49" s="107" t="s">
        <v>4425</v>
      </c>
      <c r="D49" s="200" t="s">
        <v>4449</v>
      </c>
      <c r="E49" s="200"/>
      <c r="F49" s="475"/>
      <c r="G49" s="107"/>
      <c r="H49" s="475"/>
      <c r="I49" s="475"/>
      <c r="J49" s="475"/>
      <c r="K49" s="475"/>
    </row>
    <row r="50" spans="1:13" x14ac:dyDescent="0.2">
      <c r="A50" s="107" t="s">
        <v>3080</v>
      </c>
      <c r="B50" s="107" t="s">
        <v>3080</v>
      </c>
      <c r="C50" s="107" t="s">
        <v>4425</v>
      </c>
      <c r="D50" s="200" t="s">
        <v>4450</v>
      </c>
      <c r="E50" s="200"/>
      <c r="F50" s="475"/>
      <c r="G50" s="107"/>
      <c r="H50" s="475"/>
      <c r="I50" s="475"/>
      <c r="J50" s="475"/>
      <c r="K50" s="475"/>
    </row>
    <row r="51" spans="1:13" ht="25.5" x14ac:dyDescent="0.2">
      <c r="A51" s="107" t="s">
        <v>3080</v>
      </c>
      <c r="B51" s="107" t="s">
        <v>3080</v>
      </c>
      <c r="C51" s="107" t="s">
        <v>4425</v>
      </c>
      <c r="D51" s="200" t="s">
        <v>4451</v>
      </c>
      <c r="E51" s="200"/>
      <c r="F51" s="475"/>
      <c r="G51" s="107"/>
      <c r="H51" s="475"/>
      <c r="I51" s="475"/>
      <c r="J51" s="475"/>
      <c r="K51" s="475"/>
    </row>
    <row r="52" spans="1:13" x14ac:dyDescent="0.2">
      <c r="A52" s="107" t="s">
        <v>3080</v>
      </c>
      <c r="B52" s="107" t="s">
        <v>3080</v>
      </c>
      <c r="C52" s="107" t="s">
        <v>4425</v>
      </c>
      <c r="D52" s="200" t="s">
        <v>4452</v>
      </c>
      <c r="E52" s="200"/>
      <c r="F52" s="475"/>
      <c r="G52" s="107"/>
      <c r="H52" s="475"/>
      <c r="I52" s="475"/>
      <c r="J52" s="475"/>
      <c r="K52" s="475"/>
    </row>
    <row r="53" spans="1:13" x14ac:dyDescent="0.2">
      <c r="A53" s="107" t="s">
        <v>3080</v>
      </c>
      <c r="B53" s="107" t="s">
        <v>3080</v>
      </c>
      <c r="C53" s="107" t="s">
        <v>4425</v>
      </c>
      <c r="D53" s="200" t="s">
        <v>4453</v>
      </c>
      <c r="E53" s="200"/>
      <c r="F53" s="475"/>
      <c r="G53" s="107"/>
      <c r="H53" s="475"/>
      <c r="I53" s="475"/>
      <c r="J53" s="475"/>
      <c r="K53" s="475"/>
    </row>
    <row r="54" spans="1:13" x14ac:dyDescent="0.2">
      <c r="A54" s="107" t="s">
        <v>3080</v>
      </c>
      <c r="B54" s="107" t="s">
        <v>3080</v>
      </c>
      <c r="C54" s="107" t="s">
        <v>4425</v>
      </c>
      <c r="D54" s="200" t="s">
        <v>4454</v>
      </c>
      <c r="E54" s="200"/>
      <c r="F54" s="475"/>
      <c r="G54" s="107"/>
      <c r="H54" s="475"/>
      <c r="I54" s="475"/>
      <c r="J54" s="475"/>
      <c r="K54" s="475"/>
    </row>
    <row r="55" spans="1:13" x14ac:dyDescent="0.2">
      <c r="A55" s="107" t="s">
        <v>3080</v>
      </c>
      <c r="B55" s="107" t="s">
        <v>3080</v>
      </c>
      <c r="C55" s="107" t="s">
        <v>4425</v>
      </c>
      <c r="D55" s="200" t="s">
        <v>4455</v>
      </c>
      <c r="E55" s="200"/>
      <c r="F55" s="475"/>
      <c r="G55" s="107"/>
      <c r="H55" s="475"/>
      <c r="I55" s="475"/>
      <c r="J55" s="475"/>
      <c r="K55" s="475"/>
    </row>
    <row r="56" spans="1:13" ht="25.5" x14ac:dyDescent="0.2">
      <c r="A56" s="107" t="s">
        <v>3080</v>
      </c>
      <c r="B56" s="107" t="s">
        <v>3080</v>
      </c>
      <c r="C56" s="107" t="s">
        <v>4425</v>
      </c>
      <c r="D56" s="200" t="s">
        <v>4456</v>
      </c>
      <c r="E56" s="200"/>
      <c r="F56" s="475"/>
      <c r="G56" s="107"/>
      <c r="H56" s="475"/>
      <c r="I56" s="475"/>
      <c r="J56" s="475"/>
      <c r="K56" s="475"/>
    </row>
    <row r="57" spans="1:13" ht="25.5" x14ac:dyDescent="0.2">
      <c r="A57" s="107" t="s">
        <v>3080</v>
      </c>
      <c r="B57" s="107" t="s">
        <v>3080</v>
      </c>
      <c r="C57" s="107" t="s">
        <v>4425</v>
      </c>
      <c r="D57" s="200" t="s">
        <v>4457</v>
      </c>
      <c r="E57" s="200"/>
      <c r="F57" s="475"/>
      <c r="G57" s="107"/>
      <c r="H57" s="475"/>
      <c r="I57" s="475"/>
      <c r="J57" s="475"/>
      <c r="K57" s="475"/>
    </row>
    <row r="58" spans="1:13" x14ac:dyDescent="0.2">
      <c r="A58" s="107" t="s">
        <v>3080</v>
      </c>
      <c r="B58" s="107" t="s">
        <v>3080</v>
      </c>
      <c r="C58" s="107" t="s">
        <v>4425</v>
      </c>
      <c r="D58" s="200" t="s">
        <v>4458</v>
      </c>
      <c r="E58" s="200"/>
      <c r="F58" s="475"/>
      <c r="G58" s="107"/>
      <c r="H58" s="475"/>
      <c r="I58" s="475"/>
      <c r="J58" s="475"/>
      <c r="K58" s="475"/>
    </row>
    <row r="59" spans="1:13" ht="25.5" x14ac:dyDescent="0.2">
      <c r="A59" s="109" t="s">
        <v>3080</v>
      </c>
      <c r="B59" s="109" t="s">
        <v>3080</v>
      </c>
      <c r="C59" s="109" t="s">
        <v>4425</v>
      </c>
      <c r="D59" s="108"/>
      <c r="E59" s="619" t="s">
        <v>4459</v>
      </c>
      <c r="F59" s="108"/>
      <c r="G59" s="109"/>
      <c r="H59" s="108"/>
      <c r="I59" s="108"/>
      <c r="J59" s="108"/>
      <c r="K59" s="108"/>
    </row>
    <row r="60" spans="1:13" ht="38.25" x14ac:dyDescent="0.2">
      <c r="A60" s="107"/>
      <c r="B60" s="107" t="s">
        <v>3088</v>
      </c>
      <c r="C60" s="608" t="s">
        <v>5711</v>
      </c>
      <c r="D60" s="608" t="s">
        <v>5727</v>
      </c>
      <c r="E60" s="608"/>
      <c r="F60" s="455" t="s">
        <v>5719</v>
      </c>
      <c r="G60" s="608"/>
      <c r="H60" s="608" t="s">
        <v>5720</v>
      </c>
      <c r="I60" s="608"/>
      <c r="J60" s="607" t="s">
        <v>5721</v>
      </c>
      <c r="K60" s="475"/>
      <c r="L60" s="10"/>
      <c r="M60" s="10"/>
    </row>
    <row r="61" spans="1:13" ht="38.25" x14ac:dyDescent="0.2">
      <c r="A61" s="107"/>
      <c r="B61" s="107" t="s">
        <v>3088</v>
      </c>
      <c r="C61" s="15" t="s">
        <v>5711</v>
      </c>
      <c r="D61" s="15" t="s">
        <v>5728</v>
      </c>
      <c r="E61" s="15"/>
      <c r="F61" s="455" t="s">
        <v>5719</v>
      </c>
      <c r="G61" s="608"/>
      <c r="H61" s="15" t="s">
        <v>5722</v>
      </c>
      <c r="I61" s="15"/>
      <c r="J61" s="15" t="s">
        <v>5723</v>
      </c>
      <c r="K61" s="475"/>
      <c r="L61" s="10"/>
      <c r="M61" s="10"/>
    </row>
    <row r="62" spans="1:13" ht="38.25" x14ac:dyDescent="0.2">
      <c r="A62" s="107"/>
      <c r="B62" s="107" t="s">
        <v>3088</v>
      </c>
      <c r="C62" s="15" t="s">
        <v>5711</v>
      </c>
      <c r="D62" s="15" t="s">
        <v>5729</v>
      </c>
      <c r="E62" s="15"/>
      <c r="F62" s="475" t="s">
        <v>5724</v>
      </c>
      <c r="G62" s="15"/>
      <c r="H62" s="15" t="s">
        <v>5720</v>
      </c>
      <c r="I62" s="15"/>
      <c r="J62" s="15" t="s">
        <v>5725</v>
      </c>
      <c r="K62" s="475"/>
      <c r="L62" s="10"/>
      <c r="M62" s="10"/>
    </row>
    <row r="63" spans="1:13" ht="38.25" x14ac:dyDescent="0.2">
      <c r="A63" s="107"/>
      <c r="B63" s="107" t="s">
        <v>3088</v>
      </c>
      <c r="C63" s="15" t="s">
        <v>5711</v>
      </c>
      <c r="D63" s="15" t="s">
        <v>5730</v>
      </c>
      <c r="E63" s="15"/>
      <c r="F63" s="475" t="s">
        <v>5724</v>
      </c>
      <c r="G63" s="15"/>
      <c r="H63" s="15" t="s">
        <v>88</v>
      </c>
      <c r="I63" s="15"/>
      <c r="J63" s="15" t="s">
        <v>5726</v>
      </c>
      <c r="K63" s="475"/>
      <c r="L63" s="10"/>
      <c r="M63" s="10"/>
    </row>
    <row r="64" spans="1:13" s="645" customFormat="1" ht="24.95" customHeight="1" x14ac:dyDescent="0.2">
      <c r="A64" s="107" t="s">
        <v>3083</v>
      </c>
      <c r="B64" s="646" t="s">
        <v>3083</v>
      </c>
      <c r="C64" s="646" t="s">
        <v>5403</v>
      </c>
      <c r="D64" s="646" t="s">
        <v>6843</v>
      </c>
      <c r="E64" s="646" t="s">
        <v>5387</v>
      </c>
      <c r="F64" s="646" t="s">
        <v>3153</v>
      </c>
      <c r="G64" s="646" t="s">
        <v>5387</v>
      </c>
      <c r="H64" s="646" t="s">
        <v>6844</v>
      </c>
      <c r="I64" s="646" t="s">
        <v>5387</v>
      </c>
      <c r="J64" s="646" t="s">
        <v>6845</v>
      </c>
      <c r="K64" s="646" t="s">
        <v>5387</v>
      </c>
    </row>
    <row r="65" spans="1:11" s="645" customFormat="1" ht="24.95" customHeight="1" x14ac:dyDescent="0.2">
      <c r="A65" s="107" t="s">
        <v>3083</v>
      </c>
      <c r="B65" s="646" t="s">
        <v>3083</v>
      </c>
      <c r="C65" s="646" t="s">
        <v>5403</v>
      </c>
      <c r="D65" s="646" t="s">
        <v>6846</v>
      </c>
      <c r="E65" s="646" t="s">
        <v>5387</v>
      </c>
      <c r="F65" s="646" t="s">
        <v>3153</v>
      </c>
      <c r="G65" s="646" t="s">
        <v>5387</v>
      </c>
      <c r="H65" s="646" t="s">
        <v>6847</v>
      </c>
      <c r="I65" s="646" t="s">
        <v>5387</v>
      </c>
      <c r="J65" s="646" t="s">
        <v>6848</v>
      </c>
      <c r="K65" s="646" t="s">
        <v>5387</v>
      </c>
    </row>
    <row r="66" spans="1:11" s="645" customFormat="1" ht="24.95" customHeight="1" x14ac:dyDescent="0.2">
      <c r="A66" s="107" t="s">
        <v>3083</v>
      </c>
      <c r="B66" s="646" t="s">
        <v>3083</v>
      </c>
      <c r="C66" s="646" t="s">
        <v>5403</v>
      </c>
      <c r="D66" s="646" t="s">
        <v>6849</v>
      </c>
      <c r="E66" s="646" t="s">
        <v>5387</v>
      </c>
      <c r="F66" s="646" t="s">
        <v>3153</v>
      </c>
      <c r="G66" s="646" t="s">
        <v>5387</v>
      </c>
      <c r="H66" s="646" t="s">
        <v>6847</v>
      </c>
      <c r="I66" s="646" t="s">
        <v>5387</v>
      </c>
      <c r="J66" s="646" t="s">
        <v>6850</v>
      </c>
      <c r="K66" s="646" t="s">
        <v>5387</v>
      </c>
    </row>
    <row r="67" spans="1:11" s="645" customFormat="1" ht="24.95" customHeight="1" x14ac:dyDescent="0.2">
      <c r="A67" s="107" t="s">
        <v>3083</v>
      </c>
      <c r="B67" s="646" t="s">
        <v>3083</v>
      </c>
      <c r="C67" s="646" t="s">
        <v>5403</v>
      </c>
      <c r="D67" s="646" t="s">
        <v>6851</v>
      </c>
      <c r="E67" s="646" t="s">
        <v>5387</v>
      </c>
      <c r="F67" s="646" t="s">
        <v>3153</v>
      </c>
      <c r="G67" s="646" t="s">
        <v>5387</v>
      </c>
      <c r="H67" s="646" t="s">
        <v>6852</v>
      </c>
      <c r="I67" s="646" t="s">
        <v>5387</v>
      </c>
      <c r="J67" s="646" t="s">
        <v>6853</v>
      </c>
      <c r="K67" s="646" t="s">
        <v>5387</v>
      </c>
    </row>
    <row r="68" spans="1:11" s="645" customFormat="1" ht="24.95" customHeight="1" x14ac:dyDescent="0.2">
      <c r="A68" s="107" t="s">
        <v>3083</v>
      </c>
      <c r="B68" s="646" t="s">
        <v>3083</v>
      </c>
      <c r="C68" s="646" t="s">
        <v>5403</v>
      </c>
      <c r="D68" s="646" t="s">
        <v>6854</v>
      </c>
      <c r="E68" s="646" t="s">
        <v>5387</v>
      </c>
      <c r="F68" s="646" t="s">
        <v>6855</v>
      </c>
      <c r="G68" s="646" t="s">
        <v>5387</v>
      </c>
      <c r="H68" s="646" t="s">
        <v>6852</v>
      </c>
      <c r="I68" s="646" t="s">
        <v>5387</v>
      </c>
      <c r="J68" s="646" t="s">
        <v>6856</v>
      </c>
      <c r="K68" s="646" t="s">
        <v>5387</v>
      </c>
    </row>
    <row r="69" spans="1:11" s="645" customFormat="1" ht="24.95" customHeight="1" x14ac:dyDescent="0.2">
      <c r="A69" s="107" t="s">
        <v>3083</v>
      </c>
      <c r="B69" s="646" t="s">
        <v>3083</v>
      </c>
      <c r="C69" s="646" t="s">
        <v>5403</v>
      </c>
      <c r="D69" s="646" t="s">
        <v>6857</v>
      </c>
      <c r="E69" s="646" t="s">
        <v>5387</v>
      </c>
      <c r="F69" s="646" t="s">
        <v>6858</v>
      </c>
      <c r="G69" s="646" t="s">
        <v>5387</v>
      </c>
      <c r="H69" s="646" t="s">
        <v>6852</v>
      </c>
      <c r="I69" s="646" t="s">
        <v>5387</v>
      </c>
      <c r="J69" s="646" t="s">
        <v>6859</v>
      </c>
      <c r="K69" s="646" t="s">
        <v>5387</v>
      </c>
    </row>
    <row r="70" spans="1:11" s="645" customFormat="1" ht="24.95" customHeight="1" x14ac:dyDescent="0.2">
      <c r="A70" s="107" t="s">
        <v>3083</v>
      </c>
      <c r="B70" s="646" t="s">
        <v>3083</v>
      </c>
      <c r="C70" s="646" t="s">
        <v>5403</v>
      </c>
      <c r="D70" s="646" t="s">
        <v>6860</v>
      </c>
      <c r="E70" s="646" t="s">
        <v>5387</v>
      </c>
      <c r="F70" s="646" t="s">
        <v>6861</v>
      </c>
      <c r="G70" s="646" t="s">
        <v>5387</v>
      </c>
      <c r="H70" s="646" t="s">
        <v>6852</v>
      </c>
      <c r="I70" s="646" t="s">
        <v>5387</v>
      </c>
      <c r="J70" s="646" t="s">
        <v>6862</v>
      </c>
      <c r="K70" s="646" t="s">
        <v>5387</v>
      </c>
    </row>
    <row r="71" spans="1:11" s="645" customFormat="1" ht="24.95" customHeight="1" x14ac:dyDescent="0.2">
      <c r="A71" s="107" t="s">
        <v>3083</v>
      </c>
      <c r="B71" s="646" t="s">
        <v>3083</v>
      </c>
      <c r="C71" s="646" t="s">
        <v>5403</v>
      </c>
      <c r="D71" s="646" t="s">
        <v>6863</v>
      </c>
      <c r="E71" s="646" t="s">
        <v>5387</v>
      </c>
      <c r="F71" s="646" t="s">
        <v>6864</v>
      </c>
      <c r="G71" s="646" t="s">
        <v>5387</v>
      </c>
      <c r="H71" s="646" t="s">
        <v>6852</v>
      </c>
      <c r="I71" s="646" t="s">
        <v>5387</v>
      </c>
      <c r="J71" s="646" t="s">
        <v>6865</v>
      </c>
      <c r="K71" s="646" t="s">
        <v>5387</v>
      </c>
    </row>
    <row r="72" spans="1:11" s="645" customFormat="1" ht="24.95" customHeight="1" x14ac:dyDescent="0.2">
      <c r="A72" s="107" t="s">
        <v>3083</v>
      </c>
      <c r="B72" s="646" t="s">
        <v>3083</v>
      </c>
      <c r="C72" s="646" t="s">
        <v>5403</v>
      </c>
      <c r="D72" s="646" t="s">
        <v>6866</v>
      </c>
      <c r="E72" s="646" t="s">
        <v>5387</v>
      </c>
      <c r="F72" s="646" t="s">
        <v>6867</v>
      </c>
      <c r="G72" s="646" t="s">
        <v>5387</v>
      </c>
      <c r="H72" s="646" t="s">
        <v>6852</v>
      </c>
      <c r="I72" s="646" t="s">
        <v>5387</v>
      </c>
      <c r="J72" s="646" t="s">
        <v>6868</v>
      </c>
      <c r="K72" s="646" t="s">
        <v>5387</v>
      </c>
    </row>
    <row r="73" spans="1:11" s="645" customFormat="1" ht="24.95" customHeight="1" x14ac:dyDescent="0.2">
      <c r="A73" s="107" t="s">
        <v>3083</v>
      </c>
      <c r="B73" s="646" t="s">
        <v>3083</v>
      </c>
      <c r="C73" s="646" t="s">
        <v>5403</v>
      </c>
      <c r="D73" s="646" t="s">
        <v>6869</v>
      </c>
      <c r="E73" s="646" t="s">
        <v>5387</v>
      </c>
      <c r="F73" s="646" t="s">
        <v>6870</v>
      </c>
      <c r="G73" s="646" t="s">
        <v>5387</v>
      </c>
      <c r="H73" s="646" t="s">
        <v>6852</v>
      </c>
      <c r="I73" s="646" t="s">
        <v>5387</v>
      </c>
      <c r="J73" s="646" t="s">
        <v>6871</v>
      </c>
      <c r="K73" s="646" t="s">
        <v>5387</v>
      </c>
    </row>
    <row r="74" spans="1:11" s="645" customFormat="1" ht="24.95" customHeight="1" x14ac:dyDescent="0.2">
      <c r="A74" s="107" t="s">
        <v>3083</v>
      </c>
      <c r="B74" s="646" t="s">
        <v>3083</v>
      </c>
      <c r="C74" s="646" t="s">
        <v>5403</v>
      </c>
      <c r="D74" s="646" t="s">
        <v>6872</v>
      </c>
      <c r="E74" s="646" t="s">
        <v>5387</v>
      </c>
      <c r="F74" s="646" t="s">
        <v>6873</v>
      </c>
      <c r="G74" s="646" t="s">
        <v>5387</v>
      </c>
      <c r="H74" s="646" t="s">
        <v>6874</v>
      </c>
      <c r="I74" s="646" t="s">
        <v>5387</v>
      </c>
      <c r="J74" s="646" t="s">
        <v>6875</v>
      </c>
      <c r="K74" s="646" t="s">
        <v>5387</v>
      </c>
    </row>
    <row r="75" spans="1:11" s="645" customFormat="1" ht="24.95" customHeight="1" x14ac:dyDescent="0.2">
      <c r="A75" s="107" t="s">
        <v>3083</v>
      </c>
      <c r="B75" s="646" t="s">
        <v>3083</v>
      </c>
      <c r="C75" s="646" t="s">
        <v>5403</v>
      </c>
      <c r="D75" s="646" t="s">
        <v>6876</v>
      </c>
      <c r="E75" s="646" t="s">
        <v>5387</v>
      </c>
      <c r="F75" s="646" t="s">
        <v>6877</v>
      </c>
      <c r="G75" s="646" t="s">
        <v>5387</v>
      </c>
      <c r="H75" s="646" t="s">
        <v>6878</v>
      </c>
      <c r="I75" s="646" t="s">
        <v>5387</v>
      </c>
      <c r="J75" s="646" t="s">
        <v>6879</v>
      </c>
      <c r="K75" s="646" t="s">
        <v>5387</v>
      </c>
    </row>
    <row r="76" spans="1:11" s="645" customFormat="1" ht="24.95" customHeight="1" x14ac:dyDescent="0.2">
      <c r="A76" s="107" t="s">
        <v>3083</v>
      </c>
      <c r="B76" s="646" t="s">
        <v>3083</v>
      </c>
      <c r="C76" s="646" t="s">
        <v>5403</v>
      </c>
      <c r="D76" s="646" t="s">
        <v>6880</v>
      </c>
      <c r="E76" s="646" t="s">
        <v>5387</v>
      </c>
      <c r="F76" s="646" t="s">
        <v>6877</v>
      </c>
      <c r="G76" s="646" t="s">
        <v>5387</v>
      </c>
      <c r="H76" s="646" t="s">
        <v>6881</v>
      </c>
      <c r="I76" s="646" t="s">
        <v>5387</v>
      </c>
      <c r="J76" s="646" t="s">
        <v>6882</v>
      </c>
      <c r="K76" s="646" t="s">
        <v>5387</v>
      </c>
    </row>
    <row r="77" spans="1:11" s="645" customFormat="1" ht="24.95" customHeight="1" x14ac:dyDescent="0.2">
      <c r="A77" s="107" t="s">
        <v>3083</v>
      </c>
      <c r="B77" s="646" t="s">
        <v>3083</v>
      </c>
      <c r="C77" s="646" t="s">
        <v>5403</v>
      </c>
      <c r="D77" s="646" t="s">
        <v>6883</v>
      </c>
      <c r="E77" s="646" t="s">
        <v>5387</v>
      </c>
      <c r="F77" s="646" t="s">
        <v>6884</v>
      </c>
      <c r="G77" s="646" t="s">
        <v>5387</v>
      </c>
      <c r="H77" s="646" t="s">
        <v>6885</v>
      </c>
      <c r="I77" s="646" t="s">
        <v>5387</v>
      </c>
      <c r="J77" s="646" t="s">
        <v>6886</v>
      </c>
      <c r="K77" s="646" t="s">
        <v>5387</v>
      </c>
    </row>
    <row r="78" spans="1:11" s="645" customFormat="1" ht="24.95" customHeight="1" x14ac:dyDescent="0.2">
      <c r="A78" s="107" t="s">
        <v>3083</v>
      </c>
      <c r="B78" s="646" t="s">
        <v>3083</v>
      </c>
      <c r="C78" s="646" t="s">
        <v>5403</v>
      </c>
      <c r="D78" s="646" t="s">
        <v>6887</v>
      </c>
      <c r="E78" s="646" t="s">
        <v>6840</v>
      </c>
      <c r="F78" s="646" t="s">
        <v>6888</v>
      </c>
      <c r="G78" s="646" t="s">
        <v>6840</v>
      </c>
      <c r="H78" s="646" t="s">
        <v>214</v>
      </c>
      <c r="I78" s="646" t="s">
        <v>6840</v>
      </c>
      <c r="J78" s="646" t="s">
        <v>6889</v>
      </c>
      <c r="K78" s="646" t="s">
        <v>6840</v>
      </c>
    </row>
    <row r="79" spans="1:11" ht="24.95" customHeight="1" x14ac:dyDescent="0.2">
      <c r="A79" s="107"/>
      <c r="B79" s="638" t="s">
        <v>3086</v>
      </c>
      <c r="C79" s="647" t="s">
        <v>5423</v>
      </c>
      <c r="D79" s="649" t="s">
        <v>6894</v>
      </c>
      <c r="E79" s="649"/>
      <c r="F79" s="649" t="s">
        <v>3153</v>
      </c>
      <c r="G79" s="649"/>
      <c r="H79" s="649" t="s">
        <v>88</v>
      </c>
      <c r="I79" s="649"/>
      <c r="J79" s="649" t="s">
        <v>6895</v>
      </c>
      <c r="K79" s="649"/>
    </row>
    <row r="80" spans="1:11" ht="24.95" customHeight="1" x14ac:dyDescent="0.2">
      <c r="A80" s="107"/>
      <c r="B80" s="638" t="s">
        <v>3086</v>
      </c>
      <c r="C80" s="647" t="s">
        <v>5423</v>
      </c>
      <c r="D80" s="649" t="s">
        <v>6896</v>
      </c>
      <c r="E80" s="649"/>
      <c r="F80" s="649" t="s">
        <v>6897</v>
      </c>
      <c r="G80" s="649"/>
      <c r="H80" s="649" t="s">
        <v>6847</v>
      </c>
      <c r="I80" s="649"/>
      <c r="J80" s="649" t="s">
        <v>6898</v>
      </c>
      <c r="K80" s="649"/>
    </row>
    <row r="81" spans="1:11" ht="24.95" customHeight="1" x14ac:dyDescent="0.2">
      <c r="A81" s="107"/>
      <c r="B81" s="638" t="s">
        <v>3086</v>
      </c>
      <c r="C81" s="647" t="s">
        <v>5423</v>
      </c>
      <c r="D81" s="649" t="s">
        <v>6899</v>
      </c>
      <c r="E81" s="649"/>
      <c r="F81" s="649" t="s">
        <v>6900</v>
      </c>
      <c r="G81" s="649"/>
      <c r="H81" s="649" t="s">
        <v>2927</v>
      </c>
      <c r="I81" s="649"/>
      <c r="J81" s="649" t="s">
        <v>6901</v>
      </c>
      <c r="K81" s="649"/>
    </row>
    <row r="82" spans="1:11" ht="24.95" customHeight="1" x14ac:dyDescent="0.2">
      <c r="A82" s="107"/>
      <c r="B82" s="638" t="s">
        <v>3086</v>
      </c>
      <c r="C82" s="647" t="s">
        <v>5423</v>
      </c>
      <c r="D82" s="649" t="s">
        <v>6902</v>
      </c>
      <c r="E82" s="649"/>
      <c r="F82" s="649" t="s">
        <v>6903</v>
      </c>
      <c r="G82" s="649"/>
      <c r="H82" s="649" t="s">
        <v>88</v>
      </c>
      <c r="I82" s="649"/>
      <c r="J82" s="649" t="s">
        <v>6904</v>
      </c>
      <c r="K82" s="649"/>
    </row>
    <row r="83" spans="1:11" ht="24.95" customHeight="1" x14ac:dyDescent="0.2">
      <c r="A83" s="107"/>
      <c r="B83" s="638" t="s">
        <v>3086</v>
      </c>
      <c r="C83" s="647" t="s">
        <v>5423</v>
      </c>
      <c r="D83" s="649" t="s">
        <v>6905</v>
      </c>
      <c r="E83" s="649"/>
      <c r="F83" s="649" t="s">
        <v>6906</v>
      </c>
      <c r="G83" s="649"/>
      <c r="H83" s="649" t="s">
        <v>6907</v>
      </c>
      <c r="I83" s="649"/>
      <c r="J83" s="649" t="s">
        <v>6908</v>
      </c>
      <c r="K83" s="649"/>
    </row>
    <row r="84" spans="1:11" ht="24.95" customHeight="1" x14ac:dyDescent="0.2">
      <c r="A84" s="107"/>
      <c r="B84" s="638" t="s">
        <v>3086</v>
      </c>
      <c r="C84" s="647" t="s">
        <v>5423</v>
      </c>
      <c r="D84" s="649" t="s">
        <v>6909</v>
      </c>
      <c r="E84" s="649"/>
      <c r="F84" s="649" t="s">
        <v>3153</v>
      </c>
      <c r="G84" s="649"/>
      <c r="H84" s="649" t="s">
        <v>6847</v>
      </c>
      <c r="I84" s="649"/>
      <c r="J84" s="649" t="s">
        <v>6910</v>
      </c>
      <c r="K84" s="649"/>
    </row>
    <row r="85" spans="1:11" ht="24.95" customHeight="1" x14ac:dyDescent="0.2">
      <c r="A85" s="107"/>
      <c r="B85" s="638" t="s">
        <v>3086</v>
      </c>
      <c r="C85" s="647" t="s">
        <v>5423</v>
      </c>
      <c r="D85" s="649" t="s">
        <v>6911</v>
      </c>
      <c r="E85" s="649"/>
      <c r="F85" s="649" t="s">
        <v>6912</v>
      </c>
      <c r="G85" s="649"/>
      <c r="H85" s="649" t="s">
        <v>6913</v>
      </c>
      <c r="I85" s="649"/>
      <c r="J85" s="649" t="s">
        <v>6914</v>
      </c>
      <c r="K85" s="649"/>
    </row>
    <row r="86" spans="1:11" ht="24.95" customHeight="1" x14ac:dyDescent="0.2">
      <c r="A86" s="107"/>
      <c r="B86" s="638" t="s">
        <v>3086</v>
      </c>
      <c r="C86" s="647" t="s">
        <v>5423</v>
      </c>
      <c r="D86" s="649" t="s">
        <v>6915</v>
      </c>
      <c r="E86" s="649"/>
      <c r="F86" s="649" t="s">
        <v>3153</v>
      </c>
      <c r="G86" s="649"/>
      <c r="H86" s="649" t="s">
        <v>6847</v>
      </c>
      <c r="I86" s="649"/>
      <c r="J86" s="649" t="s">
        <v>6916</v>
      </c>
      <c r="K86" s="649"/>
    </row>
    <row r="87" spans="1:11" ht="24.95" customHeight="1" x14ac:dyDescent="0.2">
      <c r="A87" s="107"/>
      <c r="B87" s="638" t="s">
        <v>3086</v>
      </c>
      <c r="C87" s="647" t="s">
        <v>5423</v>
      </c>
      <c r="D87" s="649" t="s">
        <v>6917</v>
      </c>
      <c r="E87" s="649"/>
      <c r="F87" s="649" t="s">
        <v>3153</v>
      </c>
      <c r="G87" s="649"/>
      <c r="H87" s="649" t="s">
        <v>6847</v>
      </c>
      <c r="I87" s="649"/>
      <c r="J87" s="649" t="s">
        <v>6918</v>
      </c>
      <c r="K87" s="649"/>
    </row>
    <row r="88" spans="1:11" ht="24.95" customHeight="1" x14ac:dyDescent="0.2">
      <c r="A88" s="107"/>
      <c r="B88" s="638" t="s">
        <v>3086</v>
      </c>
      <c r="C88" s="647" t="s">
        <v>5423</v>
      </c>
      <c r="D88" s="649" t="s">
        <v>6919</v>
      </c>
      <c r="E88" s="649"/>
      <c r="F88" s="649" t="s">
        <v>3153</v>
      </c>
      <c r="G88" s="649"/>
      <c r="H88" s="649" t="s">
        <v>88</v>
      </c>
      <c r="I88" s="649"/>
      <c r="J88" s="649" t="s">
        <v>6920</v>
      </c>
      <c r="K88" s="649"/>
    </row>
  </sheetData>
  <mergeCells count="4">
    <mergeCell ref="D2:K2"/>
    <mergeCell ref="A2:A3"/>
    <mergeCell ref="C2:C3"/>
    <mergeCell ref="B2:B3"/>
  </mergeCells>
  <conditionalFormatting sqref="C79:K79">
    <cfRule type="expression" dxfId="15" priority="13">
      <formula>AND($B79&lt;&gt;"",OR(D$2="Facility Review",D$3="Facility Review"),C79="")</formula>
    </cfRule>
    <cfRule type="expression" dxfId="14" priority="14">
      <formula>AND($A79="SC-FranklinFurnace-OH",OR(D$2="Facility Review",D$3="Facility Review"),D79&lt;&gt;"No change")</formula>
    </cfRule>
  </conditionalFormatting>
  <conditionalFormatting sqref="C82:K85 C80 E80:K80 C81:G81 I81:K81">
    <cfRule type="expression" dxfId="13" priority="11">
      <formula>AND($B80&lt;&gt;"",OR(D$2="Facility Review",D$3="Facility Review"),C80="")</formula>
    </cfRule>
    <cfRule type="expression" dxfId="12" priority="12">
      <formula>AND($A80="SC-FranklinFurnace-OH",OR(D$2="Facility Review",D$3="Facility Review"),D80&lt;&gt;"No change")</formula>
    </cfRule>
  </conditionalFormatting>
  <conditionalFormatting sqref="D80">
    <cfRule type="expression" dxfId="11" priority="9">
      <formula>AND($B80&lt;&gt;"",OR(E$2="Facility Review",E$3="Facility Review"),D80="")</formula>
    </cfRule>
    <cfRule type="expression" dxfId="10" priority="10">
      <formula>AND($A80="SC-FranklinFurnace-OH",OR(E$2="Facility Review",E$3="Facility Review"),E80&lt;&gt;"No change")</formula>
    </cfRule>
  </conditionalFormatting>
  <conditionalFormatting sqref="H81">
    <cfRule type="expression" dxfId="9" priority="7">
      <formula>AND($B81&lt;&gt;"",OR(I$2="Facility Review",I$3="Facility Review"),H81="")</formula>
    </cfRule>
    <cfRule type="expression" dxfId="8" priority="8">
      <formula>AND($A81="SC-FranklinFurnace-OH",OR(I$2="Facility Review",I$3="Facility Review"),I81&lt;&gt;"No change")</formula>
    </cfRule>
  </conditionalFormatting>
  <conditionalFormatting sqref="C86:K86">
    <cfRule type="expression" dxfId="7" priority="5">
      <formula>AND($B86&lt;&gt;"",OR(D$2="Facility Review",D$3="Facility Review"),C86="")</formula>
    </cfRule>
    <cfRule type="expression" dxfId="6" priority="6">
      <formula>AND($A86="SC-FranklinFurnace-OH",OR(D$2="Facility Review",D$3="Facility Review"),D86&lt;&gt;"No change")</formula>
    </cfRule>
  </conditionalFormatting>
  <conditionalFormatting sqref="C87:K87">
    <cfRule type="expression" dxfId="5" priority="3">
      <formula>AND($B87&lt;&gt;"",OR(D$2="Facility Review",D$3="Facility Review"),C87="")</formula>
    </cfRule>
    <cfRule type="expression" dxfId="4" priority="4">
      <formula>AND($A87="SC-FranklinFurnace-OH",OR(D$2="Facility Review",D$3="Facility Review"),D87&lt;&gt;"No change")</formula>
    </cfRule>
  </conditionalFormatting>
  <conditionalFormatting sqref="C88:K88">
    <cfRule type="expression" dxfId="3" priority="1">
      <formula>AND($B88&lt;&gt;"",OR(D$2="Facility Review",D$3="Facility Review"),C88="")</formula>
    </cfRule>
    <cfRule type="expression" dxfId="2" priority="2">
      <formula>AND($A88="SC-FranklinFurnace-OH",OR(D$2="Facility Review",D$3="Facility Review"),D88&lt;&gt;"No change")</formula>
    </cfRule>
  </conditionalFormatting>
  <pageMargins left="0.7" right="0.7" top="0.75" bottom="0.75" header="0.3" footer="0.3"/>
  <pageSetup orientation="portrait"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5">
    <tabColor theme="0" tint="-0.14999847407452621"/>
  </sheetPr>
  <dimension ref="A1:A29"/>
  <sheetViews>
    <sheetView workbookViewId="0"/>
  </sheetViews>
  <sheetFormatPr defaultRowHeight="15" x14ac:dyDescent="0.25"/>
  <cols>
    <col min="1" max="1" width="11.140625" style="6" customWidth="1"/>
  </cols>
  <sheetData>
    <row r="1" spans="1:1" x14ac:dyDescent="0.25">
      <c r="A1" s="8" t="s">
        <v>3063</v>
      </c>
    </row>
    <row r="2" spans="1:1" x14ac:dyDescent="0.25">
      <c r="A2" s="11" t="s">
        <v>1103</v>
      </c>
    </row>
    <row r="3" spans="1:1" x14ac:dyDescent="0.25">
      <c r="A3" s="11" t="s">
        <v>3064</v>
      </c>
    </row>
    <row r="4" spans="1:1" x14ac:dyDescent="0.25">
      <c r="A4" s="11" t="s">
        <v>1108</v>
      </c>
    </row>
    <row r="5" spans="1:1" x14ac:dyDescent="0.25">
      <c r="A5" s="11" t="s">
        <v>1109</v>
      </c>
    </row>
    <row r="6" spans="1:1" x14ac:dyDescent="0.25">
      <c r="A6" s="11" t="s">
        <v>1110</v>
      </c>
    </row>
    <row r="7" spans="1:1" x14ac:dyDescent="0.25">
      <c r="A7" s="11" t="s">
        <v>1111</v>
      </c>
    </row>
    <row r="8" spans="1:1" x14ac:dyDescent="0.25">
      <c r="A8" s="11" t="s">
        <v>3065</v>
      </c>
    </row>
    <row r="9" spans="1:1" x14ac:dyDescent="0.25">
      <c r="A9" s="11" t="s">
        <v>3066</v>
      </c>
    </row>
    <row r="10" spans="1:1" x14ac:dyDescent="0.25">
      <c r="A10" s="11" t="s">
        <v>1113</v>
      </c>
    </row>
    <row r="11" spans="1:1" x14ac:dyDescent="0.25">
      <c r="A11" s="11" t="s">
        <v>3067</v>
      </c>
    </row>
    <row r="13" spans="1:1" x14ac:dyDescent="0.25">
      <c r="A13" s="11" t="s">
        <v>3068</v>
      </c>
    </row>
    <row r="14" spans="1:1" x14ac:dyDescent="0.25">
      <c r="A14" s="11" t="s">
        <v>3069</v>
      </c>
    </row>
    <row r="15" spans="1:1" x14ac:dyDescent="0.25">
      <c r="A15" s="11" t="s">
        <v>3070</v>
      </c>
    </row>
    <row r="16" spans="1:1" x14ac:dyDescent="0.25">
      <c r="A16" s="11" t="s">
        <v>3071</v>
      </c>
    </row>
    <row r="17" spans="1:1" x14ac:dyDescent="0.25">
      <c r="A17" s="11" t="s">
        <v>3072</v>
      </c>
    </row>
    <row r="18" spans="1:1" x14ac:dyDescent="0.25">
      <c r="A18" s="8" t="s">
        <v>85</v>
      </c>
    </row>
    <row r="20" spans="1:1" x14ac:dyDescent="0.25">
      <c r="A20" s="7"/>
    </row>
    <row r="21" spans="1:1" x14ac:dyDescent="0.25">
      <c r="A21" s="7"/>
    </row>
    <row r="22" spans="1:1" x14ac:dyDescent="0.25">
      <c r="A22" s="7"/>
    </row>
    <row r="23" spans="1:1" x14ac:dyDescent="0.25">
      <c r="A23" s="7"/>
    </row>
    <row r="26" spans="1:1" x14ac:dyDescent="0.25">
      <c r="A26" s="7"/>
    </row>
    <row r="27" spans="1:1" x14ac:dyDescent="0.25">
      <c r="A27" s="7"/>
    </row>
    <row r="28" spans="1:1" x14ac:dyDescent="0.25">
      <c r="A28" s="7"/>
    </row>
    <row r="29" spans="1:1" x14ac:dyDescent="0.25">
      <c r="A29" s="7"/>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CA672D8D94254FADDAEF98B91C497A" ma:contentTypeVersion="49" ma:contentTypeDescription="Create a new document." ma:contentTypeScope="" ma:versionID="f2330864e6ed827fe643eb8e6e1cb520">
  <xsd:schema xmlns:xsd="http://www.w3.org/2001/XMLSchema" xmlns:xs="http://www.w3.org/2001/XMLSchema" xmlns:p="http://schemas.microsoft.com/office/2006/metadata/properties" xmlns:ns1="http://schemas.microsoft.com/sharepoint/v3" xmlns:ns2="4ffa91fb-a0ff-4ac5-b2db-65c790d184a4" xmlns:ns3="3541802f-c9a7-4423-ad70-861189f520b0" xmlns:ns4="8cbedb01-7036-4fa4-9d83-78abe0166c2f" targetNamespace="http://schemas.microsoft.com/office/2006/metadata/properties" ma:root="true" ma:fieldsID="0e7c02135643056dfcf0a1ea56e28aba" ns1:_="" ns2:_="" ns3:_="" ns4:_="">
    <xsd:import namespace="http://schemas.microsoft.com/sharepoint/v3"/>
    <xsd:import namespace="4ffa91fb-a0ff-4ac5-b2db-65c790d184a4"/>
    <xsd:import namespace="3541802f-c9a7-4423-ad70-861189f520b0"/>
    <xsd:import namespace="8cbedb01-7036-4fa4-9d83-78abe0166c2f"/>
    <xsd:element name="properties">
      <xsd:complexType>
        <xsd:sequence>
          <xsd:element name="documentManagement">
            <xsd:complexType>
              <xsd:all>
                <xsd:element ref="ns2:Document_x0020_Creation_x0020_Date" minOccurs="0"/>
                <xsd:element ref="ns2:TaxCatchAllLabel" minOccurs="0"/>
                <xsd:element ref="ns2:TaxCatchAll" minOccurs="0"/>
                <xsd:element ref="ns3:Package_x0020_Type" minOccurs="0"/>
                <xsd:element ref="ns3:Group" minOccurs="0"/>
                <xsd:element ref="ns3:Lead" minOccurs="0"/>
                <xsd:element ref="ns3:MediaServiceMetadata" minOccurs="0"/>
                <xsd:element ref="ns3:MediaServiceFastMetadata" minOccurs="0"/>
                <xsd:element ref="ns3:Action_x0020_Type" minOccurs="0"/>
                <xsd:element ref="ns3:SPPDPhase" minOccurs="0"/>
                <xsd:element ref="ns3:ProjectID" minOccurs="0"/>
                <xsd:element ref="ns4:SharedWithUsers" minOccurs="0"/>
                <xsd:element ref="ns4:SharedWithDetails" minOccurs="0"/>
                <xsd:element ref="ns1:DocumentSetDescription" minOccurs="0"/>
                <xsd:element ref="ns3:Review_x0020_Type" minOccurs="0"/>
                <xsd:element ref="ns3:Signature_x0020_Date" minOccurs="0"/>
                <xsd:element ref="ns3:Court_x0020_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SetDescription" ma:index="21" nillable="true" ma:displayName="Description" ma:description="A short description of the action being reviewed." ma:internalName="DocumentSet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8"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TaxCatchAllLabel" ma:index="9" nillable="true" ma:displayName="Taxonomy Catch All Column1" ma:hidden="true" ma:list="{7056f0a4-3cfe-45f7-9d52-1f31398461bf}" ma:internalName="TaxCatchAllLabel" ma:readOnly="true" ma:showField="CatchAllDataLabel" ma:web="8cbedb01-7036-4fa4-9d83-78abe0166c2f">
      <xsd:complexType>
        <xsd:complexContent>
          <xsd:extension base="dms:MultiChoiceLookup">
            <xsd:sequence>
              <xsd:element name="Value" type="dms:Lookup" maxOccurs="unbounded" minOccurs="0" nillable="true"/>
            </xsd:sequence>
          </xsd:extension>
        </xsd:complexContent>
      </xsd:complexType>
    </xsd:element>
    <xsd:element name="TaxCatchAll" ma:index="10" nillable="true" ma:displayName="Taxonomy Catch All Column" ma:hidden="true" ma:list="{7056f0a4-3cfe-45f7-9d52-1f31398461bf}" ma:internalName="TaxCatchAll" ma:showField="CatchAllData" ma:web="8cbedb01-7036-4fa4-9d83-78abe0166c2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41802f-c9a7-4423-ad70-861189f520b0" elementFormDefault="qualified">
    <xsd:import namespace="http://schemas.microsoft.com/office/2006/documentManagement/types"/>
    <xsd:import namespace="http://schemas.microsoft.com/office/infopath/2007/PartnerControls"/>
    <xsd:element name="Package_x0020_Type" ma:index="11" nillable="true" ma:displayName="Package Type" ma:default="OMB" ma:description="Select the type of package (OMB, Signature, or Notice)" ma:format="Dropdown" ma:internalName="Package_x0020_Type">
      <xsd:simpleType>
        <xsd:restriction base="dms:Choice">
          <xsd:enumeration value="OMB"/>
          <xsd:enumeration value="Signature Package"/>
          <xsd:enumeration value="Notice"/>
        </xsd:restriction>
      </xsd:simpleType>
    </xsd:element>
    <xsd:element name="Group" ma:index="12" nillable="true" ma:displayName="Group" ma:default="TDST" ma:description="Select responsible SPPD Group from dropdown list." ma:format="Dropdown" ma:internalName="Group">
      <xsd:simpleType>
        <xsd:restriction base="dms:Choice">
          <xsd:enumeration value="ESG"/>
          <xsd:enumeration value="FIG"/>
          <xsd:enumeration value="MICG"/>
          <xsd:enumeration value="MMG"/>
          <xsd:enumeration value="MPG"/>
          <xsd:enumeration value="NRG"/>
          <xsd:enumeration value="PSG"/>
          <xsd:enumeration value="RCG"/>
          <xsd:enumeration value="SPPD/IO"/>
          <xsd:enumeration value="TDST"/>
          <xsd:enumeration value="Other"/>
        </xsd:restriction>
      </xsd:simpleType>
    </xsd:element>
    <xsd:element name="Lead" ma:index="13" nillable="true" ma:displayName="Lead" ma:description="Primary project lead (one lead only)" ma:list="UserInfo" ma:SharePointGroup="0" ma:internalName="Lead"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Action_x0020_Type" ma:index="16" nillable="true" ma:displayName="Action Type" ma:default="ANPR" ma:description="Select the type of action, ANPR, Proposal, Final, Exceptional Issue, or Other." ma:format="Dropdown" ma:internalName="Action_x0020_Type">
      <xsd:simpleType>
        <xsd:restriction base="dms:Choice">
          <xsd:enumeration value="ANPR"/>
          <xsd:enumeration value="Proposal"/>
          <xsd:enumeration value="Final"/>
          <xsd:enumeration value="Exceptional Issue"/>
          <xsd:enumeration value="Other"/>
        </xsd:restriction>
      </xsd:simpleType>
    </xsd:element>
    <xsd:element name="SPPDPhase" ma:index="17" nillable="true" ma:displayName="SPPDPhase" ma:default="0- New" ma:description="Review phase for SPPD rules, assignment of the phase is done through the Blue Folder routing system." ma:format="Dropdown" ma:internalName="SPPDPhase">
      <xsd:simpleType>
        <xsd:restriction base="dms:Choice">
          <xsd:enumeration value="0- New"/>
          <xsd:enumeration value="1- Group Review"/>
          <xsd:enumeration value="2- Consistency Review"/>
          <xsd:enumeration value="3- Admin Review"/>
          <xsd:enumeration value="4- RL Review"/>
          <xsd:enumeration value="5- Secondary Review"/>
          <xsd:enumeration value="6- SPPD Management Review"/>
          <xsd:enumeration value="7- OAQPS Management Review"/>
          <xsd:enumeration value="8- Out of eBF (OAR/OP/OMB)"/>
          <xsd:enumeration value="9- Archive"/>
        </xsd:restriction>
      </xsd:simpleType>
    </xsd:element>
    <xsd:element name="ProjectID" ma:index="18" nillable="true" ma:displayName="ProjectID" ma:description="Unique identifier for the rule/project" ma:internalName="ProjectID">
      <xsd:simpleType>
        <xsd:restriction base="dms:Text">
          <xsd:maxLength value="255"/>
        </xsd:restriction>
      </xsd:simpleType>
    </xsd:element>
    <xsd:element name="Review_x0020_Type" ma:index="22" nillable="true" ma:displayName="Review Type" ma:default="112-TR" ma:description="Select the rule review type that best describes your action. (112 = NESHAP; 111 = NSPS; 129 = Waste Incineration Rules; 183e = VOC Rules; TR = technology review; RTR = Residual Risk and Technology Review)" ma:format="Dropdown" ma:internalName="Review_x0020_Type">
      <xsd:simpleType>
        <xsd:restriction base="dms:Choice">
          <xsd:enumeration value="112-TR"/>
          <xsd:enumeration value="112-RTR"/>
          <xsd:enumeration value="111"/>
          <xsd:enumeration value="129-TR"/>
          <xsd:enumeration value="129-RTR"/>
          <xsd:enumeration value="183e"/>
          <xsd:enumeration value="Other/Multiple"/>
        </xsd:restriction>
      </xsd:simpleType>
    </xsd:element>
    <xsd:element name="Signature_x0020_Date" ma:index="23" nillable="true" ma:displayName="Due Date" ma:description="Court ordered or desired signature date, for OMB packages this is the date the package should be sent to OMB." ma:format="DateOnly" ma:internalName="Signature_x0020_Date">
      <xsd:simpleType>
        <xsd:restriction base="dms:DateTime"/>
      </xsd:simpleType>
    </xsd:element>
    <xsd:element name="Court_x0020_Order" ma:index="24" nillable="true" ma:displayName="Court Order" ma:default="1" ma:description="Does the package have a court ordered signature deadline?" ma:internalName="Court_x0020_Order">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bedb01-7036-4fa4-9d83-78abe0166c2f"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cument_x0020_Creation_x0020_Date xmlns="4ffa91fb-a0ff-4ac5-b2db-65c790d184a4">2023-05-05T19:36:20+00:00</Document_x0020_Creation_x0020_Date>
    <TaxCatchAll xmlns="4ffa91fb-a0ff-4ac5-b2db-65c790d184a4" xsi:nil="true"/>
    <ProjectID xmlns="3541802f-c9a7-4423-ad70-861189f520b0" xsi:nil="true"/>
    <Action_x0020_Type xmlns="3541802f-c9a7-4423-ad70-861189f520b0">Proposal</Action_x0020_Type>
    <Lead xmlns="3541802f-c9a7-4423-ad70-861189f520b0">
      <UserInfo>
        <DisplayName>Jones, DonnaLee</DisplayName>
        <AccountId>72</AccountId>
        <AccountType/>
      </UserInfo>
    </Lead>
    <Review_x0020_Type xmlns="3541802f-c9a7-4423-ad70-861189f520b0">112-TR</Review_x0020_Type>
    <Court_x0020_Order xmlns="3541802f-c9a7-4423-ad70-861189f520b0">true</Court_x0020_Order>
    <DocumentSetDescription xmlns="http://schemas.microsoft.com/sharepoint/v3">RTR for coke ovens NESHAP, 40 CFR part 63, subpart CCCCC, and technology review of Coke Oven Batteries, 40 CFR part 63, subpart L.</DocumentSetDescription>
    <Package_x0020_Type xmlns="3541802f-c9a7-4423-ad70-861189f520b0">OMB</Package_x0020_Type>
    <Group xmlns="3541802f-c9a7-4423-ad70-861189f520b0">MICG</Group>
    <SPPDPhase xmlns="3541802f-c9a7-4423-ad70-861189f520b0">8- Out of eBF (OAR/OP/OMB)</SPPDPhase>
    <Signature_x0020_Date xmlns="3541802f-c9a7-4423-ad70-861189f520b0">2023-07-14T07:00:00+00:00</Signature_x0020_Date>
    <SharedWithUsers xmlns="8cbedb01-7036-4fa4-9d83-78abe0166c2f">
      <UserInfo>
        <DisplayName/>
        <AccountId xsi:nil="true"/>
        <AccountType/>
      </UserInfo>
    </SharedWithUsers>
  </documentManagement>
</p:properties>
</file>

<file path=customXml/item4.xml><?xml version="1.0" encoding="utf-8"?>
<?mso-contentType ?>
<SharedContentType xmlns="Microsoft.SharePoint.Taxonomy.ContentTypeSync" SourceId="29f62856-1543-49d4-a736-4569d363f533" ContentTypeId="0x0101" PreviousValue="false" LastSyncTimeStamp="2016-08-25T00:16:07.24Z"/>
</file>

<file path=customXml/itemProps1.xml><?xml version="1.0" encoding="utf-8"?>
<ds:datastoreItem xmlns:ds="http://schemas.openxmlformats.org/officeDocument/2006/customXml" ds:itemID="{740B8895-714D-4CFA-B19F-3CB972865643}">
  <ds:schemaRefs>
    <ds:schemaRef ds:uri="http://schemas.microsoft.com/sharepoint/v3/contenttype/forms"/>
  </ds:schemaRefs>
</ds:datastoreItem>
</file>

<file path=customXml/itemProps2.xml><?xml version="1.0" encoding="utf-8"?>
<ds:datastoreItem xmlns:ds="http://schemas.openxmlformats.org/officeDocument/2006/customXml" ds:itemID="{DB175300-4732-429F-868B-8582612957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3541802f-c9a7-4423-ad70-861189f520b0"/>
    <ds:schemaRef ds:uri="8cbedb01-7036-4fa4-9d83-78abe0166c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99ABD12-A990-4B6C-AC8C-568D4DDE654B}">
  <ds:schemaRefs>
    <ds:schemaRef ds:uri="http://schemas.microsoft.com/office/2006/metadata/properties"/>
    <ds:schemaRef ds:uri="http://schemas.microsoft.com/office/infopath/2007/PartnerControls"/>
    <ds:schemaRef ds:uri="4ffa91fb-a0ff-4ac5-b2db-65c790d184a4"/>
    <ds:schemaRef ds:uri="3541802f-c9a7-4423-ad70-861189f520b0"/>
    <ds:schemaRef ds:uri="http://schemas.microsoft.com/sharepoint/v3"/>
    <ds:schemaRef ds:uri="8cbedb01-7036-4fa4-9d83-78abe0166c2f"/>
  </ds:schemaRefs>
</ds:datastoreItem>
</file>

<file path=customXml/itemProps4.xml><?xml version="1.0" encoding="utf-8"?>
<ds:datastoreItem xmlns:ds="http://schemas.openxmlformats.org/officeDocument/2006/customXml" ds:itemID="{F2E095C0-4621-433D-B93F-292A114D490F}">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90</vt:i4>
      </vt:variant>
      <vt:variant>
        <vt:lpstr>Named Ranges</vt:lpstr>
      </vt:variant>
      <vt:variant>
        <vt:i4>4</vt:i4>
      </vt:variant>
    </vt:vector>
  </HeadingPairs>
  <TitlesOfParts>
    <vt:vector size="94" baseType="lpstr">
      <vt:lpstr>Instructions</vt:lpstr>
      <vt:lpstr>To Do</vt:lpstr>
      <vt:lpstr>Q Crosswalk</vt:lpstr>
      <vt:lpstr>Part A.I. Owner Info Q1-6 </vt:lpstr>
      <vt:lpstr>Part A.II. Gen Fac Info Q7-19</vt:lpstr>
      <vt:lpstr>Part A.II. Q16b&amp;c</vt:lpstr>
      <vt:lpstr>Part A.III. Regulatory Info Q20</vt:lpstr>
      <vt:lpstr>Part A.III. Q21</vt:lpstr>
      <vt:lpstr>Part A.III. Q22</vt:lpstr>
      <vt:lpstr>Part A.III. Q23-24</vt:lpstr>
      <vt:lpstr>Part A.IV. P&amp;EFD Q25</vt:lpstr>
      <vt:lpstr>Part A.IV. Source Table Q26-38</vt:lpstr>
      <vt:lpstr>Part A.IV. Plot Plan Q27</vt:lpstr>
      <vt:lpstr>SCC worksheet</vt:lpstr>
      <vt:lpstr>Diagram-Reporting Angles</vt:lpstr>
      <vt:lpstr>Part A.VI. COB Q39-49</vt:lpstr>
      <vt:lpstr>Part A.VI. COB Q48</vt:lpstr>
      <vt:lpstr>Part A.VI. HRSG Q50</vt:lpstr>
      <vt:lpstr>Part A.VI. HRSG Q51-57</vt:lpstr>
      <vt:lpstr>Part A.VI. QT Q58-67</vt:lpstr>
      <vt:lpstr>Part A.VI. QT Q68</vt:lpstr>
      <vt:lpstr>Part A.VI. PCM Q69-73</vt:lpstr>
      <vt:lpstr>Part A.VI. PCC Q74-76</vt:lpstr>
      <vt:lpstr>Part A.VI. PCC Q77</vt:lpstr>
      <vt:lpstr>Part A.VI. PCC Q78-80</vt:lpstr>
      <vt:lpstr>Part A.VI. HRSG System Q81-86</vt:lpstr>
      <vt:lpstr>Part A.VI. HRSG System Q87 </vt:lpstr>
      <vt:lpstr>Part A.VI. BL Q88-90</vt:lpstr>
      <vt:lpstr>Part A.VI. BL Q89</vt:lpstr>
      <vt:lpstr>Part A.VI. BL Q91</vt:lpstr>
      <vt:lpstr>Part A.VI. BL Q92</vt:lpstr>
      <vt:lpstr>Part A.VI. CW Q93-94</vt:lpstr>
      <vt:lpstr>Part A.VI. Postponed</vt:lpstr>
      <vt:lpstr>Part A.VII. APCME Q99</vt:lpstr>
      <vt:lpstr>Part A.VIII. Economics Q100</vt:lpstr>
      <vt:lpstr>Part A.IX. SS</vt:lpstr>
      <vt:lpstr>Part A.IX. PS Q101-105</vt:lpstr>
      <vt:lpstr>Part A.IX. PS Q106</vt:lpstr>
      <vt:lpstr>Part A.IX. US Q107-111</vt:lpstr>
      <vt:lpstr>Part A.IX. US Q112</vt:lpstr>
      <vt:lpstr>Part A.IX. SU Q113-115</vt:lpstr>
      <vt:lpstr>Part A.IX. SU Q116</vt:lpstr>
      <vt:lpstr>Part A.IX. CD Q117-118</vt:lpstr>
      <vt:lpstr>Part A.IX. M Q119</vt:lpstr>
      <vt:lpstr>Part A.X. OT Q120-124</vt:lpstr>
      <vt:lpstr>Part A.X. BMP Q125-128</vt:lpstr>
      <vt:lpstr>Part B. Q1-4</vt:lpstr>
      <vt:lpstr>Part B. Q5</vt:lpstr>
      <vt:lpstr>Part B. Q6 CBRP Process Inv</vt:lpstr>
      <vt:lpstr>Part B. Q7</vt:lpstr>
      <vt:lpstr>Part B. Q8</vt:lpstr>
      <vt:lpstr>Part B. Q9</vt:lpstr>
      <vt:lpstr>Part B. Q10</vt:lpstr>
      <vt:lpstr>Part B. Q11</vt:lpstr>
      <vt:lpstr>Part B. Q12</vt:lpstr>
      <vt:lpstr>Part B. Q13</vt:lpstr>
      <vt:lpstr>Part B. Q14</vt:lpstr>
      <vt:lpstr>Part B. Q15</vt:lpstr>
      <vt:lpstr>Part B. Q16</vt:lpstr>
      <vt:lpstr>Part B. Q17</vt:lpstr>
      <vt:lpstr>Part B. Q18</vt:lpstr>
      <vt:lpstr>Part B. Q19</vt:lpstr>
      <vt:lpstr>Part B. Q20</vt:lpstr>
      <vt:lpstr>Part B. Q21</vt:lpstr>
      <vt:lpstr>Part B. Q22</vt:lpstr>
      <vt:lpstr>Part B. Q23</vt:lpstr>
      <vt:lpstr>Part B. Q24</vt:lpstr>
      <vt:lpstr>Part B. Q25</vt:lpstr>
      <vt:lpstr>Part B. Q26</vt:lpstr>
      <vt:lpstr>Part C. Q1</vt:lpstr>
      <vt:lpstr>Part C. Q2</vt:lpstr>
      <vt:lpstr>Part C. Q3</vt:lpstr>
      <vt:lpstr>Part C. Q4</vt:lpstr>
      <vt:lpstr>Part C. Q5</vt:lpstr>
      <vt:lpstr>Part C. Q6</vt:lpstr>
      <vt:lpstr>Part D. Q1-2</vt:lpstr>
      <vt:lpstr>Part D. Q3</vt:lpstr>
      <vt:lpstr>Part D. Q4</vt:lpstr>
      <vt:lpstr>Part D. Q5</vt:lpstr>
      <vt:lpstr>Part E. Q1</vt:lpstr>
      <vt:lpstr>Part E. Q2</vt:lpstr>
      <vt:lpstr>Part E. Q3</vt:lpstr>
      <vt:lpstr># Respondents &amp; Responses Calcs</vt:lpstr>
      <vt:lpstr>Respondent Burden (Subs L &amp; Y)</vt:lpstr>
      <vt:lpstr>Agency Burden (Subs L &amp; Y)</vt:lpstr>
      <vt:lpstr>Appendix A</vt:lpstr>
      <vt:lpstr>Appendix B</vt:lpstr>
      <vt:lpstr>Appendix C</vt:lpstr>
      <vt:lpstr>Appendix D</vt:lpstr>
      <vt:lpstr>Pick List</vt:lpstr>
      <vt:lpstr>'Part E. Q1'!_Hlk112333424</vt:lpstr>
      <vt:lpstr>'Part B. Q5'!_Hlk112418135</vt:lpstr>
      <vt:lpstr>'Part B. Q5'!_Hlk112685836</vt:lpstr>
      <vt:lpstr>'Part B. Q5'!_Hlk112686657</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Donna Lee Jones</cp:lastModifiedBy>
  <cp:revision/>
  <dcterms:created xsi:type="dcterms:W3CDTF">2011-12-28T14:07:35Z</dcterms:created>
  <dcterms:modified xsi:type="dcterms:W3CDTF">2023-08-03T18:03:14Z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0x01010072CA672D8D94254FADDAEF98B91C497A</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y fmtid="{D5CDD505-2E9C-101B-9397-08002B2CF9AE}" pid="8" name="MediaServiceImageTags">
    <vt:lpwstr/>
  </property>
  <property fmtid="{D5CDD505-2E9C-101B-9397-08002B2CF9AE}" pid="9" name="Record">
    <vt:lpwstr>Shared</vt:lpwstr>
  </property>
  <property fmtid="{D5CDD505-2E9C-101B-9397-08002B2CF9AE}" pid="10" name="Order">
    <vt:r8>378700</vt:r8>
  </property>
  <property fmtid="{D5CDD505-2E9C-101B-9397-08002B2CF9AE}" pid="11" name="Language">
    <vt:lpwstr>English</vt:lpwstr>
  </property>
  <property fmtid="{D5CDD505-2E9C-101B-9397-08002B2CF9AE}" pid="12" name="xd_Signature">
    <vt:bool>false</vt:bool>
  </property>
  <property fmtid="{D5CDD505-2E9C-101B-9397-08002B2CF9AE}" pid="13" name="xd_ProgID">
    <vt:lpwstr/>
  </property>
  <property fmtid="{D5CDD505-2E9C-101B-9397-08002B2CF9AE}" pid="14" name="_ColorHex">
    <vt:lpwstr/>
  </property>
  <property fmtid="{D5CDD505-2E9C-101B-9397-08002B2CF9AE}" pid="15" name="_Emoji">
    <vt:lpwstr/>
  </property>
  <property fmtid="{D5CDD505-2E9C-101B-9397-08002B2CF9AE}" pid="16" name="ComplianceAssetId">
    <vt:lpwstr/>
  </property>
  <property fmtid="{D5CDD505-2E9C-101B-9397-08002B2CF9AE}" pid="17" name="TemplateUrl">
    <vt:lpwstr/>
  </property>
  <property fmtid="{D5CDD505-2E9C-101B-9397-08002B2CF9AE}" pid="18" name="_ColorTag">
    <vt:lpwstr/>
  </property>
  <property fmtid="{D5CDD505-2E9C-101B-9397-08002B2CF9AE}" pid="19" name="TriggerFlowInfo">
    <vt:lpwstr/>
  </property>
  <property fmtid="{D5CDD505-2E9C-101B-9397-08002B2CF9AE}" pid="20" name="_docset_NoMedatataSyncRequired">
    <vt:lpwstr>False</vt:lpwstr>
  </property>
</Properties>
</file>