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https://usepa-my.sharepoint.com/personal/lowe_theresa_epa_gov/Documents/Primary Copper/FMMIdata and responses/"/>
    </mc:Choice>
  </mc:AlternateContent>
  <xr:revisionPtr revIDLastSave="0" documentId="8_{BF13E1EC-C999-4D1B-BB10-95E941468183}" xr6:coauthVersionLast="47" xr6:coauthVersionMax="47" xr10:uidLastSave="{00000000-0000-0000-0000-000000000000}"/>
  <workbookProtection workbookAlgorithmName="SHA-512" workbookHashValue="+AKTeY93Qz9ETb4z3qt0QHuwtfFTjyC/7RpF57zAYZHCa8El0tROuJJ73EG7U1rz+3l/Y/JR2uj27TSEwvqtSQ==" workbookSaltValue="rjPtcSkwh0yqmrL/Pkr4BQ==" workbookSpinCount="100000" lockStructure="1"/>
  <bookViews>
    <workbookView xWindow="3840" yWindow="1620" windowWidth="21600" windowHeight="11295" tabRatio="933" xr2:uid="{00000000-000D-0000-FFFF-FFFF00000000}"/>
  </bookViews>
  <sheets>
    <sheet name="Instructions" sheetId="40" r:id="rId1"/>
    <sheet name="n&gt;3Distribution" sheetId="36" state="hidden" r:id="rId2"/>
    <sheet name="n=3Distribution" sheetId="37" r:id="rId3"/>
    <sheet name="UPL Pooled Template " sheetId="1" state="hidden" r:id="rId4"/>
    <sheet name="Lognormal Template" sheetId="2" r:id="rId5"/>
    <sheet name="lognormal z-stat" sheetId="3" r:id="rId6"/>
    <sheet name="Template_skewed" sheetId="27" state="hidden" r:id="rId7"/>
    <sheet name="Calculations for Template skew" sheetId="28" state="hidden" r:id="rId8"/>
    <sheet name="Recalculate t-stat skew" sheetId="29" state="hidden" r:id="rId9"/>
    <sheet name="Recalculations1 skew" sheetId="30" state="hidden" r:id="rId10"/>
    <sheet name="Recalculation 2 skew" sheetId="31" state="hidden" r:id="rId11"/>
    <sheet name="Recalculations3 skew" sheetId="32" state="hidden" r:id="rId12"/>
    <sheet name="Recalculations4 skew" sheetId="33" state="hidden" r:id="rId13"/>
    <sheet name="Recalculations5 skew" sheetId="34" state="hidden" r:id="rId14"/>
    <sheet name="Recalculations6 skew" sheetId="35" state="hidden" r:id="rId15"/>
    <sheet name="Normal UL" sheetId="41" state="hidden" r:id="rId16"/>
    <sheet name="Lognormal UL" sheetId="42" state="hidden" r:id="rId17"/>
  </sheets>
  <externalReferences>
    <externalReference r:id="rId18"/>
  </externalReferences>
  <definedNames>
    <definedName name="AVGPER">[1]PICKLISTS!$M$4:$M$5</definedName>
    <definedName name="CONTROL">[1]PICKLISTS!$H$4:$H$11</definedName>
    <definedName name="FUEL">[1]PICKLISTS!$E$4:$E$10</definedName>
    <definedName name="kilntype">[1]PICKLISTS!$D$4:$D$12</definedName>
    <definedName name="_xlnm.Print_Area" localSheetId="0">Instructions!$A$1:$A$87</definedName>
    <definedName name="secfuel">[1]PICKLISTS!$F$4:$F$12</definedName>
    <definedName name="YESNO">[1]PICKLISTS!$J$4:$J$5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0" i="37" l="1"/>
  <c r="B28" i="37"/>
  <c r="B42" i="2"/>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F56" i="3"/>
  <c r="AF57" i="3"/>
  <c r="AF58" i="3"/>
  <c r="AF59" i="3"/>
  <c r="AF60" i="3"/>
  <c r="AF61" i="3"/>
  <c r="AF62" i="3"/>
  <c r="AF63" i="3"/>
  <c r="AF64" i="3"/>
  <c r="AF65" i="3"/>
  <c r="AF66" i="3"/>
  <c r="AF67" i="3"/>
  <c r="AF68" i="3"/>
  <c r="AF69" i="3"/>
  <c r="AF70" i="3"/>
  <c r="AF71" i="3"/>
  <c r="AF72" i="3"/>
  <c r="AF73" i="3"/>
  <c r="AF74" i="3"/>
  <c r="AF75" i="3"/>
  <c r="AF76" i="3"/>
  <c r="AF77" i="3"/>
  <c r="AF78" i="3"/>
  <c r="AF79" i="3"/>
  <c r="AF80" i="3"/>
  <c r="AF81" i="3"/>
  <c r="AF82" i="3"/>
  <c r="AF83" i="3"/>
  <c r="AF84" i="3"/>
  <c r="AF85" i="3"/>
  <c r="AF86" i="3"/>
  <c r="AF87" i="3"/>
  <c r="AF88" i="3"/>
  <c r="AF89" i="3"/>
  <c r="AF90" i="3"/>
  <c r="AF91" i="3"/>
  <c r="AF92" i="3"/>
  <c r="AF93" i="3"/>
  <c r="AF94" i="3"/>
  <c r="AF95" i="3"/>
  <c r="AF96" i="3"/>
  <c r="AF97" i="3"/>
  <c r="AF98" i="3"/>
  <c r="AF99" i="3"/>
  <c r="AF100" i="3"/>
  <c r="AF101" i="3"/>
  <c r="AF102" i="3"/>
  <c r="AF103" i="3"/>
  <c r="AF104" i="3"/>
  <c r="AF105" i="3"/>
  <c r="AF106" i="3"/>
  <c r="AF107" i="3"/>
  <c r="AF108" i="3"/>
  <c r="AF10" i="3"/>
  <c r="F47" i="42"/>
  <c r="B42" i="42"/>
  <c r="B41" i="42"/>
  <c r="B43" i="42" s="1"/>
  <c r="B45" i="42"/>
  <c r="B51" i="42"/>
  <c r="C51" i="42"/>
  <c r="D51" i="42"/>
  <c r="E51" i="42"/>
  <c r="F51" i="42"/>
  <c r="G51" i="42"/>
  <c r="H51" i="42"/>
  <c r="I51" i="42"/>
  <c r="J51" i="42"/>
  <c r="K51" i="42"/>
  <c r="L51" i="42"/>
  <c r="M51" i="42"/>
  <c r="N51" i="42"/>
  <c r="O51" i="42"/>
  <c r="P51" i="42"/>
  <c r="Q51" i="42"/>
  <c r="R51" i="42"/>
  <c r="S51" i="42"/>
  <c r="T51" i="42"/>
  <c r="U51" i="42"/>
  <c r="V51" i="42"/>
  <c r="W51" i="42"/>
  <c r="X51" i="42"/>
  <c r="Y51" i="42"/>
  <c r="Z51" i="42"/>
  <c r="AA51" i="42"/>
  <c r="AB51" i="42"/>
  <c r="AC51" i="42"/>
  <c r="AD51" i="42"/>
  <c r="AE51" i="42"/>
  <c r="B52" i="42"/>
  <c r="C52" i="42"/>
  <c r="D52" i="42"/>
  <c r="E52" i="42"/>
  <c r="F52" i="42"/>
  <c r="G52" i="42"/>
  <c r="H52" i="42"/>
  <c r="I52" i="42"/>
  <c r="J52" i="42"/>
  <c r="K52" i="42"/>
  <c r="L52" i="42"/>
  <c r="M52" i="42"/>
  <c r="N52" i="42"/>
  <c r="O52" i="42"/>
  <c r="P52" i="42"/>
  <c r="Q52" i="42"/>
  <c r="R52" i="42"/>
  <c r="S52" i="42"/>
  <c r="T52" i="42"/>
  <c r="U52" i="42"/>
  <c r="V52" i="42"/>
  <c r="W52" i="42"/>
  <c r="X52" i="42"/>
  <c r="Y52" i="42"/>
  <c r="Z52" i="42"/>
  <c r="AA52" i="42"/>
  <c r="AB52" i="42"/>
  <c r="AC52" i="42"/>
  <c r="AD52" i="42"/>
  <c r="AE52" i="42"/>
  <c r="B53" i="42"/>
  <c r="C53" i="42"/>
  <c r="D53" i="42"/>
  <c r="E53" i="42"/>
  <c r="F53" i="42"/>
  <c r="G53" i="42"/>
  <c r="H53" i="42"/>
  <c r="I53" i="42"/>
  <c r="J53" i="42"/>
  <c r="K53" i="42"/>
  <c r="L53" i="42"/>
  <c r="M53" i="42"/>
  <c r="N53" i="42"/>
  <c r="O53" i="42"/>
  <c r="P53" i="42"/>
  <c r="Q53" i="42"/>
  <c r="R53" i="42"/>
  <c r="S53" i="42"/>
  <c r="T53" i="42"/>
  <c r="U53" i="42"/>
  <c r="V53" i="42"/>
  <c r="W53" i="42"/>
  <c r="X53" i="42"/>
  <c r="Y53" i="42"/>
  <c r="Z53" i="42"/>
  <c r="AA53" i="42"/>
  <c r="AB53" i="42"/>
  <c r="AC53" i="42"/>
  <c r="AD53" i="42"/>
  <c r="AE53" i="42"/>
  <c r="B54" i="42"/>
  <c r="C54" i="42"/>
  <c r="D54" i="42"/>
  <c r="E54" i="42"/>
  <c r="F54" i="42"/>
  <c r="G54" i="42"/>
  <c r="H54" i="42"/>
  <c r="I54" i="42"/>
  <c r="J54" i="42"/>
  <c r="K54" i="42"/>
  <c r="L54" i="42"/>
  <c r="M54" i="42"/>
  <c r="N54" i="42"/>
  <c r="O54" i="42"/>
  <c r="P54" i="42"/>
  <c r="Q54" i="42"/>
  <c r="R54" i="42"/>
  <c r="S54" i="42"/>
  <c r="T54" i="42"/>
  <c r="U54" i="42"/>
  <c r="V54" i="42"/>
  <c r="W54" i="42"/>
  <c r="X54" i="42"/>
  <c r="Y54" i="42"/>
  <c r="Z54" i="42"/>
  <c r="AA54" i="42"/>
  <c r="AB54" i="42"/>
  <c r="AC54" i="42"/>
  <c r="AD54" i="42"/>
  <c r="AE54" i="42"/>
  <c r="B55" i="42"/>
  <c r="C55" i="42"/>
  <c r="D55" i="42"/>
  <c r="E55" i="42"/>
  <c r="F55" i="42"/>
  <c r="G55" i="42"/>
  <c r="H55" i="42"/>
  <c r="I55" i="42"/>
  <c r="J55" i="42"/>
  <c r="K55" i="42"/>
  <c r="L55" i="42"/>
  <c r="M55" i="42"/>
  <c r="N55" i="42"/>
  <c r="O55" i="42"/>
  <c r="P55" i="42"/>
  <c r="Q55" i="42"/>
  <c r="R55" i="42"/>
  <c r="S55" i="42"/>
  <c r="T55" i="42"/>
  <c r="U55" i="42"/>
  <c r="V55" i="42"/>
  <c r="W55" i="42"/>
  <c r="X55" i="42"/>
  <c r="Y55" i="42"/>
  <c r="Z55" i="42"/>
  <c r="AA55" i="42"/>
  <c r="AB55" i="42"/>
  <c r="AC55" i="42"/>
  <c r="AD55" i="42"/>
  <c r="AE55" i="42"/>
  <c r="B56" i="42"/>
  <c r="C56" i="42"/>
  <c r="D56" i="42"/>
  <c r="E56" i="42"/>
  <c r="F56" i="42"/>
  <c r="G56" i="42"/>
  <c r="H56" i="42"/>
  <c r="I56" i="42"/>
  <c r="J56" i="42"/>
  <c r="K56" i="42"/>
  <c r="L56" i="42"/>
  <c r="M56" i="42"/>
  <c r="N56" i="42"/>
  <c r="O56" i="42"/>
  <c r="P56" i="42"/>
  <c r="Q56" i="42"/>
  <c r="R56" i="42"/>
  <c r="S56" i="42"/>
  <c r="T56" i="42"/>
  <c r="U56" i="42"/>
  <c r="V56" i="42"/>
  <c r="W56" i="42"/>
  <c r="X56" i="42"/>
  <c r="Y56" i="42"/>
  <c r="Z56" i="42"/>
  <c r="AA56" i="42"/>
  <c r="AB56" i="42"/>
  <c r="AC56" i="42"/>
  <c r="AD56" i="42"/>
  <c r="AE56" i="42"/>
  <c r="B57" i="42"/>
  <c r="C57" i="42"/>
  <c r="D57" i="42"/>
  <c r="E57" i="42"/>
  <c r="F57" i="42"/>
  <c r="G57" i="42"/>
  <c r="H57" i="42"/>
  <c r="I57" i="42"/>
  <c r="J57" i="42"/>
  <c r="K57" i="42"/>
  <c r="L57" i="42"/>
  <c r="M57" i="42"/>
  <c r="N57" i="42"/>
  <c r="O57" i="42"/>
  <c r="P57" i="42"/>
  <c r="Q57" i="42"/>
  <c r="R57" i="42"/>
  <c r="S57" i="42"/>
  <c r="T57" i="42"/>
  <c r="U57" i="42"/>
  <c r="V57" i="42"/>
  <c r="W57" i="42"/>
  <c r="X57" i="42"/>
  <c r="Y57" i="42"/>
  <c r="Z57" i="42"/>
  <c r="AA57" i="42"/>
  <c r="AB57" i="42"/>
  <c r="AC57" i="42"/>
  <c r="AD57" i="42"/>
  <c r="AE57" i="42"/>
  <c r="B58" i="42"/>
  <c r="C58" i="42"/>
  <c r="D58" i="42"/>
  <c r="E58" i="42"/>
  <c r="F58" i="42"/>
  <c r="G58" i="42"/>
  <c r="H58" i="42"/>
  <c r="I58" i="42"/>
  <c r="J58" i="42"/>
  <c r="K58" i="42"/>
  <c r="L58" i="42"/>
  <c r="M58" i="42"/>
  <c r="N58" i="42"/>
  <c r="O58" i="42"/>
  <c r="P58" i="42"/>
  <c r="Q58" i="42"/>
  <c r="R58" i="42"/>
  <c r="S58" i="42"/>
  <c r="T58" i="42"/>
  <c r="U58" i="42"/>
  <c r="V58" i="42"/>
  <c r="W58" i="42"/>
  <c r="X58" i="42"/>
  <c r="Y58" i="42"/>
  <c r="Z58" i="42"/>
  <c r="AA58" i="42"/>
  <c r="AB58" i="42"/>
  <c r="AC58" i="42"/>
  <c r="AD58" i="42"/>
  <c r="AE58" i="42"/>
  <c r="B59" i="42"/>
  <c r="C59" i="42"/>
  <c r="D59" i="42"/>
  <c r="E59" i="42"/>
  <c r="F59" i="42"/>
  <c r="G59" i="42"/>
  <c r="H59" i="42"/>
  <c r="I59" i="42"/>
  <c r="J59" i="42"/>
  <c r="K59" i="42"/>
  <c r="L59" i="42"/>
  <c r="M59" i="42"/>
  <c r="N59" i="42"/>
  <c r="O59" i="42"/>
  <c r="P59" i="42"/>
  <c r="Q59" i="42"/>
  <c r="R59" i="42"/>
  <c r="S59" i="42"/>
  <c r="T59" i="42"/>
  <c r="U59" i="42"/>
  <c r="V59" i="42"/>
  <c r="W59" i="42"/>
  <c r="X59" i="42"/>
  <c r="Y59" i="42"/>
  <c r="Z59" i="42"/>
  <c r="AA59" i="42"/>
  <c r="AB59" i="42"/>
  <c r="AC59" i="42"/>
  <c r="AD59" i="42"/>
  <c r="AE59" i="42"/>
  <c r="B60" i="42"/>
  <c r="C60" i="42"/>
  <c r="D60" i="42"/>
  <c r="E60" i="42"/>
  <c r="F60" i="42"/>
  <c r="G60" i="42"/>
  <c r="H60" i="42"/>
  <c r="I60" i="42"/>
  <c r="J60" i="42"/>
  <c r="K60" i="42"/>
  <c r="L60" i="42"/>
  <c r="M60" i="42"/>
  <c r="N60" i="42"/>
  <c r="O60" i="42"/>
  <c r="P60" i="42"/>
  <c r="Q60" i="42"/>
  <c r="R60" i="42"/>
  <c r="S60" i="42"/>
  <c r="T60" i="42"/>
  <c r="U60" i="42"/>
  <c r="V60" i="42"/>
  <c r="W60" i="42"/>
  <c r="X60" i="42"/>
  <c r="Y60" i="42"/>
  <c r="Z60" i="42"/>
  <c r="AA60" i="42"/>
  <c r="AB60" i="42"/>
  <c r="AC60" i="42"/>
  <c r="AD60" i="42"/>
  <c r="AE60" i="42"/>
  <c r="B61" i="42"/>
  <c r="C61" i="42"/>
  <c r="D61" i="42"/>
  <c r="E61" i="42"/>
  <c r="F61" i="42"/>
  <c r="G61" i="42"/>
  <c r="H61" i="42"/>
  <c r="I61" i="42"/>
  <c r="J61" i="42"/>
  <c r="K61" i="42"/>
  <c r="L61" i="42"/>
  <c r="M61" i="42"/>
  <c r="N61" i="42"/>
  <c r="O61" i="42"/>
  <c r="P61" i="42"/>
  <c r="Q61" i="42"/>
  <c r="R61" i="42"/>
  <c r="S61" i="42"/>
  <c r="T61" i="42"/>
  <c r="U61" i="42"/>
  <c r="V61" i="42"/>
  <c r="W61" i="42"/>
  <c r="X61" i="42"/>
  <c r="Y61" i="42"/>
  <c r="Z61" i="42"/>
  <c r="AA61" i="42"/>
  <c r="AB61" i="42"/>
  <c r="AC61" i="42"/>
  <c r="AD61" i="42"/>
  <c r="AE61" i="42"/>
  <c r="B62" i="42"/>
  <c r="C62" i="42"/>
  <c r="D62" i="42"/>
  <c r="E62" i="42"/>
  <c r="F62" i="42"/>
  <c r="G62" i="42"/>
  <c r="H62" i="42"/>
  <c r="I62" i="42"/>
  <c r="J62" i="42"/>
  <c r="K62" i="42"/>
  <c r="L62" i="42"/>
  <c r="M62" i="42"/>
  <c r="N62" i="42"/>
  <c r="O62" i="42"/>
  <c r="P62" i="42"/>
  <c r="Q62" i="42"/>
  <c r="R62" i="42"/>
  <c r="S62" i="42"/>
  <c r="T62" i="42"/>
  <c r="U62" i="42"/>
  <c r="V62" i="42"/>
  <c r="W62" i="42"/>
  <c r="X62" i="42"/>
  <c r="Y62" i="42"/>
  <c r="Z62" i="42"/>
  <c r="AA62" i="42"/>
  <c r="AB62" i="42"/>
  <c r="AC62" i="42"/>
  <c r="AD62" i="42"/>
  <c r="AE62" i="42"/>
  <c r="B63" i="42"/>
  <c r="C63" i="42"/>
  <c r="D63" i="42"/>
  <c r="E63" i="42"/>
  <c r="F63" i="42"/>
  <c r="G63" i="42"/>
  <c r="H63" i="42"/>
  <c r="I63" i="42"/>
  <c r="J63" i="42"/>
  <c r="K63" i="42"/>
  <c r="L63" i="42"/>
  <c r="M63" i="42"/>
  <c r="N63" i="42"/>
  <c r="O63" i="42"/>
  <c r="P63" i="42"/>
  <c r="Q63" i="42"/>
  <c r="R63" i="42"/>
  <c r="S63" i="42"/>
  <c r="T63" i="42"/>
  <c r="U63" i="42"/>
  <c r="V63" i="42"/>
  <c r="W63" i="42"/>
  <c r="X63" i="42"/>
  <c r="Y63" i="42"/>
  <c r="Z63" i="42"/>
  <c r="AA63" i="42"/>
  <c r="AB63" i="42"/>
  <c r="AC63" i="42"/>
  <c r="AD63" i="42"/>
  <c r="AE63" i="42"/>
  <c r="B64" i="42"/>
  <c r="C64" i="42"/>
  <c r="D64" i="42"/>
  <c r="E64" i="42"/>
  <c r="F64" i="42"/>
  <c r="G64" i="42"/>
  <c r="H64" i="42"/>
  <c r="I64" i="42"/>
  <c r="J64" i="42"/>
  <c r="K64" i="42"/>
  <c r="L64" i="42"/>
  <c r="M64" i="42"/>
  <c r="N64" i="42"/>
  <c r="O64" i="42"/>
  <c r="P64" i="42"/>
  <c r="Q64" i="42"/>
  <c r="R64" i="42"/>
  <c r="S64" i="42"/>
  <c r="T64" i="42"/>
  <c r="U64" i="42"/>
  <c r="V64" i="42"/>
  <c r="W64" i="42"/>
  <c r="X64" i="42"/>
  <c r="Y64" i="42"/>
  <c r="Z64" i="42"/>
  <c r="AA64" i="42"/>
  <c r="AB64" i="42"/>
  <c r="AC64" i="42"/>
  <c r="AD64" i="42"/>
  <c r="AE64" i="42"/>
  <c r="B65" i="42"/>
  <c r="C65" i="42"/>
  <c r="D65" i="42"/>
  <c r="E65" i="42"/>
  <c r="F65" i="42"/>
  <c r="G65" i="42"/>
  <c r="H65" i="42"/>
  <c r="I65" i="42"/>
  <c r="J65" i="42"/>
  <c r="K65" i="42"/>
  <c r="L65" i="42"/>
  <c r="M65" i="42"/>
  <c r="N65" i="42"/>
  <c r="O65" i="42"/>
  <c r="P65" i="42"/>
  <c r="Q65" i="42"/>
  <c r="R65" i="42"/>
  <c r="S65" i="42"/>
  <c r="T65" i="42"/>
  <c r="U65" i="42"/>
  <c r="V65" i="42"/>
  <c r="W65" i="42"/>
  <c r="X65" i="42"/>
  <c r="Y65" i="42"/>
  <c r="Z65" i="42"/>
  <c r="AA65" i="42"/>
  <c r="AB65" i="42"/>
  <c r="AC65" i="42"/>
  <c r="AD65" i="42"/>
  <c r="AE65" i="42"/>
  <c r="B66" i="42"/>
  <c r="C66" i="42"/>
  <c r="D66" i="42"/>
  <c r="E66" i="42"/>
  <c r="F66" i="42"/>
  <c r="G66" i="42"/>
  <c r="H66" i="42"/>
  <c r="I66" i="42"/>
  <c r="J66" i="42"/>
  <c r="K66" i="42"/>
  <c r="L66" i="42"/>
  <c r="M66" i="42"/>
  <c r="N66" i="42"/>
  <c r="O66" i="42"/>
  <c r="P66" i="42"/>
  <c r="Q66" i="42"/>
  <c r="R66" i="42"/>
  <c r="S66" i="42"/>
  <c r="T66" i="42"/>
  <c r="U66" i="42"/>
  <c r="V66" i="42"/>
  <c r="W66" i="42"/>
  <c r="X66" i="42"/>
  <c r="Y66" i="42"/>
  <c r="Z66" i="42"/>
  <c r="AA66" i="42"/>
  <c r="AB66" i="42"/>
  <c r="AC66" i="42"/>
  <c r="AD66" i="42"/>
  <c r="AE66" i="42"/>
  <c r="B67" i="42"/>
  <c r="C67" i="42"/>
  <c r="D67" i="42"/>
  <c r="E67" i="42"/>
  <c r="F67" i="42"/>
  <c r="G67" i="42"/>
  <c r="H67" i="42"/>
  <c r="I67" i="42"/>
  <c r="J67" i="42"/>
  <c r="K67" i="42"/>
  <c r="L67" i="42"/>
  <c r="M67" i="42"/>
  <c r="N67" i="42"/>
  <c r="O67" i="42"/>
  <c r="P67" i="42"/>
  <c r="Q67" i="42"/>
  <c r="R67" i="42"/>
  <c r="S67" i="42"/>
  <c r="T67" i="42"/>
  <c r="U67" i="42"/>
  <c r="V67" i="42"/>
  <c r="W67" i="42"/>
  <c r="X67" i="42"/>
  <c r="Y67" i="42"/>
  <c r="Z67" i="42"/>
  <c r="AA67" i="42"/>
  <c r="AB67" i="42"/>
  <c r="AC67" i="42"/>
  <c r="AD67" i="42"/>
  <c r="AE67" i="42"/>
  <c r="B68" i="42"/>
  <c r="C68" i="42"/>
  <c r="D68" i="42"/>
  <c r="E68" i="42"/>
  <c r="F68" i="42"/>
  <c r="G68" i="42"/>
  <c r="H68" i="42"/>
  <c r="I68" i="42"/>
  <c r="J68" i="42"/>
  <c r="K68" i="42"/>
  <c r="L68" i="42"/>
  <c r="M68" i="42"/>
  <c r="N68" i="42"/>
  <c r="O68" i="42"/>
  <c r="P68" i="42"/>
  <c r="Q68" i="42"/>
  <c r="R68" i="42"/>
  <c r="S68" i="42"/>
  <c r="T68" i="42"/>
  <c r="U68" i="42"/>
  <c r="V68" i="42"/>
  <c r="W68" i="42"/>
  <c r="X68" i="42"/>
  <c r="Y68" i="42"/>
  <c r="Z68" i="42"/>
  <c r="AA68" i="42"/>
  <c r="AB68" i="42"/>
  <c r="AC68" i="42"/>
  <c r="AD68" i="42"/>
  <c r="AE68" i="42"/>
  <c r="B69" i="42"/>
  <c r="C69" i="42"/>
  <c r="D69" i="42"/>
  <c r="E69" i="42"/>
  <c r="F69" i="42"/>
  <c r="G69" i="42"/>
  <c r="H69" i="42"/>
  <c r="I69" i="42"/>
  <c r="J69" i="42"/>
  <c r="K69" i="42"/>
  <c r="L69" i="42"/>
  <c r="M69" i="42"/>
  <c r="N69" i="42"/>
  <c r="O69" i="42"/>
  <c r="P69" i="42"/>
  <c r="Q69" i="42"/>
  <c r="R69" i="42"/>
  <c r="S69" i="42"/>
  <c r="T69" i="42"/>
  <c r="U69" i="42"/>
  <c r="V69" i="42"/>
  <c r="W69" i="42"/>
  <c r="X69" i="42"/>
  <c r="Y69" i="42"/>
  <c r="Z69" i="42"/>
  <c r="AA69" i="42"/>
  <c r="AB69" i="42"/>
  <c r="AC69" i="42"/>
  <c r="AD69" i="42"/>
  <c r="AE69" i="42"/>
  <c r="B70" i="42"/>
  <c r="C70" i="42"/>
  <c r="D70" i="42"/>
  <c r="E70" i="42"/>
  <c r="F70" i="42"/>
  <c r="G70" i="42"/>
  <c r="H70" i="42"/>
  <c r="I70" i="42"/>
  <c r="J70" i="42"/>
  <c r="K70" i="42"/>
  <c r="L70" i="42"/>
  <c r="M70" i="42"/>
  <c r="N70" i="42"/>
  <c r="O70" i="42"/>
  <c r="P70" i="42"/>
  <c r="Q70" i="42"/>
  <c r="R70" i="42"/>
  <c r="S70" i="42"/>
  <c r="T70" i="42"/>
  <c r="U70" i="42"/>
  <c r="V70" i="42"/>
  <c r="W70" i="42"/>
  <c r="X70" i="42"/>
  <c r="Y70" i="42"/>
  <c r="Z70" i="42"/>
  <c r="AA70" i="42"/>
  <c r="AB70" i="42"/>
  <c r="AC70" i="42"/>
  <c r="AD70" i="42"/>
  <c r="AE70" i="42"/>
  <c r="B71" i="42"/>
  <c r="C71" i="42"/>
  <c r="D71" i="42"/>
  <c r="E71" i="42"/>
  <c r="F71" i="42"/>
  <c r="G71" i="42"/>
  <c r="H71" i="42"/>
  <c r="I71" i="42"/>
  <c r="J71" i="42"/>
  <c r="K71" i="42"/>
  <c r="L71" i="42"/>
  <c r="M71" i="42"/>
  <c r="N71" i="42"/>
  <c r="O71" i="42"/>
  <c r="P71" i="42"/>
  <c r="Q71" i="42"/>
  <c r="R71" i="42"/>
  <c r="S71" i="42"/>
  <c r="T71" i="42"/>
  <c r="U71" i="42"/>
  <c r="V71" i="42"/>
  <c r="W71" i="42"/>
  <c r="X71" i="42"/>
  <c r="Y71" i="42"/>
  <c r="Z71" i="42"/>
  <c r="AA71" i="42"/>
  <c r="AB71" i="42"/>
  <c r="AC71" i="42"/>
  <c r="AD71" i="42"/>
  <c r="AE71" i="42"/>
  <c r="B72" i="42"/>
  <c r="C72" i="42"/>
  <c r="D72" i="42"/>
  <c r="E72" i="42"/>
  <c r="F72" i="42"/>
  <c r="G72" i="42"/>
  <c r="H72" i="42"/>
  <c r="I72" i="42"/>
  <c r="J72" i="42"/>
  <c r="K72" i="42"/>
  <c r="L72" i="42"/>
  <c r="M72" i="42"/>
  <c r="N72" i="42"/>
  <c r="O72" i="42"/>
  <c r="P72" i="42"/>
  <c r="Q72" i="42"/>
  <c r="R72" i="42"/>
  <c r="S72" i="42"/>
  <c r="T72" i="42"/>
  <c r="U72" i="42"/>
  <c r="V72" i="42"/>
  <c r="W72" i="42"/>
  <c r="X72" i="42"/>
  <c r="Y72" i="42"/>
  <c r="Z72" i="42"/>
  <c r="AA72" i="42"/>
  <c r="AB72" i="42"/>
  <c r="AC72" i="42"/>
  <c r="AD72" i="42"/>
  <c r="AE72" i="42"/>
  <c r="B73" i="42"/>
  <c r="C73" i="42"/>
  <c r="D73" i="42"/>
  <c r="E73" i="42"/>
  <c r="F73" i="42"/>
  <c r="G73" i="42"/>
  <c r="H73" i="42"/>
  <c r="I73" i="42"/>
  <c r="J73" i="42"/>
  <c r="K73" i="42"/>
  <c r="L73" i="42"/>
  <c r="M73" i="42"/>
  <c r="N73" i="42"/>
  <c r="O73" i="42"/>
  <c r="P73" i="42"/>
  <c r="Q73" i="42"/>
  <c r="R73" i="42"/>
  <c r="S73" i="42"/>
  <c r="T73" i="42"/>
  <c r="U73" i="42"/>
  <c r="V73" i="42"/>
  <c r="W73" i="42"/>
  <c r="X73" i="42"/>
  <c r="Y73" i="42"/>
  <c r="Z73" i="42"/>
  <c r="AA73" i="42"/>
  <c r="AB73" i="42"/>
  <c r="AC73" i="42"/>
  <c r="AD73" i="42"/>
  <c r="AE73" i="42"/>
  <c r="B74" i="42"/>
  <c r="C74" i="42"/>
  <c r="D74" i="42"/>
  <c r="E74" i="42"/>
  <c r="F74" i="42"/>
  <c r="G74" i="42"/>
  <c r="H74" i="42"/>
  <c r="I74" i="42"/>
  <c r="J74" i="42"/>
  <c r="K74" i="42"/>
  <c r="L74" i="42"/>
  <c r="M74" i="42"/>
  <c r="N74" i="42"/>
  <c r="O74" i="42"/>
  <c r="P74" i="42"/>
  <c r="Q74" i="42"/>
  <c r="R74" i="42"/>
  <c r="S74" i="42"/>
  <c r="T74" i="42"/>
  <c r="U74" i="42"/>
  <c r="V74" i="42"/>
  <c r="W74" i="42"/>
  <c r="X74" i="42"/>
  <c r="Y74" i="42"/>
  <c r="Z74" i="42"/>
  <c r="AA74" i="42"/>
  <c r="AB74" i="42"/>
  <c r="AC74" i="42"/>
  <c r="AD74" i="42"/>
  <c r="AE74" i="42"/>
  <c r="B75" i="42"/>
  <c r="C75" i="42"/>
  <c r="D75" i="42"/>
  <c r="E75" i="42"/>
  <c r="F75" i="42"/>
  <c r="G75" i="42"/>
  <c r="H75" i="42"/>
  <c r="I75" i="42"/>
  <c r="J75" i="42"/>
  <c r="K75" i="42"/>
  <c r="L75" i="42"/>
  <c r="M75" i="42"/>
  <c r="N75" i="42"/>
  <c r="O75" i="42"/>
  <c r="P75" i="42"/>
  <c r="Q75" i="42"/>
  <c r="R75" i="42"/>
  <c r="S75" i="42"/>
  <c r="T75" i="42"/>
  <c r="U75" i="42"/>
  <c r="V75" i="42"/>
  <c r="W75" i="42"/>
  <c r="X75" i="42"/>
  <c r="Y75" i="42"/>
  <c r="Z75" i="42"/>
  <c r="AA75" i="42"/>
  <c r="AB75" i="42"/>
  <c r="AC75" i="42"/>
  <c r="AD75" i="42"/>
  <c r="AE75" i="42"/>
  <c r="B76" i="42"/>
  <c r="C76" i="42"/>
  <c r="D76" i="42"/>
  <c r="E76" i="42"/>
  <c r="F76" i="42"/>
  <c r="G76" i="42"/>
  <c r="H76" i="42"/>
  <c r="I76" i="42"/>
  <c r="J76" i="42"/>
  <c r="K76" i="42"/>
  <c r="L76" i="42"/>
  <c r="M76" i="42"/>
  <c r="N76" i="42"/>
  <c r="O76" i="42"/>
  <c r="P76" i="42"/>
  <c r="Q76" i="42"/>
  <c r="R76" i="42"/>
  <c r="S76" i="42"/>
  <c r="T76" i="42"/>
  <c r="U76" i="42"/>
  <c r="V76" i="42"/>
  <c r="W76" i="42"/>
  <c r="X76" i="42"/>
  <c r="Y76" i="42"/>
  <c r="Z76" i="42"/>
  <c r="AA76" i="42"/>
  <c r="AB76" i="42"/>
  <c r="AC76" i="42"/>
  <c r="AD76" i="42"/>
  <c r="AE76" i="42"/>
  <c r="B77" i="42"/>
  <c r="C77" i="42"/>
  <c r="D77" i="42"/>
  <c r="E77" i="42"/>
  <c r="F77" i="42"/>
  <c r="G77" i="42"/>
  <c r="H77" i="42"/>
  <c r="I77" i="42"/>
  <c r="J77" i="42"/>
  <c r="K77" i="42"/>
  <c r="L77" i="42"/>
  <c r="M77" i="42"/>
  <c r="N77" i="42"/>
  <c r="O77" i="42"/>
  <c r="P77" i="42"/>
  <c r="Q77" i="42"/>
  <c r="R77" i="42"/>
  <c r="S77" i="42"/>
  <c r="T77" i="42"/>
  <c r="U77" i="42"/>
  <c r="V77" i="42"/>
  <c r="W77" i="42"/>
  <c r="X77" i="42"/>
  <c r="Y77" i="42"/>
  <c r="Z77" i="42"/>
  <c r="AA77" i="42"/>
  <c r="AB77" i="42"/>
  <c r="AC77" i="42"/>
  <c r="AD77" i="42"/>
  <c r="AE77" i="42"/>
  <c r="B78" i="42"/>
  <c r="C78" i="42"/>
  <c r="D78" i="42"/>
  <c r="E78" i="42"/>
  <c r="F78" i="42"/>
  <c r="G78" i="42"/>
  <c r="H78" i="42"/>
  <c r="I78" i="42"/>
  <c r="J78" i="42"/>
  <c r="K78" i="42"/>
  <c r="L78" i="42"/>
  <c r="M78" i="42"/>
  <c r="N78" i="42"/>
  <c r="O78" i="42"/>
  <c r="P78" i="42"/>
  <c r="Q78" i="42"/>
  <c r="R78" i="42"/>
  <c r="S78" i="42"/>
  <c r="T78" i="42"/>
  <c r="U78" i="42"/>
  <c r="V78" i="42"/>
  <c r="W78" i="42"/>
  <c r="X78" i="42"/>
  <c r="Y78" i="42"/>
  <c r="Z78" i="42"/>
  <c r="AA78" i="42"/>
  <c r="AB78" i="42"/>
  <c r="AC78" i="42"/>
  <c r="AD78" i="42"/>
  <c r="AE78" i="42"/>
  <c r="B79" i="42"/>
  <c r="C79" i="42"/>
  <c r="D79" i="42"/>
  <c r="E79" i="42"/>
  <c r="F79" i="42"/>
  <c r="G79" i="42"/>
  <c r="H79" i="42"/>
  <c r="I79" i="42"/>
  <c r="J79" i="42"/>
  <c r="K79" i="42"/>
  <c r="L79" i="42"/>
  <c r="M79" i="42"/>
  <c r="N79" i="42"/>
  <c r="O79" i="42"/>
  <c r="P79" i="42"/>
  <c r="Q79" i="42"/>
  <c r="R79" i="42"/>
  <c r="S79" i="42"/>
  <c r="T79" i="42"/>
  <c r="U79" i="42"/>
  <c r="V79" i="42"/>
  <c r="W79" i="42"/>
  <c r="X79" i="42"/>
  <c r="Y79" i="42"/>
  <c r="Z79" i="42"/>
  <c r="AA79" i="42"/>
  <c r="AB79" i="42"/>
  <c r="AC79" i="42"/>
  <c r="AD79" i="42"/>
  <c r="AE79" i="42"/>
  <c r="B80" i="42"/>
  <c r="C80" i="42"/>
  <c r="D80" i="42"/>
  <c r="E80" i="42"/>
  <c r="F80" i="42"/>
  <c r="G80" i="42"/>
  <c r="H80" i="42"/>
  <c r="I80" i="42"/>
  <c r="J80" i="42"/>
  <c r="K80" i="42"/>
  <c r="L80" i="42"/>
  <c r="M80" i="42"/>
  <c r="N80" i="42"/>
  <c r="O80" i="42"/>
  <c r="P80" i="42"/>
  <c r="Q80" i="42"/>
  <c r="R80" i="42"/>
  <c r="S80" i="42"/>
  <c r="T80" i="42"/>
  <c r="U80" i="42"/>
  <c r="V80" i="42"/>
  <c r="W80" i="42"/>
  <c r="X80" i="42"/>
  <c r="Y80" i="42"/>
  <c r="Z80" i="42"/>
  <c r="AA80" i="42"/>
  <c r="AB80" i="42"/>
  <c r="AC80" i="42"/>
  <c r="AD80" i="42"/>
  <c r="AE80" i="42"/>
  <c r="B81" i="42"/>
  <c r="C81" i="42"/>
  <c r="D81" i="42"/>
  <c r="E81" i="42"/>
  <c r="F81" i="42"/>
  <c r="G81" i="42"/>
  <c r="H81" i="42"/>
  <c r="I81" i="42"/>
  <c r="J81" i="42"/>
  <c r="K81" i="42"/>
  <c r="L81" i="42"/>
  <c r="M81" i="42"/>
  <c r="N81" i="42"/>
  <c r="O81" i="42"/>
  <c r="P81" i="42"/>
  <c r="Q81" i="42"/>
  <c r="R81" i="42"/>
  <c r="S81" i="42"/>
  <c r="T81" i="42"/>
  <c r="U81" i="42"/>
  <c r="V81" i="42"/>
  <c r="W81" i="42"/>
  <c r="X81" i="42"/>
  <c r="Y81" i="42"/>
  <c r="Z81" i="42"/>
  <c r="AA81" i="42"/>
  <c r="AB81" i="42"/>
  <c r="AC81" i="42"/>
  <c r="AD81" i="42"/>
  <c r="AE81" i="42"/>
  <c r="B82" i="42"/>
  <c r="C82" i="42"/>
  <c r="D82" i="42"/>
  <c r="E82" i="42"/>
  <c r="F82" i="42"/>
  <c r="G82" i="42"/>
  <c r="H82" i="42"/>
  <c r="I82" i="42"/>
  <c r="J82" i="42"/>
  <c r="K82" i="42"/>
  <c r="L82" i="42"/>
  <c r="M82" i="42"/>
  <c r="N82" i="42"/>
  <c r="O82" i="42"/>
  <c r="P82" i="42"/>
  <c r="Q82" i="42"/>
  <c r="R82" i="42"/>
  <c r="S82" i="42"/>
  <c r="T82" i="42"/>
  <c r="U82" i="42"/>
  <c r="V82" i="42"/>
  <c r="W82" i="42"/>
  <c r="X82" i="42"/>
  <c r="Y82" i="42"/>
  <c r="Z82" i="42"/>
  <c r="AA82" i="42"/>
  <c r="AB82" i="42"/>
  <c r="AC82" i="42"/>
  <c r="AD82" i="42"/>
  <c r="AE82" i="42"/>
  <c r="B83" i="42"/>
  <c r="C83" i="42"/>
  <c r="D83" i="42"/>
  <c r="E83" i="42"/>
  <c r="F83" i="42"/>
  <c r="G83" i="42"/>
  <c r="H83" i="42"/>
  <c r="I83" i="42"/>
  <c r="J83" i="42"/>
  <c r="K83" i="42"/>
  <c r="L83" i="42"/>
  <c r="M83" i="42"/>
  <c r="N83" i="42"/>
  <c r="O83" i="42"/>
  <c r="P83" i="42"/>
  <c r="Q83" i="42"/>
  <c r="R83" i="42"/>
  <c r="S83" i="42"/>
  <c r="T83" i="42"/>
  <c r="U83" i="42"/>
  <c r="V83" i="42"/>
  <c r="W83" i="42"/>
  <c r="X83" i="42"/>
  <c r="Y83" i="42"/>
  <c r="Z83" i="42"/>
  <c r="AA83" i="42"/>
  <c r="AB83" i="42"/>
  <c r="AC83" i="42"/>
  <c r="AD83" i="42"/>
  <c r="AE83" i="42"/>
  <c r="B84" i="42"/>
  <c r="C84" i="42"/>
  <c r="D84" i="42"/>
  <c r="E84" i="42"/>
  <c r="F84" i="42"/>
  <c r="G84" i="42"/>
  <c r="H84" i="42"/>
  <c r="I84" i="42"/>
  <c r="J84" i="42"/>
  <c r="K84" i="42"/>
  <c r="L84" i="42"/>
  <c r="M84" i="42"/>
  <c r="N84" i="42"/>
  <c r="O84" i="42"/>
  <c r="P84" i="42"/>
  <c r="Q84" i="42"/>
  <c r="R84" i="42"/>
  <c r="S84" i="42"/>
  <c r="T84" i="42"/>
  <c r="U84" i="42"/>
  <c r="V84" i="42"/>
  <c r="W84" i="42"/>
  <c r="X84" i="42"/>
  <c r="Y84" i="42"/>
  <c r="Z84" i="42"/>
  <c r="AA84" i="42"/>
  <c r="AB84" i="42"/>
  <c r="AC84" i="42"/>
  <c r="AD84" i="42"/>
  <c r="AE84" i="42"/>
  <c r="B85" i="42"/>
  <c r="C85" i="42"/>
  <c r="D85" i="42"/>
  <c r="E85" i="42"/>
  <c r="F85" i="42"/>
  <c r="G85" i="42"/>
  <c r="H85" i="42"/>
  <c r="I85" i="42"/>
  <c r="J85" i="42"/>
  <c r="K85" i="42"/>
  <c r="L85" i="42"/>
  <c r="M85" i="42"/>
  <c r="N85" i="42"/>
  <c r="O85" i="42"/>
  <c r="P85" i="42"/>
  <c r="Q85" i="42"/>
  <c r="R85" i="42"/>
  <c r="S85" i="42"/>
  <c r="T85" i="42"/>
  <c r="U85" i="42"/>
  <c r="V85" i="42"/>
  <c r="W85" i="42"/>
  <c r="X85" i="42"/>
  <c r="Y85" i="42"/>
  <c r="Z85" i="42"/>
  <c r="AA85" i="42"/>
  <c r="AB85" i="42"/>
  <c r="AC85" i="42"/>
  <c r="AD85" i="42"/>
  <c r="AE85" i="42"/>
  <c r="C41" i="42"/>
  <c r="B45" i="27"/>
  <c r="B44" i="27"/>
  <c r="B46" i="27" s="1"/>
  <c r="B48" i="27"/>
  <c r="AH3" i="27"/>
  <c r="AI3" i="27"/>
  <c r="AJ3" i="27"/>
  <c r="AK3" i="27"/>
  <c r="AL3" i="27"/>
  <c r="AM3" i="27"/>
  <c r="AN3" i="27"/>
  <c r="AO3" i="27"/>
  <c r="AP3" i="27"/>
  <c r="AQ3" i="27"/>
  <c r="AR3" i="27"/>
  <c r="AS3" i="27"/>
  <c r="AT3" i="27"/>
  <c r="AU3" i="27"/>
  <c r="AV3" i="27"/>
  <c r="AW3" i="27"/>
  <c r="AX3" i="27"/>
  <c r="AY3" i="27"/>
  <c r="AZ3" i="27"/>
  <c r="BA3" i="27"/>
  <c r="BB3" i="27"/>
  <c r="BC3" i="27"/>
  <c r="BD3" i="27"/>
  <c r="BE3" i="27"/>
  <c r="BF3" i="27"/>
  <c r="BG3" i="27"/>
  <c r="BH3" i="27"/>
  <c r="BI3" i="27"/>
  <c r="BJ3" i="27"/>
  <c r="BK3" i="27"/>
  <c r="AH4" i="27"/>
  <c r="AI4" i="27"/>
  <c r="AJ4" i="27"/>
  <c r="AK4" i="27"/>
  <c r="AL4" i="27"/>
  <c r="AM4" i="27"/>
  <c r="AN4" i="27"/>
  <c r="AO4" i="27"/>
  <c r="AP4" i="27"/>
  <c r="AQ4" i="27"/>
  <c r="AR4" i="27"/>
  <c r="AS4" i="27"/>
  <c r="AT4" i="27"/>
  <c r="AU4" i="27"/>
  <c r="AV4" i="27"/>
  <c r="AW4" i="27"/>
  <c r="AX4" i="27"/>
  <c r="AY4" i="27"/>
  <c r="AZ4" i="27"/>
  <c r="BA4" i="27"/>
  <c r="BB4" i="27"/>
  <c r="BC4" i="27"/>
  <c r="BD4" i="27"/>
  <c r="BE4" i="27"/>
  <c r="BF4" i="27"/>
  <c r="BG4" i="27"/>
  <c r="BH4" i="27"/>
  <c r="BI4" i="27"/>
  <c r="BJ4" i="27"/>
  <c r="BK4" i="27"/>
  <c r="AH5" i="27"/>
  <c r="AI5" i="27"/>
  <c r="AJ5" i="27"/>
  <c r="AK5" i="27"/>
  <c r="AL5" i="27"/>
  <c r="AM5" i="27"/>
  <c r="AN5" i="27"/>
  <c r="AO5" i="27"/>
  <c r="AP5" i="27"/>
  <c r="AQ5" i="27"/>
  <c r="AR5" i="27"/>
  <c r="AS5" i="27"/>
  <c r="AT5" i="27"/>
  <c r="AU5" i="27"/>
  <c r="AV5" i="27"/>
  <c r="AW5" i="27"/>
  <c r="AX5" i="27"/>
  <c r="AY5" i="27"/>
  <c r="AZ5" i="27"/>
  <c r="BA5" i="27"/>
  <c r="BB5" i="27"/>
  <c r="BC5" i="27"/>
  <c r="BD5" i="27"/>
  <c r="BE5" i="27"/>
  <c r="BF5" i="27"/>
  <c r="BG5" i="27"/>
  <c r="BH5" i="27"/>
  <c r="BI5" i="27"/>
  <c r="BJ5" i="27"/>
  <c r="BK5" i="27"/>
  <c r="AH6" i="27"/>
  <c r="AI6" i="27"/>
  <c r="AJ6" i="27"/>
  <c r="AK6" i="27"/>
  <c r="AL6" i="27"/>
  <c r="AM6" i="27"/>
  <c r="AN6" i="27"/>
  <c r="AO6" i="27"/>
  <c r="AP6" i="27"/>
  <c r="AQ6" i="27"/>
  <c r="AR6" i="27"/>
  <c r="AS6" i="27"/>
  <c r="AT6" i="27"/>
  <c r="AU6" i="27"/>
  <c r="AV6" i="27"/>
  <c r="AW6" i="27"/>
  <c r="AX6" i="27"/>
  <c r="AY6" i="27"/>
  <c r="AZ6" i="27"/>
  <c r="BA6" i="27"/>
  <c r="BB6" i="27"/>
  <c r="BC6" i="27"/>
  <c r="BD6" i="27"/>
  <c r="BE6" i="27"/>
  <c r="BF6" i="27"/>
  <c r="BG6" i="27"/>
  <c r="BH6" i="27"/>
  <c r="BI6" i="27"/>
  <c r="BJ6" i="27"/>
  <c r="BK6" i="27"/>
  <c r="AH7" i="27"/>
  <c r="AI7" i="27"/>
  <c r="AJ7" i="27"/>
  <c r="AK7" i="27"/>
  <c r="AL7" i="27"/>
  <c r="AM7" i="27"/>
  <c r="AN7" i="27"/>
  <c r="AO7" i="27"/>
  <c r="AP7" i="27"/>
  <c r="AQ7" i="27"/>
  <c r="AR7" i="27"/>
  <c r="AS7" i="27"/>
  <c r="AT7" i="27"/>
  <c r="AU7" i="27"/>
  <c r="AV7" i="27"/>
  <c r="AW7" i="27"/>
  <c r="AX7" i="27"/>
  <c r="AY7" i="27"/>
  <c r="AZ7" i="27"/>
  <c r="BA7" i="27"/>
  <c r="BB7" i="27"/>
  <c r="BC7" i="27"/>
  <c r="BD7" i="27"/>
  <c r="BE7" i="27"/>
  <c r="BF7" i="27"/>
  <c r="BG7" i="27"/>
  <c r="BH7" i="27"/>
  <c r="BI7" i="27"/>
  <c r="BJ7" i="27"/>
  <c r="BK7" i="27"/>
  <c r="AH8" i="27"/>
  <c r="AI8" i="27"/>
  <c r="AJ8" i="27"/>
  <c r="AK8" i="27"/>
  <c r="AL8" i="27"/>
  <c r="AM8" i="27"/>
  <c r="AN8" i="27"/>
  <c r="AO8" i="27"/>
  <c r="AP8" i="27"/>
  <c r="AQ8" i="27"/>
  <c r="AR8" i="27"/>
  <c r="AS8" i="27"/>
  <c r="AT8" i="27"/>
  <c r="AU8" i="27"/>
  <c r="AV8" i="27"/>
  <c r="AW8" i="27"/>
  <c r="AX8" i="27"/>
  <c r="AY8" i="27"/>
  <c r="AZ8" i="27"/>
  <c r="BA8" i="27"/>
  <c r="BB8" i="27"/>
  <c r="BC8" i="27"/>
  <c r="BD8" i="27"/>
  <c r="BE8" i="27"/>
  <c r="BF8" i="27"/>
  <c r="BG8" i="27"/>
  <c r="BH8" i="27"/>
  <c r="BI8" i="27"/>
  <c r="BJ8" i="27"/>
  <c r="BK8" i="27"/>
  <c r="AH9" i="27"/>
  <c r="AI9" i="27"/>
  <c r="AJ9" i="27"/>
  <c r="AK9" i="27"/>
  <c r="AL9" i="27"/>
  <c r="AM9" i="27"/>
  <c r="AN9" i="27"/>
  <c r="AO9" i="27"/>
  <c r="AP9" i="27"/>
  <c r="AQ9" i="27"/>
  <c r="AR9" i="27"/>
  <c r="AS9" i="27"/>
  <c r="AT9" i="27"/>
  <c r="AU9" i="27"/>
  <c r="AV9" i="27"/>
  <c r="AW9" i="27"/>
  <c r="AX9" i="27"/>
  <c r="AY9" i="27"/>
  <c r="AZ9" i="27"/>
  <c r="BA9" i="27"/>
  <c r="BB9" i="27"/>
  <c r="BC9" i="27"/>
  <c r="BD9" i="27"/>
  <c r="BE9" i="27"/>
  <c r="BF9" i="27"/>
  <c r="BG9" i="27"/>
  <c r="BH9" i="27"/>
  <c r="BI9" i="27"/>
  <c r="BJ9" i="27"/>
  <c r="BK9" i="27"/>
  <c r="AH10" i="27"/>
  <c r="AI10" i="27"/>
  <c r="AJ10" i="27"/>
  <c r="AK10" i="27"/>
  <c r="AL10" i="27"/>
  <c r="AM10" i="27"/>
  <c r="AN10" i="27"/>
  <c r="AO10" i="27"/>
  <c r="AP10" i="27"/>
  <c r="AQ10" i="27"/>
  <c r="AR10" i="27"/>
  <c r="AS10" i="27"/>
  <c r="AT10" i="27"/>
  <c r="AU10" i="27"/>
  <c r="AV10" i="27"/>
  <c r="AW10" i="27"/>
  <c r="AX10" i="27"/>
  <c r="AY10" i="27"/>
  <c r="AZ10" i="27"/>
  <c r="BA10" i="27"/>
  <c r="BB10" i="27"/>
  <c r="BC10" i="27"/>
  <c r="BD10" i="27"/>
  <c r="BE10" i="27"/>
  <c r="BF10" i="27"/>
  <c r="BG10" i="27"/>
  <c r="BH10" i="27"/>
  <c r="BI10" i="27"/>
  <c r="BJ10" i="27"/>
  <c r="BK10" i="27"/>
  <c r="AH11" i="27"/>
  <c r="AI11" i="27"/>
  <c r="AJ11" i="27"/>
  <c r="AK11" i="27"/>
  <c r="AL11" i="27"/>
  <c r="AM11" i="27"/>
  <c r="AN11" i="27"/>
  <c r="AO11" i="27"/>
  <c r="AP11" i="27"/>
  <c r="AQ11" i="27"/>
  <c r="AR11" i="27"/>
  <c r="AS11" i="27"/>
  <c r="AT11" i="27"/>
  <c r="AU11" i="27"/>
  <c r="AV11" i="27"/>
  <c r="AW11" i="27"/>
  <c r="AX11" i="27"/>
  <c r="AY11" i="27"/>
  <c r="AZ11" i="27"/>
  <c r="BA11" i="27"/>
  <c r="BB11" i="27"/>
  <c r="BC11" i="27"/>
  <c r="BD11" i="27"/>
  <c r="BE11" i="27"/>
  <c r="BF11" i="27"/>
  <c r="BG11" i="27"/>
  <c r="BH11" i="27"/>
  <c r="BI11" i="27"/>
  <c r="BJ11" i="27"/>
  <c r="BK11" i="27"/>
  <c r="AH12" i="27"/>
  <c r="AI12" i="27"/>
  <c r="AJ12" i="27"/>
  <c r="AK12" i="27"/>
  <c r="AL12" i="27"/>
  <c r="AM12" i="27"/>
  <c r="AN12" i="27"/>
  <c r="AO12" i="27"/>
  <c r="AP12" i="27"/>
  <c r="AQ12" i="27"/>
  <c r="AR12" i="27"/>
  <c r="AS12" i="27"/>
  <c r="AT12" i="27"/>
  <c r="AU12" i="27"/>
  <c r="AV12" i="27"/>
  <c r="AW12" i="27"/>
  <c r="AX12" i="27"/>
  <c r="AY12" i="27"/>
  <c r="AZ12" i="27"/>
  <c r="BA12" i="27"/>
  <c r="BB12" i="27"/>
  <c r="BC12" i="27"/>
  <c r="BD12" i="27"/>
  <c r="BE12" i="27"/>
  <c r="BF12" i="27"/>
  <c r="BG12" i="27"/>
  <c r="BH12" i="27"/>
  <c r="BI12" i="27"/>
  <c r="BJ12" i="27"/>
  <c r="BK12" i="27"/>
  <c r="AH13" i="27"/>
  <c r="AI13" i="27"/>
  <c r="AJ13" i="27"/>
  <c r="AK13" i="27"/>
  <c r="AL13" i="27"/>
  <c r="AM13" i="27"/>
  <c r="AN13" i="27"/>
  <c r="AO13" i="27"/>
  <c r="AP13" i="27"/>
  <c r="AQ13" i="27"/>
  <c r="AR13" i="27"/>
  <c r="AS13" i="27"/>
  <c r="AT13" i="27"/>
  <c r="AU13" i="27"/>
  <c r="AV13" i="27"/>
  <c r="AW13" i="27"/>
  <c r="AX13" i="27"/>
  <c r="AY13" i="27"/>
  <c r="AZ13" i="27"/>
  <c r="BA13" i="27"/>
  <c r="BB13" i="27"/>
  <c r="BC13" i="27"/>
  <c r="BD13" i="27"/>
  <c r="BE13" i="27"/>
  <c r="BF13" i="27"/>
  <c r="BG13" i="27"/>
  <c r="BH13" i="27"/>
  <c r="BI13" i="27"/>
  <c r="BJ13" i="27"/>
  <c r="BK13" i="27"/>
  <c r="AH14" i="27"/>
  <c r="AI14" i="27"/>
  <c r="AJ14" i="27"/>
  <c r="AK14" i="27"/>
  <c r="AL14" i="27"/>
  <c r="AM14" i="27"/>
  <c r="AN14" i="27"/>
  <c r="AO14" i="27"/>
  <c r="AP14" i="27"/>
  <c r="AQ14" i="27"/>
  <c r="AR14" i="27"/>
  <c r="AS14" i="27"/>
  <c r="AT14" i="27"/>
  <c r="AU14" i="27"/>
  <c r="AV14" i="27"/>
  <c r="AW14" i="27"/>
  <c r="AX14" i="27"/>
  <c r="AY14" i="27"/>
  <c r="AZ14" i="27"/>
  <c r="BA14" i="27"/>
  <c r="BB14" i="27"/>
  <c r="BC14" i="27"/>
  <c r="BD14" i="27"/>
  <c r="BE14" i="27"/>
  <c r="BF14" i="27"/>
  <c r="BG14" i="27"/>
  <c r="BH14" i="27"/>
  <c r="BI14" i="27"/>
  <c r="BJ14" i="27"/>
  <c r="BK14" i="27"/>
  <c r="AH15" i="27"/>
  <c r="AI15" i="27"/>
  <c r="AJ15" i="27"/>
  <c r="AK15" i="27"/>
  <c r="AL15" i="27"/>
  <c r="AM15" i="27"/>
  <c r="AN15" i="27"/>
  <c r="AO15" i="27"/>
  <c r="AP15" i="27"/>
  <c r="AQ15" i="27"/>
  <c r="AR15" i="27"/>
  <c r="AS15" i="27"/>
  <c r="AT15" i="27"/>
  <c r="AU15" i="27"/>
  <c r="AV15" i="27"/>
  <c r="AW15" i="27"/>
  <c r="AX15" i="27"/>
  <c r="AY15" i="27"/>
  <c r="AZ15" i="27"/>
  <c r="BA15" i="27"/>
  <c r="BB15" i="27"/>
  <c r="BC15" i="27"/>
  <c r="BD15" i="27"/>
  <c r="BE15" i="27"/>
  <c r="BF15" i="27"/>
  <c r="BG15" i="27"/>
  <c r="BH15" i="27"/>
  <c r="BI15" i="27"/>
  <c r="BJ15" i="27"/>
  <c r="BK15" i="27"/>
  <c r="AH16" i="27"/>
  <c r="AI16" i="27"/>
  <c r="AJ16" i="27"/>
  <c r="AK16" i="27"/>
  <c r="AL16" i="27"/>
  <c r="AM16" i="27"/>
  <c r="AN16" i="27"/>
  <c r="AO16" i="27"/>
  <c r="AP16" i="27"/>
  <c r="AQ16" i="27"/>
  <c r="AR16" i="27"/>
  <c r="AS16" i="27"/>
  <c r="AT16" i="27"/>
  <c r="AU16" i="27"/>
  <c r="AV16" i="27"/>
  <c r="AW16" i="27"/>
  <c r="AX16" i="27"/>
  <c r="AY16" i="27"/>
  <c r="AZ16" i="27"/>
  <c r="BA16" i="27"/>
  <c r="BB16" i="27"/>
  <c r="BC16" i="27"/>
  <c r="BD16" i="27"/>
  <c r="BE16" i="27"/>
  <c r="BF16" i="27"/>
  <c r="BG16" i="27"/>
  <c r="BH16" i="27"/>
  <c r="BI16" i="27"/>
  <c r="BJ16" i="27"/>
  <c r="BK16" i="27"/>
  <c r="AH17" i="27"/>
  <c r="AI17" i="27"/>
  <c r="AJ17" i="27"/>
  <c r="AK17" i="27"/>
  <c r="AL17" i="27"/>
  <c r="AM17" i="27"/>
  <c r="AN17" i="27"/>
  <c r="AO17" i="27"/>
  <c r="AP17" i="27"/>
  <c r="AQ17" i="27"/>
  <c r="AR17" i="27"/>
  <c r="AS17" i="27"/>
  <c r="AT17" i="27"/>
  <c r="AU17" i="27"/>
  <c r="AV17" i="27"/>
  <c r="AW17" i="27"/>
  <c r="AX17" i="27"/>
  <c r="AY17" i="27"/>
  <c r="AZ17" i="27"/>
  <c r="BA17" i="27"/>
  <c r="BB17" i="27"/>
  <c r="BC17" i="27"/>
  <c r="BD17" i="27"/>
  <c r="BE17" i="27"/>
  <c r="BF17" i="27"/>
  <c r="BG17" i="27"/>
  <c r="BH17" i="27"/>
  <c r="BI17" i="27"/>
  <c r="BJ17" i="27"/>
  <c r="BK17" i="27"/>
  <c r="AH18" i="27"/>
  <c r="AI18" i="27"/>
  <c r="AJ18" i="27"/>
  <c r="AK18" i="27"/>
  <c r="AL18" i="27"/>
  <c r="AM18" i="27"/>
  <c r="AN18" i="27"/>
  <c r="AO18" i="27"/>
  <c r="AP18" i="27"/>
  <c r="AQ18" i="27"/>
  <c r="AR18" i="27"/>
  <c r="AS18" i="27"/>
  <c r="AT18" i="27"/>
  <c r="AU18" i="27"/>
  <c r="AV18" i="27"/>
  <c r="AW18" i="27"/>
  <c r="AX18" i="27"/>
  <c r="AY18" i="27"/>
  <c r="AZ18" i="27"/>
  <c r="BA18" i="27"/>
  <c r="BB18" i="27"/>
  <c r="BC18" i="27"/>
  <c r="BD18" i="27"/>
  <c r="BE18" i="27"/>
  <c r="BF18" i="27"/>
  <c r="BG18" i="27"/>
  <c r="BH18" i="27"/>
  <c r="BI18" i="27"/>
  <c r="BJ18" i="27"/>
  <c r="BK18" i="27"/>
  <c r="AH19" i="27"/>
  <c r="AI19" i="27"/>
  <c r="AJ19" i="27"/>
  <c r="AK19" i="27"/>
  <c r="AL19" i="27"/>
  <c r="AM19" i="27"/>
  <c r="AN19" i="27"/>
  <c r="AO19" i="27"/>
  <c r="AP19" i="27"/>
  <c r="AQ19" i="27"/>
  <c r="AR19" i="27"/>
  <c r="AS19" i="27"/>
  <c r="AT19" i="27"/>
  <c r="AU19" i="27"/>
  <c r="AV19" i="27"/>
  <c r="AW19" i="27"/>
  <c r="AX19" i="27"/>
  <c r="AY19" i="27"/>
  <c r="AZ19" i="27"/>
  <c r="BA19" i="27"/>
  <c r="BB19" i="27"/>
  <c r="BC19" i="27"/>
  <c r="BD19" i="27"/>
  <c r="BE19" i="27"/>
  <c r="BF19" i="27"/>
  <c r="BG19" i="27"/>
  <c r="BH19" i="27"/>
  <c r="BI19" i="27"/>
  <c r="BJ19" i="27"/>
  <c r="BK19" i="27"/>
  <c r="AH20" i="27"/>
  <c r="AI20" i="27"/>
  <c r="AJ20" i="27"/>
  <c r="AK20" i="27"/>
  <c r="AL20" i="27"/>
  <c r="AM20" i="27"/>
  <c r="AN20" i="27"/>
  <c r="AO20" i="27"/>
  <c r="AP20" i="27"/>
  <c r="AQ20" i="27"/>
  <c r="AR20" i="27"/>
  <c r="AS20" i="27"/>
  <c r="AT20" i="27"/>
  <c r="AU20" i="27"/>
  <c r="AV20" i="27"/>
  <c r="AW20" i="27"/>
  <c r="AX20" i="27"/>
  <c r="AY20" i="27"/>
  <c r="AZ20" i="27"/>
  <c r="BA20" i="27"/>
  <c r="BB20" i="27"/>
  <c r="BC20" i="27"/>
  <c r="BD20" i="27"/>
  <c r="BE20" i="27"/>
  <c r="BF20" i="27"/>
  <c r="BG20" i="27"/>
  <c r="BH20" i="27"/>
  <c r="BI20" i="27"/>
  <c r="BJ20" i="27"/>
  <c r="BK20" i="27"/>
  <c r="AH21" i="27"/>
  <c r="AI21" i="27"/>
  <c r="AJ21" i="27"/>
  <c r="AK21" i="27"/>
  <c r="AL21" i="27"/>
  <c r="AM21" i="27"/>
  <c r="AN21" i="27"/>
  <c r="AO21" i="27"/>
  <c r="AP21" i="27"/>
  <c r="AQ21" i="27"/>
  <c r="AR21" i="27"/>
  <c r="AS21" i="27"/>
  <c r="AT21" i="27"/>
  <c r="AU21" i="27"/>
  <c r="AV21" i="27"/>
  <c r="AW21" i="27"/>
  <c r="AX21" i="27"/>
  <c r="AY21" i="27"/>
  <c r="AZ21" i="27"/>
  <c r="BA21" i="27"/>
  <c r="BB21" i="27"/>
  <c r="BC21" i="27"/>
  <c r="BD21" i="27"/>
  <c r="BE21" i="27"/>
  <c r="BF21" i="27"/>
  <c r="BG21" i="27"/>
  <c r="BH21" i="27"/>
  <c r="BI21" i="27"/>
  <c r="BJ21" i="27"/>
  <c r="BK21" i="27"/>
  <c r="AH22" i="27"/>
  <c r="AI22" i="27"/>
  <c r="AJ22" i="27"/>
  <c r="AK22" i="27"/>
  <c r="AL22" i="27"/>
  <c r="AM22" i="27"/>
  <c r="AN22" i="27"/>
  <c r="AO22" i="27"/>
  <c r="AP22" i="27"/>
  <c r="AQ22" i="27"/>
  <c r="AR22" i="27"/>
  <c r="AS22" i="27"/>
  <c r="AT22" i="27"/>
  <c r="AU22" i="27"/>
  <c r="AV22" i="27"/>
  <c r="AW22" i="27"/>
  <c r="AX22" i="27"/>
  <c r="AY22" i="27"/>
  <c r="AZ22" i="27"/>
  <c r="BA22" i="27"/>
  <c r="BB22" i="27"/>
  <c r="BC22" i="27"/>
  <c r="BD22" i="27"/>
  <c r="BE22" i="27"/>
  <c r="BF22" i="27"/>
  <c r="BG22" i="27"/>
  <c r="BH22" i="27"/>
  <c r="BI22" i="27"/>
  <c r="BJ22" i="27"/>
  <c r="BK22" i="27"/>
  <c r="AH23" i="27"/>
  <c r="AI23" i="27"/>
  <c r="AJ23" i="27"/>
  <c r="AK23" i="27"/>
  <c r="AL23" i="27"/>
  <c r="AM23" i="27"/>
  <c r="AN23" i="27"/>
  <c r="AO23" i="27"/>
  <c r="AP23" i="27"/>
  <c r="AQ23" i="27"/>
  <c r="AR23" i="27"/>
  <c r="AS23" i="27"/>
  <c r="AT23" i="27"/>
  <c r="AU23" i="27"/>
  <c r="AV23" i="27"/>
  <c r="AW23" i="27"/>
  <c r="AX23" i="27"/>
  <c r="AY23" i="27"/>
  <c r="AZ23" i="27"/>
  <c r="BA23" i="27"/>
  <c r="BB23" i="27"/>
  <c r="BC23" i="27"/>
  <c r="BD23" i="27"/>
  <c r="BE23" i="27"/>
  <c r="BF23" i="27"/>
  <c r="BG23" i="27"/>
  <c r="BH23" i="27"/>
  <c r="BI23" i="27"/>
  <c r="BJ23" i="27"/>
  <c r="BK23" i="27"/>
  <c r="AH24" i="27"/>
  <c r="AI24" i="27"/>
  <c r="AJ24" i="27"/>
  <c r="AK24" i="27"/>
  <c r="AL24" i="27"/>
  <c r="AM24" i="27"/>
  <c r="AN24" i="27"/>
  <c r="AO24" i="27"/>
  <c r="AP24" i="27"/>
  <c r="AQ24" i="27"/>
  <c r="AR24" i="27"/>
  <c r="AS24" i="27"/>
  <c r="AT24" i="27"/>
  <c r="AU24" i="27"/>
  <c r="AV24" i="27"/>
  <c r="AW24" i="27"/>
  <c r="AX24" i="27"/>
  <c r="AY24" i="27"/>
  <c r="AZ24" i="27"/>
  <c r="BA24" i="27"/>
  <c r="BB24" i="27"/>
  <c r="BC24" i="27"/>
  <c r="BD24" i="27"/>
  <c r="BE24" i="27"/>
  <c r="BF24" i="27"/>
  <c r="BG24" i="27"/>
  <c r="BH24" i="27"/>
  <c r="BI24" i="27"/>
  <c r="BJ24" i="27"/>
  <c r="BK24" i="27"/>
  <c r="AH25" i="27"/>
  <c r="AI25" i="27"/>
  <c r="AJ25" i="27"/>
  <c r="AK25" i="27"/>
  <c r="AL25" i="27"/>
  <c r="AM25" i="27"/>
  <c r="AN25" i="27"/>
  <c r="AO25" i="27"/>
  <c r="AP25" i="27"/>
  <c r="AQ25" i="27"/>
  <c r="AR25" i="27"/>
  <c r="AS25" i="27"/>
  <c r="AT25" i="27"/>
  <c r="AU25" i="27"/>
  <c r="AV25" i="27"/>
  <c r="AW25" i="27"/>
  <c r="AX25" i="27"/>
  <c r="AY25" i="27"/>
  <c r="AZ25" i="27"/>
  <c r="BA25" i="27"/>
  <c r="BB25" i="27"/>
  <c r="BC25" i="27"/>
  <c r="BD25" i="27"/>
  <c r="BE25" i="27"/>
  <c r="BF25" i="27"/>
  <c r="BG25" i="27"/>
  <c r="BH25" i="27"/>
  <c r="BI25" i="27"/>
  <c r="BJ25" i="27"/>
  <c r="BK25" i="27"/>
  <c r="AH26" i="27"/>
  <c r="AI26" i="27"/>
  <c r="AJ26" i="27"/>
  <c r="AK26" i="27"/>
  <c r="AL26" i="27"/>
  <c r="AM26" i="27"/>
  <c r="AN26" i="27"/>
  <c r="AO26" i="27"/>
  <c r="AP26" i="27"/>
  <c r="AQ26" i="27"/>
  <c r="AR26" i="27"/>
  <c r="AS26" i="27"/>
  <c r="AT26" i="27"/>
  <c r="AU26" i="27"/>
  <c r="AV26" i="27"/>
  <c r="AW26" i="27"/>
  <c r="AX26" i="27"/>
  <c r="AY26" i="27"/>
  <c r="AZ26" i="27"/>
  <c r="BA26" i="27"/>
  <c r="BB26" i="27"/>
  <c r="BC26" i="27"/>
  <c r="BD26" i="27"/>
  <c r="BE26" i="27"/>
  <c r="BF26" i="27"/>
  <c r="BG26" i="27"/>
  <c r="BH26" i="27"/>
  <c r="BI26" i="27"/>
  <c r="BJ26" i="27"/>
  <c r="BK26" i="27"/>
  <c r="AH27" i="27"/>
  <c r="AI27" i="27"/>
  <c r="AJ27" i="27"/>
  <c r="AK27" i="27"/>
  <c r="AL27" i="27"/>
  <c r="AM27" i="27"/>
  <c r="AN27" i="27"/>
  <c r="AO27" i="27"/>
  <c r="AP27" i="27"/>
  <c r="AQ27" i="27"/>
  <c r="AR27" i="27"/>
  <c r="AS27" i="27"/>
  <c r="AT27" i="27"/>
  <c r="AU27" i="27"/>
  <c r="AV27" i="27"/>
  <c r="AW27" i="27"/>
  <c r="AX27" i="27"/>
  <c r="AY27" i="27"/>
  <c r="AZ27" i="27"/>
  <c r="BA27" i="27"/>
  <c r="BB27" i="27"/>
  <c r="BC27" i="27"/>
  <c r="BD27" i="27"/>
  <c r="BE27" i="27"/>
  <c r="BF27" i="27"/>
  <c r="BG27" i="27"/>
  <c r="BH27" i="27"/>
  <c r="BI27" i="27"/>
  <c r="BJ27" i="27"/>
  <c r="BK27" i="27"/>
  <c r="AH28" i="27"/>
  <c r="AI28" i="27"/>
  <c r="AJ28" i="27"/>
  <c r="AK28" i="27"/>
  <c r="AL28" i="27"/>
  <c r="AM28" i="27"/>
  <c r="AN28" i="27"/>
  <c r="AO28" i="27"/>
  <c r="AP28" i="27"/>
  <c r="AQ28" i="27"/>
  <c r="AR28" i="27"/>
  <c r="AS28" i="27"/>
  <c r="AT28" i="27"/>
  <c r="AU28" i="27"/>
  <c r="AV28" i="27"/>
  <c r="AW28" i="27"/>
  <c r="AX28" i="27"/>
  <c r="AY28" i="27"/>
  <c r="AZ28" i="27"/>
  <c r="BA28" i="27"/>
  <c r="BB28" i="27"/>
  <c r="BC28" i="27"/>
  <c r="BD28" i="27"/>
  <c r="BE28" i="27"/>
  <c r="BF28" i="27"/>
  <c r="BG28" i="27"/>
  <c r="BH28" i="27"/>
  <c r="BI28" i="27"/>
  <c r="BJ28" i="27"/>
  <c r="BK28" i="27"/>
  <c r="AH29" i="27"/>
  <c r="AI29" i="27"/>
  <c r="AJ29" i="27"/>
  <c r="AK29" i="27"/>
  <c r="AL29" i="27"/>
  <c r="AM29" i="27"/>
  <c r="AN29" i="27"/>
  <c r="AO29" i="27"/>
  <c r="AP29" i="27"/>
  <c r="AQ29" i="27"/>
  <c r="AR29" i="27"/>
  <c r="AS29" i="27"/>
  <c r="AT29" i="27"/>
  <c r="AU29" i="27"/>
  <c r="AV29" i="27"/>
  <c r="AW29" i="27"/>
  <c r="AX29" i="27"/>
  <c r="AY29" i="27"/>
  <c r="AZ29" i="27"/>
  <c r="BA29" i="27"/>
  <c r="BB29" i="27"/>
  <c r="BC29" i="27"/>
  <c r="BD29" i="27"/>
  <c r="BE29" i="27"/>
  <c r="BF29" i="27"/>
  <c r="BG29" i="27"/>
  <c r="BH29" i="27"/>
  <c r="BI29" i="27"/>
  <c r="BJ29" i="27"/>
  <c r="BK29" i="27"/>
  <c r="AH30" i="27"/>
  <c r="AI30" i="27"/>
  <c r="AJ30" i="27"/>
  <c r="AK30" i="27"/>
  <c r="AL30" i="27"/>
  <c r="AM30" i="27"/>
  <c r="AN30" i="27"/>
  <c r="AO30" i="27"/>
  <c r="AP30" i="27"/>
  <c r="AQ30" i="27"/>
  <c r="AR30" i="27"/>
  <c r="AS30" i="27"/>
  <c r="AT30" i="27"/>
  <c r="AU30" i="27"/>
  <c r="AV30" i="27"/>
  <c r="AW30" i="27"/>
  <c r="AX30" i="27"/>
  <c r="AY30" i="27"/>
  <c r="AZ30" i="27"/>
  <c r="BA30" i="27"/>
  <c r="BB30" i="27"/>
  <c r="BC30" i="27"/>
  <c r="BD30" i="27"/>
  <c r="BE30" i="27"/>
  <c r="BF30" i="27"/>
  <c r="BG30" i="27"/>
  <c r="BH30" i="27"/>
  <c r="BI30" i="27"/>
  <c r="BJ30" i="27"/>
  <c r="BK30" i="27"/>
  <c r="AH31" i="27"/>
  <c r="AI31" i="27"/>
  <c r="AJ31" i="27"/>
  <c r="AK31" i="27"/>
  <c r="AL31" i="27"/>
  <c r="AM31" i="27"/>
  <c r="AN31" i="27"/>
  <c r="AO31" i="27"/>
  <c r="AP31" i="27"/>
  <c r="AQ31" i="27"/>
  <c r="AR31" i="27"/>
  <c r="AS31" i="27"/>
  <c r="AT31" i="27"/>
  <c r="AU31" i="27"/>
  <c r="AV31" i="27"/>
  <c r="AW31" i="27"/>
  <c r="AX31" i="27"/>
  <c r="AY31" i="27"/>
  <c r="AZ31" i="27"/>
  <c r="BA31" i="27"/>
  <c r="BB31" i="27"/>
  <c r="BC31" i="27"/>
  <c r="BD31" i="27"/>
  <c r="BE31" i="27"/>
  <c r="BF31" i="27"/>
  <c r="BG31" i="27"/>
  <c r="BH31" i="27"/>
  <c r="BI31" i="27"/>
  <c r="BJ31" i="27"/>
  <c r="BK31" i="27"/>
  <c r="AH32" i="27"/>
  <c r="AI32" i="27"/>
  <c r="AJ32" i="27"/>
  <c r="AK32" i="27"/>
  <c r="AL32" i="27"/>
  <c r="AM32" i="27"/>
  <c r="AN32" i="27"/>
  <c r="AO32" i="27"/>
  <c r="AP32" i="27"/>
  <c r="AQ32" i="27"/>
  <c r="AR32" i="27"/>
  <c r="AS32" i="27"/>
  <c r="AT32" i="27"/>
  <c r="AU32" i="27"/>
  <c r="AV32" i="27"/>
  <c r="AW32" i="27"/>
  <c r="AX32" i="27"/>
  <c r="AY32" i="27"/>
  <c r="AZ32" i="27"/>
  <c r="BA32" i="27"/>
  <c r="BB32" i="27"/>
  <c r="BC32" i="27"/>
  <c r="BD32" i="27"/>
  <c r="BE32" i="27"/>
  <c r="BF32" i="27"/>
  <c r="BG32" i="27"/>
  <c r="BH32" i="27"/>
  <c r="BI32" i="27"/>
  <c r="BJ32" i="27"/>
  <c r="BK32" i="27"/>
  <c r="AH33" i="27"/>
  <c r="AI33" i="27"/>
  <c r="AJ33" i="27"/>
  <c r="AK33" i="27"/>
  <c r="AL33" i="27"/>
  <c r="AM33" i="27"/>
  <c r="AN33" i="27"/>
  <c r="AO33" i="27"/>
  <c r="AP33" i="27"/>
  <c r="AQ33" i="27"/>
  <c r="AR33" i="27"/>
  <c r="AS33" i="27"/>
  <c r="AT33" i="27"/>
  <c r="AU33" i="27"/>
  <c r="AV33" i="27"/>
  <c r="AW33" i="27"/>
  <c r="AX33" i="27"/>
  <c r="AY33" i="27"/>
  <c r="AZ33" i="27"/>
  <c r="BA33" i="27"/>
  <c r="BB33" i="27"/>
  <c r="BC33" i="27"/>
  <c r="BD33" i="27"/>
  <c r="BE33" i="27"/>
  <c r="BF33" i="27"/>
  <c r="BG33" i="27"/>
  <c r="BH33" i="27"/>
  <c r="BI33" i="27"/>
  <c r="BJ33" i="27"/>
  <c r="BK33" i="27"/>
  <c r="AH34" i="27"/>
  <c r="AI34" i="27"/>
  <c r="AJ34" i="27"/>
  <c r="AK34" i="27"/>
  <c r="AL34" i="27"/>
  <c r="AM34" i="27"/>
  <c r="AN34" i="27"/>
  <c r="AO34" i="27"/>
  <c r="AP34" i="27"/>
  <c r="AQ34" i="27"/>
  <c r="AR34" i="27"/>
  <c r="AS34" i="27"/>
  <c r="AT34" i="27"/>
  <c r="AU34" i="27"/>
  <c r="AV34" i="27"/>
  <c r="AW34" i="27"/>
  <c r="AX34" i="27"/>
  <c r="AY34" i="27"/>
  <c r="AZ34" i="27"/>
  <c r="BA34" i="27"/>
  <c r="BB34" i="27"/>
  <c r="BC34" i="27"/>
  <c r="BD34" i="27"/>
  <c r="BE34" i="27"/>
  <c r="BF34" i="27"/>
  <c r="BG34" i="27"/>
  <c r="BH34" i="27"/>
  <c r="BI34" i="27"/>
  <c r="BJ34" i="27"/>
  <c r="BK34" i="27"/>
  <c r="AH35" i="27"/>
  <c r="AI35" i="27"/>
  <c r="AJ35" i="27"/>
  <c r="AK35" i="27"/>
  <c r="AL35" i="27"/>
  <c r="AM35" i="27"/>
  <c r="AN35" i="27"/>
  <c r="AO35" i="27"/>
  <c r="AP35" i="27"/>
  <c r="AQ35" i="27"/>
  <c r="AR35" i="27"/>
  <c r="AS35" i="27"/>
  <c r="AT35" i="27"/>
  <c r="AU35" i="27"/>
  <c r="AV35" i="27"/>
  <c r="AW35" i="27"/>
  <c r="AX35" i="27"/>
  <c r="AY35" i="27"/>
  <c r="AZ35" i="27"/>
  <c r="BA35" i="27"/>
  <c r="BB35" i="27"/>
  <c r="BC35" i="27"/>
  <c r="BD35" i="27"/>
  <c r="BE35" i="27"/>
  <c r="BF35" i="27"/>
  <c r="BG35" i="27"/>
  <c r="BH35" i="27"/>
  <c r="BI35" i="27"/>
  <c r="BJ35" i="27"/>
  <c r="BK35" i="27"/>
  <c r="AH36" i="27"/>
  <c r="AI36" i="27"/>
  <c r="AJ36" i="27"/>
  <c r="AK36" i="27"/>
  <c r="AL36" i="27"/>
  <c r="AM36" i="27"/>
  <c r="AN36" i="27"/>
  <c r="AO36" i="27"/>
  <c r="AP36" i="27"/>
  <c r="AQ36" i="27"/>
  <c r="AR36" i="27"/>
  <c r="AS36" i="27"/>
  <c r="AT36" i="27"/>
  <c r="AU36" i="27"/>
  <c r="AV36" i="27"/>
  <c r="AW36" i="27"/>
  <c r="AX36" i="27"/>
  <c r="AY36" i="27"/>
  <c r="AZ36" i="27"/>
  <c r="BA36" i="27"/>
  <c r="BB36" i="27"/>
  <c r="BC36" i="27"/>
  <c r="BD36" i="27"/>
  <c r="BE36" i="27"/>
  <c r="BF36" i="27"/>
  <c r="BG36" i="27"/>
  <c r="BH36" i="27"/>
  <c r="BI36" i="27"/>
  <c r="BJ36" i="27"/>
  <c r="BK36" i="27"/>
  <c r="AH37" i="27"/>
  <c r="AI37" i="27"/>
  <c r="AJ37" i="27"/>
  <c r="AK37" i="27"/>
  <c r="AL37" i="27"/>
  <c r="AM37" i="27"/>
  <c r="AN37" i="27"/>
  <c r="AO37" i="27"/>
  <c r="AP37" i="27"/>
  <c r="AQ37" i="27"/>
  <c r="AR37" i="27"/>
  <c r="AS37" i="27"/>
  <c r="AT37" i="27"/>
  <c r="AU37" i="27"/>
  <c r="AV37" i="27"/>
  <c r="AW37" i="27"/>
  <c r="AX37" i="27"/>
  <c r="AY37" i="27"/>
  <c r="AZ37" i="27"/>
  <c r="BA37" i="27"/>
  <c r="BB37" i="27"/>
  <c r="BC37" i="27"/>
  <c r="BD37" i="27"/>
  <c r="BE37" i="27"/>
  <c r="BF37" i="27"/>
  <c r="BG37" i="27"/>
  <c r="BH37" i="27"/>
  <c r="BI37" i="27"/>
  <c r="BJ37" i="27"/>
  <c r="BK37" i="27"/>
  <c r="B41" i="2"/>
  <c r="B45" i="2"/>
  <c r="B51" i="2"/>
  <c r="C51" i="2"/>
  <c r="D51" i="2"/>
  <c r="E51" i="2"/>
  <c r="F51" i="2"/>
  <c r="G51" i="2"/>
  <c r="H51" i="2"/>
  <c r="I51" i="2"/>
  <c r="J51" i="2"/>
  <c r="K51" i="2"/>
  <c r="L51" i="2"/>
  <c r="M51" i="2"/>
  <c r="N51" i="2"/>
  <c r="O51" i="2"/>
  <c r="P51" i="2"/>
  <c r="Q51" i="2"/>
  <c r="R51" i="2"/>
  <c r="S51" i="2"/>
  <c r="T51" i="2"/>
  <c r="U51" i="2"/>
  <c r="V51" i="2"/>
  <c r="W51" i="2"/>
  <c r="X51" i="2"/>
  <c r="Y51" i="2"/>
  <c r="Z51" i="2"/>
  <c r="AA51" i="2"/>
  <c r="AB51" i="2"/>
  <c r="AC51" i="2"/>
  <c r="AD51" i="2"/>
  <c r="AE51" i="2"/>
  <c r="B52" i="2"/>
  <c r="C52" i="2"/>
  <c r="D52" i="2"/>
  <c r="E52" i="2"/>
  <c r="F52" i="2"/>
  <c r="G52" i="2"/>
  <c r="H52" i="2"/>
  <c r="I52" i="2"/>
  <c r="J52" i="2"/>
  <c r="K52" i="2"/>
  <c r="L52" i="2"/>
  <c r="M52" i="2"/>
  <c r="N52" i="2"/>
  <c r="O52" i="2"/>
  <c r="P52" i="2"/>
  <c r="Q52" i="2"/>
  <c r="R52" i="2"/>
  <c r="S52" i="2"/>
  <c r="T52" i="2"/>
  <c r="U52" i="2"/>
  <c r="V52" i="2"/>
  <c r="W52" i="2"/>
  <c r="X52" i="2"/>
  <c r="Y52" i="2"/>
  <c r="Z52" i="2"/>
  <c r="AA52" i="2"/>
  <c r="AB52" i="2"/>
  <c r="AC52" i="2"/>
  <c r="AD52" i="2"/>
  <c r="AE52" i="2"/>
  <c r="B53" i="2"/>
  <c r="D92" i="2" s="1"/>
  <c r="C53" i="2"/>
  <c r="D53" i="2"/>
  <c r="E53" i="2"/>
  <c r="F53" i="2"/>
  <c r="G53" i="2"/>
  <c r="H53" i="2"/>
  <c r="I53" i="2"/>
  <c r="J53" i="2"/>
  <c r="K53" i="2"/>
  <c r="L53" i="2"/>
  <c r="M53" i="2"/>
  <c r="N53" i="2"/>
  <c r="O53" i="2"/>
  <c r="P53" i="2"/>
  <c r="Q53" i="2"/>
  <c r="R53" i="2"/>
  <c r="S53" i="2"/>
  <c r="T53" i="2"/>
  <c r="U53" i="2"/>
  <c r="V53" i="2"/>
  <c r="W53" i="2"/>
  <c r="X53" i="2"/>
  <c r="Y53" i="2"/>
  <c r="Z53" i="2"/>
  <c r="AA53" i="2"/>
  <c r="AB53" i="2"/>
  <c r="AC53" i="2"/>
  <c r="AD53" i="2"/>
  <c r="AE53" i="2"/>
  <c r="B54" i="2"/>
  <c r="C54" i="2"/>
  <c r="D54" i="2"/>
  <c r="E54" i="2"/>
  <c r="F54" i="2"/>
  <c r="G54" i="2"/>
  <c r="H54" i="2"/>
  <c r="I54" i="2"/>
  <c r="J54" i="2"/>
  <c r="K54" i="2"/>
  <c r="L54" i="2"/>
  <c r="M54" i="2"/>
  <c r="N54" i="2"/>
  <c r="O54" i="2"/>
  <c r="P54" i="2"/>
  <c r="Q54" i="2"/>
  <c r="R54" i="2"/>
  <c r="S54" i="2"/>
  <c r="T54" i="2"/>
  <c r="U54" i="2"/>
  <c r="V54" i="2"/>
  <c r="W54" i="2"/>
  <c r="X54" i="2"/>
  <c r="Y54" i="2"/>
  <c r="Z54" i="2"/>
  <c r="AA54" i="2"/>
  <c r="AB54" i="2"/>
  <c r="AC54" i="2"/>
  <c r="AD54" i="2"/>
  <c r="AE54" i="2"/>
  <c r="B55" i="2"/>
  <c r="C55" i="2"/>
  <c r="D55" i="2"/>
  <c r="E55" i="2"/>
  <c r="F55" i="2"/>
  <c r="G55" i="2"/>
  <c r="H55" i="2"/>
  <c r="I55" i="2"/>
  <c r="J55" i="2"/>
  <c r="K55" i="2"/>
  <c r="L55" i="2"/>
  <c r="M55" i="2"/>
  <c r="N55" i="2"/>
  <c r="O55" i="2"/>
  <c r="P55" i="2"/>
  <c r="Q55" i="2"/>
  <c r="R55" i="2"/>
  <c r="S55" i="2"/>
  <c r="T55" i="2"/>
  <c r="U55" i="2"/>
  <c r="V55" i="2"/>
  <c r="W55" i="2"/>
  <c r="X55" i="2"/>
  <c r="Y55" i="2"/>
  <c r="Z55" i="2"/>
  <c r="AA55" i="2"/>
  <c r="AB55" i="2"/>
  <c r="AC55" i="2"/>
  <c r="AD55" i="2"/>
  <c r="AE55" i="2"/>
  <c r="B56" i="2"/>
  <c r="C56" i="2"/>
  <c r="D56" i="2"/>
  <c r="E56" i="2"/>
  <c r="F56" i="2"/>
  <c r="G56" i="2"/>
  <c r="H56" i="2"/>
  <c r="I56" i="2"/>
  <c r="J56" i="2"/>
  <c r="K56" i="2"/>
  <c r="L56" i="2"/>
  <c r="M56" i="2"/>
  <c r="N56" i="2"/>
  <c r="O56" i="2"/>
  <c r="P56" i="2"/>
  <c r="Q56" i="2"/>
  <c r="R56" i="2"/>
  <c r="S56" i="2"/>
  <c r="T56" i="2"/>
  <c r="U56" i="2"/>
  <c r="V56" i="2"/>
  <c r="W56" i="2"/>
  <c r="X56" i="2"/>
  <c r="Y56" i="2"/>
  <c r="Z56" i="2"/>
  <c r="AA56" i="2"/>
  <c r="AB56" i="2"/>
  <c r="AC56" i="2"/>
  <c r="AD56" i="2"/>
  <c r="AE56" i="2"/>
  <c r="B57" i="2"/>
  <c r="C57" i="2"/>
  <c r="D57" i="2"/>
  <c r="E57" i="2"/>
  <c r="F57" i="2"/>
  <c r="G57" i="2"/>
  <c r="H57" i="2"/>
  <c r="I57" i="2"/>
  <c r="J57" i="2"/>
  <c r="K57" i="2"/>
  <c r="L57" i="2"/>
  <c r="M57" i="2"/>
  <c r="N57" i="2"/>
  <c r="O57" i="2"/>
  <c r="P57" i="2"/>
  <c r="Q57" i="2"/>
  <c r="R57" i="2"/>
  <c r="S57" i="2"/>
  <c r="T57" i="2"/>
  <c r="U57" i="2"/>
  <c r="V57" i="2"/>
  <c r="W57" i="2"/>
  <c r="X57" i="2"/>
  <c r="Y57" i="2"/>
  <c r="Z57" i="2"/>
  <c r="AA57" i="2"/>
  <c r="AB57" i="2"/>
  <c r="AC57" i="2"/>
  <c r="AD57" i="2"/>
  <c r="AE57" i="2"/>
  <c r="B58" i="2"/>
  <c r="C58" i="2"/>
  <c r="D58" i="2"/>
  <c r="E58" i="2"/>
  <c r="F58" i="2"/>
  <c r="G58" i="2"/>
  <c r="H58" i="2"/>
  <c r="I58" i="2"/>
  <c r="J58" i="2"/>
  <c r="K58" i="2"/>
  <c r="L58" i="2"/>
  <c r="M58" i="2"/>
  <c r="N58" i="2"/>
  <c r="O58" i="2"/>
  <c r="P58" i="2"/>
  <c r="Q58" i="2"/>
  <c r="R58" i="2"/>
  <c r="S58" i="2"/>
  <c r="T58" i="2"/>
  <c r="U58" i="2"/>
  <c r="V58" i="2"/>
  <c r="W58" i="2"/>
  <c r="X58" i="2"/>
  <c r="Y58" i="2"/>
  <c r="Z58" i="2"/>
  <c r="AA58" i="2"/>
  <c r="AB58" i="2"/>
  <c r="AC58" i="2"/>
  <c r="AD58" i="2"/>
  <c r="AE58" i="2"/>
  <c r="B59" i="2"/>
  <c r="C59" i="2"/>
  <c r="D59" i="2"/>
  <c r="E59" i="2"/>
  <c r="F59" i="2"/>
  <c r="G59" i="2"/>
  <c r="H59" i="2"/>
  <c r="I59" i="2"/>
  <c r="J59" i="2"/>
  <c r="K59" i="2"/>
  <c r="L59" i="2"/>
  <c r="M59" i="2"/>
  <c r="N59" i="2"/>
  <c r="O59" i="2"/>
  <c r="P59" i="2"/>
  <c r="Q59" i="2"/>
  <c r="R59" i="2"/>
  <c r="S59" i="2"/>
  <c r="T59" i="2"/>
  <c r="U59" i="2"/>
  <c r="V59" i="2"/>
  <c r="W59" i="2"/>
  <c r="X59" i="2"/>
  <c r="Y59" i="2"/>
  <c r="Z59" i="2"/>
  <c r="AA59" i="2"/>
  <c r="AB59" i="2"/>
  <c r="AC59" i="2"/>
  <c r="AD59" i="2"/>
  <c r="AE59" i="2"/>
  <c r="B60" i="2"/>
  <c r="C60" i="2"/>
  <c r="D60" i="2"/>
  <c r="E60" i="2"/>
  <c r="F60" i="2"/>
  <c r="G60" i="2"/>
  <c r="H60" i="2"/>
  <c r="I60" i="2"/>
  <c r="J60" i="2"/>
  <c r="K60" i="2"/>
  <c r="L60" i="2"/>
  <c r="M60" i="2"/>
  <c r="N60" i="2"/>
  <c r="O60" i="2"/>
  <c r="P60" i="2"/>
  <c r="Q60" i="2"/>
  <c r="R60" i="2"/>
  <c r="S60" i="2"/>
  <c r="T60" i="2"/>
  <c r="U60" i="2"/>
  <c r="V60" i="2"/>
  <c r="W60" i="2"/>
  <c r="X60" i="2"/>
  <c r="Y60" i="2"/>
  <c r="Z60" i="2"/>
  <c r="AA60" i="2"/>
  <c r="AB60" i="2"/>
  <c r="AC60" i="2"/>
  <c r="AD60" i="2"/>
  <c r="AE60" i="2"/>
  <c r="B61" i="2"/>
  <c r="C61" i="2"/>
  <c r="D61" i="2"/>
  <c r="E61" i="2"/>
  <c r="F61" i="2"/>
  <c r="G61" i="2"/>
  <c r="H61" i="2"/>
  <c r="I61" i="2"/>
  <c r="J61" i="2"/>
  <c r="K61" i="2"/>
  <c r="L61" i="2"/>
  <c r="M61" i="2"/>
  <c r="N61" i="2"/>
  <c r="O61" i="2"/>
  <c r="P61" i="2"/>
  <c r="Q61" i="2"/>
  <c r="R61" i="2"/>
  <c r="S61" i="2"/>
  <c r="T61" i="2"/>
  <c r="U61" i="2"/>
  <c r="V61" i="2"/>
  <c r="W61" i="2"/>
  <c r="X61" i="2"/>
  <c r="Y61" i="2"/>
  <c r="Z61" i="2"/>
  <c r="AA61" i="2"/>
  <c r="AB61" i="2"/>
  <c r="AC61" i="2"/>
  <c r="AD61" i="2"/>
  <c r="AE61" i="2"/>
  <c r="B62" i="2"/>
  <c r="C62" i="2"/>
  <c r="D62" i="2"/>
  <c r="E62" i="2"/>
  <c r="F62" i="2"/>
  <c r="G62" i="2"/>
  <c r="H62" i="2"/>
  <c r="I62" i="2"/>
  <c r="J62" i="2"/>
  <c r="K62" i="2"/>
  <c r="L62" i="2"/>
  <c r="M62" i="2"/>
  <c r="N62" i="2"/>
  <c r="O62" i="2"/>
  <c r="P62" i="2"/>
  <c r="Q62" i="2"/>
  <c r="R62" i="2"/>
  <c r="S62" i="2"/>
  <c r="T62" i="2"/>
  <c r="U62" i="2"/>
  <c r="V62" i="2"/>
  <c r="W62" i="2"/>
  <c r="X62" i="2"/>
  <c r="Y62" i="2"/>
  <c r="Z62" i="2"/>
  <c r="AA62" i="2"/>
  <c r="AB62" i="2"/>
  <c r="AC62" i="2"/>
  <c r="AD62" i="2"/>
  <c r="AE62" i="2"/>
  <c r="B63" i="2"/>
  <c r="C63" i="2"/>
  <c r="D63" i="2"/>
  <c r="E63" i="2"/>
  <c r="F63" i="2"/>
  <c r="G63" i="2"/>
  <c r="H63" i="2"/>
  <c r="I63" i="2"/>
  <c r="J63" i="2"/>
  <c r="K63" i="2"/>
  <c r="L63" i="2"/>
  <c r="M63" i="2"/>
  <c r="N63" i="2"/>
  <c r="O63" i="2"/>
  <c r="P63" i="2"/>
  <c r="Q63" i="2"/>
  <c r="R63" i="2"/>
  <c r="S63" i="2"/>
  <c r="T63" i="2"/>
  <c r="U63" i="2"/>
  <c r="V63" i="2"/>
  <c r="W63" i="2"/>
  <c r="X63" i="2"/>
  <c r="Y63" i="2"/>
  <c r="Z63" i="2"/>
  <c r="AA63" i="2"/>
  <c r="AB63" i="2"/>
  <c r="AC63" i="2"/>
  <c r="AD63" i="2"/>
  <c r="AE63" i="2"/>
  <c r="B64" i="2"/>
  <c r="C64" i="2"/>
  <c r="D64" i="2"/>
  <c r="E64" i="2"/>
  <c r="F64" i="2"/>
  <c r="G64" i="2"/>
  <c r="H64" i="2"/>
  <c r="I64" i="2"/>
  <c r="J64" i="2"/>
  <c r="K64" i="2"/>
  <c r="L64" i="2"/>
  <c r="M64" i="2"/>
  <c r="N64" i="2"/>
  <c r="O64" i="2"/>
  <c r="P64" i="2"/>
  <c r="Q64" i="2"/>
  <c r="R64" i="2"/>
  <c r="S64" i="2"/>
  <c r="T64" i="2"/>
  <c r="U64" i="2"/>
  <c r="V64" i="2"/>
  <c r="W64" i="2"/>
  <c r="X64" i="2"/>
  <c r="Y64" i="2"/>
  <c r="Z64" i="2"/>
  <c r="AA64" i="2"/>
  <c r="AB64" i="2"/>
  <c r="AC64" i="2"/>
  <c r="AD64" i="2"/>
  <c r="AE64" i="2"/>
  <c r="B65" i="2"/>
  <c r="C65" i="2"/>
  <c r="D65" i="2"/>
  <c r="E65" i="2"/>
  <c r="F65" i="2"/>
  <c r="G65" i="2"/>
  <c r="H65" i="2"/>
  <c r="I65" i="2"/>
  <c r="J65" i="2"/>
  <c r="K65" i="2"/>
  <c r="L65" i="2"/>
  <c r="M65" i="2"/>
  <c r="N65" i="2"/>
  <c r="O65" i="2"/>
  <c r="P65" i="2"/>
  <c r="Q65" i="2"/>
  <c r="R65" i="2"/>
  <c r="S65" i="2"/>
  <c r="T65" i="2"/>
  <c r="U65" i="2"/>
  <c r="V65" i="2"/>
  <c r="W65" i="2"/>
  <c r="X65" i="2"/>
  <c r="Y65" i="2"/>
  <c r="Z65" i="2"/>
  <c r="AA65" i="2"/>
  <c r="AB65" i="2"/>
  <c r="AC65" i="2"/>
  <c r="AD65" i="2"/>
  <c r="AE65" i="2"/>
  <c r="B66" i="2"/>
  <c r="C66" i="2"/>
  <c r="D66" i="2"/>
  <c r="E66" i="2"/>
  <c r="F66" i="2"/>
  <c r="G66" i="2"/>
  <c r="H66" i="2"/>
  <c r="I66" i="2"/>
  <c r="J66" i="2"/>
  <c r="K66" i="2"/>
  <c r="L66" i="2"/>
  <c r="M66" i="2"/>
  <c r="N66" i="2"/>
  <c r="O66" i="2"/>
  <c r="P66" i="2"/>
  <c r="Q66" i="2"/>
  <c r="R66" i="2"/>
  <c r="S66" i="2"/>
  <c r="T66" i="2"/>
  <c r="U66" i="2"/>
  <c r="V66" i="2"/>
  <c r="W66" i="2"/>
  <c r="X66" i="2"/>
  <c r="Y66" i="2"/>
  <c r="Z66" i="2"/>
  <c r="AA66" i="2"/>
  <c r="AB66" i="2"/>
  <c r="AC66" i="2"/>
  <c r="AD66" i="2"/>
  <c r="AE66" i="2"/>
  <c r="B67" i="2"/>
  <c r="C67" i="2"/>
  <c r="D67" i="2"/>
  <c r="E67" i="2"/>
  <c r="F67" i="2"/>
  <c r="G67" i="2"/>
  <c r="H67" i="2"/>
  <c r="I67" i="2"/>
  <c r="J67" i="2"/>
  <c r="K67" i="2"/>
  <c r="L67" i="2"/>
  <c r="M67" i="2"/>
  <c r="N67" i="2"/>
  <c r="O67" i="2"/>
  <c r="P67" i="2"/>
  <c r="Q67" i="2"/>
  <c r="R67" i="2"/>
  <c r="S67" i="2"/>
  <c r="T67" i="2"/>
  <c r="U67" i="2"/>
  <c r="V67" i="2"/>
  <c r="W67" i="2"/>
  <c r="X67" i="2"/>
  <c r="Y67" i="2"/>
  <c r="Z67" i="2"/>
  <c r="AA67" i="2"/>
  <c r="AB67" i="2"/>
  <c r="AC67" i="2"/>
  <c r="AD67" i="2"/>
  <c r="AE67" i="2"/>
  <c r="B68" i="2"/>
  <c r="C68" i="2"/>
  <c r="D68" i="2"/>
  <c r="E68" i="2"/>
  <c r="F68" i="2"/>
  <c r="G68" i="2"/>
  <c r="H68" i="2"/>
  <c r="I68" i="2"/>
  <c r="J68" i="2"/>
  <c r="K68" i="2"/>
  <c r="L68" i="2"/>
  <c r="M68" i="2"/>
  <c r="N68" i="2"/>
  <c r="O68" i="2"/>
  <c r="P68" i="2"/>
  <c r="Q68" i="2"/>
  <c r="R68" i="2"/>
  <c r="S68" i="2"/>
  <c r="T68" i="2"/>
  <c r="U68" i="2"/>
  <c r="V68" i="2"/>
  <c r="W68" i="2"/>
  <c r="X68" i="2"/>
  <c r="Y68" i="2"/>
  <c r="Z68" i="2"/>
  <c r="AA68" i="2"/>
  <c r="AB68" i="2"/>
  <c r="AC68" i="2"/>
  <c r="AD68" i="2"/>
  <c r="AE68" i="2"/>
  <c r="B69" i="2"/>
  <c r="C69" i="2"/>
  <c r="D69" i="2"/>
  <c r="E69" i="2"/>
  <c r="F69" i="2"/>
  <c r="G69" i="2"/>
  <c r="H69" i="2"/>
  <c r="I69" i="2"/>
  <c r="J69" i="2"/>
  <c r="K69" i="2"/>
  <c r="L69" i="2"/>
  <c r="M69" i="2"/>
  <c r="N69" i="2"/>
  <c r="O69" i="2"/>
  <c r="P69" i="2"/>
  <c r="Q69" i="2"/>
  <c r="R69" i="2"/>
  <c r="S69" i="2"/>
  <c r="T69" i="2"/>
  <c r="U69" i="2"/>
  <c r="V69" i="2"/>
  <c r="W69" i="2"/>
  <c r="X69" i="2"/>
  <c r="Y69" i="2"/>
  <c r="Z69" i="2"/>
  <c r="AA69" i="2"/>
  <c r="AB69" i="2"/>
  <c r="AC69" i="2"/>
  <c r="AD69" i="2"/>
  <c r="AE69" i="2"/>
  <c r="B70" i="2"/>
  <c r="C70" i="2"/>
  <c r="D70" i="2"/>
  <c r="E70" i="2"/>
  <c r="F70" i="2"/>
  <c r="G70" i="2"/>
  <c r="H70" i="2"/>
  <c r="I70" i="2"/>
  <c r="J70" i="2"/>
  <c r="K70" i="2"/>
  <c r="L70" i="2"/>
  <c r="M70" i="2"/>
  <c r="N70" i="2"/>
  <c r="O70" i="2"/>
  <c r="P70" i="2"/>
  <c r="Q70" i="2"/>
  <c r="R70" i="2"/>
  <c r="S70" i="2"/>
  <c r="T70" i="2"/>
  <c r="U70" i="2"/>
  <c r="V70" i="2"/>
  <c r="W70" i="2"/>
  <c r="X70" i="2"/>
  <c r="Y70" i="2"/>
  <c r="Z70" i="2"/>
  <c r="AA70" i="2"/>
  <c r="AB70" i="2"/>
  <c r="AC70" i="2"/>
  <c r="AD70" i="2"/>
  <c r="AE70" i="2"/>
  <c r="B71" i="2"/>
  <c r="C71" i="2"/>
  <c r="D71" i="2"/>
  <c r="E71" i="2"/>
  <c r="F71" i="2"/>
  <c r="G71" i="2"/>
  <c r="H71" i="2"/>
  <c r="I71" i="2"/>
  <c r="J71" i="2"/>
  <c r="K71" i="2"/>
  <c r="L71" i="2"/>
  <c r="M71" i="2"/>
  <c r="N71" i="2"/>
  <c r="O71" i="2"/>
  <c r="P71" i="2"/>
  <c r="Q71" i="2"/>
  <c r="R71" i="2"/>
  <c r="S71" i="2"/>
  <c r="T71" i="2"/>
  <c r="U71" i="2"/>
  <c r="V71" i="2"/>
  <c r="W71" i="2"/>
  <c r="X71" i="2"/>
  <c r="Y71" i="2"/>
  <c r="Z71" i="2"/>
  <c r="AA71" i="2"/>
  <c r="AB71" i="2"/>
  <c r="AC71" i="2"/>
  <c r="AD71" i="2"/>
  <c r="AE71" i="2"/>
  <c r="B72" i="2"/>
  <c r="C72" i="2"/>
  <c r="D72" i="2"/>
  <c r="E72" i="2"/>
  <c r="F72" i="2"/>
  <c r="G72" i="2"/>
  <c r="H72" i="2"/>
  <c r="I72" i="2"/>
  <c r="J72" i="2"/>
  <c r="K72" i="2"/>
  <c r="L72" i="2"/>
  <c r="M72" i="2"/>
  <c r="N72" i="2"/>
  <c r="O72" i="2"/>
  <c r="P72" i="2"/>
  <c r="Q72" i="2"/>
  <c r="R72" i="2"/>
  <c r="S72" i="2"/>
  <c r="T72" i="2"/>
  <c r="U72" i="2"/>
  <c r="V72" i="2"/>
  <c r="W72" i="2"/>
  <c r="X72" i="2"/>
  <c r="Y72" i="2"/>
  <c r="Z72" i="2"/>
  <c r="AA72" i="2"/>
  <c r="AB72" i="2"/>
  <c r="AC72" i="2"/>
  <c r="AD72" i="2"/>
  <c r="AE72" i="2"/>
  <c r="B73" i="2"/>
  <c r="C73" i="2"/>
  <c r="D73" i="2"/>
  <c r="E73" i="2"/>
  <c r="F73" i="2"/>
  <c r="G73" i="2"/>
  <c r="H73" i="2"/>
  <c r="I73" i="2"/>
  <c r="J73" i="2"/>
  <c r="K73" i="2"/>
  <c r="L73" i="2"/>
  <c r="M73" i="2"/>
  <c r="N73" i="2"/>
  <c r="O73" i="2"/>
  <c r="P73" i="2"/>
  <c r="Q73" i="2"/>
  <c r="R73" i="2"/>
  <c r="S73" i="2"/>
  <c r="T73" i="2"/>
  <c r="U73" i="2"/>
  <c r="V73" i="2"/>
  <c r="W73" i="2"/>
  <c r="X73" i="2"/>
  <c r="Y73" i="2"/>
  <c r="Z73" i="2"/>
  <c r="AA73" i="2"/>
  <c r="AB73" i="2"/>
  <c r="AC73" i="2"/>
  <c r="AD73" i="2"/>
  <c r="AE73" i="2"/>
  <c r="B74" i="2"/>
  <c r="C74" i="2"/>
  <c r="D74" i="2"/>
  <c r="E74" i="2"/>
  <c r="F74" i="2"/>
  <c r="G74" i="2"/>
  <c r="H74" i="2"/>
  <c r="I74" i="2"/>
  <c r="J74" i="2"/>
  <c r="K74" i="2"/>
  <c r="L74" i="2"/>
  <c r="M74" i="2"/>
  <c r="N74" i="2"/>
  <c r="O74" i="2"/>
  <c r="P74" i="2"/>
  <c r="Q74" i="2"/>
  <c r="R74" i="2"/>
  <c r="S74" i="2"/>
  <c r="T74" i="2"/>
  <c r="U74" i="2"/>
  <c r="V74" i="2"/>
  <c r="W74" i="2"/>
  <c r="X74" i="2"/>
  <c r="Y74" i="2"/>
  <c r="Z74" i="2"/>
  <c r="AA74" i="2"/>
  <c r="AB74" i="2"/>
  <c r="AC74" i="2"/>
  <c r="AD74" i="2"/>
  <c r="AE74" i="2"/>
  <c r="B75" i="2"/>
  <c r="C75" i="2"/>
  <c r="D75" i="2"/>
  <c r="E75" i="2"/>
  <c r="F75" i="2"/>
  <c r="G75" i="2"/>
  <c r="H75" i="2"/>
  <c r="I75" i="2"/>
  <c r="J75" i="2"/>
  <c r="K75" i="2"/>
  <c r="L75" i="2"/>
  <c r="M75" i="2"/>
  <c r="N75" i="2"/>
  <c r="O75" i="2"/>
  <c r="P75" i="2"/>
  <c r="Q75" i="2"/>
  <c r="R75" i="2"/>
  <c r="S75" i="2"/>
  <c r="T75" i="2"/>
  <c r="U75" i="2"/>
  <c r="V75" i="2"/>
  <c r="W75" i="2"/>
  <c r="X75" i="2"/>
  <c r="Y75" i="2"/>
  <c r="Z75" i="2"/>
  <c r="AA75" i="2"/>
  <c r="AB75" i="2"/>
  <c r="AC75" i="2"/>
  <c r="AD75" i="2"/>
  <c r="AE75" i="2"/>
  <c r="B76" i="2"/>
  <c r="C76" i="2"/>
  <c r="D76" i="2"/>
  <c r="E76" i="2"/>
  <c r="F76" i="2"/>
  <c r="G76" i="2"/>
  <c r="H76" i="2"/>
  <c r="I76" i="2"/>
  <c r="J76" i="2"/>
  <c r="K76" i="2"/>
  <c r="L76" i="2"/>
  <c r="M76" i="2"/>
  <c r="N76" i="2"/>
  <c r="O76" i="2"/>
  <c r="P76" i="2"/>
  <c r="Q76" i="2"/>
  <c r="R76" i="2"/>
  <c r="S76" i="2"/>
  <c r="T76" i="2"/>
  <c r="U76" i="2"/>
  <c r="V76" i="2"/>
  <c r="W76" i="2"/>
  <c r="X76" i="2"/>
  <c r="Y76" i="2"/>
  <c r="Z76" i="2"/>
  <c r="AA76" i="2"/>
  <c r="AB76" i="2"/>
  <c r="AC76" i="2"/>
  <c r="AD76" i="2"/>
  <c r="AE76" i="2"/>
  <c r="B77" i="2"/>
  <c r="C77" i="2"/>
  <c r="D77" i="2"/>
  <c r="E77" i="2"/>
  <c r="F77" i="2"/>
  <c r="G77" i="2"/>
  <c r="H77" i="2"/>
  <c r="I77" i="2"/>
  <c r="J77" i="2"/>
  <c r="K77" i="2"/>
  <c r="L77" i="2"/>
  <c r="M77" i="2"/>
  <c r="N77" i="2"/>
  <c r="O77" i="2"/>
  <c r="P77" i="2"/>
  <c r="Q77" i="2"/>
  <c r="R77" i="2"/>
  <c r="S77" i="2"/>
  <c r="T77" i="2"/>
  <c r="U77" i="2"/>
  <c r="V77" i="2"/>
  <c r="W77" i="2"/>
  <c r="X77" i="2"/>
  <c r="Y77" i="2"/>
  <c r="Z77" i="2"/>
  <c r="AA77" i="2"/>
  <c r="AB77" i="2"/>
  <c r="AC77" i="2"/>
  <c r="AD77" i="2"/>
  <c r="AE77" i="2"/>
  <c r="B78" i="2"/>
  <c r="C78" i="2"/>
  <c r="D78" i="2"/>
  <c r="E78" i="2"/>
  <c r="F78" i="2"/>
  <c r="G78" i="2"/>
  <c r="H78" i="2"/>
  <c r="I78" i="2"/>
  <c r="J78" i="2"/>
  <c r="K78" i="2"/>
  <c r="L78" i="2"/>
  <c r="M78" i="2"/>
  <c r="N78" i="2"/>
  <c r="O78" i="2"/>
  <c r="P78" i="2"/>
  <c r="Q78" i="2"/>
  <c r="R78" i="2"/>
  <c r="S78" i="2"/>
  <c r="T78" i="2"/>
  <c r="U78" i="2"/>
  <c r="V78" i="2"/>
  <c r="W78" i="2"/>
  <c r="X78" i="2"/>
  <c r="Y78" i="2"/>
  <c r="Z78" i="2"/>
  <c r="AA78" i="2"/>
  <c r="AB78" i="2"/>
  <c r="AC78" i="2"/>
  <c r="AD78" i="2"/>
  <c r="AE78" i="2"/>
  <c r="B79" i="2"/>
  <c r="C79" i="2"/>
  <c r="D79" i="2"/>
  <c r="E79" i="2"/>
  <c r="F79" i="2"/>
  <c r="G79" i="2"/>
  <c r="H79" i="2"/>
  <c r="I79" i="2"/>
  <c r="J79" i="2"/>
  <c r="K79" i="2"/>
  <c r="L79" i="2"/>
  <c r="M79" i="2"/>
  <c r="N79" i="2"/>
  <c r="O79" i="2"/>
  <c r="P79" i="2"/>
  <c r="Q79" i="2"/>
  <c r="R79" i="2"/>
  <c r="S79" i="2"/>
  <c r="T79" i="2"/>
  <c r="U79" i="2"/>
  <c r="V79" i="2"/>
  <c r="W79" i="2"/>
  <c r="X79" i="2"/>
  <c r="Y79" i="2"/>
  <c r="Z79" i="2"/>
  <c r="AA79" i="2"/>
  <c r="AB79" i="2"/>
  <c r="AC79" i="2"/>
  <c r="AD79" i="2"/>
  <c r="AE79" i="2"/>
  <c r="B80" i="2"/>
  <c r="C80" i="2"/>
  <c r="D80" i="2"/>
  <c r="E80" i="2"/>
  <c r="F80" i="2"/>
  <c r="G80" i="2"/>
  <c r="H80" i="2"/>
  <c r="I80" i="2"/>
  <c r="J80" i="2"/>
  <c r="K80" i="2"/>
  <c r="L80" i="2"/>
  <c r="M80" i="2"/>
  <c r="N80" i="2"/>
  <c r="O80" i="2"/>
  <c r="P80" i="2"/>
  <c r="Q80" i="2"/>
  <c r="R80" i="2"/>
  <c r="S80" i="2"/>
  <c r="T80" i="2"/>
  <c r="U80" i="2"/>
  <c r="V80" i="2"/>
  <c r="W80" i="2"/>
  <c r="X80" i="2"/>
  <c r="Y80" i="2"/>
  <c r="Z80" i="2"/>
  <c r="AA80" i="2"/>
  <c r="AB80" i="2"/>
  <c r="AC80" i="2"/>
  <c r="AD80" i="2"/>
  <c r="AE80" i="2"/>
  <c r="B81" i="2"/>
  <c r="C81" i="2"/>
  <c r="D81" i="2"/>
  <c r="E81" i="2"/>
  <c r="F81" i="2"/>
  <c r="G81" i="2"/>
  <c r="H81" i="2"/>
  <c r="I81" i="2"/>
  <c r="J81" i="2"/>
  <c r="K81" i="2"/>
  <c r="L81" i="2"/>
  <c r="M81" i="2"/>
  <c r="N81" i="2"/>
  <c r="O81" i="2"/>
  <c r="P81" i="2"/>
  <c r="Q81" i="2"/>
  <c r="R81" i="2"/>
  <c r="S81" i="2"/>
  <c r="T81" i="2"/>
  <c r="U81" i="2"/>
  <c r="V81" i="2"/>
  <c r="W81" i="2"/>
  <c r="X81" i="2"/>
  <c r="Y81" i="2"/>
  <c r="Z81" i="2"/>
  <c r="AA81" i="2"/>
  <c r="AB81" i="2"/>
  <c r="AC81" i="2"/>
  <c r="AD81" i="2"/>
  <c r="AE81" i="2"/>
  <c r="B82" i="2"/>
  <c r="C82" i="2"/>
  <c r="D82" i="2"/>
  <c r="E82" i="2"/>
  <c r="F82" i="2"/>
  <c r="G82" i="2"/>
  <c r="H82" i="2"/>
  <c r="I82" i="2"/>
  <c r="J82" i="2"/>
  <c r="K82" i="2"/>
  <c r="L82" i="2"/>
  <c r="M82" i="2"/>
  <c r="N82" i="2"/>
  <c r="O82" i="2"/>
  <c r="P82" i="2"/>
  <c r="Q82" i="2"/>
  <c r="R82" i="2"/>
  <c r="S82" i="2"/>
  <c r="T82" i="2"/>
  <c r="U82" i="2"/>
  <c r="V82" i="2"/>
  <c r="W82" i="2"/>
  <c r="X82" i="2"/>
  <c r="Y82" i="2"/>
  <c r="Z82" i="2"/>
  <c r="AA82" i="2"/>
  <c r="AB82" i="2"/>
  <c r="AC82" i="2"/>
  <c r="AD82" i="2"/>
  <c r="AE82" i="2"/>
  <c r="B83" i="2"/>
  <c r="C83" i="2"/>
  <c r="D83" i="2"/>
  <c r="E83" i="2"/>
  <c r="F83" i="2"/>
  <c r="G83" i="2"/>
  <c r="H83" i="2"/>
  <c r="I83" i="2"/>
  <c r="J83" i="2"/>
  <c r="K83" i="2"/>
  <c r="L83" i="2"/>
  <c r="M83" i="2"/>
  <c r="N83" i="2"/>
  <c r="O83" i="2"/>
  <c r="P83" i="2"/>
  <c r="Q83" i="2"/>
  <c r="R83" i="2"/>
  <c r="S83" i="2"/>
  <c r="T83" i="2"/>
  <c r="U83" i="2"/>
  <c r="V83" i="2"/>
  <c r="W83" i="2"/>
  <c r="X83" i="2"/>
  <c r="Y83" i="2"/>
  <c r="Z83" i="2"/>
  <c r="AA83" i="2"/>
  <c r="AB83" i="2"/>
  <c r="AC83" i="2"/>
  <c r="AD83" i="2"/>
  <c r="AE83" i="2"/>
  <c r="B84" i="2"/>
  <c r="C84" i="2"/>
  <c r="D84" i="2"/>
  <c r="E84" i="2"/>
  <c r="F84" i="2"/>
  <c r="G84" i="2"/>
  <c r="H84" i="2"/>
  <c r="I84" i="2"/>
  <c r="J84" i="2"/>
  <c r="K84" i="2"/>
  <c r="L84" i="2"/>
  <c r="M84" i="2"/>
  <c r="N84" i="2"/>
  <c r="O84" i="2"/>
  <c r="P84" i="2"/>
  <c r="Q84" i="2"/>
  <c r="R84" i="2"/>
  <c r="S84" i="2"/>
  <c r="T84" i="2"/>
  <c r="U84" i="2"/>
  <c r="V84" i="2"/>
  <c r="W84" i="2"/>
  <c r="X84" i="2"/>
  <c r="Y84" i="2"/>
  <c r="Z84" i="2"/>
  <c r="AA84" i="2"/>
  <c r="AB84" i="2"/>
  <c r="AC84" i="2"/>
  <c r="AD84" i="2"/>
  <c r="AE84" i="2"/>
  <c r="B85" i="2"/>
  <c r="C85" i="2"/>
  <c r="D85" i="2"/>
  <c r="E85" i="2"/>
  <c r="F85" i="2"/>
  <c r="G85" i="2"/>
  <c r="H85" i="2"/>
  <c r="I85" i="2"/>
  <c r="J85" i="2"/>
  <c r="K85" i="2"/>
  <c r="L85" i="2"/>
  <c r="M85" i="2"/>
  <c r="N85" i="2"/>
  <c r="O85" i="2"/>
  <c r="P85" i="2"/>
  <c r="Q85" i="2"/>
  <c r="R85" i="2"/>
  <c r="S85" i="2"/>
  <c r="T85" i="2"/>
  <c r="U85" i="2"/>
  <c r="V85" i="2"/>
  <c r="W85" i="2"/>
  <c r="X85" i="2"/>
  <c r="Y85" i="2"/>
  <c r="Z85" i="2"/>
  <c r="AA85" i="2"/>
  <c r="AB85" i="2"/>
  <c r="AC85" i="2"/>
  <c r="AD85" i="2"/>
  <c r="AE85" i="2"/>
  <c r="AE50" i="42"/>
  <c r="AD50" i="42"/>
  <c r="AC50" i="42"/>
  <c r="AB50" i="42"/>
  <c r="AA50" i="42"/>
  <c r="Z50" i="42"/>
  <c r="Y50" i="42"/>
  <c r="X50" i="42"/>
  <c r="W50" i="42"/>
  <c r="V50" i="42"/>
  <c r="U50" i="42"/>
  <c r="T50" i="42"/>
  <c r="S50" i="42"/>
  <c r="R50" i="42"/>
  <c r="Q50" i="42"/>
  <c r="P50" i="42"/>
  <c r="O50" i="42"/>
  <c r="N50" i="42"/>
  <c r="M50" i="42"/>
  <c r="L50" i="42"/>
  <c r="K50" i="42"/>
  <c r="J50" i="42"/>
  <c r="I50" i="42"/>
  <c r="H50" i="42"/>
  <c r="G50" i="42"/>
  <c r="F50" i="42"/>
  <c r="E50" i="42"/>
  <c r="D50" i="42"/>
  <c r="C50" i="42"/>
  <c r="B50" i="42"/>
  <c r="F44" i="42"/>
  <c r="F43" i="42"/>
  <c r="C56" i="41"/>
  <c r="C54" i="41"/>
  <c r="C50" i="41"/>
  <c r="C52" i="41" s="1"/>
  <c r="C58" i="41" s="1"/>
  <c r="B45" i="41"/>
  <c r="B42" i="41"/>
  <c r="B41" i="41"/>
  <c r="B46" i="41"/>
  <c r="B43" i="41"/>
  <c r="F44" i="2"/>
  <c r="E15" i="37"/>
  <c r="E20" i="37" s="1"/>
  <c r="AH3" i="37"/>
  <c r="AH19" i="37"/>
  <c r="AE3" i="37"/>
  <c r="AE19" i="37" s="1"/>
  <c r="AE4" i="37"/>
  <c r="AE5" i="37"/>
  <c r="S19" i="37"/>
  <c r="R19" i="37"/>
  <c r="Q19" i="37"/>
  <c r="P19" i="37"/>
  <c r="O19" i="37"/>
  <c r="N19" i="37"/>
  <c r="M19" i="37"/>
  <c r="L19" i="37"/>
  <c r="L23" i="37" s="1"/>
  <c r="K19" i="37"/>
  <c r="K15" i="37"/>
  <c r="K20" i="37" s="1"/>
  <c r="J19" i="37"/>
  <c r="I19" i="37"/>
  <c r="I15" i="37"/>
  <c r="I17" i="37" s="1"/>
  <c r="H19" i="37"/>
  <c r="G19" i="37"/>
  <c r="F19" i="37"/>
  <c r="E19" i="37"/>
  <c r="D19" i="37"/>
  <c r="D15" i="37"/>
  <c r="C19" i="37"/>
  <c r="B19" i="37"/>
  <c r="S15" i="37"/>
  <c r="R15" i="37"/>
  <c r="R20" i="37" s="1"/>
  <c r="R21" i="37" s="1"/>
  <c r="Q15" i="37"/>
  <c r="P15" i="37"/>
  <c r="P20" i="37" s="1"/>
  <c r="O15" i="37"/>
  <c r="O20" i="37" s="1"/>
  <c r="N15" i="37"/>
  <c r="M15" i="37"/>
  <c r="M20" i="37"/>
  <c r="M21" i="37" s="1"/>
  <c r="M17" i="37"/>
  <c r="L15" i="37"/>
  <c r="J15" i="37"/>
  <c r="H15" i="37"/>
  <c r="G15" i="37"/>
  <c r="G17" i="37" s="1"/>
  <c r="F15" i="37"/>
  <c r="E17" i="37"/>
  <c r="C15" i="37"/>
  <c r="C17" i="37" s="1"/>
  <c r="B15" i="37"/>
  <c r="B17" i="37" s="1"/>
  <c r="Q7" i="37"/>
  <c r="J7" i="37"/>
  <c r="J11" i="37" s="1"/>
  <c r="I7" i="37"/>
  <c r="S8" i="37"/>
  <c r="R8" i="37"/>
  <c r="Q8" i="37"/>
  <c r="P8" i="37"/>
  <c r="O8" i="37"/>
  <c r="O7" i="37"/>
  <c r="N8" i="37"/>
  <c r="M8" i="37"/>
  <c r="L8" i="37"/>
  <c r="K8" i="37"/>
  <c r="J8" i="37"/>
  <c r="I8" i="37"/>
  <c r="H8" i="37"/>
  <c r="G8" i="37"/>
  <c r="G7" i="37"/>
  <c r="G10" i="37" s="1"/>
  <c r="F8" i="37"/>
  <c r="E8" i="37"/>
  <c r="D8" i="37"/>
  <c r="C8" i="37"/>
  <c r="B8" i="37"/>
  <c r="AA3" i="37"/>
  <c r="AA4" i="37"/>
  <c r="AA5" i="37"/>
  <c r="V3" i="37"/>
  <c r="V5" i="37"/>
  <c r="S7" i="37"/>
  <c r="S10" i="37" s="1"/>
  <c r="R7" i="37"/>
  <c r="P7" i="37"/>
  <c r="N7" i="37"/>
  <c r="M7" i="37"/>
  <c r="M11" i="37" s="1"/>
  <c r="L7" i="37"/>
  <c r="K7" i="37"/>
  <c r="K12" i="37" s="1"/>
  <c r="J12" i="37"/>
  <c r="H7" i="37"/>
  <c r="G11" i="37"/>
  <c r="F7" i="37"/>
  <c r="F12" i="37" s="1"/>
  <c r="F10" i="37"/>
  <c r="E7" i="37"/>
  <c r="E12" i="37" s="1"/>
  <c r="D7" i="37"/>
  <c r="D10" i="37"/>
  <c r="D16" i="37" s="1"/>
  <c r="C7" i="37"/>
  <c r="B7" i="37"/>
  <c r="B10" i="37" s="1"/>
  <c r="AL5" i="37"/>
  <c r="AK5" i="37"/>
  <c r="AJ5" i="37"/>
  <c r="AI5" i="37"/>
  <c r="AH5" i="37"/>
  <c r="AG5" i="37"/>
  <c r="AF5" i="37"/>
  <c r="AD5" i="37"/>
  <c r="AC5" i="37"/>
  <c r="AC12" i="37" s="1"/>
  <c r="AB5" i="37"/>
  <c r="Z5" i="37"/>
  <c r="Y5" i="37"/>
  <c r="X5" i="37"/>
  <c r="X15" i="37" s="1"/>
  <c r="W5" i="37"/>
  <c r="U5" i="37"/>
  <c r="AL4" i="37"/>
  <c r="AK4" i="37"/>
  <c r="AK15" i="37" s="1"/>
  <c r="AJ4" i="37"/>
  <c r="AI4" i="37"/>
  <c r="AI3" i="37"/>
  <c r="AH4" i="37"/>
  <c r="AH15" i="37" s="1"/>
  <c r="AH17" i="37" s="1"/>
  <c r="AG4" i="37"/>
  <c r="AF4" i="37"/>
  <c r="AD4" i="37"/>
  <c r="AC4" i="37"/>
  <c r="AC11" i="37" s="1"/>
  <c r="AB4" i="37"/>
  <c r="Z4" i="37"/>
  <c r="Z3" i="37"/>
  <c r="Y4" i="37"/>
  <c r="X4" i="37"/>
  <c r="W4" i="37"/>
  <c r="V4" i="37"/>
  <c r="U4" i="37"/>
  <c r="AL3" i="37"/>
  <c r="AK3" i="37"/>
  <c r="AK8" i="37" s="1"/>
  <c r="AJ3" i="37"/>
  <c r="AG3" i="37"/>
  <c r="AF3" i="37"/>
  <c r="AD3" i="37"/>
  <c r="AC3" i="37"/>
  <c r="AC8" i="37" s="1"/>
  <c r="AB3" i="37"/>
  <c r="Z19" i="37"/>
  <c r="Y3" i="37"/>
  <c r="X3" i="37"/>
  <c r="X19" i="37" s="1"/>
  <c r="W3" i="37"/>
  <c r="U3" i="37"/>
  <c r="B45" i="36"/>
  <c r="B42" i="36"/>
  <c r="B41" i="36"/>
  <c r="B46" i="36" s="1"/>
  <c r="BK37" i="36"/>
  <c r="BJ37" i="36"/>
  <c r="BI37" i="36"/>
  <c r="BH37" i="36"/>
  <c r="BG37" i="36"/>
  <c r="BF37" i="36"/>
  <c r="BE37" i="36"/>
  <c r="BD37" i="36"/>
  <c r="BC37" i="36"/>
  <c r="BB37" i="36"/>
  <c r="BA37" i="36"/>
  <c r="AZ37" i="36"/>
  <c r="AY37" i="36"/>
  <c r="AX37" i="36"/>
  <c r="AW37" i="36"/>
  <c r="AV37" i="36"/>
  <c r="AU37" i="36"/>
  <c r="AT37" i="36"/>
  <c r="AS37" i="36"/>
  <c r="AR37" i="36"/>
  <c r="AQ37" i="36"/>
  <c r="AP37" i="36"/>
  <c r="AO37" i="36"/>
  <c r="AN37" i="36"/>
  <c r="AM37" i="36"/>
  <c r="AL37" i="36"/>
  <c r="AK37" i="36"/>
  <c r="AJ37" i="36"/>
  <c r="AI37" i="36"/>
  <c r="AH37" i="36"/>
  <c r="BK36" i="36"/>
  <c r="BJ36" i="36"/>
  <c r="BI36" i="36"/>
  <c r="BH36" i="36"/>
  <c r="BG36" i="36"/>
  <c r="BF36" i="36"/>
  <c r="BE36"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BK35" i="36"/>
  <c r="BJ35" i="36"/>
  <c r="BI35" i="36"/>
  <c r="BH35" i="36"/>
  <c r="BG35" i="36"/>
  <c r="BF35" i="36"/>
  <c r="BE35" i="36"/>
  <c r="BD35" i="36"/>
  <c r="BC35" i="36"/>
  <c r="BB35" i="36"/>
  <c r="BA35" i="36"/>
  <c r="AZ35" i="36"/>
  <c r="AY35" i="36"/>
  <c r="AX35" i="36"/>
  <c r="AW35" i="36"/>
  <c r="AV35" i="36"/>
  <c r="AU35" i="36"/>
  <c r="AT35" i="36"/>
  <c r="AS35" i="36"/>
  <c r="AR35" i="36"/>
  <c r="AQ35" i="36"/>
  <c r="AP35" i="36"/>
  <c r="AO35" i="36"/>
  <c r="AN35" i="36"/>
  <c r="AM35" i="36"/>
  <c r="AL35" i="36"/>
  <c r="AK35" i="36"/>
  <c r="AJ35" i="36"/>
  <c r="AI35" i="36"/>
  <c r="AH35" i="36"/>
  <c r="BK34" i="36"/>
  <c r="BJ34" i="36"/>
  <c r="BI34" i="36"/>
  <c r="BH34" i="36"/>
  <c r="BG34" i="36"/>
  <c r="BF34" i="36"/>
  <c r="BE34" i="36"/>
  <c r="BD34" i="36"/>
  <c r="BC34" i="36"/>
  <c r="BB34" i="36"/>
  <c r="BA34" i="36"/>
  <c r="AZ34" i="36"/>
  <c r="AY34" i="36"/>
  <c r="AX34" i="36"/>
  <c r="AW34" i="36"/>
  <c r="AV34" i="36"/>
  <c r="AU34" i="36"/>
  <c r="AT34" i="36"/>
  <c r="AS34" i="36"/>
  <c r="AR34" i="36"/>
  <c r="AQ34" i="36"/>
  <c r="AP34" i="36"/>
  <c r="AO34" i="36"/>
  <c r="AN34" i="36"/>
  <c r="AM34" i="36"/>
  <c r="AL34" i="36"/>
  <c r="AK34" i="36"/>
  <c r="AJ34" i="36"/>
  <c r="AI34" i="36"/>
  <c r="AH34" i="36"/>
  <c r="BK33" i="36"/>
  <c r="BJ33" i="36"/>
  <c r="BI33" i="36"/>
  <c r="BH33" i="36"/>
  <c r="BG33" i="36"/>
  <c r="BF33" i="36"/>
  <c r="BE33" i="36"/>
  <c r="BD33" i="36"/>
  <c r="BC33" i="36"/>
  <c r="BB33" i="36"/>
  <c r="BA33" i="36"/>
  <c r="AZ33" i="36"/>
  <c r="AY33" i="36"/>
  <c r="AX33" i="36"/>
  <c r="AW33" i="36"/>
  <c r="AV33" i="36"/>
  <c r="AU33" i="36"/>
  <c r="AT33" i="36"/>
  <c r="AS33" i="36"/>
  <c r="AR33" i="36"/>
  <c r="AQ33" i="36"/>
  <c r="AP33" i="36"/>
  <c r="AO33" i="36"/>
  <c r="AN33" i="36"/>
  <c r="AM33" i="36"/>
  <c r="AL33" i="36"/>
  <c r="AK33" i="36"/>
  <c r="AJ33" i="36"/>
  <c r="AI33" i="36"/>
  <c r="AH33" i="36"/>
  <c r="BK32" i="36"/>
  <c r="BJ32" i="36"/>
  <c r="BI32" i="36"/>
  <c r="BH32" i="36"/>
  <c r="BG32" i="36"/>
  <c r="BF32" i="36"/>
  <c r="BE32" i="36"/>
  <c r="BD32" i="36"/>
  <c r="BC32" i="36"/>
  <c r="BB32" i="36"/>
  <c r="BA32" i="36"/>
  <c r="AZ32" i="36"/>
  <c r="AY32" i="36"/>
  <c r="AX32" i="36"/>
  <c r="AW32" i="36"/>
  <c r="AV32" i="36"/>
  <c r="AU32" i="36"/>
  <c r="AT32" i="36"/>
  <c r="AS32" i="36"/>
  <c r="AR32" i="36"/>
  <c r="AQ32" i="36"/>
  <c r="AP32" i="36"/>
  <c r="AO32" i="36"/>
  <c r="AN32" i="36"/>
  <c r="AM32" i="36"/>
  <c r="AL32" i="36"/>
  <c r="AK32" i="36"/>
  <c r="AJ32" i="36"/>
  <c r="AI32" i="36"/>
  <c r="AH32" i="36"/>
  <c r="BK31" i="36"/>
  <c r="BJ31" i="36"/>
  <c r="BI31" i="36"/>
  <c r="BH31" i="36"/>
  <c r="BG31" i="36"/>
  <c r="BF31" i="36"/>
  <c r="BE31" i="36"/>
  <c r="BD31" i="36"/>
  <c r="BC31" i="36"/>
  <c r="BB31" i="36"/>
  <c r="BA31" i="36"/>
  <c r="AZ31" i="36"/>
  <c r="AY31" i="36"/>
  <c r="AX31" i="36"/>
  <c r="AW31" i="36"/>
  <c r="AV31" i="36"/>
  <c r="AU31" i="36"/>
  <c r="AT31" i="36"/>
  <c r="AS31" i="36"/>
  <c r="AR31" i="36"/>
  <c r="AQ31" i="36"/>
  <c r="AP31" i="36"/>
  <c r="AO31" i="36"/>
  <c r="AN31" i="36"/>
  <c r="AM31" i="36"/>
  <c r="AL31" i="36"/>
  <c r="AK31" i="36"/>
  <c r="AJ31" i="36"/>
  <c r="AI31" i="36"/>
  <c r="AH31" i="36"/>
  <c r="BK30" i="36"/>
  <c r="BJ30" i="36"/>
  <c r="BI30" i="36"/>
  <c r="BH30" i="36"/>
  <c r="BG30" i="36"/>
  <c r="BF30" i="36"/>
  <c r="BE30" i="36"/>
  <c r="BD30" i="36"/>
  <c r="BC30" i="36"/>
  <c r="BB30" i="36"/>
  <c r="BA30" i="36"/>
  <c r="AZ30" i="36"/>
  <c r="AY30" i="36"/>
  <c r="AX30" i="36"/>
  <c r="AW30" i="36"/>
  <c r="AV30" i="36"/>
  <c r="AU30" i="36"/>
  <c r="AT30" i="36"/>
  <c r="AS30" i="36"/>
  <c r="AR30" i="36"/>
  <c r="AQ30" i="36"/>
  <c r="AP30" i="36"/>
  <c r="AO30" i="36"/>
  <c r="AN30" i="36"/>
  <c r="AM30" i="36"/>
  <c r="AL30" i="36"/>
  <c r="AK30" i="36"/>
  <c r="AJ30" i="36"/>
  <c r="AI30" i="36"/>
  <c r="AH30" i="36"/>
  <c r="BK29" i="36"/>
  <c r="BJ29" i="36"/>
  <c r="BI29" i="36"/>
  <c r="BH29" i="36"/>
  <c r="BG29" i="36"/>
  <c r="BF29" i="36"/>
  <c r="BE29" i="36"/>
  <c r="BD29" i="36"/>
  <c r="BC29" i="36"/>
  <c r="BB29" i="36"/>
  <c r="BA29" i="36"/>
  <c r="AZ29" i="36"/>
  <c r="AY29" i="36"/>
  <c r="AX29" i="36"/>
  <c r="AW29" i="36"/>
  <c r="AV29" i="36"/>
  <c r="AU29" i="36"/>
  <c r="AT29" i="36"/>
  <c r="AS29" i="36"/>
  <c r="AR29" i="36"/>
  <c r="AQ29" i="36"/>
  <c r="AP29" i="36"/>
  <c r="AO29" i="36"/>
  <c r="AN29" i="36"/>
  <c r="AM29" i="36"/>
  <c r="AL29" i="36"/>
  <c r="AK29" i="36"/>
  <c r="AJ29" i="36"/>
  <c r="AI29" i="36"/>
  <c r="AH29" i="36"/>
  <c r="BK28" i="36"/>
  <c r="BJ28" i="36"/>
  <c r="BI28" i="36"/>
  <c r="BH28" i="36"/>
  <c r="BG28" i="36"/>
  <c r="BF28" i="36"/>
  <c r="BE28" i="36"/>
  <c r="BD28" i="36"/>
  <c r="BC28" i="36"/>
  <c r="BB28" i="36"/>
  <c r="BA28" i="36"/>
  <c r="AZ28" i="36"/>
  <c r="AY28" i="36"/>
  <c r="AX28" i="36"/>
  <c r="AW28" i="36"/>
  <c r="AV28" i="36"/>
  <c r="AU28" i="36"/>
  <c r="AT28" i="36"/>
  <c r="AS28" i="36"/>
  <c r="AR28" i="36"/>
  <c r="AQ28" i="36"/>
  <c r="AP28" i="36"/>
  <c r="AO28" i="36"/>
  <c r="AN28" i="36"/>
  <c r="AM28" i="36"/>
  <c r="AL28" i="36"/>
  <c r="AK28" i="36"/>
  <c r="AJ28" i="36"/>
  <c r="AI28" i="36"/>
  <c r="AH28" i="36"/>
  <c r="BK27" i="36"/>
  <c r="BJ27" i="36"/>
  <c r="BI27" i="36"/>
  <c r="BH27" i="36"/>
  <c r="BG27" i="36"/>
  <c r="BF27" i="36"/>
  <c r="BE27" i="36"/>
  <c r="BD27" i="36"/>
  <c r="BC27" i="36"/>
  <c r="BB27" i="36"/>
  <c r="BA27" i="36"/>
  <c r="AZ27" i="36"/>
  <c r="AY27" i="36"/>
  <c r="AX27" i="36"/>
  <c r="AW27" i="36"/>
  <c r="AV27" i="36"/>
  <c r="AU27" i="36"/>
  <c r="AT27" i="36"/>
  <c r="AS27" i="36"/>
  <c r="AR27" i="36"/>
  <c r="AQ27" i="36"/>
  <c r="AP27" i="36"/>
  <c r="AO27" i="36"/>
  <c r="AN27" i="36"/>
  <c r="AM27" i="36"/>
  <c r="AL27" i="36"/>
  <c r="AK27" i="36"/>
  <c r="AJ27" i="36"/>
  <c r="AI27" i="36"/>
  <c r="AH27" i="36"/>
  <c r="BK26" i="36"/>
  <c r="BJ26" i="36"/>
  <c r="BI26" i="36"/>
  <c r="BH26" i="36"/>
  <c r="BG26" i="36"/>
  <c r="BF26" i="36"/>
  <c r="BE26" i="36"/>
  <c r="BD26" i="36"/>
  <c r="BC26" i="36"/>
  <c r="BB26" i="36"/>
  <c r="BA26" i="36"/>
  <c r="AZ26" i="36"/>
  <c r="AY26" i="36"/>
  <c r="AX26" i="36"/>
  <c r="AW26" i="36"/>
  <c r="AV26" i="36"/>
  <c r="AU26" i="36"/>
  <c r="AT26" i="36"/>
  <c r="AS26" i="36"/>
  <c r="AR26" i="36"/>
  <c r="AQ26" i="36"/>
  <c r="AP26" i="36"/>
  <c r="AO26" i="36"/>
  <c r="AN26" i="36"/>
  <c r="AM26" i="36"/>
  <c r="AL26" i="36"/>
  <c r="AK26" i="36"/>
  <c r="AJ26" i="36"/>
  <c r="AI26" i="36"/>
  <c r="AH26" i="36"/>
  <c r="BK25" i="36"/>
  <c r="BJ25" i="36"/>
  <c r="BI25" i="36"/>
  <c r="BH25" i="36"/>
  <c r="BG25" i="36"/>
  <c r="BF25" i="36"/>
  <c r="BE25" i="36"/>
  <c r="BD25" i="36"/>
  <c r="BC25" i="36"/>
  <c r="BB25" i="36"/>
  <c r="BA25" i="36"/>
  <c r="AZ25" i="36"/>
  <c r="AY25" i="36"/>
  <c r="AX25" i="36"/>
  <c r="AW25" i="36"/>
  <c r="AV25" i="36"/>
  <c r="AU25" i="36"/>
  <c r="AT25" i="36"/>
  <c r="AS25" i="36"/>
  <c r="AR25" i="36"/>
  <c r="AQ25" i="36"/>
  <c r="AP25" i="36"/>
  <c r="AO25" i="36"/>
  <c r="AN25" i="36"/>
  <c r="AM25" i="36"/>
  <c r="AL25" i="36"/>
  <c r="AK25" i="36"/>
  <c r="AJ25" i="36"/>
  <c r="AI25" i="36"/>
  <c r="AH25" i="36"/>
  <c r="BK24" i="36"/>
  <c r="BJ24" i="36"/>
  <c r="BI24" i="36"/>
  <c r="BH24" i="36"/>
  <c r="BG24" i="36"/>
  <c r="BF24" i="36"/>
  <c r="BE24" i="36"/>
  <c r="BD24" i="36"/>
  <c r="BC24" i="36"/>
  <c r="BB24" i="36"/>
  <c r="BA24" i="36"/>
  <c r="AZ24" i="36"/>
  <c r="AY24" i="36"/>
  <c r="AX24" i="36"/>
  <c r="AW24" i="36"/>
  <c r="AV24" i="36"/>
  <c r="AU24" i="36"/>
  <c r="AT24" i="36"/>
  <c r="AS24" i="36"/>
  <c r="AR24" i="36"/>
  <c r="AQ24" i="36"/>
  <c r="AP24" i="36"/>
  <c r="AO24" i="36"/>
  <c r="AN24" i="36"/>
  <c r="AM24" i="36"/>
  <c r="AL24" i="36"/>
  <c r="AK24" i="36"/>
  <c r="AJ24" i="36"/>
  <c r="AI24" i="36"/>
  <c r="AH24" i="36"/>
  <c r="BK23" i="36"/>
  <c r="BJ23" i="36"/>
  <c r="BI23" i="36"/>
  <c r="BH23" i="36"/>
  <c r="BG23" i="36"/>
  <c r="BF23" i="36"/>
  <c r="BE23" i="36"/>
  <c r="BD23" i="36"/>
  <c r="BC23" i="36"/>
  <c r="BB23" i="36"/>
  <c r="BA23" i="36"/>
  <c r="AZ23" i="36"/>
  <c r="AY23" i="36"/>
  <c r="AX23" i="36"/>
  <c r="AW23" i="36"/>
  <c r="AV23" i="36"/>
  <c r="AU23" i="36"/>
  <c r="AT23" i="36"/>
  <c r="AS23" i="36"/>
  <c r="AR23" i="36"/>
  <c r="AQ23" i="36"/>
  <c r="AP23" i="36"/>
  <c r="AO23" i="36"/>
  <c r="AN23" i="36"/>
  <c r="AM23" i="36"/>
  <c r="AL23" i="36"/>
  <c r="AK23" i="36"/>
  <c r="AJ23" i="36"/>
  <c r="AI23" i="36"/>
  <c r="AH23" i="36"/>
  <c r="BK22" i="36"/>
  <c r="BJ22" i="36"/>
  <c r="BI22" i="36"/>
  <c r="BH22" i="36"/>
  <c r="BG22" i="36"/>
  <c r="BF22" i="36"/>
  <c r="BE22" i="36"/>
  <c r="BD22" i="36"/>
  <c r="BC22" i="36"/>
  <c r="BB22" i="36"/>
  <c r="BA22" i="36"/>
  <c r="AZ22" i="36"/>
  <c r="AY22" i="36"/>
  <c r="AX22" i="36"/>
  <c r="AW22" i="36"/>
  <c r="AV22" i="36"/>
  <c r="AU22" i="36"/>
  <c r="AT22" i="36"/>
  <c r="AS22" i="36"/>
  <c r="AR22" i="36"/>
  <c r="AQ22" i="36"/>
  <c r="AP22" i="36"/>
  <c r="AO22" i="36"/>
  <c r="AN22" i="36"/>
  <c r="AM22" i="36"/>
  <c r="AL22" i="36"/>
  <c r="AK22" i="36"/>
  <c r="AJ22" i="36"/>
  <c r="AI22" i="36"/>
  <c r="AH22" i="36"/>
  <c r="BK21" i="36"/>
  <c r="BJ21" i="36"/>
  <c r="BI21" i="36"/>
  <c r="BH21" i="36"/>
  <c r="BG21" i="36"/>
  <c r="BF21" i="36"/>
  <c r="BE21" i="36"/>
  <c r="BD21" i="36"/>
  <c r="BC21" i="36"/>
  <c r="BB21" i="36"/>
  <c r="BA21" i="36"/>
  <c r="AZ21" i="36"/>
  <c r="AY21" i="36"/>
  <c r="AX21" i="36"/>
  <c r="AW21" i="36"/>
  <c r="AV21" i="36"/>
  <c r="AU21" i="36"/>
  <c r="AT21" i="36"/>
  <c r="AS21" i="36"/>
  <c r="AR21" i="36"/>
  <c r="AQ21" i="36"/>
  <c r="AP21" i="36"/>
  <c r="AO21" i="36"/>
  <c r="AN21" i="36"/>
  <c r="AM21" i="36"/>
  <c r="AL21" i="36"/>
  <c r="AK21" i="36"/>
  <c r="AJ21" i="36"/>
  <c r="AI21" i="36"/>
  <c r="AH21" i="36"/>
  <c r="BK20" i="36"/>
  <c r="BJ20" i="36"/>
  <c r="BI20" i="36"/>
  <c r="BH20" i="36"/>
  <c r="BG20" i="36"/>
  <c r="BF20" i="36"/>
  <c r="BE20" i="36"/>
  <c r="BD20" i="36"/>
  <c r="BC20" i="36"/>
  <c r="BB20" i="36"/>
  <c r="BA20" i="36"/>
  <c r="AZ20" i="36"/>
  <c r="AY20" i="36"/>
  <c r="AX20" i="36"/>
  <c r="AW20" i="36"/>
  <c r="AV20" i="36"/>
  <c r="AU20" i="36"/>
  <c r="AT20" i="36"/>
  <c r="AS20" i="36"/>
  <c r="AR20" i="36"/>
  <c r="AQ20" i="36"/>
  <c r="AP20" i="36"/>
  <c r="AO20" i="36"/>
  <c r="AN20" i="36"/>
  <c r="AM20" i="36"/>
  <c r="AL20" i="36"/>
  <c r="AK20" i="36"/>
  <c r="AJ20" i="36"/>
  <c r="AI20" i="36"/>
  <c r="AH20" i="36"/>
  <c r="BK19" i="36"/>
  <c r="BJ19" i="36"/>
  <c r="BI19" i="36"/>
  <c r="BH19" i="36"/>
  <c r="BG19" i="36"/>
  <c r="BF19" i="36"/>
  <c r="BE19" i="36"/>
  <c r="BD19" i="36"/>
  <c r="BC19" i="36"/>
  <c r="BB19" i="36"/>
  <c r="BA19" i="36"/>
  <c r="AZ19" i="36"/>
  <c r="AY19" i="36"/>
  <c r="AX19" i="36"/>
  <c r="AW19" i="36"/>
  <c r="AV19" i="36"/>
  <c r="AU19" i="36"/>
  <c r="AT19" i="36"/>
  <c r="AS19" i="36"/>
  <c r="AR19" i="36"/>
  <c r="AQ19" i="36"/>
  <c r="AP19" i="36"/>
  <c r="AO19" i="36"/>
  <c r="AN19" i="36"/>
  <c r="AM19" i="36"/>
  <c r="AL19" i="36"/>
  <c r="AK19" i="36"/>
  <c r="AJ19" i="36"/>
  <c r="AI19" i="36"/>
  <c r="AH19" i="36"/>
  <c r="BK18" i="36"/>
  <c r="BJ18" i="36"/>
  <c r="BI18" i="36"/>
  <c r="BH18" i="36"/>
  <c r="BG18" i="36"/>
  <c r="BF18" i="36"/>
  <c r="BE18" i="36"/>
  <c r="BD18" i="36"/>
  <c r="BC18" i="36"/>
  <c r="BB18" i="36"/>
  <c r="BA18" i="36"/>
  <c r="AZ18" i="36"/>
  <c r="AY18" i="36"/>
  <c r="AX18" i="36"/>
  <c r="AW18" i="36"/>
  <c r="AV18" i="36"/>
  <c r="AU18" i="36"/>
  <c r="AT18" i="36"/>
  <c r="AS18" i="36"/>
  <c r="AR18" i="36"/>
  <c r="AQ18" i="36"/>
  <c r="AP18" i="36"/>
  <c r="AO18" i="36"/>
  <c r="AN18" i="36"/>
  <c r="AM18" i="36"/>
  <c r="AL18" i="36"/>
  <c r="AK18" i="36"/>
  <c r="AJ18" i="36"/>
  <c r="AI18" i="36"/>
  <c r="AH18" i="36"/>
  <c r="BK17" i="36"/>
  <c r="BJ17" i="36"/>
  <c r="BI17" i="36"/>
  <c r="BH17" i="36"/>
  <c r="BG17" i="36"/>
  <c r="BF17" i="36"/>
  <c r="BE17" i="36"/>
  <c r="BD17" i="36"/>
  <c r="BC17" i="36"/>
  <c r="BB17" i="36"/>
  <c r="BA17" i="36"/>
  <c r="AZ17" i="36"/>
  <c r="AY17" i="36"/>
  <c r="AX17" i="36"/>
  <c r="AW17" i="36"/>
  <c r="AV17" i="36"/>
  <c r="AU17" i="36"/>
  <c r="AT17" i="36"/>
  <c r="AS17" i="36"/>
  <c r="AR17" i="36"/>
  <c r="AQ17" i="36"/>
  <c r="AP17" i="36"/>
  <c r="AO17" i="36"/>
  <c r="AN17" i="36"/>
  <c r="AM17" i="36"/>
  <c r="AL17" i="36"/>
  <c r="AK17" i="36"/>
  <c r="AJ17" i="36"/>
  <c r="AI17" i="36"/>
  <c r="AH17" i="36"/>
  <c r="BK16" i="36"/>
  <c r="BJ16" i="36"/>
  <c r="BI16" i="36"/>
  <c r="BH16" i="36"/>
  <c r="BG16" i="36"/>
  <c r="BF16" i="36"/>
  <c r="BE16" i="36"/>
  <c r="BD16" i="36"/>
  <c r="BC16" i="36"/>
  <c r="BB16" i="36"/>
  <c r="BA16" i="36"/>
  <c r="AZ16" i="36"/>
  <c r="AY16" i="36"/>
  <c r="AX16" i="36"/>
  <c r="AW16" i="36"/>
  <c r="AV16" i="36"/>
  <c r="AU16" i="36"/>
  <c r="AT16" i="36"/>
  <c r="AS16" i="36"/>
  <c r="AR16" i="36"/>
  <c r="AQ16" i="36"/>
  <c r="AP16" i="36"/>
  <c r="AO16" i="36"/>
  <c r="AN16" i="36"/>
  <c r="AM16" i="36"/>
  <c r="AL16" i="36"/>
  <c r="AK16" i="36"/>
  <c r="AJ16" i="36"/>
  <c r="AI16" i="36"/>
  <c r="AH16" i="36"/>
  <c r="BK15" i="36"/>
  <c r="BJ15" i="36"/>
  <c r="BI15" i="36"/>
  <c r="BH15" i="36"/>
  <c r="BG15" i="36"/>
  <c r="BF15" i="36"/>
  <c r="BE15" i="36"/>
  <c r="BD15" i="36"/>
  <c r="BC15" i="36"/>
  <c r="BB15" i="36"/>
  <c r="BA15" i="36"/>
  <c r="AZ15" i="36"/>
  <c r="AY15" i="36"/>
  <c r="AX15" i="36"/>
  <c r="AW15" i="36"/>
  <c r="AV15" i="36"/>
  <c r="AU15" i="36"/>
  <c r="AT15" i="36"/>
  <c r="AS15" i="36"/>
  <c r="AR15" i="36"/>
  <c r="AQ15" i="36"/>
  <c r="AP15" i="36"/>
  <c r="AO15" i="36"/>
  <c r="AN15" i="36"/>
  <c r="AM15" i="36"/>
  <c r="AL15" i="36"/>
  <c r="AK15" i="36"/>
  <c r="AJ15" i="36"/>
  <c r="AI15" i="36"/>
  <c r="AH15" i="36"/>
  <c r="BK14" i="36"/>
  <c r="BJ14" i="36"/>
  <c r="BI14" i="36"/>
  <c r="BH14" i="36"/>
  <c r="BG14" i="36"/>
  <c r="BF14" i="36"/>
  <c r="BE14" i="36"/>
  <c r="BD14" i="36"/>
  <c r="BC14" i="36"/>
  <c r="BB14" i="36"/>
  <c r="BA14" i="36"/>
  <c r="AZ14" i="36"/>
  <c r="AY14" i="36"/>
  <c r="AX14" i="36"/>
  <c r="AW14" i="36"/>
  <c r="AV14" i="36"/>
  <c r="AU14" i="36"/>
  <c r="AT14" i="36"/>
  <c r="AS14" i="36"/>
  <c r="AR14" i="36"/>
  <c r="AQ14" i="36"/>
  <c r="AP14" i="36"/>
  <c r="AO14" i="36"/>
  <c r="AN14" i="36"/>
  <c r="AM14" i="36"/>
  <c r="AL14" i="36"/>
  <c r="AK14" i="36"/>
  <c r="AJ14" i="36"/>
  <c r="AI14" i="36"/>
  <c r="AH14" i="36"/>
  <c r="BK13" i="36"/>
  <c r="BJ13" i="36"/>
  <c r="BI13" i="36"/>
  <c r="BH13" i="36"/>
  <c r="BG13" i="36"/>
  <c r="BF13" i="36"/>
  <c r="BE13" i="36"/>
  <c r="BD13" i="36"/>
  <c r="BC13" i="36"/>
  <c r="BB13" i="36"/>
  <c r="BA13" i="36"/>
  <c r="AZ13" i="36"/>
  <c r="AY13" i="36"/>
  <c r="AX13" i="36"/>
  <c r="AW13" i="36"/>
  <c r="AV13" i="36"/>
  <c r="AU13" i="36"/>
  <c r="AT13" i="36"/>
  <c r="AS13" i="36"/>
  <c r="AR13" i="36"/>
  <c r="AQ13" i="36"/>
  <c r="AP13" i="36"/>
  <c r="AO13" i="36"/>
  <c r="AN13" i="36"/>
  <c r="AM13" i="36"/>
  <c r="AL13" i="36"/>
  <c r="AK13" i="36"/>
  <c r="AJ13" i="36"/>
  <c r="AI13" i="36"/>
  <c r="AH13" i="36"/>
  <c r="BK12" i="36"/>
  <c r="BJ12" i="36"/>
  <c r="BI12" i="36"/>
  <c r="BH12" i="36"/>
  <c r="BG12" i="36"/>
  <c r="BF12" i="36"/>
  <c r="BE12" i="36"/>
  <c r="BD12" i="36"/>
  <c r="BC12" i="36"/>
  <c r="BB12" i="36"/>
  <c r="BA12" i="36"/>
  <c r="AZ12" i="36"/>
  <c r="AY12" i="36"/>
  <c r="AX12" i="36"/>
  <c r="AW12" i="36"/>
  <c r="AV12" i="36"/>
  <c r="AU12" i="36"/>
  <c r="AT12" i="36"/>
  <c r="AS12" i="36"/>
  <c r="AR12" i="36"/>
  <c r="AQ12" i="36"/>
  <c r="AP12" i="36"/>
  <c r="AO12" i="36"/>
  <c r="AN12" i="36"/>
  <c r="AM12" i="36"/>
  <c r="AL12" i="36"/>
  <c r="AK12" i="36"/>
  <c r="AJ12" i="36"/>
  <c r="AI12" i="36"/>
  <c r="AH12" i="36"/>
  <c r="BK11" i="36"/>
  <c r="BJ11" i="36"/>
  <c r="BI11" i="36"/>
  <c r="BH11" i="36"/>
  <c r="BG11" i="36"/>
  <c r="BF11" i="36"/>
  <c r="BE11" i="36"/>
  <c r="BD11" i="36"/>
  <c r="BC11" i="36"/>
  <c r="BB11" i="36"/>
  <c r="BA11" i="36"/>
  <c r="AZ11" i="36"/>
  <c r="AY11" i="36"/>
  <c r="AX11" i="36"/>
  <c r="AW11" i="36"/>
  <c r="AV11" i="36"/>
  <c r="AU11" i="36"/>
  <c r="AT11" i="36"/>
  <c r="AS11" i="36"/>
  <c r="AR11" i="36"/>
  <c r="AQ11" i="36"/>
  <c r="AP11" i="36"/>
  <c r="AO11" i="36"/>
  <c r="AN11" i="36"/>
  <c r="AM11" i="36"/>
  <c r="AL11" i="36"/>
  <c r="AK11" i="36"/>
  <c r="AJ11" i="36"/>
  <c r="AI11" i="36"/>
  <c r="AH11" i="36"/>
  <c r="BK10" i="36"/>
  <c r="BJ10" i="36"/>
  <c r="BI10" i="36"/>
  <c r="BH10" i="36"/>
  <c r="BG10" i="36"/>
  <c r="BF10" i="36"/>
  <c r="BE10" i="36"/>
  <c r="BD10" i="36"/>
  <c r="BC10" i="36"/>
  <c r="BB10" i="36"/>
  <c r="BA10" i="36"/>
  <c r="AZ10" i="36"/>
  <c r="AY10" i="36"/>
  <c r="AX10" i="36"/>
  <c r="AW10" i="36"/>
  <c r="AV10" i="36"/>
  <c r="AU10" i="36"/>
  <c r="AT10" i="36"/>
  <c r="AS10" i="36"/>
  <c r="AR10" i="36"/>
  <c r="AQ10" i="36"/>
  <c r="AP10" i="36"/>
  <c r="AO10" i="36"/>
  <c r="AN10" i="36"/>
  <c r="AM10" i="36"/>
  <c r="AL10" i="36"/>
  <c r="AK10" i="36"/>
  <c r="AJ10" i="36"/>
  <c r="AI10" i="36"/>
  <c r="AH10" i="36"/>
  <c r="BK9" i="36"/>
  <c r="BJ9" i="36"/>
  <c r="BI9" i="36"/>
  <c r="BH9" i="36"/>
  <c r="BG9" i="36"/>
  <c r="BF9" i="36"/>
  <c r="BE9" i="36"/>
  <c r="BD9" i="36"/>
  <c r="BC9" i="36"/>
  <c r="BB9" i="36"/>
  <c r="BA9" i="36"/>
  <c r="AZ9" i="36"/>
  <c r="AY9" i="36"/>
  <c r="AX9" i="36"/>
  <c r="AW9" i="36"/>
  <c r="AV9" i="36"/>
  <c r="AU9" i="36"/>
  <c r="AT9" i="36"/>
  <c r="AS9" i="36"/>
  <c r="AR9" i="36"/>
  <c r="AQ9" i="36"/>
  <c r="AP9" i="36"/>
  <c r="AO9" i="36"/>
  <c r="AN9" i="36"/>
  <c r="AM9" i="36"/>
  <c r="AL9" i="36"/>
  <c r="AK9" i="36"/>
  <c r="AJ9" i="36"/>
  <c r="AI9" i="36"/>
  <c r="AH9" i="36"/>
  <c r="BK8" i="36"/>
  <c r="BJ8" i="36"/>
  <c r="BI8" i="36"/>
  <c r="BH8" i="36"/>
  <c r="BG8" i="36"/>
  <c r="BF8" i="36"/>
  <c r="BE8" i="36"/>
  <c r="BD8" i="36"/>
  <c r="BC8" i="36"/>
  <c r="BB8" i="36"/>
  <c r="BA8" i="36"/>
  <c r="AZ8" i="36"/>
  <c r="AY8" i="36"/>
  <c r="AX8" i="36"/>
  <c r="AW8" i="36"/>
  <c r="AV8" i="36"/>
  <c r="AU8" i="36"/>
  <c r="AT8" i="36"/>
  <c r="AS8" i="36"/>
  <c r="AR8" i="36"/>
  <c r="AQ8" i="36"/>
  <c r="AP8" i="36"/>
  <c r="AO8" i="36"/>
  <c r="AN8" i="36"/>
  <c r="AM8" i="36"/>
  <c r="AL8" i="36"/>
  <c r="AK8" i="36"/>
  <c r="AJ8" i="36"/>
  <c r="AI8" i="36"/>
  <c r="AH8" i="36"/>
  <c r="BK7" i="36"/>
  <c r="BJ7" i="36"/>
  <c r="BI7" i="36"/>
  <c r="BH7" i="36"/>
  <c r="BG7" i="36"/>
  <c r="BF7" i="36"/>
  <c r="BE7" i="36"/>
  <c r="BD7" i="36"/>
  <c r="BC7" i="36"/>
  <c r="BB7" i="36"/>
  <c r="BA7" i="36"/>
  <c r="AZ7" i="36"/>
  <c r="AY7" i="36"/>
  <c r="AX7" i="36"/>
  <c r="AW7" i="36"/>
  <c r="AV7" i="36"/>
  <c r="AU7" i="36"/>
  <c r="AT7" i="36"/>
  <c r="AS7" i="36"/>
  <c r="AR7" i="36"/>
  <c r="AQ7" i="36"/>
  <c r="AP7" i="36"/>
  <c r="AO7" i="36"/>
  <c r="AN7" i="36"/>
  <c r="AM7" i="36"/>
  <c r="AL7" i="36"/>
  <c r="AK7" i="36"/>
  <c r="AJ7" i="36"/>
  <c r="AI7" i="36"/>
  <c r="AH7" i="36"/>
  <c r="BK6" i="36"/>
  <c r="BJ6" i="36"/>
  <c r="BI6" i="36"/>
  <c r="BH6" i="36"/>
  <c r="BG6" i="36"/>
  <c r="BF6" i="36"/>
  <c r="BE6" i="36"/>
  <c r="BD6" i="36"/>
  <c r="BC6" i="36"/>
  <c r="BB6" i="36"/>
  <c r="BA6" i="36"/>
  <c r="AZ6" i="36"/>
  <c r="AY6" i="36"/>
  <c r="AX6" i="36"/>
  <c r="AW6" i="36"/>
  <c r="AV6" i="36"/>
  <c r="AU6" i="36"/>
  <c r="AT6" i="36"/>
  <c r="AS6" i="36"/>
  <c r="AR6" i="36"/>
  <c r="AQ6" i="36"/>
  <c r="AP6" i="36"/>
  <c r="AO6" i="36"/>
  <c r="AN6" i="36"/>
  <c r="AM6" i="36"/>
  <c r="AL6" i="36"/>
  <c r="AK6" i="36"/>
  <c r="AJ6" i="36"/>
  <c r="AI6" i="36"/>
  <c r="AH6" i="36"/>
  <c r="BK5" i="36"/>
  <c r="BJ5" i="36"/>
  <c r="BI5" i="36"/>
  <c r="BH5" i="36"/>
  <c r="BG5" i="36"/>
  <c r="BF5" i="36"/>
  <c r="BE5" i="36"/>
  <c r="BD5" i="36"/>
  <c r="BC5" i="36"/>
  <c r="BB5" i="36"/>
  <c r="BA5" i="36"/>
  <c r="AZ5" i="36"/>
  <c r="AY5" i="36"/>
  <c r="AX5" i="36"/>
  <c r="AW5" i="36"/>
  <c r="AV5" i="36"/>
  <c r="AU5" i="36"/>
  <c r="AT5" i="36"/>
  <c r="AS5" i="36"/>
  <c r="AR5" i="36"/>
  <c r="AQ5" i="36"/>
  <c r="AP5" i="36"/>
  <c r="AO5" i="36"/>
  <c r="AN5" i="36"/>
  <c r="AM5" i="36"/>
  <c r="AL5" i="36"/>
  <c r="AK5" i="36"/>
  <c r="AJ5" i="36"/>
  <c r="AI5" i="36"/>
  <c r="AH5" i="36"/>
  <c r="BK4" i="36"/>
  <c r="BJ4" i="36"/>
  <c r="BI4" i="36"/>
  <c r="BH4" i="36"/>
  <c r="BG4" i="36"/>
  <c r="BF4" i="36"/>
  <c r="BE4" i="36"/>
  <c r="BD4" i="36"/>
  <c r="BC4" i="36"/>
  <c r="BB4" i="36"/>
  <c r="BA4" i="36"/>
  <c r="AZ4" i="36"/>
  <c r="AY4" i="36"/>
  <c r="AX4" i="36"/>
  <c r="AW4" i="36"/>
  <c r="AV4" i="36"/>
  <c r="AU4" i="36"/>
  <c r="AT4" i="36"/>
  <c r="AS4" i="36"/>
  <c r="AR4" i="36"/>
  <c r="AQ4" i="36"/>
  <c r="AP4" i="36"/>
  <c r="AO4" i="36"/>
  <c r="AN4" i="36"/>
  <c r="AM4" i="36"/>
  <c r="AL4" i="36"/>
  <c r="AK4" i="36"/>
  <c r="AJ4" i="36"/>
  <c r="AI4" i="36"/>
  <c r="AH4" i="36"/>
  <c r="BK3" i="36"/>
  <c r="BJ3" i="36"/>
  <c r="BI3" i="36"/>
  <c r="BH3" i="36"/>
  <c r="BG3" i="36"/>
  <c r="BF3" i="36"/>
  <c r="BE3" i="36"/>
  <c r="BD3" i="36"/>
  <c r="BC3" i="36"/>
  <c r="BB3" i="36"/>
  <c r="BA3" i="36"/>
  <c r="AZ3" i="36"/>
  <c r="AY3" i="36"/>
  <c r="AX3" i="36"/>
  <c r="AW3" i="36"/>
  <c r="AV3" i="36"/>
  <c r="AU3" i="36"/>
  <c r="AT3" i="36"/>
  <c r="AS3" i="36"/>
  <c r="AR3" i="36"/>
  <c r="AQ3" i="36"/>
  <c r="AP3" i="36"/>
  <c r="AO3" i="36"/>
  <c r="AN3" i="36"/>
  <c r="AM3" i="36"/>
  <c r="AL3" i="36"/>
  <c r="AK3" i="36"/>
  <c r="AJ3" i="36"/>
  <c r="AI3" i="36"/>
  <c r="AH3" i="36"/>
  <c r="BK2" i="36"/>
  <c r="BJ2" i="36"/>
  <c r="BI2" i="36"/>
  <c r="BH2" i="36"/>
  <c r="BG2" i="36"/>
  <c r="BF2" i="36"/>
  <c r="BE2" i="36"/>
  <c r="BD2" i="36"/>
  <c r="BC2" i="36"/>
  <c r="BB2" i="36"/>
  <c r="BA2" i="36"/>
  <c r="AZ2" i="36"/>
  <c r="AY2" i="36"/>
  <c r="AX2" i="36"/>
  <c r="AW2" i="36"/>
  <c r="AV2" i="36"/>
  <c r="AU2" i="36"/>
  <c r="AT2" i="36"/>
  <c r="AS2" i="36"/>
  <c r="AR2" i="36"/>
  <c r="AQ2" i="36"/>
  <c r="AP2" i="36"/>
  <c r="AO2" i="36"/>
  <c r="AN2" i="36"/>
  <c r="AM2" i="36"/>
  <c r="AL2" i="36"/>
  <c r="AK2" i="36"/>
  <c r="AJ2" i="36"/>
  <c r="AI2" i="36"/>
  <c r="AH2" i="36"/>
  <c r="J10" i="37"/>
  <c r="K11" i="37"/>
  <c r="K17" i="37"/>
  <c r="R23" i="37"/>
  <c r="AI8" i="37"/>
  <c r="K10" i="37"/>
  <c r="K16" i="37"/>
  <c r="K18" i="37" s="1"/>
  <c r="C12" i="37"/>
  <c r="F20" i="37"/>
  <c r="AF7" i="37"/>
  <c r="G12" i="37"/>
  <c r="V19" i="37"/>
  <c r="AJ7" i="37"/>
  <c r="AJ12" i="37" s="1"/>
  <c r="E10" i="37"/>
  <c r="S11" i="37"/>
  <c r="R17" i="37"/>
  <c r="S12" i="37"/>
  <c r="AI7" i="37"/>
  <c r="AI12" i="37" s="1"/>
  <c r="AE8" i="37"/>
  <c r="H12" i="37"/>
  <c r="P12" i="37"/>
  <c r="Y8" i="37"/>
  <c r="AI11" i="37"/>
  <c r="AI10" i="37"/>
  <c r="B109" i="27"/>
  <c r="B112" i="27"/>
  <c r="J166" i="27" s="1"/>
  <c r="C20" i="35" s="1"/>
  <c r="BK2" i="27"/>
  <c r="BJ2" i="27"/>
  <c r="BI2" i="27"/>
  <c r="BH2" i="27"/>
  <c r="BG2" i="27"/>
  <c r="BF2" i="27"/>
  <c r="BE2" i="27"/>
  <c r="BD2" i="27"/>
  <c r="BC2" i="27"/>
  <c r="BB2" i="27"/>
  <c r="BA2" i="27"/>
  <c r="AZ2" i="27"/>
  <c r="AY2" i="27"/>
  <c r="AX2" i="27"/>
  <c r="AW2" i="27"/>
  <c r="AV2" i="27"/>
  <c r="AU2" i="27"/>
  <c r="AT2" i="27"/>
  <c r="AS2" i="27"/>
  <c r="AR2" i="27"/>
  <c r="AQ2" i="27"/>
  <c r="AP2" i="27"/>
  <c r="AO2" i="27"/>
  <c r="AN2" i="27"/>
  <c r="AM2" i="27"/>
  <c r="AL2" i="27"/>
  <c r="AK2" i="27"/>
  <c r="AJ2" i="27"/>
  <c r="AI2" i="27"/>
  <c r="AH2" i="27"/>
  <c r="W28" i="35"/>
  <c r="Q28" i="35"/>
  <c r="J28" i="35"/>
  <c r="B28" i="35"/>
  <c r="W28" i="34"/>
  <c r="Q28" i="34"/>
  <c r="J28" i="34"/>
  <c r="B28" i="34"/>
  <c r="W28" i="33"/>
  <c r="Q28" i="33"/>
  <c r="J28" i="33"/>
  <c r="B28" i="33"/>
  <c r="W28" i="32"/>
  <c r="Q28" i="32"/>
  <c r="J28" i="32"/>
  <c r="B28" i="32"/>
  <c r="W28" i="31"/>
  <c r="Q28" i="31"/>
  <c r="J28" i="31"/>
  <c r="B28" i="31"/>
  <c r="W28" i="30"/>
  <c r="Q28" i="30"/>
  <c r="J28" i="30"/>
  <c r="B28" i="30"/>
  <c r="W24" i="28"/>
  <c r="Q24" i="28"/>
  <c r="J24" i="28"/>
  <c r="B24" i="28"/>
  <c r="D136" i="27"/>
  <c r="B131" i="27"/>
  <c r="AE124" i="27"/>
  <c r="AD124" i="27"/>
  <c r="AC124" i="27"/>
  <c r="AB124" i="27"/>
  <c r="AA124" i="27"/>
  <c r="Z124" i="27"/>
  <c r="Y124" i="27"/>
  <c r="X124" i="27"/>
  <c r="W124" i="27"/>
  <c r="V124" i="27"/>
  <c r="U124" i="27"/>
  <c r="T124" i="27"/>
  <c r="S124" i="27"/>
  <c r="R124" i="27"/>
  <c r="Q124" i="27"/>
  <c r="P124" i="27"/>
  <c r="O124" i="27"/>
  <c r="N124" i="27"/>
  <c r="M124" i="27"/>
  <c r="L124" i="27"/>
  <c r="K124" i="27"/>
  <c r="J124" i="27"/>
  <c r="I124" i="27"/>
  <c r="H124" i="27"/>
  <c r="G124" i="27"/>
  <c r="F124" i="27"/>
  <c r="E124" i="27"/>
  <c r="D124" i="27"/>
  <c r="C124" i="27"/>
  <c r="B124" i="27"/>
  <c r="AE107" i="27"/>
  <c r="AD107" i="27"/>
  <c r="AC107" i="27"/>
  <c r="AB107" i="27"/>
  <c r="AA107" i="27"/>
  <c r="Z107" i="27"/>
  <c r="Y107" i="27"/>
  <c r="X107" i="27"/>
  <c r="W107" i="27"/>
  <c r="V107" i="27"/>
  <c r="U107" i="27"/>
  <c r="T107" i="27"/>
  <c r="S107" i="27"/>
  <c r="R107" i="27"/>
  <c r="Q107" i="27"/>
  <c r="P107" i="27"/>
  <c r="O107" i="27"/>
  <c r="N107" i="27"/>
  <c r="M107" i="27"/>
  <c r="L107" i="27"/>
  <c r="K107" i="27"/>
  <c r="J107" i="27"/>
  <c r="I107" i="27"/>
  <c r="H107" i="27"/>
  <c r="G107" i="27"/>
  <c r="F107" i="27"/>
  <c r="E107" i="27"/>
  <c r="D107" i="27"/>
  <c r="C107" i="27"/>
  <c r="B107" i="27"/>
  <c r="B98" i="27"/>
  <c r="B94" i="27"/>
  <c r="B99" i="27" s="1"/>
  <c r="AE91" i="27"/>
  <c r="AD91" i="27"/>
  <c r="AC91" i="27"/>
  <c r="AB91" i="27"/>
  <c r="AA91" i="27"/>
  <c r="Z91" i="27"/>
  <c r="Y91" i="27"/>
  <c r="X91" i="27"/>
  <c r="W91" i="27"/>
  <c r="V91" i="27"/>
  <c r="U91" i="27"/>
  <c r="T91" i="27"/>
  <c r="S91" i="27"/>
  <c r="R91" i="27"/>
  <c r="Q91" i="27"/>
  <c r="P91" i="27"/>
  <c r="O91" i="27"/>
  <c r="N91" i="27"/>
  <c r="M91" i="27"/>
  <c r="L91" i="27"/>
  <c r="K91" i="27"/>
  <c r="J91" i="27"/>
  <c r="I91" i="27"/>
  <c r="H91" i="27"/>
  <c r="G91" i="27"/>
  <c r="F91" i="27"/>
  <c r="E91" i="27"/>
  <c r="D91" i="27"/>
  <c r="C91" i="27"/>
  <c r="B91" i="27"/>
  <c r="AE90" i="27"/>
  <c r="AD90" i="27"/>
  <c r="AC90" i="27"/>
  <c r="AB90" i="27"/>
  <c r="AA90" i="27"/>
  <c r="Z90" i="27"/>
  <c r="Y90" i="27"/>
  <c r="X90" i="27"/>
  <c r="W90" i="27"/>
  <c r="V90" i="27"/>
  <c r="U90" i="27"/>
  <c r="T90" i="27"/>
  <c r="S90" i="27"/>
  <c r="R90" i="27"/>
  <c r="Q90" i="27"/>
  <c r="P90" i="27"/>
  <c r="O90" i="27"/>
  <c r="N90" i="27"/>
  <c r="M90" i="27"/>
  <c r="L90" i="27"/>
  <c r="K90" i="27"/>
  <c r="J90" i="27"/>
  <c r="I90" i="27"/>
  <c r="H90" i="27"/>
  <c r="G90" i="27"/>
  <c r="F90" i="27"/>
  <c r="E90" i="27"/>
  <c r="D90" i="27"/>
  <c r="C90" i="27"/>
  <c r="B90" i="27"/>
  <c r="AE89" i="27"/>
  <c r="AD89" i="27"/>
  <c r="AC89" i="27"/>
  <c r="AB89" i="27"/>
  <c r="AA89" i="27"/>
  <c r="Z89" i="27"/>
  <c r="Y89" i="27"/>
  <c r="X89" i="27"/>
  <c r="W89" i="27"/>
  <c r="V89" i="27"/>
  <c r="U89" i="27"/>
  <c r="T89" i="27"/>
  <c r="S89" i="27"/>
  <c r="R89" i="27"/>
  <c r="Q89" i="27"/>
  <c r="P89" i="27"/>
  <c r="O89" i="27"/>
  <c r="N89" i="27"/>
  <c r="M89" i="27"/>
  <c r="L89" i="27"/>
  <c r="K89" i="27"/>
  <c r="J89" i="27"/>
  <c r="I89" i="27"/>
  <c r="H89" i="27"/>
  <c r="G89" i="27"/>
  <c r="F89" i="27"/>
  <c r="E89" i="27"/>
  <c r="D89" i="27"/>
  <c r="C89" i="27"/>
  <c r="B89" i="27"/>
  <c r="AE88" i="27"/>
  <c r="AD88" i="27"/>
  <c r="AC88" i="27"/>
  <c r="AB88" i="27"/>
  <c r="AA88" i="27"/>
  <c r="Z88" i="27"/>
  <c r="Y88" i="27"/>
  <c r="X88" i="27"/>
  <c r="W88" i="27"/>
  <c r="V88" i="27"/>
  <c r="U88" i="27"/>
  <c r="T88" i="27"/>
  <c r="S88" i="27"/>
  <c r="R88" i="27"/>
  <c r="Q88" i="27"/>
  <c r="P88" i="27"/>
  <c r="O88" i="27"/>
  <c r="N88" i="27"/>
  <c r="M88" i="27"/>
  <c r="L88" i="27"/>
  <c r="K88" i="27"/>
  <c r="J88" i="27"/>
  <c r="I88" i="27"/>
  <c r="H88" i="27"/>
  <c r="G88" i="27"/>
  <c r="F88" i="27"/>
  <c r="E88" i="27"/>
  <c r="D88" i="27"/>
  <c r="C88" i="27"/>
  <c r="B88" i="27"/>
  <c r="AE87" i="27"/>
  <c r="AD87" i="27"/>
  <c r="AC87" i="27"/>
  <c r="AB87" i="27"/>
  <c r="AA87" i="27"/>
  <c r="Z87" i="27"/>
  <c r="Y87" i="27"/>
  <c r="X87" i="27"/>
  <c r="W87" i="27"/>
  <c r="V87" i="27"/>
  <c r="U87" i="27"/>
  <c r="T87" i="27"/>
  <c r="S87" i="27"/>
  <c r="R87" i="27"/>
  <c r="Q87" i="27"/>
  <c r="P87" i="27"/>
  <c r="O87" i="27"/>
  <c r="N87" i="27"/>
  <c r="M87" i="27"/>
  <c r="L87" i="27"/>
  <c r="K87" i="27"/>
  <c r="J87" i="27"/>
  <c r="I87" i="27"/>
  <c r="H87" i="27"/>
  <c r="G87" i="27"/>
  <c r="F87" i="27"/>
  <c r="E87" i="27"/>
  <c r="D87" i="27"/>
  <c r="C87" i="27"/>
  <c r="B87"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84" i="27"/>
  <c r="AD84" i="27"/>
  <c r="AC84" i="27"/>
  <c r="AB84" i="27"/>
  <c r="AA84" i="27"/>
  <c r="Z84" i="27"/>
  <c r="Y84" i="27"/>
  <c r="X84" i="27"/>
  <c r="W84" i="27"/>
  <c r="V84" i="27"/>
  <c r="U84" i="27"/>
  <c r="T84" i="27"/>
  <c r="S84" i="27"/>
  <c r="R84" i="27"/>
  <c r="Q84" i="27"/>
  <c r="P84" i="27"/>
  <c r="O84" i="27"/>
  <c r="N84" i="27"/>
  <c r="M84" i="27"/>
  <c r="L84" i="27"/>
  <c r="K84" i="27"/>
  <c r="J84" i="27"/>
  <c r="I84" i="27"/>
  <c r="H84" i="27"/>
  <c r="G84" i="27"/>
  <c r="F84" i="27"/>
  <c r="E84" i="27"/>
  <c r="D84" i="27"/>
  <c r="C84" i="27"/>
  <c r="B84" i="27"/>
  <c r="AE83" i="27"/>
  <c r="AD83" i="27"/>
  <c r="AC83" i="27"/>
  <c r="AB83" i="27"/>
  <c r="AA83" i="27"/>
  <c r="Z83" i="27"/>
  <c r="Y83" i="27"/>
  <c r="X83" i="27"/>
  <c r="W83" i="27"/>
  <c r="V83" i="27"/>
  <c r="U83" i="27"/>
  <c r="T83" i="27"/>
  <c r="S83" i="27"/>
  <c r="R83" i="27"/>
  <c r="Q83" i="27"/>
  <c r="P83" i="27"/>
  <c r="O83" i="27"/>
  <c r="N83" i="27"/>
  <c r="M83" i="27"/>
  <c r="L83" i="27"/>
  <c r="K83" i="27"/>
  <c r="J83" i="27"/>
  <c r="I83" i="27"/>
  <c r="H83" i="27"/>
  <c r="G83" i="27"/>
  <c r="F83" i="27"/>
  <c r="E83" i="27"/>
  <c r="D83" i="27"/>
  <c r="C83" i="27"/>
  <c r="B83" i="27"/>
  <c r="AE82" i="27"/>
  <c r="AD82" i="27"/>
  <c r="AC82" i="27"/>
  <c r="AB82" i="27"/>
  <c r="AA82" i="27"/>
  <c r="Z82" i="27"/>
  <c r="Y82" i="27"/>
  <c r="X82" i="27"/>
  <c r="W82" i="27"/>
  <c r="V82" i="27"/>
  <c r="U82" i="27"/>
  <c r="T82" i="27"/>
  <c r="S82" i="27"/>
  <c r="R82" i="27"/>
  <c r="Q82" i="27"/>
  <c r="P82" i="27"/>
  <c r="O82" i="27"/>
  <c r="N82" i="27"/>
  <c r="M82" i="27"/>
  <c r="L82" i="27"/>
  <c r="K82" i="27"/>
  <c r="J82" i="27"/>
  <c r="I82" i="27"/>
  <c r="H82" i="27"/>
  <c r="G82" i="27"/>
  <c r="F82" i="27"/>
  <c r="E82" i="27"/>
  <c r="D82" i="27"/>
  <c r="C82" i="27"/>
  <c r="B82"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E80" i="27"/>
  <c r="AD80" i="27"/>
  <c r="AC80" i="27"/>
  <c r="AB80" i="27"/>
  <c r="AA80" i="27"/>
  <c r="Z80" i="27"/>
  <c r="Y80" i="27"/>
  <c r="X80" i="27"/>
  <c r="W80" i="27"/>
  <c r="V80" i="27"/>
  <c r="U80" i="27"/>
  <c r="T80" i="27"/>
  <c r="S80" i="27"/>
  <c r="R80" i="27"/>
  <c r="Q80" i="27"/>
  <c r="P80" i="27"/>
  <c r="O80" i="27"/>
  <c r="N80" i="27"/>
  <c r="M80" i="27"/>
  <c r="L80" i="27"/>
  <c r="K80" i="27"/>
  <c r="J80" i="27"/>
  <c r="I80" i="27"/>
  <c r="H80" i="27"/>
  <c r="G80" i="27"/>
  <c r="F80" i="27"/>
  <c r="E80" i="27"/>
  <c r="D80" i="27"/>
  <c r="C80" i="27"/>
  <c r="B80" i="27"/>
  <c r="AE79" i="27"/>
  <c r="AD79" i="27"/>
  <c r="AC79" i="27"/>
  <c r="AB79" i="27"/>
  <c r="AA79" i="27"/>
  <c r="Z79" i="27"/>
  <c r="Y79" i="27"/>
  <c r="X79" i="27"/>
  <c r="W79" i="27"/>
  <c r="V79" i="27"/>
  <c r="U79" i="27"/>
  <c r="T79" i="27"/>
  <c r="S79" i="27"/>
  <c r="R79" i="27"/>
  <c r="Q79" i="27"/>
  <c r="P79" i="27"/>
  <c r="O79" i="27"/>
  <c r="N79" i="27"/>
  <c r="M79" i="27"/>
  <c r="L79" i="27"/>
  <c r="K79" i="27"/>
  <c r="J79" i="27"/>
  <c r="I79" i="27"/>
  <c r="H79" i="27"/>
  <c r="G79" i="27"/>
  <c r="F79" i="27"/>
  <c r="E79" i="27"/>
  <c r="D79" i="27"/>
  <c r="C79" i="27"/>
  <c r="B79" i="27"/>
  <c r="AE78" i="27"/>
  <c r="AD78" i="27"/>
  <c r="AC78" i="27"/>
  <c r="AB78" i="27"/>
  <c r="AA78" i="27"/>
  <c r="Z78" i="27"/>
  <c r="Y78" i="27"/>
  <c r="X78" i="27"/>
  <c r="W78" i="27"/>
  <c r="V78" i="27"/>
  <c r="U78" i="27"/>
  <c r="T78" i="27"/>
  <c r="S78" i="27"/>
  <c r="R78" i="27"/>
  <c r="Q78" i="27"/>
  <c r="P78" i="27"/>
  <c r="O78" i="27"/>
  <c r="N78" i="27"/>
  <c r="M78" i="27"/>
  <c r="L78" i="27"/>
  <c r="K78" i="27"/>
  <c r="J78" i="27"/>
  <c r="I78" i="27"/>
  <c r="H78" i="27"/>
  <c r="G78" i="27"/>
  <c r="F78" i="27"/>
  <c r="E78" i="27"/>
  <c r="D78" i="27"/>
  <c r="C78" i="27"/>
  <c r="B78"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E76" i="27"/>
  <c r="AD76" i="27"/>
  <c r="AC76" i="27"/>
  <c r="AB76" i="27"/>
  <c r="AA76" i="27"/>
  <c r="Z76" i="27"/>
  <c r="Y76" i="27"/>
  <c r="X76" i="27"/>
  <c r="W76" i="27"/>
  <c r="V76" i="27"/>
  <c r="U76" i="27"/>
  <c r="T76" i="27"/>
  <c r="S76" i="27"/>
  <c r="R76" i="27"/>
  <c r="Q76" i="27"/>
  <c r="P76" i="27"/>
  <c r="O76" i="27"/>
  <c r="N76" i="27"/>
  <c r="M76" i="27"/>
  <c r="L76" i="27"/>
  <c r="K76" i="27"/>
  <c r="J76" i="27"/>
  <c r="I76" i="27"/>
  <c r="H76" i="27"/>
  <c r="G76" i="27"/>
  <c r="F76" i="27"/>
  <c r="E76" i="27"/>
  <c r="D76" i="27"/>
  <c r="C76" i="27"/>
  <c r="B76" i="27"/>
  <c r="AE75" i="27"/>
  <c r="AD75" i="27"/>
  <c r="AC75" i="27"/>
  <c r="AB75" i="27"/>
  <c r="AA75" i="27"/>
  <c r="Z75" i="27"/>
  <c r="Y75" i="27"/>
  <c r="X75" i="27"/>
  <c r="W75" i="27"/>
  <c r="V75" i="27"/>
  <c r="U75" i="27"/>
  <c r="T75" i="27"/>
  <c r="S75" i="27"/>
  <c r="R75" i="27"/>
  <c r="Q75" i="27"/>
  <c r="P75" i="27"/>
  <c r="O75" i="27"/>
  <c r="N75" i="27"/>
  <c r="M75" i="27"/>
  <c r="L75" i="27"/>
  <c r="K75" i="27"/>
  <c r="J75" i="27"/>
  <c r="I75" i="27"/>
  <c r="H75" i="27"/>
  <c r="G75" i="27"/>
  <c r="F75" i="27"/>
  <c r="E75" i="27"/>
  <c r="D75" i="27"/>
  <c r="C75" i="27"/>
  <c r="B75" i="27"/>
  <c r="AE74" i="27"/>
  <c r="AD74" i="27"/>
  <c r="AC74" i="27"/>
  <c r="AB74" i="27"/>
  <c r="AA74" i="27"/>
  <c r="Z74" i="27"/>
  <c r="Y74" i="27"/>
  <c r="X74" i="27"/>
  <c r="W74" i="27"/>
  <c r="V74" i="27"/>
  <c r="U74" i="27"/>
  <c r="T74" i="27"/>
  <c r="S74" i="27"/>
  <c r="R74" i="27"/>
  <c r="Q74" i="27"/>
  <c r="P74" i="27"/>
  <c r="O74" i="27"/>
  <c r="N74" i="27"/>
  <c r="M74" i="27"/>
  <c r="L74" i="27"/>
  <c r="K74" i="27"/>
  <c r="J74" i="27"/>
  <c r="I74" i="27"/>
  <c r="H74" i="27"/>
  <c r="G74" i="27"/>
  <c r="F74" i="27"/>
  <c r="E74" i="27"/>
  <c r="D74" i="27"/>
  <c r="C74" i="27"/>
  <c r="AE73" i="27"/>
  <c r="AD73" i="27"/>
  <c r="AC73" i="27"/>
  <c r="AB73" i="27"/>
  <c r="AA73" i="27"/>
  <c r="Z73" i="27"/>
  <c r="Y73" i="27"/>
  <c r="X73" i="27"/>
  <c r="W73" i="27"/>
  <c r="V73" i="27"/>
  <c r="U73" i="27"/>
  <c r="T73" i="27"/>
  <c r="S73" i="27"/>
  <c r="R73" i="27"/>
  <c r="Q73" i="27"/>
  <c r="P73" i="27"/>
  <c r="O73" i="27"/>
  <c r="N73" i="27"/>
  <c r="M73" i="27"/>
  <c r="L73" i="27"/>
  <c r="K73" i="27"/>
  <c r="J73" i="27"/>
  <c r="I73" i="27"/>
  <c r="H73" i="27"/>
  <c r="G73" i="27"/>
  <c r="F73" i="27"/>
  <c r="E73" i="27"/>
  <c r="D73" i="27"/>
  <c r="C73" i="27"/>
  <c r="AE72" i="27"/>
  <c r="AD72" i="27"/>
  <c r="AC72" i="27"/>
  <c r="AB72" i="27"/>
  <c r="AA72" i="27"/>
  <c r="Z72" i="27"/>
  <c r="Y72" i="27"/>
  <c r="X72" i="27"/>
  <c r="W72" i="27"/>
  <c r="V72" i="27"/>
  <c r="U72" i="27"/>
  <c r="T72" i="27"/>
  <c r="S72" i="27"/>
  <c r="R72" i="27"/>
  <c r="Q72" i="27"/>
  <c r="P72" i="27"/>
  <c r="O72" i="27"/>
  <c r="N72" i="27"/>
  <c r="M72" i="27"/>
  <c r="L72" i="27"/>
  <c r="K72" i="27"/>
  <c r="J72" i="27"/>
  <c r="I72" i="27"/>
  <c r="H72" i="27"/>
  <c r="G72" i="27"/>
  <c r="F72" i="27"/>
  <c r="E72" i="27"/>
  <c r="D72" i="27"/>
  <c r="C72" i="27"/>
  <c r="AE71" i="27"/>
  <c r="AD71" i="27"/>
  <c r="AC71" i="27"/>
  <c r="AB71" i="27"/>
  <c r="AA71" i="27"/>
  <c r="Z71" i="27"/>
  <c r="Y71" i="27"/>
  <c r="X71" i="27"/>
  <c r="W71" i="27"/>
  <c r="V71" i="27"/>
  <c r="U71" i="27"/>
  <c r="T71" i="27"/>
  <c r="S71" i="27"/>
  <c r="R71" i="27"/>
  <c r="Q71" i="27"/>
  <c r="P71" i="27"/>
  <c r="O71" i="27"/>
  <c r="N71" i="27"/>
  <c r="M71" i="27"/>
  <c r="L71" i="27"/>
  <c r="K71" i="27"/>
  <c r="J71" i="27"/>
  <c r="I71" i="27"/>
  <c r="H71" i="27"/>
  <c r="G71" i="27"/>
  <c r="F71" i="27"/>
  <c r="E71" i="27"/>
  <c r="D71" i="27"/>
  <c r="C71" i="27"/>
  <c r="AE70" i="27"/>
  <c r="AD70" i="27"/>
  <c r="AC70" i="27"/>
  <c r="AB70" i="27"/>
  <c r="AA70" i="27"/>
  <c r="Z70" i="27"/>
  <c r="Y70" i="27"/>
  <c r="X70" i="27"/>
  <c r="W70" i="27"/>
  <c r="V70" i="27"/>
  <c r="U70" i="27"/>
  <c r="T70" i="27"/>
  <c r="S70" i="27"/>
  <c r="R70" i="27"/>
  <c r="Q70" i="27"/>
  <c r="P70" i="27"/>
  <c r="O70" i="27"/>
  <c r="N70" i="27"/>
  <c r="M70" i="27"/>
  <c r="L70" i="27"/>
  <c r="K70" i="27"/>
  <c r="J70" i="27"/>
  <c r="I70" i="27"/>
  <c r="H70" i="27"/>
  <c r="G70" i="27"/>
  <c r="F70" i="27"/>
  <c r="E70" i="27"/>
  <c r="D70" i="27"/>
  <c r="C70" i="27"/>
  <c r="AE69" i="27"/>
  <c r="AD69" i="27"/>
  <c r="AC69" i="27"/>
  <c r="AB69" i="27"/>
  <c r="AA69" i="27"/>
  <c r="Z69" i="27"/>
  <c r="Y69" i="27"/>
  <c r="X69" i="27"/>
  <c r="W69" i="27"/>
  <c r="V69" i="27"/>
  <c r="U69" i="27"/>
  <c r="T69" i="27"/>
  <c r="S69" i="27"/>
  <c r="R69" i="27"/>
  <c r="Q69" i="27"/>
  <c r="P69" i="27"/>
  <c r="O69" i="27"/>
  <c r="N69" i="27"/>
  <c r="M69" i="27"/>
  <c r="L69" i="27"/>
  <c r="K69" i="27"/>
  <c r="J69" i="27"/>
  <c r="I69" i="27"/>
  <c r="H69" i="27"/>
  <c r="G69" i="27"/>
  <c r="F69" i="27"/>
  <c r="E69" i="27"/>
  <c r="D69" i="27"/>
  <c r="C69" i="27"/>
  <c r="AE68" i="27"/>
  <c r="AD68" i="27"/>
  <c r="AC68" i="27"/>
  <c r="AB68" i="27"/>
  <c r="AA68" i="27"/>
  <c r="Z68" i="27"/>
  <c r="Y68" i="27"/>
  <c r="X68" i="27"/>
  <c r="W68" i="27"/>
  <c r="V68" i="27"/>
  <c r="U68" i="27"/>
  <c r="T68" i="27"/>
  <c r="S68" i="27"/>
  <c r="R68" i="27"/>
  <c r="Q68" i="27"/>
  <c r="P68" i="27"/>
  <c r="O68" i="27"/>
  <c r="N68" i="27"/>
  <c r="M68" i="27"/>
  <c r="L68" i="27"/>
  <c r="K68" i="27"/>
  <c r="J68" i="27"/>
  <c r="I68" i="27"/>
  <c r="H68" i="27"/>
  <c r="G68" i="27"/>
  <c r="F68" i="27"/>
  <c r="E68" i="27"/>
  <c r="D68" i="27"/>
  <c r="C68" i="27"/>
  <c r="AE67" i="27"/>
  <c r="AD67" i="27"/>
  <c r="AC67" i="27"/>
  <c r="AB67" i="27"/>
  <c r="AA67" i="27"/>
  <c r="Z67" i="27"/>
  <c r="Y67" i="27"/>
  <c r="X67" i="27"/>
  <c r="W67" i="27"/>
  <c r="V67" i="27"/>
  <c r="U67" i="27"/>
  <c r="T67" i="27"/>
  <c r="S67" i="27"/>
  <c r="R67" i="27"/>
  <c r="Q67" i="27"/>
  <c r="P67" i="27"/>
  <c r="O67" i="27"/>
  <c r="N67" i="27"/>
  <c r="M67" i="27"/>
  <c r="L67" i="27"/>
  <c r="K67" i="27"/>
  <c r="J67" i="27"/>
  <c r="I67" i="27"/>
  <c r="H67" i="27"/>
  <c r="G67" i="27"/>
  <c r="F67" i="27"/>
  <c r="E67" i="27"/>
  <c r="D67" i="27"/>
  <c r="C67" i="27"/>
  <c r="AE66" i="27"/>
  <c r="AD66" i="27"/>
  <c r="AC66" i="27"/>
  <c r="AB66" i="27"/>
  <c r="AA66" i="27"/>
  <c r="Z66" i="27"/>
  <c r="Y66" i="27"/>
  <c r="X66" i="27"/>
  <c r="W66" i="27"/>
  <c r="V66" i="27"/>
  <c r="U66" i="27"/>
  <c r="T66" i="27"/>
  <c r="S66" i="27"/>
  <c r="R66" i="27"/>
  <c r="Q66" i="27"/>
  <c r="P66" i="27"/>
  <c r="O66" i="27"/>
  <c r="N66" i="27"/>
  <c r="M66" i="27"/>
  <c r="L66" i="27"/>
  <c r="K66" i="27"/>
  <c r="J66" i="27"/>
  <c r="I66" i="27"/>
  <c r="H66" i="27"/>
  <c r="G66" i="27"/>
  <c r="F66" i="27"/>
  <c r="E66" i="27"/>
  <c r="D66" i="27"/>
  <c r="C66" i="27"/>
  <c r="AE65" i="27"/>
  <c r="AD65" i="27"/>
  <c r="AC65" i="27"/>
  <c r="AB65" i="27"/>
  <c r="AA65" i="27"/>
  <c r="Z65" i="27"/>
  <c r="Y65" i="27"/>
  <c r="X65" i="27"/>
  <c r="W65" i="27"/>
  <c r="V65" i="27"/>
  <c r="U65" i="27"/>
  <c r="T65" i="27"/>
  <c r="S65" i="27"/>
  <c r="R65" i="27"/>
  <c r="Q65" i="27"/>
  <c r="P65" i="27"/>
  <c r="O65" i="27"/>
  <c r="N65" i="27"/>
  <c r="M65" i="27"/>
  <c r="L65" i="27"/>
  <c r="K65" i="27"/>
  <c r="I65" i="27"/>
  <c r="H65" i="27"/>
  <c r="G65" i="27"/>
  <c r="F65" i="27"/>
  <c r="E65" i="27"/>
  <c r="D65" i="27"/>
  <c r="AE64" i="27"/>
  <c r="AD64" i="27"/>
  <c r="AC64" i="27"/>
  <c r="AB64" i="27"/>
  <c r="AA64" i="27"/>
  <c r="Z64" i="27"/>
  <c r="Y64" i="27"/>
  <c r="X64" i="27"/>
  <c r="W64" i="27"/>
  <c r="V64" i="27"/>
  <c r="U64" i="27"/>
  <c r="T64" i="27"/>
  <c r="S64" i="27"/>
  <c r="R64" i="27"/>
  <c r="Q64" i="27"/>
  <c r="P64" i="27"/>
  <c r="O64" i="27"/>
  <c r="N64" i="27"/>
  <c r="M64" i="27"/>
  <c r="L64" i="27"/>
  <c r="K64" i="27"/>
  <c r="I64" i="27"/>
  <c r="H64" i="27"/>
  <c r="G64" i="27"/>
  <c r="F64" i="27"/>
  <c r="E64" i="27"/>
  <c r="D64" i="27"/>
  <c r="AE63" i="27"/>
  <c r="AD63" i="27"/>
  <c r="AC63" i="27"/>
  <c r="AB63" i="27"/>
  <c r="AA63" i="27"/>
  <c r="Z63" i="27"/>
  <c r="Y63" i="27"/>
  <c r="X63" i="27"/>
  <c r="W63" i="27"/>
  <c r="V63" i="27"/>
  <c r="U63" i="27"/>
  <c r="T63" i="27"/>
  <c r="S63" i="27"/>
  <c r="R63" i="27"/>
  <c r="Q63" i="27"/>
  <c r="P63" i="27"/>
  <c r="O63" i="27"/>
  <c r="N63" i="27"/>
  <c r="M63" i="27"/>
  <c r="L63" i="27"/>
  <c r="K63" i="27"/>
  <c r="I63" i="27"/>
  <c r="H63" i="27"/>
  <c r="G63" i="27"/>
  <c r="F63" i="27"/>
  <c r="E63" i="27"/>
  <c r="D63" i="27"/>
  <c r="AE62" i="27"/>
  <c r="AD62" i="27"/>
  <c r="AC62" i="27"/>
  <c r="AB62" i="27"/>
  <c r="AA62" i="27"/>
  <c r="Z62" i="27"/>
  <c r="Y62" i="27"/>
  <c r="X62" i="27"/>
  <c r="W62" i="27"/>
  <c r="V62" i="27"/>
  <c r="U62" i="27"/>
  <c r="T62" i="27"/>
  <c r="S62" i="27"/>
  <c r="R62" i="27"/>
  <c r="Q62" i="27"/>
  <c r="P62" i="27"/>
  <c r="O62" i="27"/>
  <c r="N62" i="27"/>
  <c r="M62" i="27"/>
  <c r="L62" i="27"/>
  <c r="K62" i="27"/>
  <c r="J62" i="27"/>
  <c r="I62" i="27"/>
  <c r="H62" i="27"/>
  <c r="E62" i="27"/>
  <c r="D62" i="27"/>
  <c r="AE61" i="27"/>
  <c r="AD61" i="27"/>
  <c r="AC61" i="27"/>
  <c r="AB61" i="27"/>
  <c r="AA61" i="27"/>
  <c r="Z61" i="27"/>
  <c r="Y61" i="27"/>
  <c r="X61" i="27"/>
  <c r="W61" i="27"/>
  <c r="V61" i="27"/>
  <c r="U61" i="27"/>
  <c r="T61" i="27"/>
  <c r="S61" i="27"/>
  <c r="R61" i="27"/>
  <c r="Q61" i="27"/>
  <c r="P61" i="27"/>
  <c r="O61" i="27"/>
  <c r="N61" i="27"/>
  <c r="M61" i="27"/>
  <c r="L61" i="27"/>
  <c r="K61" i="27"/>
  <c r="H61" i="27"/>
  <c r="G61" i="27"/>
  <c r="E61" i="27"/>
  <c r="D61" i="27"/>
  <c r="AE60" i="27"/>
  <c r="AD60" i="27"/>
  <c r="AC60" i="27"/>
  <c r="AB60" i="27"/>
  <c r="AA60" i="27"/>
  <c r="Z60" i="27"/>
  <c r="Y60" i="27"/>
  <c r="X60" i="27"/>
  <c r="W60" i="27"/>
  <c r="V60" i="27"/>
  <c r="U60" i="27"/>
  <c r="T60" i="27"/>
  <c r="S60" i="27"/>
  <c r="R60" i="27"/>
  <c r="Q60" i="27"/>
  <c r="P60" i="27"/>
  <c r="O60" i="27"/>
  <c r="N60" i="27"/>
  <c r="M60" i="27"/>
  <c r="L60" i="27"/>
  <c r="K60" i="27"/>
  <c r="H60" i="27"/>
  <c r="F60" i="27"/>
  <c r="E60" i="27"/>
  <c r="D60" i="27"/>
  <c r="AE59" i="27"/>
  <c r="AD59" i="27"/>
  <c r="AC59" i="27"/>
  <c r="AB59" i="27"/>
  <c r="AA59" i="27"/>
  <c r="Z59" i="27"/>
  <c r="Y59" i="27"/>
  <c r="X59" i="27"/>
  <c r="W59" i="27"/>
  <c r="V59" i="27"/>
  <c r="U59" i="27"/>
  <c r="T59" i="27"/>
  <c r="S59" i="27"/>
  <c r="R59" i="27"/>
  <c r="Q59" i="27"/>
  <c r="P59" i="27"/>
  <c r="O59" i="27"/>
  <c r="N59" i="27"/>
  <c r="M59" i="27"/>
  <c r="L59" i="27"/>
  <c r="K59" i="27"/>
  <c r="AE58" i="27"/>
  <c r="AD58" i="27"/>
  <c r="AC58" i="27"/>
  <c r="AB58" i="27"/>
  <c r="AA58" i="27"/>
  <c r="Z58" i="27"/>
  <c r="Y58" i="27"/>
  <c r="X58" i="27"/>
  <c r="W58" i="27"/>
  <c r="V58" i="27"/>
  <c r="U58" i="27"/>
  <c r="T58" i="27"/>
  <c r="S58" i="27"/>
  <c r="R58" i="27"/>
  <c r="Q58" i="27"/>
  <c r="P58" i="27"/>
  <c r="O58" i="27"/>
  <c r="N58" i="27"/>
  <c r="M58" i="27"/>
  <c r="L58" i="27"/>
  <c r="J58" i="27"/>
  <c r="I58" i="27"/>
  <c r="AE57" i="27"/>
  <c r="AD57" i="27"/>
  <c r="AC57" i="27"/>
  <c r="AB57" i="27"/>
  <c r="AA57" i="27"/>
  <c r="Z57" i="27"/>
  <c r="Y57" i="27"/>
  <c r="X57" i="27"/>
  <c r="W57" i="27"/>
  <c r="V57" i="27"/>
  <c r="U57" i="27"/>
  <c r="T57" i="27"/>
  <c r="S57" i="27"/>
  <c r="R57" i="27"/>
  <c r="Q57" i="27"/>
  <c r="P57" i="27"/>
  <c r="O57" i="27"/>
  <c r="N57" i="27"/>
  <c r="M57" i="27"/>
  <c r="L57" i="27"/>
  <c r="H57" i="27"/>
  <c r="G57" i="27"/>
  <c r="AE56" i="27"/>
  <c r="AD56" i="27"/>
  <c r="AC56" i="27"/>
  <c r="AB56" i="27"/>
  <c r="AA56" i="27"/>
  <c r="Z56" i="27"/>
  <c r="Y56" i="27"/>
  <c r="X56" i="27"/>
  <c r="W56" i="27"/>
  <c r="V56" i="27"/>
  <c r="U56" i="27"/>
  <c r="T56" i="27"/>
  <c r="S56" i="27"/>
  <c r="R56" i="27"/>
  <c r="Q56" i="27"/>
  <c r="P56" i="27"/>
  <c r="O56" i="27"/>
  <c r="N56" i="27"/>
  <c r="M56" i="27"/>
  <c r="L56" i="27"/>
  <c r="K56" i="27"/>
  <c r="J56" i="27"/>
  <c r="I56" i="27"/>
  <c r="H56" i="27"/>
  <c r="G56" i="27"/>
  <c r="F56" i="27"/>
  <c r="E56" i="27"/>
  <c r="D56" i="27"/>
  <c r="C56" i="27"/>
  <c r="B56" i="27"/>
  <c r="B55" i="27"/>
  <c r="J64" i="27"/>
  <c r="B54" i="27"/>
  <c r="B74" i="27" s="1"/>
  <c r="D59" i="27"/>
  <c r="J65"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C39" i="27"/>
  <c r="B39" i="27"/>
  <c r="I57" i="27"/>
  <c r="K58" i="27"/>
  <c r="K57" i="27"/>
  <c r="D57" i="27"/>
  <c r="J60" i="27"/>
  <c r="G58" i="27"/>
  <c r="G62" i="27"/>
  <c r="I59" i="27"/>
  <c r="H58" i="27"/>
  <c r="J59" i="27"/>
  <c r="F61" i="27"/>
  <c r="J63" i="27"/>
  <c r="G60" i="27"/>
  <c r="I61" i="27"/>
  <c r="J57" i="27"/>
  <c r="J61" i="27"/>
  <c r="G59" i="27"/>
  <c r="I60" i="27"/>
  <c r="H59" i="27"/>
  <c r="F62" i="27"/>
  <c r="F43" i="2"/>
  <c r="AE50" i="2"/>
  <c r="AD50" i="2"/>
  <c r="AC50" i="2"/>
  <c r="AB50" i="2"/>
  <c r="AA50" i="2"/>
  <c r="Z50" i="2"/>
  <c r="Y50" i="2"/>
  <c r="X50" i="2"/>
  <c r="W50" i="2"/>
  <c r="V50" i="2"/>
  <c r="U50" i="2"/>
  <c r="T50" i="2"/>
  <c r="S50" i="2"/>
  <c r="R50" i="2"/>
  <c r="Q50" i="2"/>
  <c r="P50" i="2"/>
  <c r="O50" i="2"/>
  <c r="N50" i="2"/>
  <c r="M50" i="2"/>
  <c r="D79" i="1"/>
  <c r="B74" i="1"/>
  <c r="AE67" i="1"/>
  <c r="AD67" i="1"/>
  <c r="AC67" i="1"/>
  <c r="AB67" i="1"/>
  <c r="AA67" i="1"/>
  <c r="Z67" i="1"/>
  <c r="Y67" i="1"/>
  <c r="X67" i="1"/>
  <c r="W67" i="1"/>
  <c r="V67" i="1"/>
  <c r="U67" i="1"/>
  <c r="T67" i="1"/>
  <c r="S67" i="1"/>
  <c r="R67" i="1"/>
  <c r="Q67" i="1"/>
  <c r="P67" i="1"/>
  <c r="O67" i="1"/>
  <c r="N67" i="1"/>
  <c r="M67" i="1"/>
  <c r="B52" i="1"/>
  <c r="AE50" i="1"/>
  <c r="AD50" i="1"/>
  <c r="AC50" i="1"/>
  <c r="AB50" i="1"/>
  <c r="AA50" i="1"/>
  <c r="Z50" i="1"/>
  <c r="Y50" i="1"/>
  <c r="X50" i="1"/>
  <c r="W50" i="1"/>
  <c r="V50" i="1"/>
  <c r="U50" i="1"/>
  <c r="T50" i="1"/>
  <c r="S50" i="1"/>
  <c r="R50" i="1"/>
  <c r="Q50" i="1"/>
  <c r="P50" i="1"/>
  <c r="O50" i="1"/>
  <c r="N50" i="1"/>
  <c r="M50" i="1"/>
  <c r="B45" i="1"/>
  <c r="B42" i="1"/>
  <c r="B41" i="1"/>
  <c r="L50" i="2"/>
  <c r="K50" i="2"/>
  <c r="J50" i="2"/>
  <c r="I50" i="2"/>
  <c r="H50" i="2"/>
  <c r="G50" i="2"/>
  <c r="F50" i="2"/>
  <c r="E50" i="2"/>
  <c r="D50" i="2"/>
  <c r="C50" i="2"/>
  <c r="B50" i="2"/>
  <c r="B108" i="3"/>
  <c r="N108" i="3" s="1"/>
  <c r="B107" i="3"/>
  <c r="B106" i="3"/>
  <c r="N106" i="3" s="1"/>
  <c r="B105" i="3"/>
  <c r="N105" i="3" s="1"/>
  <c r="B104" i="3"/>
  <c r="N104" i="3" s="1"/>
  <c r="B103" i="3"/>
  <c r="N103" i="3" s="1"/>
  <c r="B102" i="3"/>
  <c r="B101" i="3"/>
  <c r="N101" i="3" s="1"/>
  <c r="B100" i="3"/>
  <c r="N100" i="3"/>
  <c r="B99" i="3"/>
  <c r="N99" i="3"/>
  <c r="B98" i="3"/>
  <c r="N98" i="3"/>
  <c r="B97" i="3"/>
  <c r="N97" i="3"/>
  <c r="B96" i="3"/>
  <c r="B95" i="3"/>
  <c r="N95" i="3"/>
  <c r="B94" i="3"/>
  <c r="N94" i="3"/>
  <c r="B93" i="3"/>
  <c r="N93" i="3" s="1"/>
  <c r="B92" i="3"/>
  <c r="N92" i="3"/>
  <c r="B91" i="3"/>
  <c r="N91" i="3"/>
  <c r="B90" i="3"/>
  <c r="N90" i="3"/>
  <c r="B89" i="3"/>
  <c r="N89" i="3"/>
  <c r="B88" i="3"/>
  <c r="N88" i="3" s="1"/>
  <c r="B87" i="3"/>
  <c r="N87" i="3"/>
  <c r="B86" i="3"/>
  <c r="B85" i="3"/>
  <c r="N85" i="3" s="1"/>
  <c r="B84" i="3"/>
  <c r="N84" i="3" s="1"/>
  <c r="B83" i="3"/>
  <c r="B82" i="3"/>
  <c r="N82" i="3" s="1"/>
  <c r="B81" i="3"/>
  <c r="B80" i="3"/>
  <c r="B79" i="3"/>
  <c r="N79" i="3" s="1"/>
  <c r="B78" i="3"/>
  <c r="N78" i="3" s="1"/>
  <c r="B77" i="3"/>
  <c r="B76" i="3"/>
  <c r="B75" i="3"/>
  <c r="N75" i="3" s="1"/>
  <c r="B74" i="3"/>
  <c r="N74" i="3" s="1"/>
  <c r="B73" i="3"/>
  <c r="N73" i="3" s="1"/>
  <c r="B72" i="3"/>
  <c r="N72" i="3"/>
  <c r="B71" i="3"/>
  <c r="B70" i="3"/>
  <c r="B69" i="3"/>
  <c r="N69" i="3" s="1"/>
  <c r="B68" i="3"/>
  <c r="N68" i="3" s="1"/>
  <c r="B67" i="3"/>
  <c r="B66" i="3"/>
  <c r="N66" i="3" s="1"/>
  <c r="B65" i="3"/>
  <c r="N65" i="3"/>
  <c r="B64" i="3"/>
  <c r="B63" i="3"/>
  <c r="B62" i="3"/>
  <c r="B61" i="3"/>
  <c r="B60" i="3"/>
  <c r="N60" i="3"/>
  <c r="B59" i="3"/>
  <c r="B58" i="3"/>
  <c r="N58" i="3" s="1"/>
  <c r="B57" i="3"/>
  <c r="N57" i="3"/>
  <c r="B56" i="3"/>
  <c r="N56" i="3" s="1"/>
  <c r="B55" i="3"/>
  <c r="N55" i="3"/>
  <c r="B54" i="3"/>
  <c r="N54" i="3" s="1"/>
  <c r="B53" i="3"/>
  <c r="N53" i="3" s="1"/>
  <c r="B52" i="3"/>
  <c r="B51" i="3"/>
  <c r="B50" i="3"/>
  <c r="B49" i="3"/>
  <c r="B48" i="3"/>
  <c r="N48" i="3" s="1"/>
  <c r="B47" i="3"/>
  <c r="B46" i="3"/>
  <c r="N46" i="3" s="1"/>
  <c r="B45" i="3"/>
  <c r="B44" i="3"/>
  <c r="N44" i="3" s="1"/>
  <c r="B43" i="3"/>
  <c r="B42" i="3"/>
  <c r="B41" i="3"/>
  <c r="B40" i="3"/>
  <c r="N40" i="3" s="1"/>
  <c r="B39" i="3"/>
  <c r="B38" i="3"/>
  <c r="N38" i="3"/>
  <c r="B37" i="3"/>
  <c r="B36" i="3"/>
  <c r="B35" i="3"/>
  <c r="N35" i="3" s="1"/>
  <c r="B34" i="3"/>
  <c r="B33" i="3"/>
  <c r="B32" i="3"/>
  <c r="B31" i="3"/>
  <c r="B30" i="3"/>
  <c r="N30" i="3"/>
  <c r="B29" i="3"/>
  <c r="N29" i="3" s="1"/>
  <c r="B28" i="3"/>
  <c r="N28" i="3"/>
  <c r="B27" i="3"/>
  <c r="B26" i="3"/>
  <c r="N26" i="3"/>
  <c r="B25" i="3"/>
  <c r="N25" i="3" s="1"/>
  <c r="B24" i="3"/>
  <c r="B23" i="3"/>
  <c r="B22" i="3"/>
  <c r="B21" i="3"/>
  <c r="B20" i="3"/>
  <c r="B19" i="3"/>
  <c r="B18" i="3"/>
  <c r="B17" i="3"/>
  <c r="N17" i="3" s="1"/>
  <c r="B16" i="3"/>
  <c r="N16" i="3" s="1"/>
  <c r="B15" i="3"/>
  <c r="N15" i="3"/>
  <c r="B14" i="3"/>
  <c r="B13" i="3"/>
  <c r="N13" i="3"/>
  <c r="B12" i="3"/>
  <c r="B11" i="3"/>
  <c r="B10" i="3"/>
  <c r="N10" i="3"/>
  <c r="N9" i="3"/>
  <c r="C108" i="2"/>
  <c r="L67" i="1"/>
  <c r="K67" i="1"/>
  <c r="J67" i="1"/>
  <c r="I67" i="1"/>
  <c r="H67" i="1"/>
  <c r="G67" i="1"/>
  <c r="F67" i="1"/>
  <c r="E67" i="1"/>
  <c r="D67" i="1"/>
  <c r="C67" i="1"/>
  <c r="B67" i="1"/>
  <c r="L50" i="1"/>
  <c r="K50" i="1"/>
  <c r="J50" i="1"/>
  <c r="I50" i="1"/>
  <c r="H50" i="1"/>
  <c r="G50" i="1"/>
  <c r="F50" i="1"/>
  <c r="E50" i="1"/>
  <c r="D50" i="1"/>
  <c r="C50" i="1"/>
  <c r="B50" i="1"/>
  <c r="F59" i="27"/>
  <c r="E57" i="27"/>
  <c r="D58" i="27"/>
  <c r="F58" i="27"/>
  <c r="F57" i="27"/>
  <c r="E58" i="27"/>
  <c r="E59" i="27"/>
  <c r="N96" i="3"/>
  <c r="X7" i="37"/>
  <c r="P11" i="37"/>
  <c r="P10" i="37"/>
  <c r="P16" i="37" s="1"/>
  <c r="P18" i="37" s="1"/>
  <c r="N23" i="3"/>
  <c r="N76" i="3"/>
  <c r="AB15" i="37"/>
  <c r="AB16" i="37" s="1"/>
  <c r="AB7" i="37"/>
  <c r="AB10" i="37" s="1"/>
  <c r="AB8" i="37"/>
  <c r="L20" i="37"/>
  <c r="L17" i="37"/>
  <c r="AC7" i="37"/>
  <c r="AC10" i="37" s="1"/>
  <c r="X8" i="37"/>
  <c r="B12" i="37"/>
  <c r="L11" i="37"/>
  <c r="L12" i="37"/>
  <c r="L10" i="37"/>
  <c r="L16" i="37" s="1"/>
  <c r="C20" i="37"/>
  <c r="C21" i="37" s="1"/>
  <c r="F23" i="37"/>
  <c r="F21" i="37"/>
  <c r="K23" i="37"/>
  <c r="M12" i="37"/>
  <c r="M10" i="37"/>
  <c r="M16" i="37" s="1"/>
  <c r="M18" i="37" s="1"/>
  <c r="P17" i="37"/>
  <c r="AC19" i="37"/>
  <c r="AG7" i="37"/>
  <c r="AG12" i="37"/>
  <c r="AG8" i="37"/>
  <c r="AG19" i="37"/>
  <c r="D11" i="37"/>
  <c r="D12" i="37"/>
  <c r="Q17" i="37"/>
  <c r="Q20" i="37"/>
  <c r="N102" i="3"/>
  <c r="H11" i="37"/>
  <c r="H10" i="37"/>
  <c r="H16" i="37"/>
  <c r="AG15" i="37"/>
  <c r="AG20" i="37" s="1"/>
  <c r="AG23" i="37" s="1"/>
  <c r="AC15" i="37"/>
  <c r="AC17" i="37" s="1"/>
  <c r="AB19" i="37"/>
  <c r="AH7" i="37"/>
  <c r="AH10" i="37" s="1"/>
  <c r="AH8" i="37"/>
  <c r="AH16" i="37" s="1"/>
  <c r="AH18" i="37" s="1"/>
  <c r="C23" i="37"/>
  <c r="E11" i="37"/>
  <c r="F17" i="37"/>
  <c r="AK19" i="37"/>
  <c r="AK7" i="37"/>
  <c r="AK11" i="37" s="1"/>
  <c r="AD15" i="37"/>
  <c r="G20" i="37"/>
  <c r="AF15" i="37"/>
  <c r="AF17" i="37" s="1"/>
  <c r="AF19" i="37"/>
  <c r="AF8" i="37"/>
  <c r="Z8" i="37"/>
  <c r="F11" i="37"/>
  <c r="N12" i="37"/>
  <c r="E21" i="37"/>
  <c r="AH20" i="37"/>
  <c r="AH23" i="37" s="1"/>
  <c r="AF20" i="37"/>
  <c r="AF23" i="37" s="1"/>
  <c r="AH12" i="37"/>
  <c r="X11" i="37"/>
  <c r="X12" i="37"/>
  <c r="AC16" i="37"/>
  <c r="AC18" i="37" s="1"/>
  <c r="AK20" i="37"/>
  <c r="L21" i="37"/>
  <c r="X10" i="37"/>
  <c r="G23" i="37"/>
  <c r="G21" i="37"/>
  <c r="AG17" i="37"/>
  <c r="AD17" i="37"/>
  <c r="AD20" i="37"/>
  <c r="AK17" i="37"/>
  <c r="Q23" i="37"/>
  <c r="Q21" i="37"/>
  <c r="AB17" i="37"/>
  <c r="AH21" i="37"/>
  <c r="B23" i="37" l="1"/>
  <c r="B11" i="37"/>
  <c r="B16" i="37" s="1"/>
  <c r="B18" i="37" s="1"/>
  <c r="B20" i="37"/>
  <c r="B21" i="37" s="1"/>
  <c r="B63" i="27"/>
  <c r="C58" i="27"/>
  <c r="B61" i="27"/>
  <c r="C59" i="27"/>
  <c r="B59" i="27"/>
  <c r="B62" i="27"/>
  <c r="C57" i="27"/>
  <c r="C62" i="27"/>
  <c r="C63" i="27"/>
  <c r="B64" i="27"/>
  <c r="B67" i="27"/>
  <c r="B69" i="27"/>
  <c r="B71" i="27"/>
  <c r="B73" i="27"/>
  <c r="B60" i="27"/>
  <c r="C61" i="27"/>
  <c r="C64" i="27"/>
  <c r="B65" i="27"/>
  <c r="B49" i="27"/>
  <c r="B57" i="27"/>
  <c r="B95" i="27" s="1"/>
  <c r="B97" i="27" s="1"/>
  <c r="B58" i="27"/>
  <c r="C60" i="27"/>
  <c r="C65" i="27"/>
  <c r="B66" i="27"/>
  <c r="B68" i="27"/>
  <c r="B70" i="27"/>
  <c r="B72" i="27"/>
  <c r="B96" i="27"/>
  <c r="B48" i="36"/>
  <c r="B47" i="36"/>
  <c r="B43" i="36"/>
  <c r="B44" i="36" s="1"/>
  <c r="B50" i="36" s="1"/>
  <c r="C41" i="36"/>
  <c r="C43" i="36" s="1"/>
  <c r="X20" i="37"/>
  <c r="X17" i="37"/>
  <c r="X16" i="37"/>
  <c r="X18" i="37" s="1"/>
  <c r="AG21" i="37"/>
  <c r="L18" i="37"/>
  <c r="N31" i="3"/>
  <c r="N37" i="3"/>
  <c r="N39" i="3"/>
  <c r="N77" i="3"/>
  <c r="N81" i="3"/>
  <c r="N83" i="3"/>
  <c r="W10" i="37"/>
  <c r="W19" i="37"/>
  <c r="W7" i="37"/>
  <c r="W8" i="37"/>
  <c r="Y11" i="37"/>
  <c r="R12" i="37"/>
  <c r="R11" i="37"/>
  <c r="R10" i="37"/>
  <c r="R16" i="37" s="1"/>
  <c r="R18" i="37" s="1"/>
  <c r="AE15" i="37"/>
  <c r="AE17" i="37" s="1"/>
  <c r="AJ15" i="37"/>
  <c r="AJ19" i="37"/>
  <c r="AJ8" i="37"/>
  <c r="O12" i="37"/>
  <c r="O10" i="37"/>
  <c r="O11" i="37"/>
  <c r="D20" i="37"/>
  <c r="D21" i="37" s="1"/>
  <c r="D17" i="37"/>
  <c r="AK18" i="37"/>
  <c r="N41" i="3"/>
  <c r="AB20" i="37"/>
  <c r="AB23" i="37" s="1"/>
  <c r="AC20" i="37"/>
  <c r="AC21" i="37" s="1"/>
  <c r="AK10" i="37"/>
  <c r="AK16" i="37" s="1"/>
  <c r="N19" i="3"/>
  <c r="AF12" i="37"/>
  <c r="AF11" i="37"/>
  <c r="AF10" i="37"/>
  <c r="Y7" i="37"/>
  <c r="Y12" i="37" s="1"/>
  <c r="Y19" i="37"/>
  <c r="Y10" i="37"/>
  <c r="AD7" i="37"/>
  <c r="AD19" i="37"/>
  <c r="AD8" i="37"/>
  <c r="S17" i="37"/>
  <c r="S16" i="37"/>
  <c r="S18" i="37" s="1"/>
  <c r="B43" i="2"/>
  <c r="B44" i="2" s="1"/>
  <c r="B46" i="2"/>
  <c r="B48" i="2" s="1"/>
  <c r="C93" i="42"/>
  <c r="AF16" i="37"/>
  <c r="AF18" i="37" s="1"/>
  <c r="AB18" i="37"/>
  <c r="N12" i="3"/>
  <c r="N22" i="3"/>
  <c r="N107" i="3"/>
  <c r="C42" i="36"/>
  <c r="AB11" i="37"/>
  <c r="O24" i="37"/>
  <c r="AB12" i="37"/>
  <c r="AH11" i="37"/>
  <c r="AK12" i="37"/>
  <c r="Y15" i="37"/>
  <c r="N61" i="3"/>
  <c r="N80" i="3"/>
  <c r="N86" i="3"/>
  <c r="B40" i="27"/>
  <c r="D18" i="37"/>
  <c r="V7" i="37"/>
  <c r="V11" i="37" s="1"/>
  <c r="V8" i="37"/>
  <c r="F16" i="37"/>
  <c r="F18" i="37" s="1"/>
  <c r="H17" i="37"/>
  <c r="H18" i="37" s="1"/>
  <c r="H20" i="37"/>
  <c r="H21" i="37" s="1"/>
  <c r="B47" i="41"/>
  <c r="E102" i="2"/>
  <c r="E16" i="37"/>
  <c r="E18" i="37" s="1"/>
  <c r="K21" i="37"/>
  <c r="O21" i="37"/>
  <c r="B47" i="2"/>
  <c r="B46" i="42"/>
  <c r="B47" i="42" s="1"/>
  <c r="O23" i="37"/>
  <c r="AI15" i="37"/>
  <c r="AI17" i="37" s="1"/>
  <c r="AE7" i="37"/>
  <c r="AE11" i="37" s="1"/>
  <c r="D23" i="37"/>
  <c r="B44" i="42"/>
  <c r="B100" i="27"/>
  <c r="C45" i="36"/>
  <c r="E23" i="37"/>
  <c r="B44" i="41"/>
  <c r="C47" i="41" s="1"/>
  <c r="C61" i="41"/>
  <c r="E92" i="35"/>
  <c r="J26" i="35"/>
  <c r="AC26" i="35"/>
  <c r="D67" i="35"/>
  <c r="E88" i="35"/>
  <c r="B26" i="35"/>
  <c r="Q26" i="35"/>
  <c r="W26" i="35"/>
  <c r="AJ26" i="35"/>
  <c r="AB21" i="37"/>
  <c r="AK21" i="37"/>
  <c r="AK23" i="37"/>
  <c r="R24" i="37" s="1"/>
  <c r="N34" i="3"/>
  <c r="N51" i="3"/>
  <c r="N63" i="3"/>
  <c r="B55" i="1"/>
  <c r="N14" i="3"/>
  <c r="N18" i="3"/>
  <c r="N36" i="3"/>
  <c r="N52" i="3"/>
  <c r="H23" i="37"/>
  <c r="N27" i="3"/>
  <c r="N45" i="3"/>
  <c r="N47" i="3"/>
  <c r="B43" i="1"/>
  <c r="B44" i="1" s="1"/>
  <c r="B46" i="1"/>
  <c r="B47" i="1" s="1"/>
  <c r="C20" i="33"/>
  <c r="C20" i="34"/>
  <c r="C20" i="31"/>
  <c r="C20" i="30"/>
  <c r="C20" i="32"/>
  <c r="C16" i="28"/>
  <c r="AF21" i="37"/>
  <c r="N33" i="3"/>
  <c r="N62" i="3"/>
  <c r="N11" i="3"/>
  <c r="N20" i="3"/>
  <c r="N24" i="3"/>
  <c r="N42" i="3"/>
  <c r="N64" i="3"/>
  <c r="N71" i="3"/>
  <c r="P23" i="37"/>
  <c r="P21" i="37"/>
  <c r="Z15" i="37"/>
  <c r="Z7" i="37"/>
  <c r="AI20" i="37"/>
  <c r="N10" i="37"/>
  <c r="N16" i="37" s="1"/>
  <c r="N11" i="37"/>
  <c r="J16" i="37"/>
  <c r="J17" i="37"/>
  <c r="J20" i="37"/>
  <c r="J23" i="37" s="1"/>
  <c r="AG10" i="37"/>
  <c r="AG16" i="37" s="1"/>
  <c r="AG18" i="37" s="1"/>
  <c r="AG11" i="37"/>
  <c r="N21" i="3"/>
  <c r="N32" i="3"/>
  <c r="N43" i="3"/>
  <c r="N49" i="3"/>
  <c r="N50" i="3"/>
  <c r="N59" i="3"/>
  <c r="N70" i="3"/>
  <c r="C43" i="42"/>
  <c r="C46" i="42"/>
  <c r="N67" i="3"/>
  <c r="B145" i="27"/>
  <c r="B149" i="27" s="1"/>
  <c r="C155" i="27" s="1"/>
  <c r="E181" i="27" s="1"/>
  <c r="B117" i="27"/>
  <c r="H161" i="27" s="1"/>
  <c r="AJ10" i="37"/>
  <c r="AJ11" i="37"/>
  <c r="B50" i="27"/>
  <c r="B51" i="27"/>
  <c r="J21" i="37"/>
  <c r="S20" i="37"/>
  <c r="S23" i="37" s="1"/>
  <c r="U15" i="37"/>
  <c r="U7" i="37"/>
  <c r="U8" i="37"/>
  <c r="U19" i="37"/>
  <c r="W15" i="37"/>
  <c r="C10" i="37"/>
  <c r="C16" i="37" s="1"/>
  <c r="C18" i="37" s="1"/>
  <c r="C11" i="37"/>
  <c r="I11" i="37"/>
  <c r="I10" i="37"/>
  <c r="I16" i="37" s="1"/>
  <c r="I18" i="37" s="1"/>
  <c r="I12" i="37"/>
  <c r="N20" i="37"/>
  <c r="N17" i="37"/>
  <c r="M23" i="37"/>
  <c r="M24" i="37" s="1"/>
  <c r="C42" i="2"/>
  <c r="C45" i="2"/>
  <c r="C87" i="2"/>
  <c r="C41" i="2"/>
  <c r="AL7" i="37"/>
  <c r="AL19" i="37"/>
  <c r="AL15" i="37"/>
  <c r="AL8" i="37"/>
  <c r="AL10" i="37"/>
  <c r="V15" i="37"/>
  <c r="AA7" i="37"/>
  <c r="AA12" i="37" s="1"/>
  <c r="AA15" i="37"/>
  <c r="AA19" i="37"/>
  <c r="AA8" i="37"/>
  <c r="G16" i="37"/>
  <c r="G18" i="37" s="1"/>
  <c r="O16" i="37"/>
  <c r="C45" i="27"/>
  <c r="C48" i="27"/>
  <c r="C44" i="27"/>
  <c r="B47" i="27"/>
  <c r="Q11" i="37"/>
  <c r="Q10" i="37"/>
  <c r="Q16" i="37" s="1"/>
  <c r="Q18" i="37" s="1"/>
  <c r="Q12" i="37"/>
  <c r="S21" i="37"/>
  <c r="C95" i="42"/>
  <c r="C101" i="42"/>
  <c r="C87" i="42"/>
  <c r="C42" i="42"/>
  <c r="C44" i="42" s="1"/>
  <c r="C45" i="42"/>
  <c r="C91" i="42"/>
  <c r="V10" i="37"/>
  <c r="AI19" i="37"/>
  <c r="O17" i="37"/>
  <c r="I20" i="37"/>
  <c r="E157" i="2" l="1"/>
  <c r="D47" i="2"/>
  <c r="D50" i="27"/>
  <c r="C46" i="36"/>
  <c r="C48" i="36" s="1"/>
  <c r="Y17" i="37"/>
  <c r="Y16" i="37"/>
  <c r="Y18" i="37" s="1"/>
  <c r="Y20" i="37"/>
  <c r="AJ16" i="37"/>
  <c r="AJ18" i="37" s="1"/>
  <c r="C47" i="1"/>
  <c r="C47" i="36"/>
  <c r="AJ21" i="37"/>
  <c r="AA10" i="37"/>
  <c r="V12" i="37"/>
  <c r="AE10" i="37"/>
  <c r="AE16" i="37" s="1"/>
  <c r="AE18" i="37" s="1"/>
  <c r="D47" i="42"/>
  <c r="B48" i="42"/>
  <c r="D153" i="2"/>
  <c r="D146" i="2"/>
  <c r="F117" i="2"/>
  <c r="F114" i="2"/>
  <c r="F125" i="2"/>
  <c r="F7" i="3" s="1"/>
  <c r="B105" i="27"/>
  <c r="B103" i="27"/>
  <c r="Y23" i="37"/>
  <c r="F24" i="37" s="1"/>
  <c r="Y21" i="37"/>
  <c r="AJ17" i="37"/>
  <c r="AJ20" i="37"/>
  <c r="AJ23" i="37" s="1"/>
  <c r="Q24" i="37" s="1"/>
  <c r="W12" i="37"/>
  <c r="W11" i="37"/>
  <c r="C44" i="36"/>
  <c r="AD11" i="37"/>
  <c r="AD10" i="37"/>
  <c r="AD16" i="37" s="1"/>
  <c r="AD18" i="37" s="1"/>
  <c r="AD12" i="37"/>
  <c r="AE20" i="37"/>
  <c r="AI16" i="37"/>
  <c r="AI18" i="37" s="1"/>
  <c r="D149" i="2"/>
  <c r="C100" i="27"/>
  <c r="AD21" i="37"/>
  <c r="AD23" i="37"/>
  <c r="K24" i="37" s="1"/>
  <c r="AE12" i="37"/>
  <c r="AC23" i="37"/>
  <c r="J24" i="37" s="1"/>
  <c r="X21" i="37"/>
  <c r="X23" i="37"/>
  <c r="E24" i="37" s="1"/>
  <c r="C103" i="42"/>
  <c r="C89" i="42"/>
  <c r="C97" i="42" s="1"/>
  <c r="AA20" i="37"/>
  <c r="AA21" i="37" s="1"/>
  <c r="AA17" i="37"/>
  <c r="AA16" i="37"/>
  <c r="AL11" i="37"/>
  <c r="AL12" i="37"/>
  <c r="Z11" i="37"/>
  <c r="Z10" i="37"/>
  <c r="Z12" i="37"/>
  <c r="E88" i="31"/>
  <c r="Q26" i="31"/>
  <c r="AC26" i="31"/>
  <c r="J26" i="31"/>
  <c r="AJ26" i="31"/>
  <c r="W26" i="31"/>
  <c r="E92" i="31"/>
  <c r="B26" i="31"/>
  <c r="D67" i="31"/>
  <c r="B88" i="1"/>
  <c r="B92" i="1" s="1"/>
  <c r="C98" i="1" s="1"/>
  <c r="B60" i="1"/>
  <c r="H104" i="1" s="1"/>
  <c r="R36" i="35"/>
  <c r="T43" i="35"/>
  <c r="AF43" i="35"/>
  <c r="AD36" i="35"/>
  <c r="AI21" i="37"/>
  <c r="AI23" i="37"/>
  <c r="I21" i="37"/>
  <c r="I23" i="37"/>
  <c r="I24" i="37" s="1"/>
  <c r="C105" i="42"/>
  <c r="C46" i="2"/>
  <c r="C47" i="2" s="1"/>
  <c r="C43" i="2"/>
  <c r="C44" i="2" s="1"/>
  <c r="U12" i="37"/>
  <c r="U10" i="37"/>
  <c r="U16" i="37" s="1"/>
  <c r="U11" i="37"/>
  <c r="J18" i="37"/>
  <c r="N18" i="37"/>
  <c r="Z17" i="37"/>
  <c r="Z20" i="37"/>
  <c r="Z16" i="37"/>
  <c r="Z18" i="37" s="1"/>
  <c r="E84" i="28"/>
  <c r="E88" i="28"/>
  <c r="B22" i="28"/>
  <c r="D63" i="28"/>
  <c r="J22" i="28"/>
  <c r="AC22" i="28"/>
  <c r="AJ22" i="28"/>
  <c r="Q22" i="28"/>
  <c r="W22" i="28"/>
  <c r="B26" i="34"/>
  <c r="J26" i="34"/>
  <c r="W26" i="34"/>
  <c r="E92" i="34"/>
  <c r="Q26" i="34"/>
  <c r="D67" i="34"/>
  <c r="AJ26" i="34"/>
  <c r="E88" i="34"/>
  <c r="AC26" i="34"/>
  <c r="E43" i="35"/>
  <c r="C36" i="35"/>
  <c r="K36" i="35"/>
  <c r="M43" i="35"/>
  <c r="C47" i="42"/>
  <c r="C48" i="42"/>
  <c r="C49" i="27"/>
  <c r="C51" i="27" s="1"/>
  <c r="C46" i="27"/>
  <c r="C47" i="27" s="1"/>
  <c r="AA23" i="37"/>
  <c r="H24" i="37" s="1"/>
  <c r="V17" i="37"/>
  <c r="V16" i="37"/>
  <c r="V20" i="37"/>
  <c r="AL16" i="37"/>
  <c r="AL17" i="37"/>
  <c r="AL20" i="37"/>
  <c r="AL21" i="37" s="1"/>
  <c r="W20" i="37"/>
  <c r="W16" i="37"/>
  <c r="W17" i="37"/>
  <c r="U17" i="37"/>
  <c r="U20" i="37"/>
  <c r="U21" i="37" s="1"/>
  <c r="AC26" i="32"/>
  <c r="D67" i="32"/>
  <c r="J26" i="32"/>
  <c r="W26" i="32"/>
  <c r="E92" i="32"/>
  <c r="E88" i="32"/>
  <c r="Q26" i="32"/>
  <c r="AJ26" i="32"/>
  <c r="B26" i="32"/>
  <c r="D67" i="33"/>
  <c r="E92" i="33"/>
  <c r="B26" i="33"/>
  <c r="W26" i="33"/>
  <c r="AJ26" i="33"/>
  <c r="E88" i="33"/>
  <c r="J26" i="33"/>
  <c r="AC26" i="33"/>
  <c r="Q26" i="33"/>
  <c r="AK36" i="35"/>
  <c r="AM43" i="35"/>
  <c r="E47" i="42"/>
  <c r="C99" i="42"/>
  <c r="C107" i="42" s="1"/>
  <c r="C111" i="42" s="1"/>
  <c r="C50" i="27"/>
  <c r="O18" i="37"/>
  <c r="N21" i="37"/>
  <c r="N23" i="37"/>
  <c r="N24" i="37" s="1"/>
  <c r="AA11" i="37"/>
  <c r="C22" i="30"/>
  <c r="E75" i="30" s="1"/>
  <c r="C22" i="35"/>
  <c r="J168" i="27"/>
  <c r="C14" i="28" s="1"/>
  <c r="G1" i="29"/>
  <c r="C22" i="31"/>
  <c r="E75" i="31" s="1"/>
  <c r="C18" i="28"/>
  <c r="E71" i="28" s="1"/>
  <c r="C22" i="33"/>
  <c r="E75" i="33" s="1"/>
  <c r="H162" i="27"/>
  <c r="C22" i="34"/>
  <c r="E75" i="34" s="1"/>
  <c r="C22" i="32"/>
  <c r="E75" i="32" s="1"/>
  <c r="P24" i="37"/>
  <c r="AC26" i="30"/>
  <c r="D67" i="30"/>
  <c r="Q26" i="30"/>
  <c r="J26" i="30"/>
  <c r="E88" i="30"/>
  <c r="B26" i="30"/>
  <c r="E92" i="30"/>
  <c r="D71" i="30"/>
  <c r="AJ26" i="30"/>
  <c r="W26" i="30"/>
  <c r="Z43" i="35"/>
  <c r="X36" i="35"/>
  <c r="H161" i="2" l="1"/>
  <c r="U23" i="37"/>
  <c r="B24" i="37" s="1"/>
  <c r="E50" i="27"/>
  <c r="F50" i="27" s="1"/>
  <c r="C48" i="2"/>
  <c r="C121" i="2"/>
  <c r="D7" i="3" s="1"/>
  <c r="G96" i="3" s="1"/>
  <c r="P96" i="3" s="1"/>
  <c r="V96" i="3" s="1"/>
  <c r="Y96" i="3" s="1"/>
  <c r="C50" i="36"/>
  <c r="D50" i="36" s="1"/>
  <c r="AE21" i="37"/>
  <c r="AE23" i="37"/>
  <c r="L24" i="37" s="1"/>
  <c r="H18" i="35"/>
  <c r="H18" i="34"/>
  <c r="H18" i="32"/>
  <c r="H18" i="33"/>
  <c r="H18" i="30"/>
  <c r="H18" i="31"/>
  <c r="H14" i="28"/>
  <c r="AL23" i="37"/>
  <c r="S24" i="37" s="1"/>
  <c r="U18" i="37"/>
  <c r="E47" i="2"/>
  <c r="F47" i="2" s="1"/>
  <c r="H16" i="32"/>
  <c r="H16" i="30"/>
  <c r="H16" i="35"/>
  <c r="H16" i="33"/>
  <c r="H12" i="28"/>
  <c r="H16" i="31"/>
  <c r="H16" i="34"/>
  <c r="E79" i="30"/>
  <c r="B26" i="28"/>
  <c r="J26" i="28"/>
  <c r="AC26" i="28"/>
  <c r="AD37" i="28" s="1"/>
  <c r="W26" i="28"/>
  <c r="Q26" i="28"/>
  <c r="AJ26" i="28"/>
  <c r="AK37" i="28" s="1"/>
  <c r="E43" i="33"/>
  <c r="C36" i="33"/>
  <c r="D71" i="32"/>
  <c r="X36" i="32"/>
  <c r="Z43" i="32"/>
  <c r="W21" i="37"/>
  <c r="W23" i="37"/>
  <c r="D24" i="37" s="1"/>
  <c r="V23" i="37"/>
  <c r="C24" i="37" s="1"/>
  <c r="V21" i="37"/>
  <c r="D71" i="34"/>
  <c r="X36" i="34"/>
  <c r="Z43" i="34"/>
  <c r="AK32" i="28"/>
  <c r="AM39" i="28"/>
  <c r="C37" i="28"/>
  <c r="C32" i="28"/>
  <c r="E39" i="28"/>
  <c r="F107" i="1"/>
  <c r="X36" i="31"/>
  <c r="Z43" i="31"/>
  <c r="R36" i="31"/>
  <c r="T43" i="31"/>
  <c r="AA18" i="37"/>
  <c r="E43" i="30"/>
  <c r="C36" i="30"/>
  <c r="Z43" i="30"/>
  <c r="X36" i="30"/>
  <c r="AK36" i="30"/>
  <c r="AM43" i="30"/>
  <c r="AD36" i="30"/>
  <c r="AF43" i="30"/>
  <c r="E75" i="35"/>
  <c r="D71" i="35"/>
  <c r="T43" i="33"/>
  <c r="R36" i="33"/>
  <c r="AM43" i="33"/>
  <c r="AK36" i="33"/>
  <c r="R36" i="32"/>
  <c r="T43" i="32"/>
  <c r="K36" i="32"/>
  <c r="M43" i="32"/>
  <c r="V18" i="37"/>
  <c r="AF43" i="34"/>
  <c r="AD36" i="34"/>
  <c r="E79" i="34"/>
  <c r="M43" i="34"/>
  <c r="K36" i="34"/>
  <c r="AF39" i="28"/>
  <c r="AD32" i="28"/>
  <c r="D71" i="31"/>
  <c r="E79" i="31" s="1"/>
  <c r="AM43" i="31"/>
  <c r="AK36" i="31"/>
  <c r="M43" i="30"/>
  <c r="K36" i="30"/>
  <c r="AF43" i="33"/>
  <c r="AD36" i="33"/>
  <c r="D71" i="33"/>
  <c r="E79" i="33" s="1"/>
  <c r="E43" i="32"/>
  <c r="C36" i="32"/>
  <c r="AK36" i="32"/>
  <c r="AM43" i="32"/>
  <c r="E79" i="32"/>
  <c r="T43" i="34"/>
  <c r="R36" i="34"/>
  <c r="C36" i="34"/>
  <c r="E43" i="34"/>
  <c r="Z39" i="28"/>
  <c r="X32" i="28"/>
  <c r="X37" i="28"/>
  <c r="K32" i="28"/>
  <c r="M39" i="28"/>
  <c r="K37" i="28"/>
  <c r="D67" i="28"/>
  <c r="C36" i="31"/>
  <c r="E43" i="31"/>
  <c r="M43" i="31"/>
  <c r="K36" i="31"/>
  <c r="R36" i="30"/>
  <c r="T43" i="30"/>
  <c r="K5" i="29"/>
  <c r="J2" i="34" s="1"/>
  <c r="M2" i="34" s="1"/>
  <c r="C18" i="34" s="1"/>
  <c r="L5" i="29"/>
  <c r="J2" i="35" s="1"/>
  <c r="M2" i="35" s="1"/>
  <c r="C18" i="35" s="1"/>
  <c r="G5" i="29"/>
  <c r="J2" i="30" s="1"/>
  <c r="M2" i="30" s="1"/>
  <c r="C18" i="30" s="1"/>
  <c r="J5" i="29"/>
  <c r="J2" i="33" s="1"/>
  <c r="M2" i="33" s="1"/>
  <c r="C18" i="33" s="1"/>
  <c r="H5" i="29"/>
  <c r="J2" i="31" s="1"/>
  <c r="M2" i="31" s="1"/>
  <c r="C18" i="31" s="1"/>
  <c r="I5" i="29"/>
  <c r="J2" i="32" s="1"/>
  <c r="M2" i="32" s="1"/>
  <c r="C18" i="32" s="1"/>
  <c r="K36" i="33"/>
  <c r="M43" i="33"/>
  <c r="Z43" i="33"/>
  <c r="X36" i="33"/>
  <c r="AF43" i="32"/>
  <c r="AD36" i="32"/>
  <c r="W18" i="37"/>
  <c r="AL18" i="37"/>
  <c r="AK36" i="34"/>
  <c r="AM43" i="34"/>
  <c r="R32" i="28"/>
  <c r="R37" i="28"/>
  <c r="T39" i="28"/>
  <c r="E75" i="28"/>
  <c r="Z21" i="37"/>
  <c r="Z23" i="37"/>
  <c r="G24" i="37" s="1"/>
  <c r="AF43" i="31"/>
  <c r="AD36" i="31"/>
  <c r="G75" i="3" l="1"/>
  <c r="P75" i="3" s="1"/>
  <c r="V75" i="3" s="1"/>
  <c r="Y75" i="3" s="1"/>
  <c r="G89" i="3"/>
  <c r="P89" i="3" s="1"/>
  <c r="V89" i="3" s="1"/>
  <c r="Y89" i="3" s="1"/>
  <c r="G94" i="3"/>
  <c r="P94" i="3" s="1"/>
  <c r="V94" i="3" s="1"/>
  <c r="Y94" i="3" s="1"/>
  <c r="G18" i="3"/>
  <c r="P18" i="3" s="1"/>
  <c r="V18" i="3" s="1"/>
  <c r="Y18" i="3" s="1"/>
  <c r="G37" i="3"/>
  <c r="P37" i="3" s="1"/>
  <c r="V37" i="3" s="1"/>
  <c r="Y37" i="3" s="1"/>
  <c r="G49" i="3"/>
  <c r="P49" i="3" s="1"/>
  <c r="V49" i="3" s="1"/>
  <c r="Y49" i="3" s="1"/>
  <c r="G13" i="3"/>
  <c r="P13" i="3" s="1"/>
  <c r="V13" i="3" s="1"/>
  <c r="Y13" i="3" s="1"/>
  <c r="G19" i="3"/>
  <c r="P19" i="3" s="1"/>
  <c r="V19" i="3" s="1"/>
  <c r="Y19" i="3" s="1"/>
  <c r="G65" i="3"/>
  <c r="P65" i="3" s="1"/>
  <c r="V65" i="3" s="1"/>
  <c r="Y65" i="3" s="1"/>
  <c r="G93" i="3"/>
  <c r="P93" i="3" s="1"/>
  <c r="V93" i="3" s="1"/>
  <c r="Y93" i="3" s="1"/>
  <c r="G64" i="3"/>
  <c r="P64" i="3" s="1"/>
  <c r="V64" i="3" s="1"/>
  <c r="Y64" i="3" s="1"/>
  <c r="G45" i="3"/>
  <c r="P45" i="3" s="1"/>
  <c r="V45" i="3" s="1"/>
  <c r="Y45" i="3" s="1"/>
  <c r="G86" i="3"/>
  <c r="P86" i="3" s="1"/>
  <c r="V86" i="3" s="1"/>
  <c r="Y86" i="3" s="1"/>
  <c r="G62" i="3"/>
  <c r="P62" i="3" s="1"/>
  <c r="V62" i="3" s="1"/>
  <c r="Y62" i="3" s="1"/>
  <c r="G44" i="3"/>
  <c r="P44" i="3" s="1"/>
  <c r="V44" i="3" s="1"/>
  <c r="Y44" i="3" s="1"/>
  <c r="G16" i="3"/>
  <c r="P16" i="3" s="1"/>
  <c r="V16" i="3" s="1"/>
  <c r="Y16" i="3" s="1"/>
  <c r="G20" i="3"/>
  <c r="P20" i="3" s="1"/>
  <c r="V20" i="3" s="1"/>
  <c r="Y20" i="3" s="1"/>
  <c r="G70" i="3"/>
  <c r="P70" i="3" s="1"/>
  <c r="V70" i="3" s="1"/>
  <c r="Y70" i="3" s="1"/>
  <c r="G43" i="3"/>
  <c r="P43" i="3" s="1"/>
  <c r="V43" i="3" s="1"/>
  <c r="Y43" i="3" s="1"/>
  <c r="G28" i="3"/>
  <c r="P28" i="3" s="1"/>
  <c r="V28" i="3" s="1"/>
  <c r="Y28" i="3" s="1"/>
  <c r="G22" i="3"/>
  <c r="P22" i="3" s="1"/>
  <c r="V22" i="3" s="1"/>
  <c r="Y22" i="3" s="1"/>
  <c r="G27" i="3"/>
  <c r="P27" i="3" s="1"/>
  <c r="V27" i="3" s="1"/>
  <c r="Y27" i="3" s="1"/>
  <c r="G71" i="3"/>
  <c r="P71" i="3" s="1"/>
  <c r="V71" i="3" s="1"/>
  <c r="Y71" i="3" s="1"/>
  <c r="G104" i="3"/>
  <c r="P104" i="3" s="1"/>
  <c r="V104" i="3" s="1"/>
  <c r="Y104" i="3" s="1"/>
  <c r="G38" i="3"/>
  <c r="P38" i="3" s="1"/>
  <c r="V38" i="3" s="1"/>
  <c r="Y38" i="3" s="1"/>
  <c r="G33" i="3"/>
  <c r="P33" i="3" s="1"/>
  <c r="V33" i="3" s="1"/>
  <c r="Y33" i="3" s="1"/>
  <c r="G73" i="3"/>
  <c r="P73" i="3" s="1"/>
  <c r="V73" i="3" s="1"/>
  <c r="Y73" i="3" s="1"/>
  <c r="G102" i="3"/>
  <c r="P102" i="3" s="1"/>
  <c r="V102" i="3" s="1"/>
  <c r="Y102" i="3" s="1"/>
  <c r="G91" i="3"/>
  <c r="P91" i="3" s="1"/>
  <c r="V91" i="3" s="1"/>
  <c r="Y91" i="3" s="1"/>
  <c r="G108" i="3"/>
  <c r="P108" i="3" s="1"/>
  <c r="V108" i="3" s="1"/>
  <c r="Y108" i="3" s="1"/>
  <c r="G60" i="3"/>
  <c r="P60" i="3" s="1"/>
  <c r="V60" i="3" s="1"/>
  <c r="Y60" i="3" s="1"/>
  <c r="G12" i="3"/>
  <c r="P12" i="3" s="1"/>
  <c r="V12" i="3" s="1"/>
  <c r="Y12" i="3" s="1"/>
  <c r="G83" i="3"/>
  <c r="P83" i="3" s="1"/>
  <c r="V83" i="3" s="1"/>
  <c r="Y83" i="3" s="1"/>
  <c r="G52" i="3"/>
  <c r="P52" i="3" s="1"/>
  <c r="V52" i="3" s="1"/>
  <c r="Y52" i="3" s="1"/>
  <c r="G40" i="3"/>
  <c r="P40" i="3" s="1"/>
  <c r="V40" i="3" s="1"/>
  <c r="Y40" i="3" s="1"/>
  <c r="G79" i="3"/>
  <c r="P79" i="3" s="1"/>
  <c r="V79" i="3" s="1"/>
  <c r="Y79" i="3" s="1"/>
  <c r="G31" i="3"/>
  <c r="P31" i="3" s="1"/>
  <c r="V31" i="3" s="1"/>
  <c r="Y31" i="3" s="1"/>
  <c r="G39" i="3"/>
  <c r="P39" i="3" s="1"/>
  <c r="V39" i="3" s="1"/>
  <c r="Y39" i="3" s="1"/>
  <c r="G103" i="3"/>
  <c r="P103" i="3" s="1"/>
  <c r="V103" i="3" s="1"/>
  <c r="Y103" i="3" s="1"/>
  <c r="G14" i="3"/>
  <c r="P14" i="3" s="1"/>
  <c r="V14" i="3" s="1"/>
  <c r="Y14" i="3" s="1"/>
  <c r="G101" i="3"/>
  <c r="P101" i="3" s="1"/>
  <c r="V101" i="3" s="1"/>
  <c r="Y101" i="3" s="1"/>
  <c r="G32" i="3"/>
  <c r="P32" i="3" s="1"/>
  <c r="V32" i="3" s="1"/>
  <c r="Y32" i="3" s="1"/>
  <c r="G105" i="3"/>
  <c r="P105" i="3" s="1"/>
  <c r="V105" i="3" s="1"/>
  <c r="Y105" i="3" s="1"/>
  <c r="G72" i="3"/>
  <c r="P72" i="3" s="1"/>
  <c r="V72" i="3" s="1"/>
  <c r="Y72" i="3" s="1"/>
  <c r="G21" i="3"/>
  <c r="P21" i="3" s="1"/>
  <c r="V21" i="3" s="1"/>
  <c r="Y21" i="3" s="1"/>
  <c r="G90" i="3"/>
  <c r="P90" i="3" s="1"/>
  <c r="V90" i="3" s="1"/>
  <c r="Y90" i="3" s="1"/>
  <c r="G99" i="3"/>
  <c r="P99" i="3" s="1"/>
  <c r="V99" i="3" s="1"/>
  <c r="Y99" i="3" s="1"/>
  <c r="G68" i="3"/>
  <c r="P68" i="3" s="1"/>
  <c r="V68" i="3" s="1"/>
  <c r="Y68" i="3" s="1"/>
  <c r="G61" i="3"/>
  <c r="P61" i="3" s="1"/>
  <c r="V61" i="3" s="1"/>
  <c r="Y61" i="3" s="1"/>
  <c r="G48" i="3"/>
  <c r="P48" i="3" s="1"/>
  <c r="V48" i="3" s="1"/>
  <c r="Y48" i="3" s="1"/>
  <c r="G30" i="3"/>
  <c r="P30" i="3" s="1"/>
  <c r="V30" i="3" s="1"/>
  <c r="Y30" i="3" s="1"/>
  <c r="G54" i="3"/>
  <c r="P54" i="3" s="1"/>
  <c r="V54" i="3" s="1"/>
  <c r="Y54" i="3" s="1"/>
  <c r="G85" i="3"/>
  <c r="P85" i="3" s="1"/>
  <c r="V85" i="3" s="1"/>
  <c r="Y85" i="3" s="1"/>
  <c r="G25" i="3"/>
  <c r="P25" i="3" s="1"/>
  <c r="V25" i="3" s="1"/>
  <c r="Y25" i="3" s="1"/>
  <c r="G82" i="3"/>
  <c r="P82" i="3" s="1"/>
  <c r="V82" i="3" s="1"/>
  <c r="Y82" i="3" s="1"/>
  <c r="G29" i="3"/>
  <c r="P29" i="3" s="1"/>
  <c r="V29" i="3" s="1"/>
  <c r="Y29" i="3" s="1"/>
  <c r="G36" i="3"/>
  <c r="P36" i="3" s="1"/>
  <c r="V36" i="3" s="1"/>
  <c r="Y36" i="3" s="1"/>
  <c r="G84" i="3"/>
  <c r="P84" i="3" s="1"/>
  <c r="V84" i="3" s="1"/>
  <c r="Y84" i="3" s="1"/>
  <c r="G11" i="3"/>
  <c r="P11" i="3" s="1"/>
  <c r="V11" i="3" s="1"/>
  <c r="Y11" i="3" s="1"/>
  <c r="G34" i="3"/>
  <c r="P34" i="3" s="1"/>
  <c r="V34" i="3" s="1"/>
  <c r="Y34" i="3" s="1"/>
  <c r="G23" i="3"/>
  <c r="P23" i="3" s="1"/>
  <c r="V23" i="3" s="1"/>
  <c r="Y23" i="3" s="1"/>
  <c r="G10" i="3"/>
  <c r="P10" i="3" s="1"/>
  <c r="V10" i="3" s="1"/>
  <c r="Y10" i="3" s="1"/>
  <c r="G15" i="3"/>
  <c r="P15" i="3" s="1"/>
  <c r="V15" i="3" s="1"/>
  <c r="Y15" i="3" s="1"/>
  <c r="G9" i="3"/>
  <c r="P9" i="3" s="1"/>
  <c r="V9" i="3" s="1"/>
  <c r="Y9" i="3" s="1"/>
  <c r="AD9" i="3" s="1"/>
  <c r="AE9" i="3" s="1"/>
  <c r="G98" i="3"/>
  <c r="P98" i="3" s="1"/>
  <c r="V98" i="3" s="1"/>
  <c r="Y98" i="3" s="1"/>
  <c r="G42" i="3"/>
  <c r="P42" i="3" s="1"/>
  <c r="V42" i="3" s="1"/>
  <c r="Y42" i="3" s="1"/>
  <c r="G87" i="3"/>
  <c r="P87" i="3" s="1"/>
  <c r="V87" i="3" s="1"/>
  <c r="Y87" i="3" s="1"/>
  <c r="G80" i="3"/>
  <c r="P80" i="3" s="1"/>
  <c r="V80" i="3" s="1"/>
  <c r="Y80" i="3" s="1"/>
  <c r="G92" i="3"/>
  <c r="P92" i="3" s="1"/>
  <c r="V92" i="3" s="1"/>
  <c r="Y92" i="3" s="1"/>
  <c r="G74" i="3"/>
  <c r="P74" i="3" s="1"/>
  <c r="V74" i="3" s="1"/>
  <c r="Y74" i="3" s="1"/>
  <c r="G78" i="3"/>
  <c r="P78" i="3" s="1"/>
  <c r="V78" i="3" s="1"/>
  <c r="Y78" i="3" s="1"/>
  <c r="G66" i="3"/>
  <c r="P66" i="3" s="1"/>
  <c r="V66" i="3" s="1"/>
  <c r="Y66" i="3" s="1"/>
  <c r="G24" i="3"/>
  <c r="P24" i="3" s="1"/>
  <c r="V24" i="3" s="1"/>
  <c r="Y24" i="3" s="1"/>
  <c r="G81" i="3"/>
  <c r="P81" i="3" s="1"/>
  <c r="V81" i="3" s="1"/>
  <c r="Y81" i="3" s="1"/>
  <c r="G56" i="3"/>
  <c r="P56" i="3" s="1"/>
  <c r="V56" i="3" s="1"/>
  <c r="Y56" i="3" s="1"/>
  <c r="G35" i="3"/>
  <c r="P35" i="3" s="1"/>
  <c r="V35" i="3" s="1"/>
  <c r="Y35" i="3" s="1"/>
  <c r="G106" i="3"/>
  <c r="P106" i="3" s="1"/>
  <c r="V106" i="3" s="1"/>
  <c r="Y106" i="3" s="1"/>
  <c r="G97" i="3"/>
  <c r="P97" i="3" s="1"/>
  <c r="V97" i="3" s="1"/>
  <c r="Y97" i="3" s="1"/>
  <c r="G55" i="3"/>
  <c r="P55" i="3" s="1"/>
  <c r="V55" i="3" s="1"/>
  <c r="Y55" i="3" s="1"/>
  <c r="G58" i="3"/>
  <c r="P58" i="3" s="1"/>
  <c r="V58" i="3" s="1"/>
  <c r="Y58" i="3" s="1"/>
  <c r="G17" i="3"/>
  <c r="P17" i="3" s="1"/>
  <c r="V17" i="3" s="1"/>
  <c r="Y17" i="3" s="1"/>
  <c r="G53" i="3"/>
  <c r="P53" i="3" s="1"/>
  <c r="V53" i="3" s="1"/>
  <c r="Y53" i="3" s="1"/>
  <c r="G67" i="3"/>
  <c r="P67" i="3" s="1"/>
  <c r="V67" i="3" s="1"/>
  <c r="Y67" i="3" s="1"/>
  <c r="G51" i="3"/>
  <c r="P51" i="3" s="1"/>
  <c r="V51" i="3" s="1"/>
  <c r="Y51" i="3" s="1"/>
  <c r="G100" i="3"/>
  <c r="P100" i="3" s="1"/>
  <c r="V100" i="3" s="1"/>
  <c r="Y100" i="3" s="1"/>
  <c r="G76" i="3"/>
  <c r="P76" i="3" s="1"/>
  <c r="V76" i="3" s="1"/>
  <c r="Y76" i="3" s="1"/>
  <c r="G95" i="3"/>
  <c r="P95" i="3" s="1"/>
  <c r="V95" i="3" s="1"/>
  <c r="Y95" i="3" s="1"/>
  <c r="G77" i="3"/>
  <c r="P77" i="3" s="1"/>
  <c r="V77" i="3" s="1"/>
  <c r="Y77" i="3" s="1"/>
  <c r="G50" i="3"/>
  <c r="P50" i="3" s="1"/>
  <c r="V50" i="3" s="1"/>
  <c r="Y50" i="3" s="1"/>
  <c r="G47" i="3"/>
  <c r="P47" i="3" s="1"/>
  <c r="V47" i="3" s="1"/>
  <c r="Y47" i="3" s="1"/>
  <c r="G46" i="3"/>
  <c r="P46" i="3" s="1"/>
  <c r="V46" i="3" s="1"/>
  <c r="Y46" i="3" s="1"/>
  <c r="G57" i="3"/>
  <c r="P57" i="3" s="1"/>
  <c r="V57" i="3" s="1"/>
  <c r="Y57" i="3" s="1"/>
  <c r="G88" i="3"/>
  <c r="P88" i="3" s="1"/>
  <c r="V88" i="3" s="1"/>
  <c r="Y88" i="3" s="1"/>
  <c r="G69" i="3"/>
  <c r="P69" i="3" s="1"/>
  <c r="V69" i="3" s="1"/>
  <c r="Y69" i="3" s="1"/>
  <c r="G59" i="3"/>
  <c r="P59" i="3" s="1"/>
  <c r="V59" i="3" s="1"/>
  <c r="Y59" i="3" s="1"/>
  <c r="G107" i="3"/>
  <c r="P107" i="3" s="1"/>
  <c r="V107" i="3" s="1"/>
  <c r="Y107" i="3" s="1"/>
  <c r="G63" i="3"/>
  <c r="P63" i="3" s="1"/>
  <c r="V63" i="3" s="1"/>
  <c r="Y63" i="3" s="1"/>
  <c r="G41" i="3"/>
  <c r="P41" i="3" s="1"/>
  <c r="V41" i="3" s="1"/>
  <c r="Y41" i="3" s="1"/>
  <c r="G26" i="3"/>
  <c r="P26" i="3" s="1"/>
  <c r="V26" i="3" s="1"/>
  <c r="Y26" i="3" s="1"/>
  <c r="W30" i="32"/>
  <c r="Q30" i="32"/>
  <c r="AJ30" i="32"/>
  <c r="B30" i="32"/>
  <c r="AC30" i="32"/>
  <c r="J30" i="32"/>
  <c r="W30" i="35"/>
  <c r="AC30" i="35"/>
  <c r="AJ30" i="35"/>
  <c r="J30" i="35"/>
  <c r="B30" i="35"/>
  <c r="Q30" i="35"/>
  <c r="AF46" i="28"/>
  <c r="AD34" i="28"/>
  <c r="AF43" i="28"/>
  <c r="AD30" i="28"/>
  <c r="AF50" i="28" s="1"/>
  <c r="J30" i="31"/>
  <c r="AC30" i="31"/>
  <c r="W30" i="31"/>
  <c r="Q30" i="31"/>
  <c r="B30" i="31"/>
  <c r="AJ30" i="31"/>
  <c r="B30" i="34"/>
  <c r="J30" i="34"/>
  <c r="W30" i="34"/>
  <c r="AJ30" i="34"/>
  <c r="Q30" i="34"/>
  <c r="AC30" i="34"/>
  <c r="E79" i="35"/>
  <c r="AM46" i="28"/>
  <c r="AK30" i="28"/>
  <c r="AK34" i="28"/>
  <c r="AM43" i="28"/>
  <c r="M43" i="28"/>
  <c r="K34" i="28"/>
  <c r="K30" i="28"/>
  <c r="M46" i="28"/>
  <c r="B30" i="33"/>
  <c r="W30" i="33"/>
  <c r="Q30" i="33"/>
  <c r="J30" i="33"/>
  <c r="AC30" i="33"/>
  <c r="AJ30" i="33"/>
  <c r="T43" i="28"/>
  <c r="R34" i="28"/>
  <c r="T46" i="28"/>
  <c r="R30" i="28"/>
  <c r="C34" i="28"/>
  <c r="E46" i="28"/>
  <c r="C30" i="28"/>
  <c r="E43" i="28"/>
  <c r="Q30" i="30"/>
  <c r="AJ30" i="30"/>
  <c r="B30" i="30"/>
  <c r="AC30" i="30"/>
  <c r="J30" i="30"/>
  <c r="W30" i="30"/>
  <c r="Z46" i="28"/>
  <c r="Z43" i="28"/>
  <c r="X34" i="28"/>
  <c r="X30" i="28"/>
  <c r="AD10" i="3" l="1"/>
  <c r="AE10" i="3" s="1"/>
  <c r="AD11" i="3"/>
  <c r="M50" i="28"/>
  <c r="Z50" i="28"/>
  <c r="H132" i="28" s="1"/>
  <c r="R34" i="33"/>
  <c r="R38" i="33"/>
  <c r="T50" i="33"/>
  <c r="T47" i="33"/>
  <c r="R41" i="33"/>
  <c r="G103" i="28"/>
  <c r="G123" i="28"/>
  <c r="AD38" i="34"/>
  <c r="AD34" i="34"/>
  <c r="AF50" i="34"/>
  <c r="AF47" i="34"/>
  <c r="AD41" i="34"/>
  <c r="K34" i="34"/>
  <c r="K38" i="34"/>
  <c r="M50" i="34"/>
  <c r="M47" i="34"/>
  <c r="K41" i="34"/>
  <c r="T50" i="31"/>
  <c r="R38" i="31"/>
  <c r="T47" i="31"/>
  <c r="R34" i="31"/>
  <c r="R41" i="31"/>
  <c r="T50" i="35"/>
  <c r="R34" i="35"/>
  <c r="T47" i="35"/>
  <c r="R38" i="35"/>
  <c r="R41" i="35"/>
  <c r="AF50" i="35"/>
  <c r="AD34" i="35"/>
  <c r="AF47" i="35"/>
  <c r="AD38" i="35"/>
  <c r="AD41" i="35"/>
  <c r="E50" i="32"/>
  <c r="C38" i="32"/>
  <c r="E47" i="32"/>
  <c r="C34" i="32"/>
  <c r="C41" i="32"/>
  <c r="AK38" i="30"/>
  <c r="AK34" i="30"/>
  <c r="AM47" i="30"/>
  <c r="AM50" i="30"/>
  <c r="AK41" i="30"/>
  <c r="K34" i="30"/>
  <c r="M47" i="30"/>
  <c r="K38" i="30"/>
  <c r="M50" i="30"/>
  <c r="K41" i="30"/>
  <c r="T47" i="30"/>
  <c r="R38" i="30"/>
  <c r="T50" i="30"/>
  <c r="R34" i="30"/>
  <c r="R41" i="30"/>
  <c r="T50" i="28"/>
  <c r="AM50" i="33"/>
  <c r="AK34" i="33"/>
  <c r="AM47" i="33"/>
  <c r="AK38" i="33"/>
  <c r="AK41" i="33"/>
  <c r="Z50" i="33"/>
  <c r="Z47" i="33"/>
  <c r="X38" i="33"/>
  <c r="X34" i="33"/>
  <c r="X41" i="33"/>
  <c r="AM50" i="28"/>
  <c r="E92" i="28" s="1"/>
  <c r="T47" i="34"/>
  <c r="T50" i="34"/>
  <c r="R34" i="34"/>
  <c r="R38" i="34"/>
  <c r="R41" i="34"/>
  <c r="E50" i="34"/>
  <c r="E47" i="34"/>
  <c r="C34" i="34"/>
  <c r="C38" i="34"/>
  <c r="C41" i="34"/>
  <c r="Z47" i="31"/>
  <c r="X38" i="31"/>
  <c r="Z50" i="31"/>
  <c r="X34" i="31"/>
  <c r="X41" i="31"/>
  <c r="C34" i="35"/>
  <c r="C38" i="35"/>
  <c r="E50" i="35"/>
  <c r="E47" i="35"/>
  <c r="C41" i="35"/>
  <c r="X34" i="35"/>
  <c r="X38" i="35"/>
  <c r="Z50" i="35"/>
  <c r="Z47" i="35"/>
  <c r="X41" i="35"/>
  <c r="AK38" i="32"/>
  <c r="AM50" i="32"/>
  <c r="AM47" i="32"/>
  <c r="AK34" i="32"/>
  <c r="AK41" i="32"/>
  <c r="AD38" i="30"/>
  <c r="AD34" i="30"/>
  <c r="AF47" i="30"/>
  <c r="AF50" i="30"/>
  <c r="AD41" i="30"/>
  <c r="E50" i="28"/>
  <c r="AD34" i="33"/>
  <c r="AF50" i="33"/>
  <c r="AD38" i="33"/>
  <c r="AF47" i="33"/>
  <c r="AD41" i="33"/>
  <c r="C38" i="33"/>
  <c r="C34" i="33"/>
  <c r="E50" i="33"/>
  <c r="E47" i="33"/>
  <c r="C41" i="33"/>
  <c r="AM47" i="34"/>
  <c r="AK34" i="34"/>
  <c r="AM54" i="34" s="1"/>
  <c r="AM50" i="34"/>
  <c r="AK38" i="34"/>
  <c r="AK41" i="34"/>
  <c r="AK34" i="31"/>
  <c r="AM50" i="31"/>
  <c r="AM47" i="31"/>
  <c r="AK38" i="31"/>
  <c r="AK41" i="31"/>
  <c r="AD38" i="31"/>
  <c r="AD34" i="31"/>
  <c r="AF47" i="31"/>
  <c r="AF50" i="31"/>
  <c r="AD41" i="31"/>
  <c r="K34" i="35"/>
  <c r="K38" i="35"/>
  <c r="M47" i="35"/>
  <c r="M50" i="35"/>
  <c r="K41" i="35"/>
  <c r="K38" i="32"/>
  <c r="K34" i="32"/>
  <c r="M54" i="32" s="1"/>
  <c r="M50" i="32"/>
  <c r="M47" i="32"/>
  <c r="K41" i="32"/>
  <c r="R38" i="32"/>
  <c r="T50" i="32"/>
  <c r="T47" i="32"/>
  <c r="R34" i="32"/>
  <c r="R41" i="32"/>
  <c r="X38" i="30"/>
  <c r="Z47" i="30"/>
  <c r="X34" i="30"/>
  <c r="Z50" i="30"/>
  <c r="X41" i="30"/>
  <c r="E47" i="30"/>
  <c r="E50" i="30"/>
  <c r="C34" i="30"/>
  <c r="E54" i="30" s="1"/>
  <c r="C38" i="30"/>
  <c r="C41" i="30"/>
  <c r="M50" i="33"/>
  <c r="M47" i="33"/>
  <c r="K34" i="33"/>
  <c r="K38" i="33"/>
  <c r="K41" i="33"/>
  <c r="X38" i="34"/>
  <c r="Z47" i="34"/>
  <c r="Z50" i="34"/>
  <c r="X34" i="34"/>
  <c r="X41" i="34"/>
  <c r="E47" i="31"/>
  <c r="C38" i="31"/>
  <c r="E50" i="31"/>
  <c r="C34" i="31"/>
  <c r="E54" i="31" s="1"/>
  <c r="C41" i="31"/>
  <c r="K34" i="31"/>
  <c r="M50" i="31"/>
  <c r="M47" i="31"/>
  <c r="K38" i="31"/>
  <c r="K41" i="31"/>
  <c r="AM47" i="35"/>
  <c r="AM50" i="35"/>
  <c r="AK38" i="35"/>
  <c r="AK34" i="35"/>
  <c r="AK41" i="35"/>
  <c r="AF50" i="32"/>
  <c r="AD34" i="32"/>
  <c r="AF47" i="32"/>
  <c r="AD38" i="32"/>
  <c r="AD41" i="32"/>
  <c r="X38" i="32"/>
  <c r="Z50" i="32"/>
  <c r="X34" i="32"/>
  <c r="Z47" i="32"/>
  <c r="X41" i="32"/>
  <c r="AE11" i="3" l="1"/>
  <c r="AD12" i="3"/>
  <c r="E54" i="32"/>
  <c r="AM54" i="32"/>
  <c r="F57" i="31"/>
  <c r="G123" i="31"/>
  <c r="F102" i="31"/>
  <c r="G127" i="32"/>
  <c r="G107" i="32"/>
  <c r="AM54" i="31"/>
  <c r="F53" i="28"/>
  <c r="F98" i="28"/>
  <c r="G119" i="28"/>
  <c r="Z54" i="35"/>
  <c r="H136" i="35" s="1"/>
  <c r="G107" i="28"/>
  <c r="G128" i="28"/>
  <c r="AM54" i="30"/>
  <c r="Z54" i="34"/>
  <c r="H136" i="34" s="1"/>
  <c r="Z54" i="30"/>
  <c r="H136" i="30" s="1"/>
  <c r="T54" i="32"/>
  <c r="E54" i="33"/>
  <c r="AF54" i="30"/>
  <c r="E96" i="30" s="1"/>
  <c r="E54" i="35"/>
  <c r="E54" i="34"/>
  <c r="F57" i="30"/>
  <c r="G123" i="30"/>
  <c r="F102" i="30"/>
  <c r="Z54" i="32"/>
  <c r="H136" i="32" s="1"/>
  <c r="AM54" i="35"/>
  <c r="M54" i="31"/>
  <c r="M54" i="35"/>
  <c r="AF54" i="31"/>
  <c r="T54" i="34"/>
  <c r="AM54" i="33"/>
  <c r="T54" i="30"/>
  <c r="M54" i="30"/>
  <c r="AF54" i="35"/>
  <c r="E96" i="35" s="1"/>
  <c r="AF54" i="32"/>
  <c r="E96" i="32" s="1"/>
  <c r="M54" i="33"/>
  <c r="AF54" i="33"/>
  <c r="Z54" i="31"/>
  <c r="H136" i="31" s="1"/>
  <c r="Z54" i="33"/>
  <c r="H136" i="33" s="1"/>
  <c r="F57" i="32"/>
  <c r="F102" i="32"/>
  <c r="G123" i="32"/>
  <c r="T54" i="35"/>
  <c r="T54" i="31"/>
  <c r="M54" i="34"/>
  <c r="AF54" i="34"/>
  <c r="E96" i="34" s="1"/>
  <c r="T54" i="33"/>
  <c r="AE12" i="3" l="1"/>
  <c r="AD13" i="3"/>
  <c r="E96" i="31"/>
  <c r="E96" i="33"/>
  <c r="G132" i="33"/>
  <c r="G111" i="33"/>
  <c r="G111" i="35"/>
  <c r="G132" i="35"/>
  <c r="G107" i="30"/>
  <c r="G127" i="30"/>
  <c r="C141" i="30" s="1"/>
  <c r="J143" i="30" s="1"/>
  <c r="F57" i="34"/>
  <c r="F102" i="34"/>
  <c r="G123" i="34"/>
  <c r="G132" i="32"/>
  <c r="C141" i="32" s="1"/>
  <c r="G111" i="32"/>
  <c r="G111" i="28"/>
  <c r="G127" i="33"/>
  <c r="G107" i="33"/>
  <c r="G111" i="30"/>
  <c r="G115" i="30" s="1"/>
  <c r="G132" i="30"/>
  <c r="G107" i="35"/>
  <c r="G127" i="35"/>
  <c r="F102" i="35"/>
  <c r="G123" i="35"/>
  <c r="F57" i="35"/>
  <c r="G107" i="31"/>
  <c r="G127" i="31"/>
  <c r="G127" i="34"/>
  <c r="G107" i="34"/>
  <c r="G115" i="32"/>
  <c r="G132" i="31"/>
  <c r="G111" i="31"/>
  <c r="G111" i="34"/>
  <c r="G132" i="34"/>
  <c r="F57" i="33"/>
  <c r="F102" i="33"/>
  <c r="G123" i="33"/>
  <c r="C141" i="33" s="1"/>
  <c r="C137" i="28"/>
  <c r="J139" i="28" s="1"/>
  <c r="E173" i="27" s="1"/>
  <c r="AE13" i="3" l="1"/>
  <c r="AD14" i="3"/>
  <c r="G115" i="33"/>
  <c r="J143" i="32"/>
  <c r="I7" i="29" s="1"/>
  <c r="C141" i="35"/>
  <c r="G115" i="31"/>
  <c r="J143" i="31" s="1"/>
  <c r="H7" i="29" s="1"/>
  <c r="C141" i="31"/>
  <c r="G115" i="35"/>
  <c r="J143" i="35" s="1"/>
  <c r="L7" i="29" s="1"/>
  <c r="B174" i="27"/>
  <c r="G7" i="29"/>
  <c r="C141" i="34"/>
  <c r="G115" i="34"/>
  <c r="J143" i="34" s="1"/>
  <c r="K7" i="29" s="1"/>
  <c r="I11" i="29"/>
  <c r="I9" i="29"/>
  <c r="J143" i="33"/>
  <c r="J7" i="29" s="1"/>
  <c r="AE14" i="3" l="1"/>
  <c r="AD15" i="3"/>
  <c r="L9" i="29"/>
  <c r="L11" i="29"/>
  <c r="H11" i="29"/>
  <c r="H9" i="29"/>
  <c r="K11" i="29"/>
  <c r="K9" i="29"/>
  <c r="G11" i="29"/>
  <c r="G9" i="29"/>
  <c r="J9" i="29"/>
  <c r="J11" i="29"/>
  <c r="AE15" i="3" l="1"/>
  <c r="AD16" i="3"/>
  <c r="AE16" i="3" l="1"/>
  <c r="AD17" i="3"/>
  <c r="AE17" i="3" l="1"/>
  <c r="AD18" i="3"/>
  <c r="AE18" i="3" l="1"/>
  <c r="AD19" i="3"/>
  <c r="AE19" i="3" l="1"/>
  <c r="AD20" i="3"/>
  <c r="AE20" i="3" l="1"/>
  <c r="AD21" i="3"/>
  <c r="AE21" i="3" l="1"/>
  <c r="AD22" i="3"/>
  <c r="AE22" i="3" l="1"/>
  <c r="AD23" i="3"/>
  <c r="AE23" i="3" l="1"/>
  <c r="AD24" i="3"/>
  <c r="AE24" i="3" l="1"/>
  <c r="AD25" i="3"/>
  <c r="AD26" i="3" l="1"/>
  <c r="AE25" i="3"/>
  <c r="AE26" i="3" l="1"/>
  <c r="AD27" i="3"/>
  <c r="AD28" i="3" l="1"/>
  <c r="AE27" i="3"/>
  <c r="AD29" i="3" l="1"/>
  <c r="AE28" i="3"/>
  <c r="AD30" i="3" l="1"/>
  <c r="AE29" i="3"/>
  <c r="AD31" i="3" l="1"/>
  <c r="AE30" i="3"/>
  <c r="AE31" i="3" l="1"/>
  <c r="AD32" i="3"/>
  <c r="AE32" i="3" l="1"/>
  <c r="AD33" i="3"/>
  <c r="AE33" i="3" l="1"/>
  <c r="AD34" i="3"/>
  <c r="AE34" i="3" l="1"/>
  <c r="AD35" i="3"/>
  <c r="AE35" i="3" l="1"/>
  <c r="AD36" i="3"/>
  <c r="AE36" i="3" l="1"/>
  <c r="AD37" i="3"/>
  <c r="AD38" i="3" l="1"/>
  <c r="AE37" i="3"/>
  <c r="AE38" i="3" l="1"/>
  <c r="AD39" i="3"/>
  <c r="AE39" i="3" l="1"/>
  <c r="AD40" i="3"/>
  <c r="AE40" i="3" l="1"/>
  <c r="AD41" i="3"/>
  <c r="AE41" i="3" l="1"/>
  <c r="AD42" i="3"/>
  <c r="AE42" i="3" l="1"/>
  <c r="AD43" i="3"/>
  <c r="AE43" i="3" l="1"/>
  <c r="AD44" i="3"/>
  <c r="AE44" i="3" l="1"/>
  <c r="AD45" i="3"/>
  <c r="AD46" i="3" l="1"/>
  <c r="AE45" i="3"/>
  <c r="AE46" i="3" l="1"/>
  <c r="AD47" i="3"/>
  <c r="AD48" i="3" l="1"/>
  <c r="AE47" i="3"/>
  <c r="AE48" i="3" l="1"/>
  <c r="AD49" i="3"/>
  <c r="AE49" i="3" l="1"/>
  <c r="AD50" i="3"/>
  <c r="AE50" i="3" l="1"/>
  <c r="AD51" i="3"/>
  <c r="AE51" i="3" l="1"/>
  <c r="AD52" i="3"/>
  <c r="AE52" i="3" l="1"/>
  <c r="AD53" i="3"/>
  <c r="AE53" i="3" l="1"/>
  <c r="AD54" i="3"/>
  <c r="AE54" i="3" l="1"/>
  <c r="AD55" i="3"/>
  <c r="AE55" i="3" l="1"/>
  <c r="AD56" i="3"/>
  <c r="AD57" i="3" l="1"/>
  <c r="AE56" i="3"/>
  <c r="AE57" i="3" l="1"/>
  <c r="AD58" i="3"/>
  <c r="AE58" i="3" l="1"/>
  <c r="AD59" i="3"/>
  <c r="AE59" i="3" l="1"/>
  <c r="AD60" i="3"/>
  <c r="AE60" i="3" l="1"/>
  <c r="AD61" i="3"/>
  <c r="AE61" i="3" l="1"/>
  <c r="AD62" i="3"/>
  <c r="AE62" i="3" l="1"/>
  <c r="AD63" i="3"/>
  <c r="AE63" i="3" l="1"/>
  <c r="AD64" i="3"/>
  <c r="AD65" i="3" l="1"/>
  <c r="AE64" i="3"/>
  <c r="AD66" i="3" l="1"/>
  <c r="AE65" i="3"/>
  <c r="AE66" i="3" l="1"/>
  <c r="AD67" i="3"/>
  <c r="AE67" i="3" l="1"/>
  <c r="AD68" i="3"/>
  <c r="AD69" i="3" l="1"/>
  <c r="AE68" i="3"/>
  <c r="AE69" i="3" l="1"/>
  <c r="AD70" i="3"/>
  <c r="AE70" i="3" l="1"/>
  <c r="AD71" i="3"/>
  <c r="AD72" i="3" l="1"/>
  <c r="AE71" i="3"/>
  <c r="AE72" i="3" l="1"/>
  <c r="AD73" i="3"/>
  <c r="AD74" i="3" l="1"/>
  <c r="AE73" i="3"/>
  <c r="AE74" i="3" l="1"/>
  <c r="AD75" i="3"/>
  <c r="AE75" i="3" l="1"/>
  <c r="AD76" i="3"/>
  <c r="AE76" i="3" l="1"/>
  <c r="AD77" i="3"/>
  <c r="AD78" i="3" l="1"/>
  <c r="AE77" i="3"/>
  <c r="AE78" i="3" l="1"/>
  <c r="AD79" i="3"/>
  <c r="AD80" i="3" l="1"/>
  <c r="AE79" i="3"/>
  <c r="AE80" i="3" l="1"/>
  <c r="AD81" i="3"/>
  <c r="AE81" i="3" l="1"/>
  <c r="AD82" i="3"/>
  <c r="AE82" i="3" l="1"/>
  <c r="AD83" i="3"/>
  <c r="AD84" i="3" l="1"/>
  <c r="AE83" i="3"/>
  <c r="AE84" i="3" l="1"/>
  <c r="AD85" i="3"/>
  <c r="AD86" i="3" l="1"/>
  <c r="AE85" i="3"/>
  <c r="AE86" i="3" l="1"/>
  <c r="AD87" i="3"/>
  <c r="AE87" i="3" l="1"/>
  <c r="AD88" i="3"/>
  <c r="AE88" i="3" l="1"/>
  <c r="AD89" i="3"/>
  <c r="AD90" i="3" l="1"/>
  <c r="AE89" i="3"/>
  <c r="AE90" i="3" l="1"/>
  <c r="AD91" i="3"/>
  <c r="AD92" i="3" l="1"/>
  <c r="AE91" i="3"/>
  <c r="AE92" i="3" l="1"/>
  <c r="AD93" i="3"/>
  <c r="AD94" i="3" l="1"/>
  <c r="AE93" i="3"/>
  <c r="AE94" i="3" l="1"/>
  <c r="AD95" i="3"/>
  <c r="AE95" i="3" l="1"/>
  <c r="AD96" i="3"/>
  <c r="AE96" i="3" l="1"/>
  <c r="AD97" i="3"/>
  <c r="AE97" i="3" l="1"/>
  <c r="AD98" i="3"/>
  <c r="AE98" i="3" l="1"/>
  <c r="AD99" i="3"/>
  <c r="AE99" i="3" l="1"/>
  <c r="AD100" i="3"/>
  <c r="AE100" i="3" l="1"/>
  <c r="AD101" i="3"/>
  <c r="AD102" i="3" l="1"/>
  <c r="AE101" i="3"/>
  <c r="AE102" i="3" l="1"/>
  <c r="AD103" i="3"/>
  <c r="AE103" i="3" l="1"/>
  <c r="AD104" i="3"/>
  <c r="AD105" i="3" l="1"/>
  <c r="AE104" i="3"/>
  <c r="AD106" i="3" l="1"/>
  <c r="AE105" i="3"/>
  <c r="AE106" i="3" l="1"/>
  <c r="AD107" i="3"/>
  <c r="AD108" i="3" l="1"/>
  <c r="AE108" i="3" s="1"/>
  <c r="AE7" i="3" s="1"/>
  <c r="AF7" i="3" s="1"/>
  <c r="J136" i="2" s="1"/>
  <c r="D165" i="2" s="1"/>
  <c r="AE107" i="3"/>
  <c r="AD110" i="3" l="1"/>
</calcChain>
</file>

<file path=xl/sharedStrings.xml><?xml version="1.0" encoding="utf-8"?>
<sst xmlns="http://schemas.openxmlformats.org/spreadsheetml/2006/main" count="1216" uniqueCount="288">
  <si>
    <t>Instructions</t>
  </si>
  <si>
    <t>Determine how many sources (N) nationwide</t>
  </si>
  <si>
    <t>Determine number of sources in MACT floor sample set</t>
  </si>
  <si>
    <t>For solid waste incineration sources follow CAA Section 129(a)(2) guidance:</t>
  </si>
  <si>
    <t>Take 12 percent of units in the category, and round up to next whole number for MACT floor sample set</t>
  </si>
  <si>
    <t>For all other sources follow CAA Section 112(d)(3):</t>
  </si>
  <si>
    <r>
      <t xml:space="preserve">N nationwide </t>
    </r>
    <r>
      <rPr>
        <sz val="10"/>
        <rFont val="Calibri"/>
        <family val="2"/>
      </rPr>
      <t>≥</t>
    </r>
    <r>
      <rPr>
        <sz val="10"/>
        <rFont val="Arial"/>
        <family val="2"/>
      </rPr>
      <t>30, take top 12% of sources with data, and round up to next whole number for MACT floor sample set</t>
    </r>
  </si>
  <si>
    <t>N nationwide &lt;30, take top 5 sources with data for MACT floor sample set</t>
  </si>
  <si>
    <t>Rank sources to Determine the MACT floor sample set</t>
  </si>
  <si>
    <t>Rank the sources to determine the best performing 12 percent, or top 5 (existing source MACT) and best performing source (new source MACT).</t>
  </si>
  <si>
    <t>Identify the distribution of sample set and if calculating UPLs or ULs</t>
  </si>
  <si>
    <t xml:space="preserve">Statistical tests of the kurtosis and skewness are used to evaluate the distribution of the sample set. </t>
  </si>
  <si>
    <r>
      <t xml:space="preserve">Use </t>
    </r>
    <r>
      <rPr>
        <b/>
        <sz val="10"/>
        <rFont val="Arial"/>
        <family val="2"/>
      </rPr>
      <t>Upper Prediction Limits (UPL)</t>
    </r>
    <r>
      <rPr>
        <sz val="10"/>
        <rFont val="Arial"/>
        <family val="2"/>
      </rPr>
      <t xml:space="preserve"> templates when don’t have data for all the sources in the category, and want to incorporate the “prediction” element into final floor value. 
Use </t>
    </r>
    <r>
      <rPr>
        <b/>
        <sz val="10"/>
        <rFont val="Arial"/>
        <family val="2"/>
      </rPr>
      <t>Upper Limit (UL)</t>
    </r>
    <r>
      <rPr>
        <sz val="10"/>
        <rFont val="Arial"/>
        <family val="2"/>
      </rPr>
      <t xml:space="preserve"> templates when have data for all sources in the category and the “prediction” element not required.</t>
    </r>
  </si>
  <si>
    <r>
      <t>For data sets with greater than 3 runs (n&gt;3) use the "n&gt;3Distribution" tab to determine the distribution.  E</t>
    </r>
    <r>
      <rPr>
        <sz val="10"/>
        <rFont val="Arial"/>
        <family val="2"/>
      </rPr>
      <t>nter run values for each source in the Raw Data section.</t>
    </r>
  </si>
  <si>
    <t>For data sets with 3 runs (n=3) use the "n=3Distribution" tab to determine the distribution.  Enter run values for each source in the Raw Data section.</t>
  </si>
  <si>
    <t>The skewness, kurtosis, standard error of skewness, and standard error of kurtosis will be calculated for the raw data and the logtransformed data.</t>
  </si>
  <si>
    <r>
      <t>For n&gt;3 data sets, if the Final Result [cell D50] says "Normal" the data can be considered normally distributed, use "</t>
    </r>
    <r>
      <rPr>
        <b/>
        <i/>
        <sz val="10"/>
        <rFont val="Arial"/>
        <family val="2"/>
      </rPr>
      <t>UPL Pooled Template</t>
    </r>
    <r>
      <rPr>
        <sz val="10"/>
        <rFont val="Arial"/>
        <family val="2"/>
      </rPr>
      <t>" for UPL or "</t>
    </r>
    <r>
      <rPr>
        <b/>
        <i/>
        <sz val="10"/>
        <rFont val="Arial"/>
        <family val="2"/>
      </rPr>
      <t>Normal UL</t>
    </r>
    <r>
      <rPr>
        <sz val="10"/>
        <rFont val="Arial"/>
        <family val="2"/>
      </rPr>
      <t>" for UL</t>
    </r>
  </si>
  <si>
    <r>
      <t>for n&gt;3 data sets, if the Final Result [cell D50] says "Lognormal" the data can be considered lognormally distributed, use "</t>
    </r>
    <r>
      <rPr>
        <b/>
        <i/>
        <sz val="10"/>
        <rFont val="Arial"/>
        <family val="2"/>
      </rPr>
      <t>Lognormal Template</t>
    </r>
    <r>
      <rPr>
        <sz val="10"/>
        <rFont val="Arial"/>
        <family val="2"/>
      </rPr>
      <t>" for UPL or "</t>
    </r>
    <r>
      <rPr>
        <b/>
        <i/>
        <sz val="10"/>
        <rFont val="Arial"/>
        <family val="2"/>
      </rPr>
      <t>Lognormal UL</t>
    </r>
    <r>
      <rPr>
        <sz val="10"/>
        <rFont val="Arial"/>
        <family val="2"/>
      </rPr>
      <t>" for UL</t>
    </r>
  </si>
  <si>
    <r>
      <t>For n&gt;3 data sets, if the Final Result [cell D50] says "Skewed" than the data have an unknown/skewed distribution, use "</t>
    </r>
    <r>
      <rPr>
        <b/>
        <i/>
        <sz val="10"/>
        <rFont val="Arial"/>
        <family val="2"/>
      </rPr>
      <t>Template_skewed</t>
    </r>
    <r>
      <rPr>
        <sz val="10"/>
        <rFont val="Arial"/>
        <family val="2"/>
      </rPr>
      <t>" for UPL. Note no skewed template for UL.</t>
    </r>
  </si>
  <si>
    <t>For n=3 data sets, the distribution will be specified as normal or lognormal in row 24.</t>
  </si>
  <si>
    <t>Templates</t>
  </si>
  <si>
    <t>Plug the sources' raw run data into the appropriate template based on distribution.</t>
  </si>
  <si>
    <t>Determine the confidence interval % to use for the t-statistic and z-statistic based on "n" number of runs.  99% is the default in all the templates.</t>
  </si>
  <si>
    <r>
      <t>For "</t>
    </r>
    <r>
      <rPr>
        <b/>
        <i/>
        <sz val="10"/>
        <rFont val="Arial"/>
        <family val="2"/>
      </rPr>
      <t>UPL Pooled Template</t>
    </r>
    <r>
      <rPr>
        <sz val="10"/>
        <rFont val="Arial"/>
        <family val="2"/>
      </rPr>
      <t>" the UPL will be calculated in cell F107.</t>
    </r>
  </si>
  <si>
    <r>
      <t>For "</t>
    </r>
    <r>
      <rPr>
        <b/>
        <i/>
        <sz val="10"/>
        <rFont val="Arial"/>
        <family val="2"/>
      </rPr>
      <t>Lognormal Template</t>
    </r>
    <r>
      <rPr>
        <sz val="10"/>
        <rFont val="Arial"/>
        <family val="2"/>
      </rPr>
      <t>", use the "</t>
    </r>
    <r>
      <rPr>
        <i/>
        <sz val="10"/>
        <rFont val="Arial"/>
        <family val="2"/>
      </rPr>
      <t>lognormal z-stat</t>
    </r>
    <r>
      <rPr>
        <sz val="10"/>
        <rFont val="Arial"/>
        <family val="2"/>
      </rPr>
      <t>" worksheet to find the z-statistic at the specified confidence interval.  The UPL will be calculated in cell D165</t>
    </r>
  </si>
  <si>
    <r>
      <t>For the "</t>
    </r>
    <r>
      <rPr>
        <b/>
        <i/>
        <sz val="10"/>
        <rFont val="Arial"/>
        <family val="2"/>
      </rPr>
      <t>Template_skewed</t>
    </r>
    <r>
      <rPr>
        <sz val="10"/>
        <rFont val="Arial"/>
        <family val="2"/>
      </rPr>
      <t>" Template:</t>
    </r>
  </si>
  <si>
    <r>
      <t>Cell E173 of the "</t>
    </r>
    <r>
      <rPr>
        <b/>
        <i/>
        <sz val="10"/>
        <rFont val="Arial"/>
        <family val="2"/>
      </rPr>
      <t>Template_skewed</t>
    </r>
    <r>
      <rPr>
        <sz val="10"/>
        <rFont val="Arial"/>
        <family val="2"/>
      </rPr>
      <t xml:space="preserve">" tab shows the actual confidence level (1 - 'Calculations for Template skew'!J139) after accounting for the skewness and kurtosis.  If the confidence level is larger or lower than specified confidence level %  [Default is 99%] then need to adjust the t-statistic. </t>
    </r>
  </si>
  <si>
    <r>
      <t>To adjust the t-statistic go to the “</t>
    </r>
    <r>
      <rPr>
        <i/>
        <sz val="10"/>
        <rFont val="Arial"/>
        <family val="2"/>
      </rPr>
      <t>Recalculate t-stat skew</t>
    </r>
    <r>
      <rPr>
        <sz val="10"/>
        <rFont val="Arial"/>
        <family val="2"/>
      </rPr>
      <t>” tab. This tab starts with the t-statistic in cell H161 from the “</t>
    </r>
    <r>
      <rPr>
        <b/>
        <i/>
        <sz val="10"/>
        <rFont val="Arial"/>
        <family val="2"/>
      </rPr>
      <t>Template_skewed</t>
    </r>
    <r>
      <rPr>
        <sz val="10"/>
        <rFont val="Arial"/>
        <family val="2"/>
      </rPr>
      <t>” tab.  If the confidence level from cell E171 of the "</t>
    </r>
    <r>
      <rPr>
        <b/>
        <i/>
        <sz val="10"/>
        <rFont val="Arial"/>
        <family val="2"/>
      </rPr>
      <t>Template_skewed</t>
    </r>
    <r>
      <rPr>
        <sz val="10"/>
        <rFont val="Arial"/>
        <family val="2"/>
      </rPr>
      <t xml:space="preserve">" tab was larger or lower than specified confidence level %, need to decrease or increase the t-statistic to get closer to the specified confidence level %.  </t>
    </r>
  </si>
  <si>
    <r>
      <t>Cell G3 of "</t>
    </r>
    <r>
      <rPr>
        <i/>
        <sz val="10"/>
        <rFont val="Arial"/>
        <family val="2"/>
      </rPr>
      <t>Recalculate t-stat skew</t>
    </r>
    <r>
      <rPr>
        <sz val="10"/>
        <rFont val="Arial"/>
        <family val="2"/>
      </rPr>
      <t xml:space="preserve">" tab  has the value of the increase also called "interval", the candidate t-values will be calculated as the t-value in cell H102 plus multiples of the interval.  These are calculated automatically for you in row 5 after a value is placed in cell G3. The corresponding p-values and confidence levels are also calculated automatically for you.  </t>
    </r>
  </si>
  <si>
    <t>Cell G3 of "Recalculate t-stat skew" tab, the “interval” can be manipulated. For example, start with 0.1 and notice what the values in row 9 are.  If they are not at specified confidence level % keep increasing or decreasing the value in G3 until one of the values in row 9 is the specified confidence level percent %.  May have to go out to several significant figures.</t>
  </si>
  <si>
    <r>
      <t>Calculations are in the tabs: "</t>
    </r>
    <r>
      <rPr>
        <i/>
        <sz val="10"/>
        <rFont val="Arial"/>
        <family val="2"/>
      </rPr>
      <t>Recalculations1 skew</t>
    </r>
    <r>
      <rPr>
        <sz val="10"/>
        <rFont val="Arial"/>
        <family val="2"/>
      </rPr>
      <t>" through "</t>
    </r>
    <r>
      <rPr>
        <i/>
        <sz val="10"/>
        <rFont val="Arial"/>
        <family val="2"/>
      </rPr>
      <t>Recalculations6 skew</t>
    </r>
    <r>
      <rPr>
        <sz val="10"/>
        <rFont val="Arial"/>
        <family val="2"/>
      </rPr>
      <t>". Don’t need to do anything in them, they are basically duplicates of tab “</t>
    </r>
    <r>
      <rPr>
        <i/>
        <sz val="10"/>
        <rFont val="Arial"/>
        <family val="2"/>
      </rPr>
      <t>Calculations_for_Template skew</t>
    </r>
    <r>
      <rPr>
        <sz val="10"/>
        <rFont val="Arial"/>
        <family val="2"/>
      </rPr>
      <t xml:space="preserve">” and each one use a different value of the candidate t-values in row 5.  </t>
    </r>
  </si>
  <si>
    <r>
      <t>Sometimes the  actual significance level in cell E173 of tab “</t>
    </r>
    <r>
      <rPr>
        <b/>
        <i/>
        <sz val="10"/>
        <rFont val="Arial"/>
        <family val="2"/>
      </rPr>
      <t>Template_skewed</t>
    </r>
    <r>
      <rPr>
        <sz val="10"/>
        <rFont val="Arial"/>
        <family val="2"/>
      </rPr>
      <t>” is larger than specified confidence level %, then you have to use a negative interval (meaning that your value in cell G3, tab “</t>
    </r>
    <r>
      <rPr>
        <i/>
        <sz val="10"/>
        <rFont val="Arial"/>
        <family val="2"/>
      </rPr>
      <t>Recalculate t-stat skew</t>
    </r>
    <r>
      <rPr>
        <sz val="10"/>
        <rFont val="Arial"/>
        <family val="2"/>
      </rPr>
      <t>” has to be negative).</t>
    </r>
  </si>
  <si>
    <r>
      <t>Once the adjusted t-value from tab “</t>
    </r>
    <r>
      <rPr>
        <i/>
        <sz val="10"/>
        <rFont val="Arial"/>
        <family val="2"/>
      </rPr>
      <t>Recalculate t-stat skew</t>
    </r>
    <r>
      <rPr>
        <sz val="10"/>
        <rFont val="Arial"/>
        <family val="2"/>
      </rPr>
      <t>” is at specified confidence interval %, copy the recalculated t-value and paste special the value into cell E178 in tab “</t>
    </r>
    <r>
      <rPr>
        <b/>
        <i/>
        <sz val="10"/>
        <rFont val="Arial"/>
        <family val="2"/>
      </rPr>
      <t>Template_skewed</t>
    </r>
    <r>
      <rPr>
        <sz val="10"/>
        <rFont val="Arial"/>
        <family val="2"/>
      </rPr>
      <t>”.  Also paste special the "interval of differences for t-values" from the "</t>
    </r>
    <r>
      <rPr>
        <i/>
        <sz val="10"/>
        <rFont val="Arial"/>
        <family val="2"/>
      </rPr>
      <t>Recalculate t-stat skew</t>
    </r>
    <r>
      <rPr>
        <sz val="10"/>
        <rFont val="Arial"/>
        <family val="2"/>
      </rPr>
      <t>" tab into cell E176 of "</t>
    </r>
    <r>
      <rPr>
        <b/>
        <i/>
        <sz val="10"/>
        <rFont val="Arial"/>
        <family val="2"/>
      </rPr>
      <t>Template_skewed</t>
    </r>
    <r>
      <rPr>
        <sz val="10"/>
        <rFont val="Arial"/>
        <family val="2"/>
      </rPr>
      <t xml:space="preserve">".  </t>
    </r>
  </si>
  <si>
    <r>
      <t>Note:  Cell E173 of "</t>
    </r>
    <r>
      <rPr>
        <b/>
        <i/>
        <sz val="10"/>
        <rFont val="Arial"/>
        <family val="2"/>
      </rPr>
      <t>Template_skewed</t>
    </r>
    <r>
      <rPr>
        <sz val="10"/>
        <rFont val="Arial"/>
        <family val="2"/>
      </rPr>
      <t>" is linked to the "</t>
    </r>
    <r>
      <rPr>
        <i/>
        <sz val="10"/>
        <rFont val="Arial"/>
        <family val="2"/>
      </rPr>
      <t>Calculations for Template skew</t>
    </r>
    <r>
      <rPr>
        <sz val="10"/>
        <rFont val="Arial"/>
        <family val="2"/>
      </rPr>
      <t>" and Cell B174 of "Template_skewed" is linked to the  "Recalculations1 skew" worksheet. In order to use "</t>
    </r>
    <r>
      <rPr>
        <b/>
        <i/>
        <sz val="10"/>
        <rFont val="Arial"/>
        <family val="2"/>
      </rPr>
      <t>Template_skewed</t>
    </r>
    <r>
      <rPr>
        <sz val="10"/>
        <rFont val="Arial"/>
        <family val="2"/>
      </rPr>
      <t>" for multiple data sets of UPL calculations make a copy of the worksheet and rename.  Paste special Cell E173 and B174 values to freeze the values and remove reference to other worksheets.</t>
    </r>
  </si>
  <si>
    <r>
      <t>The UPL will be calculated in cell E181 of "</t>
    </r>
    <r>
      <rPr>
        <b/>
        <i/>
        <sz val="10"/>
        <rFont val="Arial"/>
        <family val="2"/>
      </rPr>
      <t>Template_skewed</t>
    </r>
    <r>
      <rPr>
        <sz val="10"/>
        <rFont val="Arial"/>
        <family val="2"/>
      </rPr>
      <t xml:space="preserve">" </t>
    </r>
  </si>
  <si>
    <r>
      <t>For "</t>
    </r>
    <r>
      <rPr>
        <b/>
        <i/>
        <sz val="10"/>
        <rFont val="Arial"/>
        <family val="2"/>
      </rPr>
      <t>Normal UL</t>
    </r>
    <r>
      <rPr>
        <sz val="10"/>
        <rFont val="Arial"/>
        <family val="2"/>
      </rPr>
      <t>" the UL will be calculated in cell C61.</t>
    </r>
  </si>
  <si>
    <r>
      <t>For "</t>
    </r>
    <r>
      <rPr>
        <b/>
        <i/>
        <sz val="10"/>
        <rFont val="Arial"/>
        <family val="2"/>
      </rPr>
      <t>Lognormal UL</t>
    </r>
    <r>
      <rPr>
        <sz val="10"/>
        <rFont val="Arial"/>
        <family val="2"/>
      </rPr>
      <t>" the UL will be calculated in cell C111.</t>
    </r>
  </si>
  <si>
    <r>
      <t>If the new source UPL is greater in value (less stringent) than the existing source UPL, run the t-test to determine if there is  statistical difference between the existing source MACT floor pool and the best performing source.  In the "</t>
    </r>
    <r>
      <rPr>
        <i/>
        <sz val="10"/>
        <rFont val="Calibri"/>
        <family val="2"/>
        <scheme val="minor"/>
      </rPr>
      <t>t-test</t>
    </r>
    <r>
      <rPr>
        <sz val="10"/>
        <rFont val="Calibri"/>
        <family val="2"/>
        <scheme val="minor"/>
      </rPr>
      <t>" tab enter the new source run data into the new source column and enter the existing source run data into the existing source columns. If the results in cell  B127 of "</t>
    </r>
    <r>
      <rPr>
        <i/>
        <sz val="10"/>
        <rFont val="Calibri"/>
        <family val="2"/>
        <scheme val="minor"/>
      </rPr>
      <t>t-test</t>
    </r>
    <r>
      <rPr>
        <sz val="10"/>
        <rFont val="Calibri"/>
        <family val="2"/>
        <scheme val="minor"/>
      </rPr>
      <t>" tab say "Means are not different" then can default to the existing source UPL for the new source UPL.  If the results say "Means are different", then cannot default to the existing source UPL for the new source UPL.</t>
    </r>
  </si>
  <si>
    <t>Other Notes and Terms</t>
  </si>
  <si>
    <t>Type of data affects m (number of future runs) that will be used in calculation, for example:</t>
  </si>
  <si>
    <t xml:space="preserve">If using individual test runs (typically three to a test) to determine compliance; m=3 </t>
  </si>
  <si>
    <t xml:space="preserve">If 30-day averages are used to determine compliance; m=30 </t>
  </si>
  <si>
    <t>If using the average of test runs to determine compliance; m=1</t>
  </si>
  <si>
    <t>Default m future runs is 3 in each template.</t>
  </si>
  <si>
    <t>Does data set have non-detect issues, if so take extra step to do UPL v. 3xRDL comparison.</t>
  </si>
  <si>
    <t>N = total number of sources</t>
  </si>
  <si>
    <t>n = number of individual runs</t>
  </si>
  <si>
    <t>df = degrees of freedom = n - 1</t>
  </si>
  <si>
    <t>X = mean of data</t>
  </si>
  <si>
    <r>
      <t>s</t>
    </r>
    <r>
      <rPr>
        <vertAlign val="superscript"/>
        <sz val="10"/>
        <rFont val="Arial"/>
        <family val="2"/>
      </rPr>
      <t>2</t>
    </r>
    <r>
      <rPr>
        <sz val="10"/>
        <rFont val="Arial"/>
        <family val="2"/>
      </rPr>
      <t xml:space="preserve"> = pooled variance of data</t>
    </r>
  </si>
  <si>
    <t>m = number of future runs</t>
  </si>
  <si>
    <r>
      <t>t</t>
    </r>
    <r>
      <rPr>
        <vertAlign val="subscript"/>
        <sz val="10"/>
        <rFont val="Arial"/>
        <family val="2"/>
      </rPr>
      <t>df</t>
    </r>
    <r>
      <rPr>
        <sz val="10"/>
        <rFont val="Arial"/>
        <family val="2"/>
      </rPr>
      <t xml:space="preserve"> = t-statistic:  t-distribution with df degrees of freedom at 99% [Default] confidence level </t>
    </r>
  </si>
  <si>
    <t>Templates can hold up to 30 sources (N); if data set has more than 30 sources, need to expand template.</t>
  </si>
  <si>
    <t>Templates can hold up to 35 runs (n) for each source (N), if data set has more than 35 runs of data per source, need to expand template.</t>
  </si>
  <si>
    <t>Raw Data</t>
  </si>
  <si>
    <t>Logtransformed</t>
  </si>
  <si>
    <t>Runs</t>
  </si>
  <si>
    <t>KURTOSIS CALCULATIONS FOR SAMPLE SETS WITH n &gt; 3 ONLY</t>
  </si>
  <si>
    <t>Testing Normality</t>
  </si>
  <si>
    <t>Sample Size</t>
  </si>
  <si>
    <t>Kurtosis</t>
  </si>
  <si>
    <t>http://www.spcforexcel.com/are-skewness-and-kurtosis-useful-statistics</t>
  </si>
  <si>
    <t>SE Kurtosis</t>
  </si>
  <si>
    <t>note:  cannot use this equation when n=3 because the denominator in second component is not defined (the term n-3 in denominator of second component is zero).</t>
  </si>
  <si>
    <t>Result Kurtosis</t>
  </si>
  <si>
    <t>Skewness</t>
  </si>
  <si>
    <t>SEK</t>
  </si>
  <si>
    <t>SE Skewness</t>
  </si>
  <si>
    <t>=SQRT(24*n*(n^2-1)/((n-2)*(n+3)*(n-3)*(n+5)))</t>
  </si>
  <si>
    <t>Result Skewness</t>
  </si>
  <si>
    <t>"On mesuring skewness and kurtosis" Dragan Doric, et al. Springer Science + Buisness Media B. V. 2007. September 20, 2007</t>
  </si>
  <si>
    <t>S/SES</t>
  </si>
  <si>
    <t>Result Raw Data</t>
  </si>
  <si>
    <t>Result Log Data</t>
  </si>
  <si>
    <t>Final Result</t>
  </si>
  <si>
    <t>lb/ton</t>
  </si>
  <si>
    <t>Example 2</t>
  </si>
  <si>
    <t>Example 3</t>
  </si>
  <si>
    <t>Example 4</t>
  </si>
  <si>
    <t>Example 5</t>
  </si>
  <si>
    <t>Example 6</t>
  </si>
  <si>
    <t>Example 7</t>
  </si>
  <si>
    <t>Example 8</t>
  </si>
  <si>
    <t>Example 9</t>
  </si>
  <si>
    <t>Example 10</t>
  </si>
  <si>
    <t>Example 11</t>
  </si>
  <si>
    <t>Example 12</t>
  </si>
  <si>
    <t>Example 13</t>
  </si>
  <si>
    <t>Example 14</t>
  </si>
  <si>
    <t>Example 15</t>
  </si>
  <si>
    <t>Example 16</t>
  </si>
  <si>
    <t>Example 17</t>
  </si>
  <si>
    <t>Example 18</t>
  </si>
  <si>
    <t>Example 1</t>
  </si>
  <si>
    <t>Average</t>
  </si>
  <si>
    <t>Standard Deviation</t>
  </si>
  <si>
    <t>Log Data</t>
  </si>
  <si>
    <t>Ratio S/SES</t>
  </si>
  <si>
    <t>Distribution</t>
  </si>
  <si>
    <t>Use for large sample sets and small sample sets that are Normal.</t>
  </si>
  <si>
    <t>ni = number test runs =</t>
  </si>
  <si>
    <t>Total Number of sources =</t>
  </si>
  <si>
    <t>n =Total # test runs =</t>
  </si>
  <si>
    <t>This step is for QC only:</t>
  </si>
  <si>
    <t>means</t>
  </si>
  <si>
    <t>Mean =</t>
  </si>
  <si>
    <t xml:space="preserve">Pooled Variance = </t>
  </si>
  <si>
    <t>m= number future runs =</t>
  </si>
  <si>
    <t>Term1</t>
  </si>
  <si>
    <t>Term2</t>
  </si>
  <si>
    <t>Squared root Term2</t>
  </si>
  <si>
    <t>NOTE: the pvalue for the t-statistic is calculated as: 2*alpha, where 1-alpha is desired confidence, so if 99% confidence is desired then alpha=0.01 and 2*alpha=2*(0.01)</t>
  </si>
  <si>
    <t>t-statistic</t>
  </si>
  <si>
    <t>= quantile t-distribution with df degrees of freedom at .99 confidence level =</t>
  </si>
  <si>
    <t xml:space="preserve">UPL  POOLED VARIANCE = </t>
  </si>
  <si>
    <t>Use for small sample sets that are Lognormal.</t>
  </si>
  <si>
    <t>Logtransformed Data</t>
  </si>
  <si>
    <t>Average of Raw Data</t>
  </si>
  <si>
    <t>Variance of Raw Data</t>
  </si>
  <si>
    <t>1. Take LN( ) of Raw Data</t>
  </si>
  <si>
    <t>2. Calculate sample size, n=</t>
  </si>
  <si>
    <t xml:space="preserve">3. Calculate </t>
  </si>
  <si>
    <t>4. Calculate</t>
  </si>
  <si>
    <t>5. m= number future runs =</t>
  </si>
  <si>
    <t>6. Calculate</t>
  </si>
  <si>
    <t>a- Numerator first term</t>
  </si>
  <si>
    <t>b- denominator first term</t>
  </si>
  <si>
    <t>7. Calculate</t>
  </si>
  <si>
    <r>
      <t>8. Go to tab distribution for 99 percentile "</t>
    </r>
    <r>
      <rPr>
        <i/>
        <sz val="11"/>
        <color indexed="8"/>
        <rFont val="Calibri"/>
        <family val="2"/>
      </rPr>
      <t>lognormal z-stat</t>
    </r>
    <r>
      <rPr>
        <sz val="11"/>
        <color indexed="8"/>
        <rFont val="Calibri"/>
        <family val="2"/>
      </rPr>
      <t>"</t>
    </r>
  </si>
  <si>
    <t xml:space="preserve">9. substitue the values of </t>
  </si>
  <si>
    <t>in cell D7 and F7 respectively</t>
  </si>
  <si>
    <t>10. In column AE indentify the value that is the smallest value that is larger than 0.99, note what row number this is.</t>
  </si>
  <si>
    <t>11. In column B, go down the the row number from Step 10. above, and copy the z value.</t>
  </si>
  <si>
    <r>
      <t>z value from "</t>
    </r>
    <r>
      <rPr>
        <i/>
        <sz val="11"/>
        <color indexed="8"/>
        <rFont val="Calibri"/>
        <family val="2"/>
      </rPr>
      <t>lognormal z-stat</t>
    </r>
    <r>
      <rPr>
        <sz val="11"/>
        <color theme="1"/>
        <rFont val="Calibri"/>
        <family val="2"/>
        <scheme val="minor"/>
      </rPr>
      <t>"</t>
    </r>
  </si>
  <si>
    <t xml:space="preserve">12. calculate the UPL using the formula </t>
  </si>
  <si>
    <t xml:space="preserve">a- Calculate </t>
  </si>
  <si>
    <t>b- Calculate</t>
  </si>
  <si>
    <t xml:space="preserve">c- Calculate </t>
  </si>
  <si>
    <t>d-calculate</t>
  </si>
  <si>
    <t>e- Calculate</t>
  </si>
  <si>
    <t>f- Calculate UPL</t>
  </si>
  <si>
    <t>distribution of Z</t>
  </si>
  <si>
    <t xml:space="preserve">Normal </t>
  </si>
  <si>
    <t>distribution</t>
  </si>
  <si>
    <t>∆z</t>
  </si>
  <si>
    <t>z</t>
  </si>
  <si>
    <t>Absolute values</t>
  </si>
  <si>
    <t>Cumulative</t>
  </si>
  <si>
    <t>normalization</t>
  </si>
  <si>
    <t>z-Value</t>
  </si>
  <si>
    <t>Closest value &gt;0.99</t>
  </si>
  <si>
    <t>=f(a)</t>
  </si>
  <si>
    <t>n for each source</t>
  </si>
  <si>
    <t>Sample size</t>
  </si>
  <si>
    <t>KURTOSIS CALCULATIONS FOR SAMPLE SETS WITH n = 3 ONLY</t>
  </si>
  <si>
    <t>http://www.spiderfinancial.com/support/documentation/numxl/reference-manual/statistical-tests/test_xkurt</t>
  </si>
  <si>
    <t>=SQRT(24/n)</t>
  </si>
  <si>
    <t>use approximation since expanded equation will give you a zero in denominator</t>
  </si>
  <si>
    <t>### The kurtosis and skewness are pulled into "Calculations for Template skew", in cells H12 and H14 respectively</t>
  </si>
  <si>
    <t>kurtosis=</t>
  </si>
  <si>
    <t>depending on sample size</t>
  </si>
  <si>
    <t>skewness=</t>
  </si>
  <si>
    <t>same for n&gt;3 and n=3</t>
  </si>
  <si>
    <t>UPL based on t-statistic with df at 99% confidence level</t>
  </si>
  <si>
    <t xml:space="preserve">Adjustment for non-normality (skewness and kurtosis) for any sample size in particular for small samples </t>
  </si>
  <si>
    <t>a) n = number of test-runs =</t>
  </si>
  <si>
    <t>b) Calculate u0</t>
  </si>
  <si>
    <t>Current Confidence Level is</t>
  </si>
  <si>
    <t>if making copies of this worksheet, paste special E173 value to remove reference to "Calculations for Template skew" worsheet</t>
  </si>
  <si>
    <t>Conclusion</t>
  </si>
  <si>
    <t>if making copies of this worksheet, paste special B174 value to remove reference to "Recalculations1 skew" worsheet</t>
  </si>
  <si>
    <t>interval of differences for t-values used</t>
  </si>
  <si>
    <t>new t-statistic from tab Recalculate t-statistic</t>
  </si>
  <si>
    <t>Adjusted UPL based on recalculated t-statistic</t>
  </si>
  <si>
    <t>Calculate the Incomplete Beta Functions needed for adjustment</t>
  </si>
  <si>
    <t>Incomplete Beta Function approximation</t>
  </si>
  <si>
    <t>where</t>
  </si>
  <si>
    <t>Inputs</t>
  </si>
  <si>
    <t>x=u0=</t>
  </si>
  <si>
    <t>n=</t>
  </si>
  <si>
    <t>t0=t=</t>
  </si>
  <si>
    <t xml:space="preserve">c.1.) Calculate </t>
  </si>
  <si>
    <t xml:space="preserve">d.1.) Calculate </t>
  </si>
  <si>
    <t xml:space="preserve">e.1.) Calculate </t>
  </si>
  <si>
    <t xml:space="preserve">f.1.) Calculate </t>
  </si>
  <si>
    <t xml:space="preserve">g.1.) Calculate </t>
  </si>
  <si>
    <t xml:space="preserve">h.1.) Calculate </t>
  </si>
  <si>
    <t>a=</t>
  </si>
  <si>
    <t>changed +3 to +5</t>
  </si>
  <si>
    <t>b=</t>
  </si>
  <si>
    <t>w=</t>
  </si>
  <si>
    <t>Calculations</t>
  </si>
  <si>
    <t xml:space="preserve">c.1.1. </t>
  </si>
  <si>
    <t xml:space="preserve">d.1.1. </t>
  </si>
  <si>
    <t xml:space="preserve">e.1.1. </t>
  </si>
  <si>
    <t xml:space="preserve">f.1.1. </t>
  </si>
  <si>
    <t xml:space="preserve">g.1.1. </t>
  </si>
  <si>
    <t xml:space="preserve">h.1.1. </t>
  </si>
  <si>
    <t xml:space="preserve">c.1.2. </t>
  </si>
  <si>
    <t xml:space="preserve">d.1.2. </t>
  </si>
  <si>
    <t xml:space="preserve">e.1.2. </t>
  </si>
  <si>
    <t xml:space="preserve">f.1.2. </t>
  </si>
  <si>
    <t xml:space="preserve">g.1.2. </t>
  </si>
  <si>
    <t xml:space="preserve">h.1.2. </t>
  </si>
  <si>
    <t>c.1.3</t>
  </si>
  <si>
    <t>d.1.3</t>
  </si>
  <si>
    <t>e.1.3</t>
  </si>
  <si>
    <t>f.1.3</t>
  </si>
  <si>
    <t>g.1.3</t>
  </si>
  <si>
    <t>h.1.3</t>
  </si>
  <si>
    <t>c.1.4.</t>
  </si>
  <si>
    <t>d.1.4.</t>
  </si>
  <si>
    <t>e.1.4.</t>
  </si>
  <si>
    <t>f.1.4.</t>
  </si>
  <si>
    <t>g.1.4.</t>
  </si>
  <si>
    <t>h.1.4.</t>
  </si>
  <si>
    <t>c.1.5.</t>
  </si>
  <si>
    <t>d.1.5.</t>
  </si>
  <si>
    <t>e.1.5.</t>
  </si>
  <si>
    <t>f.1.5.</t>
  </si>
  <si>
    <t>g.1.5.</t>
  </si>
  <si>
    <t>h.1.5.</t>
  </si>
  <si>
    <t>c.1.6</t>
  </si>
  <si>
    <t>d.1.6</t>
  </si>
  <si>
    <t>e.1.6</t>
  </si>
  <si>
    <t>f.1.6</t>
  </si>
  <si>
    <t>g.1.6</t>
  </si>
  <si>
    <t>h.1.6</t>
  </si>
  <si>
    <t>c.1.7</t>
  </si>
  <si>
    <t>d.1.7</t>
  </si>
  <si>
    <t>e.1.7</t>
  </si>
  <si>
    <t>f.1.7</t>
  </si>
  <si>
    <t>g.1.7</t>
  </si>
  <si>
    <t>h.1.7</t>
  </si>
  <si>
    <t>Result1:</t>
  </si>
  <si>
    <t>Result2:</t>
  </si>
  <si>
    <t>Result3:</t>
  </si>
  <si>
    <t>Result4:</t>
  </si>
  <si>
    <t>Result5:</t>
  </si>
  <si>
    <t>Result6:</t>
  </si>
  <si>
    <t>1- Calculate</t>
  </si>
  <si>
    <t>2- Calculate</t>
  </si>
  <si>
    <t>2.1. Calculate</t>
  </si>
  <si>
    <t>2.2. Calculate</t>
  </si>
  <si>
    <t>2.3. Calculate</t>
  </si>
  <si>
    <t>Result:</t>
  </si>
  <si>
    <t>3-Calculate</t>
  </si>
  <si>
    <t>3.1. Calculate</t>
  </si>
  <si>
    <t>3.2. Calculate</t>
  </si>
  <si>
    <t>Result</t>
  </si>
  <si>
    <t>4-Calculate</t>
  </si>
  <si>
    <t>4.1. Calculate</t>
  </si>
  <si>
    <t>4.2. Calculate</t>
  </si>
  <si>
    <t>4.3. Calculate</t>
  </si>
  <si>
    <t>5- Calculate</t>
  </si>
  <si>
    <t>5.1. Calculate</t>
  </si>
  <si>
    <t>5.2. Calculate</t>
  </si>
  <si>
    <t>5.3. Calculate</t>
  </si>
  <si>
    <t>5.4. Calculate</t>
  </si>
  <si>
    <t>Corrected probability is::</t>
  </si>
  <si>
    <t>1) Start with initial t-statistic from Template</t>
  </si>
  <si>
    <t>2) Determine interval of differences for t-values</t>
  </si>
  <si>
    <t>2) Candidate values for t-statistic</t>
  </si>
  <si>
    <t>3) Corrected p-values</t>
  </si>
  <si>
    <t>Acutal significance level with t-value</t>
  </si>
  <si>
    <t>4) Is p-value closed enough to 0.01?</t>
  </si>
  <si>
    <t>4) If you don't get a YES in row 11, play around with the cell G3, the interval for differences until you get one p-value closed to 0.01</t>
  </si>
  <si>
    <t>5) Once you get a YES in row 11, use the t-statistic in row 5 for the calculation of the UPL.</t>
  </si>
  <si>
    <t>Paste special the new t-statisic value into cell E178 of Template_skewed tab</t>
  </si>
  <si>
    <t>Paste the interval of differences for t-values used Cell E176 of Template_skewed tab</t>
  </si>
  <si>
    <t>Calculate u0. Sustitute each candidate t-value in u0 equation</t>
  </si>
  <si>
    <t>t-statistic=</t>
  </si>
  <si>
    <t>u0=</t>
  </si>
  <si>
    <t>df, n-1</t>
  </si>
  <si>
    <t>Standard Deviation =</t>
  </si>
  <si>
    <t>99.0% t-statistic for UL</t>
  </si>
  <si>
    <t>One-tailed inverse Student's T Distribution = TINV( 2*probability, degrees_freedom ) at .99 confidence level</t>
  </si>
  <si>
    <t>99.0% UL</t>
  </si>
  <si>
    <t>Calculate</t>
  </si>
  <si>
    <t>n</t>
  </si>
  <si>
    <r>
      <t>s</t>
    </r>
    <r>
      <rPr>
        <vertAlign val="superscript"/>
        <sz val="11"/>
        <color theme="1"/>
        <rFont val="Calibri"/>
        <family val="2"/>
        <scheme val="minor"/>
      </rPr>
      <t>2</t>
    </r>
  </si>
  <si>
    <r>
      <t>s</t>
    </r>
    <r>
      <rPr>
        <vertAlign val="superscript"/>
        <sz val="11"/>
        <color theme="1"/>
        <rFont val="Calibri"/>
        <family val="2"/>
        <scheme val="minor"/>
      </rPr>
      <t xml:space="preserve">2 </t>
    </r>
    <r>
      <rPr>
        <sz val="11"/>
        <color theme="1"/>
        <rFont val="Calibri"/>
        <family val="2"/>
        <scheme val="minor"/>
      </rPr>
      <t>/ 2</t>
    </r>
  </si>
  <si>
    <r>
      <t>s</t>
    </r>
    <r>
      <rPr>
        <vertAlign val="superscript"/>
        <sz val="11"/>
        <color theme="1"/>
        <rFont val="Calibri"/>
        <family val="2"/>
        <scheme val="minor"/>
      </rPr>
      <t xml:space="preserve">2 </t>
    </r>
    <r>
      <rPr>
        <sz val="11"/>
        <color theme="1"/>
        <rFont val="Calibri"/>
        <family val="2"/>
        <scheme val="minor"/>
      </rPr>
      <t>/ n</t>
    </r>
  </si>
  <si>
    <r>
      <t>s</t>
    </r>
    <r>
      <rPr>
        <vertAlign val="superscript"/>
        <sz val="11"/>
        <color theme="1"/>
        <rFont val="Calibri"/>
        <family val="2"/>
        <scheme val="minor"/>
      </rPr>
      <t>4</t>
    </r>
  </si>
  <si>
    <t>2(n-1)</t>
  </si>
  <si>
    <r>
      <t>s</t>
    </r>
    <r>
      <rPr>
        <vertAlign val="superscript"/>
        <sz val="11"/>
        <color theme="1"/>
        <rFont val="Calibri"/>
        <family val="2"/>
        <scheme val="minor"/>
      </rPr>
      <t xml:space="preserve">4 </t>
    </r>
    <r>
      <rPr>
        <sz val="11"/>
        <color theme="1"/>
        <rFont val="Calibri"/>
        <family val="2"/>
        <scheme val="minor"/>
      </rPr>
      <t>/ 2(n-1)</t>
    </r>
  </si>
  <si>
    <t>The limits in this confidence interval are back-transformed</t>
  </si>
  <si>
    <t>http://www.amstat.org/publications/jse/v13n1/olsson.html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</si>
</sst>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00"/>
    <numFmt numFmtId="165" formatCode="0.0000"/>
    <numFmt numFmtId="166" formatCode="0.0000000"/>
    <numFmt numFmtId="167" formatCode="0.0000E+00"/>
  </numFmts>
  <fonts count="29" x14ac:knownFonts="1">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b/>
      <sz val="10"/>
      <name val="Arial"/>
      <family val="2"/>
    </font>
    <font>
      <sz val="10"/>
      <color theme="1"/>
      <name val="Arial"/>
      <family val="2"/>
    </font>
    <font>
      <sz val="10"/>
      <color indexed="8"/>
      <name val="Arial"/>
      <family val="2"/>
    </font>
    <font>
      <sz val="8"/>
      <name val="Arial"/>
      <family val="2"/>
    </font>
    <font>
      <sz val="10"/>
      <color theme="1"/>
      <name val="Calibri"/>
      <family val="2"/>
      <scheme val="minor"/>
    </font>
    <font>
      <i/>
      <sz val="11"/>
      <color indexed="8"/>
      <name val="Calibri"/>
      <family val="2"/>
    </font>
    <font>
      <sz val="11"/>
      <color indexed="8"/>
      <name val="Calibri"/>
      <family val="2"/>
    </font>
    <font>
      <sz val="11"/>
      <color theme="1"/>
      <name val="Calibri"/>
      <family val="2"/>
    </font>
    <font>
      <sz val="11"/>
      <name val="Calibri"/>
      <family val="2"/>
      <scheme val="minor"/>
    </font>
    <font>
      <sz val="11"/>
      <color rgb="FF000000"/>
      <name val="Calibri"/>
      <family val="2"/>
      <scheme val="minor"/>
    </font>
    <font>
      <b/>
      <i/>
      <sz val="10"/>
      <name val="Arial"/>
      <family val="2"/>
    </font>
    <font>
      <sz val="10"/>
      <name val="Calibri"/>
      <family val="2"/>
      <scheme val="minor"/>
    </font>
    <font>
      <u/>
      <sz val="11"/>
      <color theme="10"/>
      <name val="Calibri"/>
      <family val="2"/>
      <scheme val="minor"/>
    </font>
    <font>
      <i/>
      <sz val="10"/>
      <name val="Arial"/>
      <family val="2"/>
    </font>
    <font>
      <sz val="11"/>
      <color rgb="FFFF0000"/>
      <name val="Calibri"/>
      <family val="2"/>
      <scheme val="minor"/>
    </font>
    <font>
      <sz val="11"/>
      <color rgb="FF000000"/>
      <name val="Calibri"/>
      <family val="2"/>
    </font>
    <font>
      <i/>
      <sz val="11"/>
      <color theme="1"/>
      <name val="Calibri"/>
      <family val="2"/>
      <scheme val="minor"/>
    </font>
    <font>
      <sz val="10"/>
      <name val="Calibri"/>
      <family val="2"/>
    </font>
    <font>
      <vertAlign val="superscript"/>
      <sz val="10"/>
      <name val="Arial"/>
      <family val="2"/>
    </font>
    <font>
      <vertAlign val="subscript"/>
      <sz val="10"/>
      <name val="Arial"/>
      <family val="2"/>
    </font>
    <font>
      <i/>
      <sz val="10"/>
      <name val="Calibri"/>
      <family val="2"/>
      <scheme val="minor"/>
    </font>
    <font>
      <sz val="10"/>
      <name val="MS Sans Serif"/>
      <family val="2"/>
    </font>
    <font>
      <vertAlign val="superscript"/>
      <sz val="11"/>
      <color theme="1"/>
      <name val="Calibri"/>
      <family val="2"/>
      <scheme val="minor"/>
    </font>
    <font>
      <u/>
      <sz val="10"/>
      <color theme="10"/>
      <name val="Calibri"/>
      <family val="2"/>
      <scheme val="minor"/>
    </font>
    <font>
      <b/>
      <sz val="11"/>
      <color theme="1"/>
      <name val="Calibri"/>
      <family val="2"/>
      <scheme val="minor"/>
    </font>
  </fonts>
  <fills count="21">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00FF"/>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rgb="FFFFC000"/>
        <bgColor indexed="64"/>
      </patternFill>
    </fill>
    <fill>
      <patternFill patternType="solid">
        <fgColor theme="2" tint="-0.499984740745262"/>
        <bgColor indexed="64"/>
      </patternFill>
    </fill>
    <fill>
      <patternFill patternType="solid">
        <fgColor rgb="FF00B050"/>
        <bgColor indexed="64"/>
      </patternFill>
    </fill>
    <fill>
      <patternFill patternType="solid">
        <fgColor theme="9" tint="0.59999389629810485"/>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2">
    <xf numFmtId="0" fontId="0" fillId="0" borderId="0"/>
    <xf numFmtId="0" fontId="2" fillId="2" borderId="0" applyNumberFormat="0" applyBorder="0" applyAlignment="0" applyProtection="0"/>
    <xf numFmtId="0" fontId="3" fillId="0" borderId="0"/>
    <xf numFmtId="0" fontId="3" fillId="0" borderId="0"/>
    <xf numFmtId="0" fontId="1" fillId="0" borderId="0"/>
    <xf numFmtId="0" fontId="6" fillId="0" borderId="0"/>
    <xf numFmtId="0" fontId="3" fillId="0" borderId="0"/>
    <xf numFmtId="0" fontId="16" fillId="0" borderId="0" applyNumberForma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9" fontId="3" fillId="0" borderId="0" applyFont="0" applyFill="0" applyBorder="0" applyAlignment="0" applyProtection="0"/>
    <xf numFmtId="0" fontId="25" fillId="0" borderId="0"/>
  </cellStyleXfs>
  <cellXfs count="219">
    <xf numFmtId="0" fontId="0" fillId="0" borderId="0" xfId="0"/>
    <xf numFmtId="0" fontId="3" fillId="3" borderId="1" xfId="2" applyFill="1" applyBorder="1" applyAlignment="1">
      <alignment horizontal="center" vertical="center"/>
    </xf>
    <xf numFmtId="0" fontId="3" fillId="0" borderId="0" xfId="2"/>
    <xf numFmtId="0" fontId="3" fillId="3" borderId="2" xfId="2" applyFill="1" applyBorder="1" applyAlignment="1">
      <alignment horizontal="center"/>
    </xf>
    <xf numFmtId="0" fontId="3" fillId="3" borderId="3" xfId="2" applyFont="1" applyFill="1" applyBorder="1" applyAlignment="1">
      <alignment horizontal="center" wrapText="1"/>
    </xf>
    <xf numFmtId="2" fontId="3" fillId="0" borderId="0" xfId="2" applyNumberFormat="1" applyFont="1" applyFill="1" applyBorder="1"/>
    <xf numFmtId="2" fontId="3" fillId="0" borderId="0" xfId="2" applyNumberFormat="1" applyFont="1" applyBorder="1"/>
    <xf numFmtId="0" fontId="3" fillId="0" borderId="0" xfId="2" applyFont="1"/>
    <xf numFmtId="0" fontId="3" fillId="0" borderId="0" xfId="2" applyFont="1" applyFill="1" applyBorder="1"/>
    <xf numFmtId="0" fontId="3" fillId="5" borderId="3" xfId="2" applyFont="1" applyFill="1" applyBorder="1"/>
    <xf numFmtId="2" fontId="1" fillId="0" borderId="0" xfId="2" applyNumberFormat="1" applyFont="1" applyFill="1" applyBorder="1"/>
    <xf numFmtId="2" fontId="3" fillId="0" borderId="0" xfId="2" applyNumberFormat="1" applyFont="1" applyFill="1" applyBorder="1" applyAlignment="1">
      <alignment horizontal="right"/>
    </xf>
    <xf numFmtId="0" fontId="3" fillId="0" borderId="0" xfId="2" applyFont="1" applyFill="1"/>
    <xf numFmtId="0" fontId="3" fillId="0" borderId="0" xfId="2" applyFill="1"/>
    <xf numFmtId="0" fontId="3" fillId="0" borderId="0" xfId="2" quotePrefix="1" applyFont="1" applyFill="1"/>
    <xf numFmtId="2" fontId="3" fillId="0" borderId="0" xfId="2" applyNumberFormat="1" applyFill="1" applyBorder="1"/>
    <xf numFmtId="1" fontId="3" fillId="0" borderId="0" xfId="2" quotePrefix="1" applyNumberFormat="1" applyFill="1"/>
    <xf numFmtId="2" fontId="3" fillId="0" borderId="0" xfId="2" applyNumberFormat="1" applyFill="1"/>
    <xf numFmtId="2" fontId="3" fillId="0" borderId="0" xfId="2" applyNumberFormat="1"/>
    <xf numFmtId="165" fontId="3" fillId="0" borderId="0" xfId="2" applyNumberFormat="1" applyFill="1"/>
    <xf numFmtId="0" fontId="3" fillId="0" borderId="0" xfId="2" quotePrefix="1" applyFill="1"/>
    <xf numFmtId="0" fontId="3" fillId="7" borderId="1" xfId="3" applyFill="1" applyBorder="1"/>
    <xf numFmtId="0" fontId="3" fillId="0" borderId="0" xfId="3" applyFill="1"/>
    <xf numFmtId="0" fontId="3" fillId="7" borderId="2" xfId="3" applyFill="1" applyBorder="1" applyAlignment="1">
      <alignment horizontal="center"/>
    </xf>
    <xf numFmtId="0" fontId="3" fillId="7" borderId="3" xfId="2" applyFont="1" applyFill="1" applyBorder="1" applyAlignment="1">
      <alignment horizontal="center" wrapText="1"/>
    </xf>
    <xf numFmtId="0" fontId="3" fillId="0" borderId="0" xfId="3"/>
    <xf numFmtId="2" fontId="3" fillId="0" borderId="0" xfId="3" applyNumberFormat="1" applyFont="1" applyFill="1" applyBorder="1"/>
    <xf numFmtId="2" fontId="3" fillId="0" borderId="0" xfId="3" applyNumberFormat="1" applyFont="1" applyBorder="1"/>
    <xf numFmtId="0" fontId="3" fillId="0" borderId="0" xfId="3" applyFont="1"/>
    <xf numFmtId="0" fontId="3" fillId="0" borderId="0" xfId="3" applyFont="1" applyFill="1" applyBorder="1"/>
    <xf numFmtId="0" fontId="3" fillId="5" borderId="3" xfId="3" applyFont="1" applyFill="1" applyBorder="1"/>
    <xf numFmtId="2" fontId="1" fillId="0" borderId="0" xfId="3" applyNumberFormat="1" applyFont="1" applyFill="1" applyBorder="1"/>
    <xf numFmtId="2" fontId="3" fillId="0" borderId="0" xfId="3" applyNumberFormat="1" applyFont="1" applyFill="1" applyBorder="1" applyAlignment="1">
      <alignment horizontal="right"/>
    </xf>
    <xf numFmtId="0" fontId="3" fillId="4" borderId="0" xfId="4" applyFont="1" applyFill="1" applyAlignment="1">
      <alignment wrapText="1"/>
    </xf>
    <xf numFmtId="0" fontId="1" fillId="0" borderId="0" xfId="4"/>
    <xf numFmtId="0" fontId="3" fillId="4" borderId="0" xfId="4" applyFont="1" applyFill="1" applyAlignment="1">
      <alignment horizontal="center"/>
    </xf>
    <xf numFmtId="0" fontId="7" fillId="0" borderId="0" xfId="4" applyFont="1"/>
    <xf numFmtId="166" fontId="1" fillId="0" borderId="0" xfId="4" applyNumberFormat="1"/>
    <xf numFmtId="0" fontId="5" fillId="0" borderId="0" xfId="4" applyFont="1"/>
    <xf numFmtId="0" fontId="1" fillId="0" borderId="0" xfId="4" applyFont="1"/>
    <xf numFmtId="0" fontId="1" fillId="0" borderId="0" xfId="4" applyBorder="1"/>
    <xf numFmtId="11" fontId="1" fillId="6" borderId="0" xfId="4" applyNumberFormat="1" applyFill="1"/>
    <xf numFmtId="0" fontId="3" fillId="0" borderId="0" xfId="3" applyFont="1" applyFill="1"/>
    <xf numFmtId="165" fontId="3" fillId="0" borderId="0" xfId="3" applyNumberFormat="1" applyFill="1"/>
    <xf numFmtId="0" fontId="11" fillId="0" borderId="0" xfId="4" applyFont="1"/>
    <xf numFmtId="0" fontId="1" fillId="0" borderId="0" xfId="4" applyAlignment="1">
      <alignment horizontal="center"/>
    </xf>
    <xf numFmtId="0" fontId="1" fillId="0" borderId="0" xfId="4" applyAlignment="1">
      <alignment horizontal="left"/>
    </xf>
    <xf numFmtId="0" fontId="1" fillId="0" borderId="4" xfId="4" applyBorder="1"/>
    <xf numFmtId="0" fontId="1" fillId="0" borderId="0" xfId="4" quotePrefix="1" applyFill="1"/>
    <xf numFmtId="0" fontId="1" fillId="0" borderId="0" xfId="4" applyFill="1"/>
    <xf numFmtId="0" fontId="12" fillId="0" borderId="0" xfId="4" applyFont="1" applyFill="1"/>
    <xf numFmtId="164" fontId="3" fillId="0" borderId="0" xfId="2" applyNumberFormat="1" applyFill="1"/>
    <xf numFmtId="0" fontId="3" fillId="3" borderId="1" xfId="3" applyFill="1" applyBorder="1"/>
    <xf numFmtId="0" fontId="3" fillId="3" borderId="2" xfId="3" applyFill="1" applyBorder="1" applyAlignment="1">
      <alignment horizontal="center"/>
    </xf>
    <xf numFmtId="0" fontId="4" fillId="3" borderId="3" xfId="3" applyFont="1" applyFill="1" applyBorder="1"/>
    <xf numFmtId="0" fontId="0" fillId="5" borderId="0" xfId="0" applyFill="1"/>
    <xf numFmtId="0" fontId="0" fillId="8" borderId="0" xfId="0" applyFill="1"/>
    <xf numFmtId="10" fontId="0" fillId="8" borderId="0" xfId="0" applyNumberFormat="1" applyFill="1"/>
    <xf numFmtId="0" fontId="0" fillId="0" borderId="0" xfId="0" applyFill="1" applyAlignment="1">
      <alignment horizontal="left"/>
    </xf>
    <xf numFmtId="0" fontId="0" fillId="0" borderId="3" xfId="0" applyBorder="1"/>
    <xf numFmtId="10" fontId="0" fillId="0" borderId="3" xfId="0" applyNumberFormat="1" applyBorder="1"/>
    <xf numFmtId="0" fontId="0" fillId="0" borderId="3" xfId="0" applyBorder="1" applyAlignment="1">
      <alignment horizontal="right"/>
    </xf>
    <xf numFmtId="0" fontId="0" fillId="10" borderId="0" xfId="0" applyFill="1"/>
    <xf numFmtId="2" fontId="0" fillId="0" borderId="0" xfId="0" applyNumberFormat="1"/>
    <xf numFmtId="0" fontId="0" fillId="0" borderId="0" xfId="0" applyFill="1"/>
    <xf numFmtId="2" fontId="0" fillId="0" borderId="0" xfId="0" applyNumberFormat="1" applyFill="1"/>
    <xf numFmtId="0" fontId="13" fillId="0" borderId="0" xfId="0" applyFont="1" applyBorder="1"/>
    <xf numFmtId="11" fontId="0" fillId="0" borderId="0" xfId="0" applyNumberFormat="1"/>
    <xf numFmtId="164" fontId="0" fillId="8" borderId="0" xfId="0" applyNumberFormat="1" applyFill="1"/>
    <xf numFmtId="164" fontId="0" fillId="0" borderId="0" xfId="0" applyNumberFormat="1"/>
    <xf numFmtId="2" fontId="3" fillId="0" borderId="0" xfId="3" applyNumberFormat="1" applyFill="1" applyBorder="1"/>
    <xf numFmtId="2" fontId="3" fillId="0" borderId="0" xfId="6" applyNumberFormat="1" applyFont="1" applyFill="1" applyBorder="1"/>
    <xf numFmtId="167" fontId="3" fillId="0" borderId="0" xfId="2" applyNumberFormat="1" applyFill="1"/>
    <xf numFmtId="0" fontId="3" fillId="0" borderId="0" xfId="0" applyFont="1" applyAlignment="1">
      <alignment wrapText="1"/>
    </xf>
    <xf numFmtId="0" fontId="4" fillId="4" borderId="0" xfId="0" applyFont="1" applyFill="1" applyAlignment="1">
      <alignment wrapText="1"/>
    </xf>
    <xf numFmtId="2" fontId="0" fillId="13" borderId="0" xfId="0" applyNumberFormat="1" applyFill="1"/>
    <xf numFmtId="2" fontId="0" fillId="12" borderId="0" xfId="0" applyNumberFormat="1" applyFill="1"/>
    <xf numFmtId="0" fontId="1" fillId="14" borderId="0" xfId="4" applyFill="1"/>
    <xf numFmtId="0" fontId="1" fillId="13" borderId="0" xfId="4" applyFill="1"/>
    <xf numFmtId="11" fontId="3" fillId="0" borderId="0" xfId="2" applyNumberFormat="1" applyFill="1"/>
    <xf numFmtId="0" fontId="3" fillId="0" borderId="0" xfId="0" applyFont="1" applyAlignment="1">
      <alignment horizontal="left" wrapText="1"/>
    </xf>
    <xf numFmtId="0" fontId="15" fillId="0" borderId="0" xfId="0" applyFont="1" applyAlignment="1">
      <alignment wrapText="1"/>
    </xf>
    <xf numFmtId="11" fontId="3" fillId="6" borderId="0" xfId="2" applyNumberFormat="1" applyFill="1"/>
    <xf numFmtId="0" fontId="3" fillId="7" borderId="3" xfId="2" applyFill="1" applyBorder="1" applyAlignment="1">
      <alignment horizontal="center" wrapText="1"/>
    </xf>
    <xf numFmtId="0" fontId="4" fillId="7" borderId="3" xfId="3" applyFont="1" applyFill="1" applyBorder="1" applyAlignment="1">
      <alignment horizontal="center"/>
    </xf>
    <xf numFmtId="11" fontId="3" fillId="0" borderId="3" xfId="2" applyNumberFormat="1" applyBorder="1" applyAlignment="1">
      <alignment horizontal="center"/>
    </xf>
    <xf numFmtId="11" fontId="3" fillId="0" borderId="3" xfId="2" applyNumberFormat="1" applyFill="1" applyBorder="1" applyAlignment="1">
      <alignment horizontal="center"/>
    </xf>
    <xf numFmtId="11" fontId="3" fillId="0" borderId="3" xfId="2" applyNumberFormat="1" applyFill="1" applyBorder="1" applyAlignment="1">
      <alignment horizontal="center" wrapText="1"/>
    </xf>
    <xf numFmtId="11" fontId="3" fillId="0" borderId="3" xfId="3" applyNumberFormat="1" applyFill="1" applyBorder="1" applyAlignment="1">
      <alignment horizontal="center"/>
    </xf>
    <xf numFmtId="11" fontId="3" fillId="0" borderId="0" xfId="3" applyNumberFormat="1" applyFont="1" applyFill="1" applyBorder="1"/>
    <xf numFmtId="0" fontId="1" fillId="15" borderId="0" xfId="4" applyFill="1" applyBorder="1"/>
    <xf numFmtId="0" fontId="3" fillId="4" borderId="5" xfId="2" applyFill="1" applyBorder="1" applyAlignment="1">
      <alignment wrapText="1"/>
    </xf>
    <xf numFmtId="0" fontId="3" fillId="4" borderId="6" xfId="2" applyFill="1" applyBorder="1" applyAlignment="1">
      <alignment wrapText="1"/>
    </xf>
    <xf numFmtId="0" fontId="3" fillId="16" borderId="0" xfId="2" applyFill="1"/>
    <xf numFmtId="0" fontId="3" fillId="7" borderId="7" xfId="3" applyFont="1" applyFill="1" applyBorder="1" applyAlignment="1">
      <alignment wrapText="1"/>
    </xf>
    <xf numFmtId="0" fontId="3" fillId="7" borderId="8" xfId="3" applyFill="1" applyBorder="1" applyAlignment="1">
      <alignment wrapText="1"/>
    </xf>
    <xf numFmtId="0" fontId="3" fillId="7" borderId="9" xfId="3" applyFill="1" applyBorder="1" applyAlignment="1">
      <alignment wrapText="1"/>
    </xf>
    <xf numFmtId="0" fontId="3" fillId="0" borderId="3" xfId="2" applyBorder="1" applyAlignment="1">
      <alignment horizontal="center"/>
    </xf>
    <xf numFmtId="11" fontId="3" fillId="0" borderId="3" xfId="3" applyNumberFormat="1" applyBorder="1" applyAlignment="1">
      <alignment horizontal="center"/>
    </xf>
    <xf numFmtId="0" fontId="3" fillId="0" borderId="3" xfId="2" applyFill="1" applyBorder="1" applyAlignment="1">
      <alignment horizontal="center"/>
    </xf>
    <xf numFmtId="0" fontId="5" fillId="4" borderId="7" xfId="4" applyFont="1" applyFill="1" applyBorder="1" applyAlignment="1">
      <alignment vertical="center"/>
    </xf>
    <xf numFmtId="0" fontId="5" fillId="4" borderId="8" xfId="4" applyFont="1" applyFill="1" applyBorder="1" applyAlignment="1">
      <alignment vertical="center"/>
    </xf>
    <xf numFmtId="0" fontId="5" fillId="4" borderId="9" xfId="4" applyFont="1" applyFill="1" applyBorder="1" applyAlignment="1">
      <alignment vertical="center"/>
    </xf>
    <xf numFmtId="0" fontId="3" fillId="0" borderId="3" xfId="3" applyBorder="1" applyAlignment="1">
      <alignment horizontal="center"/>
    </xf>
    <xf numFmtId="11" fontId="3" fillId="0" borderId="3" xfId="3" applyNumberFormat="1" applyFont="1" applyFill="1" applyBorder="1" applyAlignment="1">
      <alignment horizontal="center"/>
    </xf>
    <xf numFmtId="0" fontId="3" fillId="4" borderId="1" xfId="2" applyFont="1" applyFill="1" applyBorder="1"/>
    <xf numFmtId="0" fontId="6" fillId="0" borderId="3" xfId="5" applyFont="1" applyFill="1" applyBorder="1" applyAlignment="1">
      <alignment horizontal="center"/>
    </xf>
    <xf numFmtId="11" fontId="1" fillId="0" borderId="3" xfId="4" applyNumberFormat="1" applyFont="1" applyBorder="1" applyAlignment="1">
      <alignment horizontal="center"/>
    </xf>
    <xf numFmtId="11" fontId="1" fillId="0" borderId="0" xfId="4" applyNumberFormat="1"/>
    <xf numFmtId="0" fontId="1" fillId="16" borderId="0" xfId="4" applyFill="1"/>
    <xf numFmtId="0" fontId="0" fillId="0" borderId="0" xfId="4" applyFont="1"/>
    <xf numFmtId="0" fontId="3" fillId="4" borderId="5" xfId="3" applyFont="1" applyFill="1" applyBorder="1" applyAlignment="1">
      <alignment wrapText="1"/>
    </xf>
    <xf numFmtId="0" fontId="3" fillId="4" borderId="6" xfId="3" applyFill="1" applyBorder="1" applyAlignment="1">
      <alignment wrapText="1"/>
    </xf>
    <xf numFmtId="0" fontId="0" fillId="4" borderId="0" xfId="0" applyFill="1"/>
    <xf numFmtId="0" fontId="3" fillId="0" borderId="0" xfId="2" applyNumberFormat="1" applyFill="1"/>
    <xf numFmtId="0" fontId="0" fillId="4" borderId="3" xfId="0" applyFill="1" applyBorder="1" applyAlignment="1">
      <alignment horizontal="center"/>
    </xf>
    <xf numFmtId="1" fontId="3" fillId="0" borderId="0" xfId="2" applyNumberFormat="1" applyFill="1"/>
    <xf numFmtId="2" fontId="0" fillId="6" borderId="0" xfId="0" applyNumberFormat="1" applyFill="1"/>
    <xf numFmtId="2" fontId="3" fillId="5" borderId="3" xfId="2" applyNumberFormat="1" applyFont="1" applyFill="1" applyBorder="1" applyAlignment="1">
      <alignment horizontal="center"/>
    </xf>
    <xf numFmtId="2" fontId="3" fillId="0" borderId="3" xfId="2" applyNumberFormat="1" applyFont="1" applyFill="1" applyBorder="1" applyAlignment="1">
      <alignment horizontal="center"/>
    </xf>
    <xf numFmtId="2" fontId="3" fillId="5" borderId="3" xfId="3" applyNumberFormat="1" applyFont="1" applyFill="1" applyBorder="1" applyAlignment="1">
      <alignment horizontal="center"/>
    </xf>
    <xf numFmtId="2" fontId="3" fillId="0" borderId="3" xfId="3" applyNumberFormat="1" applyFont="1" applyFill="1" applyBorder="1" applyAlignment="1">
      <alignment horizontal="center"/>
    </xf>
    <xf numFmtId="2" fontId="3" fillId="12" borderId="3" xfId="3" applyNumberFormat="1" applyFont="1" applyFill="1" applyBorder="1" applyAlignment="1">
      <alignment horizontal="center"/>
    </xf>
    <xf numFmtId="0" fontId="0" fillId="5" borderId="3" xfId="0" applyFill="1" applyBorder="1" applyAlignment="1">
      <alignment horizontal="center"/>
    </xf>
    <xf numFmtId="0" fontId="0" fillId="0" borderId="3" xfId="0" applyFill="1" applyBorder="1" applyAlignment="1">
      <alignment horizontal="center"/>
    </xf>
    <xf numFmtId="0" fontId="3" fillId="0" borderId="0" xfId="3" applyNumberFormat="1" applyFill="1" applyBorder="1" applyAlignment="1">
      <alignment horizontal="center"/>
    </xf>
    <xf numFmtId="0" fontId="0" fillId="0" borderId="0" xfId="0" applyAlignment="1">
      <alignment horizontal="center"/>
    </xf>
    <xf numFmtId="2" fontId="3" fillId="13" borderId="3" xfId="3" applyNumberFormat="1" applyFont="1" applyFill="1" applyBorder="1" applyAlignment="1">
      <alignment horizontal="center"/>
    </xf>
    <xf numFmtId="0" fontId="4" fillId="4" borderId="3" xfId="0" applyFont="1" applyFill="1" applyBorder="1" applyAlignment="1">
      <alignment horizontal="center" vertical="top" wrapText="1"/>
    </xf>
    <xf numFmtId="0" fontId="16" fillId="0" borderId="0" xfId="7" applyAlignment="1">
      <alignment vertical="center"/>
    </xf>
    <xf numFmtId="0" fontId="16" fillId="0" borderId="0" xfId="7"/>
    <xf numFmtId="0" fontId="3" fillId="0" borderId="0" xfId="3" applyFill="1" applyBorder="1" applyAlignment="1">
      <alignment horizontal="center"/>
    </xf>
    <xf numFmtId="0" fontId="3" fillId="4" borderId="5" xfId="3" applyFont="1" applyFill="1" applyBorder="1" applyAlignment="1"/>
    <xf numFmtId="0" fontId="3" fillId="5" borderId="2" xfId="3" applyFont="1" applyFill="1" applyBorder="1"/>
    <xf numFmtId="2" fontId="3" fillId="5" borderId="2" xfId="3" applyNumberFormat="1" applyFont="1" applyFill="1" applyBorder="1" applyAlignment="1">
      <alignment horizontal="center"/>
    </xf>
    <xf numFmtId="0" fontId="0" fillId="0" borderId="0" xfId="0" applyBorder="1"/>
    <xf numFmtId="0" fontId="0" fillId="0" borderId="0" xfId="0" applyFill="1" applyBorder="1"/>
    <xf numFmtId="0" fontId="0" fillId="0" borderId="13" xfId="0" applyBorder="1"/>
    <xf numFmtId="0" fontId="0" fillId="0" borderId="14" xfId="0" applyBorder="1"/>
    <xf numFmtId="0" fontId="0" fillId="0" borderId="15" xfId="0" applyBorder="1"/>
    <xf numFmtId="0" fontId="0" fillId="0" borderId="16" xfId="0" applyFill="1" applyBorder="1"/>
    <xf numFmtId="0" fontId="0" fillId="0" borderId="16" xfId="0" applyBorder="1"/>
    <xf numFmtId="0" fontId="0" fillId="0" borderId="17" xfId="0" applyBorder="1"/>
    <xf numFmtId="2" fontId="0" fillId="13" borderId="0" xfId="0" applyNumberFormat="1" applyFill="1" applyBorder="1" applyAlignment="1">
      <alignment horizontal="center"/>
    </xf>
    <xf numFmtId="0" fontId="0" fillId="0" borderId="0" xfId="0" applyBorder="1" applyAlignment="1">
      <alignment horizontal="center"/>
    </xf>
    <xf numFmtId="2" fontId="0" fillId="12" borderId="16" xfId="0" applyNumberFormat="1" applyFill="1" applyBorder="1" applyAlignment="1">
      <alignment horizontal="center"/>
    </xf>
    <xf numFmtId="0" fontId="3" fillId="0" borderId="3" xfId="3" applyFill="1" applyBorder="1" applyAlignment="1">
      <alignment horizontal="left"/>
    </xf>
    <xf numFmtId="0" fontId="3" fillId="0" borderId="2" xfId="6" applyFont="1" applyFill="1" applyBorder="1"/>
    <xf numFmtId="0" fontId="3" fillId="0" borderId="1" xfId="6" applyFont="1" applyFill="1" applyBorder="1"/>
    <xf numFmtId="0" fontId="3" fillId="6" borderId="7" xfId="3" applyFill="1" applyBorder="1" applyAlignment="1">
      <alignment horizontal="left"/>
    </xf>
    <xf numFmtId="2" fontId="3" fillId="6" borderId="8" xfId="3" applyNumberFormat="1" applyFill="1" applyBorder="1"/>
    <xf numFmtId="2" fontId="3" fillId="6" borderId="9" xfId="3" applyNumberFormat="1" applyFill="1" applyBorder="1"/>
    <xf numFmtId="0" fontId="3" fillId="17" borderId="7" xfId="6" applyFont="1" applyFill="1" applyBorder="1" applyAlignment="1"/>
    <xf numFmtId="0" fontId="3" fillId="17" borderId="8" xfId="6" applyFont="1" applyFill="1" applyBorder="1" applyAlignment="1"/>
    <xf numFmtId="0" fontId="3" fillId="17" borderId="9" xfId="6" applyFont="1" applyFill="1" applyBorder="1" applyAlignment="1"/>
    <xf numFmtId="11" fontId="0" fillId="0" borderId="0" xfId="0" applyNumberFormat="1" applyAlignment="1">
      <alignment horizontal="center"/>
    </xf>
    <xf numFmtId="11" fontId="3" fillId="0" borderId="2" xfId="6" applyNumberFormat="1" applyFont="1" applyFill="1" applyBorder="1" applyAlignment="1">
      <alignment horizontal="center"/>
    </xf>
    <xf numFmtId="11" fontId="3" fillId="0" borderId="1" xfId="6" applyNumberFormat="1" applyFont="1" applyFill="1" applyBorder="1" applyAlignment="1">
      <alignment horizontal="center"/>
    </xf>
    <xf numFmtId="0" fontId="12" fillId="8" borderId="10" xfId="1" applyFont="1" applyFill="1" applyBorder="1" applyAlignment="1"/>
    <xf numFmtId="0" fontId="12" fillId="8" borderId="11" xfId="1" applyFont="1" applyFill="1" applyBorder="1" applyAlignment="1"/>
    <xf numFmtId="0" fontId="12" fillId="8" borderId="12" xfId="1" applyFont="1" applyFill="1" applyBorder="1" applyAlignment="1"/>
    <xf numFmtId="0" fontId="18" fillId="0" borderId="0" xfId="0" applyFont="1"/>
    <xf numFmtId="11" fontId="3" fillId="0" borderId="3" xfId="6" applyNumberFormat="1" applyFont="1" applyFill="1" applyBorder="1" applyAlignment="1">
      <alignment horizontal="center"/>
    </xf>
    <xf numFmtId="0" fontId="3" fillId="3" borderId="3" xfId="3" applyFill="1" applyBorder="1" applyAlignment="1">
      <alignment horizontal="center"/>
    </xf>
    <xf numFmtId="0" fontId="3" fillId="4" borderId="3" xfId="0" applyFont="1" applyFill="1" applyBorder="1" applyAlignment="1">
      <alignment horizontal="center" vertical="top" wrapText="1"/>
    </xf>
    <xf numFmtId="11" fontId="3" fillId="4" borderId="3" xfId="3" applyNumberFormat="1" applyFill="1" applyBorder="1" applyAlignment="1">
      <alignment horizontal="center"/>
    </xf>
    <xf numFmtId="0" fontId="0" fillId="4" borderId="3" xfId="0" applyFill="1" applyBorder="1"/>
    <xf numFmtId="0" fontId="3" fillId="0" borderId="3" xfId="6" applyFont="1" applyFill="1" applyBorder="1"/>
    <xf numFmtId="11" fontId="3" fillId="4" borderId="3" xfId="6" applyNumberFormat="1" applyFont="1" applyFill="1" applyBorder="1" applyAlignment="1">
      <alignment horizontal="center"/>
    </xf>
    <xf numFmtId="2" fontId="3" fillId="4" borderId="3" xfId="3" applyNumberFormat="1" applyFont="1" applyFill="1" applyBorder="1" applyAlignment="1">
      <alignment horizontal="center"/>
    </xf>
    <xf numFmtId="0" fontId="3" fillId="18" borderId="0" xfId="3" applyFont="1" applyFill="1" applyBorder="1"/>
    <xf numFmtId="0" fontId="0" fillId="0" borderId="0" xfId="0" applyFill="1" applyAlignment="1"/>
    <xf numFmtId="0" fontId="20" fillId="0" borderId="0" xfId="0" applyFont="1"/>
    <xf numFmtId="0" fontId="0" fillId="8" borderId="0" xfId="0" applyFill="1" applyAlignment="1"/>
    <xf numFmtId="0" fontId="0" fillId="19" borderId="0" xfId="0" applyFill="1"/>
    <xf numFmtId="0" fontId="0" fillId="20" borderId="0" xfId="0" applyFill="1"/>
    <xf numFmtId="0" fontId="0" fillId="20" borderId="3" xfId="0" applyFill="1" applyBorder="1"/>
    <xf numFmtId="0" fontId="3" fillId="0" borderId="0" xfId="0" applyFont="1"/>
    <xf numFmtId="0" fontId="3" fillId="0" borderId="0" xfId="0" applyFont="1" applyFill="1" applyAlignment="1">
      <alignment wrapText="1"/>
    </xf>
    <xf numFmtId="0" fontId="4" fillId="0" borderId="0" xfId="0" applyFont="1" applyFill="1" applyAlignment="1">
      <alignment wrapText="1"/>
    </xf>
    <xf numFmtId="0" fontId="3" fillId="0" borderId="0" xfId="0" applyFont="1" applyAlignment="1">
      <alignment horizontal="left" indent="1"/>
    </xf>
    <xf numFmtId="0" fontId="19" fillId="0" borderId="0" xfId="0" quotePrefix="1" applyFont="1" applyBorder="1" applyAlignment="1">
      <alignment vertical="center"/>
    </xf>
    <xf numFmtId="0" fontId="0" fillId="0" borderId="0" xfId="0" quotePrefix="1"/>
    <xf numFmtId="0" fontId="3" fillId="0" borderId="0" xfId="31" applyNumberFormat="1" applyFont="1" applyFill="1" applyBorder="1" applyAlignment="1"/>
    <xf numFmtId="0" fontId="4" fillId="0" borderId="0" xfId="2" applyFont="1" applyFill="1"/>
    <xf numFmtId="0" fontId="3" fillId="6" borderId="0" xfId="2" applyNumberFormat="1" applyFill="1"/>
    <xf numFmtId="0" fontId="1" fillId="0" borderId="0" xfId="4" applyFont="1" applyAlignment="1">
      <alignment horizontal="right" wrapText="1"/>
    </xf>
    <xf numFmtId="166" fontId="1" fillId="0" borderId="0" xfId="4" applyNumberFormat="1" applyAlignment="1">
      <alignment horizontal="center"/>
    </xf>
    <xf numFmtId="0" fontId="0" fillId="0" borderId="0" xfId="4" quotePrefix="1" applyFont="1" applyAlignment="1">
      <alignment horizontal="right"/>
    </xf>
    <xf numFmtId="11" fontId="1" fillId="0" borderId="0" xfId="4" applyNumberFormat="1" applyAlignment="1">
      <alignment horizontal="center"/>
    </xf>
    <xf numFmtId="0" fontId="0" fillId="0" borderId="0" xfId="0" applyAlignment="1">
      <alignment horizontal="right"/>
    </xf>
    <xf numFmtId="2" fontId="1" fillId="0" borderId="0" xfId="4" applyNumberFormat="1" applyAlignment="1">
      <alignment horizontal="center"/>
    </xf>
    <xf numFmtId="0" fontId="0" fillId="0" borderId="0" xfId="4" applyFont="1" applyAlignment="1">
      <alignment horizontal="right"/>
    </xf>
    <xf numFmtId="11" fontId="1" fillId="0" borderId="0" xfId="4" applyNumberFormat="1" applyFill="1" applyAlignment="1">
      <alignment horizontal="center"/>
    </xf>
    <xf numFmtId="0" fontId="8" fillId="0" borderId="0" xfId="0" applyFont="1"/>
    <xf numFmtId="0" fontId="27" fillId="0" borderId="0" xfId="7" applyFont="1"/>
    <xf numFmtId="11" fontId="1" fillId="6" borderId="0" xfId="4" applyNumberFormat="1" applyFill="1" applyAlignment="1">
      <alignment horizontal="center"/>
    </xf>
    <xf numFmtId="0" fontId="3" fillId="5" borderId="3" xfId="3" applyFill="1" applyBorder="1" applyAlignment="1">
      <alignment horizontal="left"/>
    </xf>
    <xf numFmtId="2" fontId="3" fillId="0" borderId="3" xfId="3" applyNumberFormat="1" applyFill="1" applyBorder="1" applyAlignment="1">
      <alignment horizontal="center"/>
    </xf>
    <xf numFmtId="2" fontId="3" fillId="12" borderId="3" xfId="2" applyNumberFormat="1" applyFont="1" applyFill="1" applyBorder="1" applyAlignment="1">
      <alignment horizontal="center"/>
    </xf>
    <xf numFmtId="2" fontId="3" fillId="13" borderId="3" xfId="2" applyNumberFormat="1" applyFont="1" applyFill="1" applyBorder="1" applyAlignment="1">
      <alignment horizontal="center"/>
    </xf>
    <xf numFmtId="2" fontId="3" fillId="0" borderId="3" xfId="3" applyNumberFormat="1" applyBorder="1" applyAlignment="1">
      <alignment horizontal="center"/>
    </xf>
    <xf numFmtId="0" fontId="28" fillId="0" borderId="0" xfId="4" applyFont="1"/>
    <xf numFmtId="0" fontId="1" fillId="0" borderId="0" xfId="4" applyAlignment="1">
      <alignment wrapText="1"/>
    </xf>
    <xf numFmtId="0" fontId="0" fillId="5" borderId="0" xfId="0" applyFill="1" applyAlignment="1">
      <alignment horizontal="left"/>
    </xf>
    <xf numFmtId="0" fontId="0" fillId="10" borderId="0" xfId="0" applyFill="1" applyAlignment="1">
      <alignment horizontal="left"/>
    </xf>
    <xf numFmtId="0" fontId="2" fillId="2" borderId="0" xfId="1" applyBorder="1" applyAlignment="1">
      <alignment wrapText="1"/>
    </xf>
    <xf numFmtId="0" fontId="2" fillId="2" borderId="0" xfId="1" applyAlignment="1">
      <alignment wrapText="1"/>
    </xf>
    <xf numFmtId="0" fontId="1" fillId="0" borderId="0" xfId="4" applyAlignment="1"/>
    <xf numFmtId="0" fontId="1" fillId="0" borderId="0" xfId="4" applyFont="1" applyAlignment="1">
      <alignment wrapText="1"/>
    </xf>
    <xf numFmtId="0" fontId="1" fillId="0" borderId="0" xfId="4" applyAlignment="1">
      <alignment wrapText="1"/>
    </xf>
    <xf numFmtId="0" fontId="3" fillId="0" borderId="0" xfId="4" applyFont="1" applyFill="1" applyBorder="1" applyAlignment="1">
      <alignment wrapText="1"/>
    </xf>
    <xf numFmtId="0" fontId="8" fillId="0" borderId="0" xfId="4" applyFont="1" applyAlignment="1">
      <alignment wrapText="1"/>
    </xf>
    <xf numFmtId="0" fontId="0" fillId="0" borderId="0" xfId="4" applyFont="1" applyAlignment="1"/>
    <xf numFmtId="0" fontId="0" fillId="5" borderId="0" xfId="0" applyFill="1" applyAlignment="1">
      <alignment horizontal="left"/>
    </xf>
    <xf numFmtId="0" fontId="3" fillId="9" borderId="0" xfId="2" applyFill="1" applyAlignment="1">
      <alignment horizontal="left"/>
    </xf>
    <xf numFmtId="0" fontId="3" fillId="10" borderId="0" xfId="2" applyFill="1" applyAlignment="1">
      <alignment horizontal="left"/>
    </xf>
    <xf numFmtId="0" fontId="0" fillId="10" borderId="0" xfId="0" applyFill="1" applyAlignment="1">
      <alignment horizontal="left"/>
    </xf>
    <xf numFmtId="0" fontId="0" fillId="11" borderId="0" xfId="0" applyFill="1" applyAlignment="1">
      <alignment horizontal="left"/>
    </xf>
  </cellXfs>
  <cellStyles count="32">
    <cellStyle name="Comma 2" xfId="8" xr:uid="{00000000-0005-0000-0000-000000000000}"/>
    <cellStyle name="Currency 2" xfId="9" xr:uid="{00000000-0005-0000-0000-000001000000}"/>
    <cellStyle name="Good" xfId="1" builtinId="26"/>
    <cellStyle name="Hyperlink" xfId="7" builtinId="8"/>
    <cellStyle name="Normal" xfId="0" builtinId="0"/>
    <cellStyle name="Normal 10" xfId="10" xr:uid="{00000000-0005-0000-0000-000005000000}"/>
    <cellStyle name="Normal 11" xfId="11" xr:uid="{00000000-0005-0000-0000-000006000000}"/>
    <cellStyle name="Normal 12" xfId="12" xr:uid="{00000000-0005-0000-0000-000007000000}"/>
    <cellStyle name="Normal 13" xfId="13" xr:uid="{00000000-0005-0000-0000-000008000000}"/>
    <cellStyle name="Normal 13 2" xfId="14" xr:uid="{00000000-0005-0000-0000-000009000000}"/>
    <cellStyle name="Normal 2" xfId="2" xr:uid="{00000000-0005-0000-0000-00000A000000}"/>
    <cellStyle name="Normal 2 2" xfId="3" xr:uid="{00000000-0005-0000-0000-00000B000000}"/>
    <cellStyle name="Normal 2 2 2" xfId="15" xr:uid="{00000000-0005-0000-0000-00000C000000}"/>
    <cellStyle name="Normal 2 3" xfId="6" xr:uid="{00000000-0005-0000-0000-00000D000000}"/>
    <cellStyle name="Normal 3" xfId="4" xr:uid="{00000000-0005-0000-0000-00000E000000}"/>
    <cellStyle name="Normal 3 2" xfId="16" xr:uid="{00000000-0005-0000-0000-00000F000000}"/>
    <cellStyle name="Normal 3 2 2" xfId="17" xr:uid="{00000000-0005-0000-0000-000010000000}"/>
    <cellStyle name="Normal 4" xfId="18" xr:uid="{00000000-0005-0000-0000-000011000000}"/>
    <cellStyle name="Normal 5" xfId="19" xr:uid="{00000000-0005-0000-0000-000012000000}"/>
    <cellStyle name="Normal 6" xfId="20" xr:uid="{00000000-0005-0000-0000-000013000000}"/>
    <cellStyle name="Normal 6 2" xfId="21" xr:uid="{00000000-0005-0000-0000-000014000000}"/>
    <cellStyle name="Normal 6 3" xfId="22" xr:uid="{00000000-0005-0000-0000-000015000000}"/>
    <cellStyle name="Normal 6 3 2" xfId="23" xr:uid="{00000000-0005-0000-0000-000016000000}"/>
    <cellStyle name="Normal 6 4" xfId="24" xr:uid="{00000000-0005-0000-0000-000017000000}"/>
    <cellStyle name="Normal 6 5" xfId="25" xr:uid="{00000000-0005-0000-0000-000018000000}"/>
    <cellStyle name="Normal 7" xfId="26" xr:uid="{00000000-0005-0000-0000-000019000000}"/>
    <cellStyle name="Normal 8" xfId="27" xr:uid="{00000000-0005-0000-0000-00001A000000}"/>
    <cellStyle name="Normal 8 2" xfId="28" xr:uid="{00000000-0005-0000-0000-00001B000000}"/>
    <cellStyle name="Normal 9" xfId="29" xr:uid="{00000000-0005-0000-0000-00001C000000}"/>
    <cellStyle name="Normal_Data Variability All Units 030210" xfId="31" xr:uid="{00000000-0005-0000-0000-00001D000000}"/>
    <cellStyle name="Normal_ProcGas PM Test Runs" xfId="5" xr:uid="{00000000-0005-0000-0000-00001E000000}"/>
    <cellStyle name="Percent 2" xfId="30"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1.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12.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8.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77</xdr:row>
      <xdr:rowOff>45720</xdr:rowOff>
    </xdr:from>
    <xdr:to>
      <xdr:col>1</xdr:col>
      <xdr:colOff>830580</xdr:colOff>
      <xdr:row>80</xdr:row>
      <xdr:rowOff>99060</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472440</xdr:colOff>
      <xdr:row>72</xdr:row>
      <xdr:rowOff>106680</xdr:rowOff>
    </xdr:from>
    <xdr:to>
      <xdr:col>1</xdr:col>
      <xdr:colOff>30480</xdr:colOff>
      <xdr:row>76</xdr:row>
      <xdr:rowOff>38100</xdr:rowOff>
    </xdr:to>
    <xdr:sp macro="" textlink="">
      <xdr:nvSpPr>
        <xdr:cNvPr id="1026" name="Object 2" hidden="1">
          <a:extLst>
            <a:ext uri="{63B3BB69-23CF-44E3-9099-C40C66FF867C}">
              <a14:compatExt xmlns:a14="http://schemas.microsoft.com/office/drawing/2010/main"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86</xdr:row>
      <xdr:rowOff>83820</xdr:rowOff>
    </xdr:from>
    <xdr:to>
      <xdr:col>0</xdr:col>
      <xdr:colOff>899160</xdr:colOff>
      <xdr:row>88</xdr:row>
      <xdr:rowOff>68580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91</xdr:row>
      <xdr:rowOff>0</xdr:rowOff>
    </xdr:from>
    <xdr:to>
      <xdr:col>0</xdr:col>
      <xdr:colOff>845820</xdr:colOff>
      <xdr:row>93</xdr:row>
      <xdr:rowOff>15240</xdr:rowOff>
    </xdr:to>
    <xdr:sp macro="" textlink="">
      <xdr:nvSpPr>
        <xdr:cNvPr id="1028" name="Object 4" hidden="1">
          <a:extLst>
            <a:ext uri="{63B3BB69-23CF-44E3-9099-C40C66FF867C}">
              <a14:compatExt xmlns:a14="http://schemas.microsoft.com/office/drawing/2010/main"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57</xdr:row>
      <xdr:rowOff>121920</xdr:rowOff>
    </xdr:from>
    <xdr:to>
      <xdr:col>0</xdr:col>
      <xdr:colOff>990600</xdr:colOff>
      <xdr:row>60</xdr:row>
      <xdr:rowOff>99060</xdr:rowOff>
    </xdr:to>
    <xdr:sp macro="" textlink="">
      <xdr:nvSpPr>
        <xdr:cNvPr id="1029" name="Object 5" hidden="1">
          <a:extLst>
            <a:ext uri="{63B3BB69-23CF-44E3-9099-C40C66FF867C}">
              <a14:compatExt xmlns:a14="http://schemas.microsoft.com/office/drawing/2010/main"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609600</xdr:colOff>
      <xdr:row>102</xdr:row>
      <xdr:rowOff>106680</xdr:rowOff>
    </xdr:from>
    <xdr:to>
      <xdr:col>0</xdr:col>
      <xdr:colOff>754380</xdr:colOff>
      <xdr:row>104</xdr:row>
      <xdr:rowOff>38100</xdr:rowOff>
    </xdr:to>
    <xdr:sp macro="" textlink="">
      <xdr:nvSpPr>
        <xdr:cNvPr id="1030" name="Object 6" hidden="1">
          <a:extLst>
            <a:ext uri="{63B3BB69-23CF-44E3-9099-C40C66FF867C}">
              <a14:compatExt xmlns:a14="http://schemas.microsoft.com/office/drawing/2010/main"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1173480</xdr:colOff>
      <xdr:row>96</xdr:row>
      <xdr:rowOff>7620</xdr:rowOff>
    </xdr:from>
    <xdr:to>
      <xdr:col>1</xdr:col>
      <xdr:colOff>388620</xdr:colOff>
      <xdr:row>98</xdr:row>
      <xdr:rowOff>53340</xdr:rowOff>
    </xdr:to>
    <xdr:sp macro="" textlink="">
      <xdr:nvSpPr>
        <xdr:cNvPr id="1031" name="Object 7" hidden="1">
          <a:extLst>
            <a:ext uri="{63B3BB69-23CF-44E3-9099-C40C66FF867C}">
              <a14:compatExt xmlns:a14="http://schemas.microsoft.com/office/drawing/2010/main"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65</xdr:row>
      <xdr:rowOff>22860</xdr:rowOff>
    </xdr:from>
    <xdr:to>
      <xdr:col>0</xdr:col>
      <xdr:colOff>1272540</xdr:colOff>
      <xdr:row>68</xdr:row>
      <xdr:rowOff>106680</xdr:rowOff>
    </xdr:to>
    <xdr:sp macro="" textlink="">
      <xdr:nvSpPr>
        <xdr:cNvPr id="1032" name="Object 8" hidden="1">
          <a:extLst>
            <a:ext uri="{63B3BB69-23CF-44E3-9099-C40C66FF867C}">
              <a14:compatExt xmlns:a14="http://schemas.microsoft.com/office/drawing/2010/main"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960120</xdr:colOff>
      <xdr:row>53</xdr:row>
      <xdr:rowOff>15240</xdr:rowOff>
    </xdr:from>
    <xdr:to>
      <xdr:col>0</xdr:col>
      <xdr:colOff>1234440</xdr:colOff>
      <xdr:row>55</xdr:row>
      <xdr:rowOff>99060</xdr:rowOff>
    </xdr:to>
    <xdr:sp macro="" textlink="">
      <xdr:nvSpPr>
        <xdr:cNvPr id="1033" name="Object 9" hidden="1">
          <a:extLst>
            <a:ext uri="{63B3BB69-23CF-44E3-9099-C40C66FF867C}">
              <a14:compatExt xmlns:a14="http://schemas.microsoft.com/office/drawing/2010/main"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1303020</xdr:colOff>
      <xdr:row>51</xdr:row>
      <xdr:rowOff>22860</xdr:rowOff>
    </xdr:from>
    <xdr:to>
      <xdr:col>1</xdr:col>
      <xdr:colOff>91440</xdr:colOff>
      <xdr:row>51</xdr:row>
      <xdr:rowOff>121920</xdr:rowOff>
    </xdr:to>
    <xdr:sp macro="" textlink="">
      <xdr:nvSpPr>
        <xdr:cNvPr id="1034" name="Object 10" hidden="1">
          <a:extLst>
            <a:ext uri="{63B3BB69-23CF-44E3-9099-C40C66FF867C}">
              <a14:compatExt xmlns:a14="http://schemas.microsoft.com/office/drawing/2010/main" spid="_x0000_s1034"/>
            </a:ext>
            <a:ext uri="{FF2B5EF4-FFF2-40B4-BE49-F238E27FC236}">
              <a16:creationId xmlns:a16="http://schemas.microsoft.com/office/drawing/2014/main" id="{00000000-0008-0000-0300-00000A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76200</xdr:colOff>
      <xdr:row>105</xdr:row>
      <xdr:rowOff>99060</xdr:rowOff>
    </xdr:from>
    <xdr:to>
      <xdr:col>4</xdr:col>
      <xdr:colOff>114300</xdr:colOff>
      <xdr:row>109</xdr:row>
      <xdr:rowOff>0</xdr:rowOff>
    </xdr:to>
    <xdr:sp macro="" textlink="">
      <xdr:nvSpPr>
        <xdr:cNvPr id="1035" name="Object 11" hidden="1">
          <a:extLst>
            <a:ext uri="{63B3BB69-23CF-44E3-9099-C40C66FF867C}">
              <a14:compatExt xmlns:a14="http://schemas.microsoft.com/office/drawing/2010/main" spid="_x0000_s1035"/>
            </a:ext>
            <a:ext uri="{FF2B5EF4-FFF2-40B4-BE49-F238E27FC236}">
              <a16:creationId xmlns:a16="http://schemas.microsoft.com/office/drawing/2014/main" id="{00000000-0008-0000-0300-00000B04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1201" name="Object 1" hidden="1">
          <a:extLst>
            <a:ext uri="{63B3BB69-23CF-44E3-9099-C40C66FF867C}">
              <a14:compatExt xmlns:a14="http://schemas.microsoft.com/office/drawing/2010/main" spid="_x0000_s51201"/>
            </a:ext>
            <a:ext uri="{FF2B5EF4-FFF2-40B4-BE49-F238E27FC236}">
              <a16:creationId xmlns:a16="http://schemas.microsoft.com/office/drawing/2014/main" id="{00000000-0008-0000-0D00-00000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1202" name="Object 2" hidden="1">
          <a:extLst>
            <a:ext uri="{63B3BB69-23CF-44E3-9099-C40C66FF867C}">
              <a14:compatExt xmlns:a14="http://schemas.microsoft.com/office/drawing/2010/main" spid="_x0000_s51202"/>
            </a:ext>
            <a:ext uri="{FF2B5EF4-FFF2-40B4-BE49-F238E27FC236}">
              <a16:creationId xmlns:a16="http://schemas.microsoft.com/office/drawing/2014/main" id="{00000000-0008-0000-0D00-00000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1203" name="Object 3" hidden="1">
          <a:extLst>
            <a:ext uri="{63B3BB69-23CF-44E3-9099-C40C66FF867C}">
              <a14:compatExt xmlns:a14="http://schemas.microsoft.com/office/drawing/2010/main" spid="_x0000_s51203"/>
            </a:ext>
            <a:ext uri="{FF2B5EF4-FFF2-40B4-BE49-F238E27FC236}">
              <a16:creationId xmlns:a16="http://schemas.microsoft.com/office/drawing/2014/main" id="{00000000-0008-0000-0D00-00000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1204" name="Object 4" hidden="1">
          <a:extLst>
            <a:ext uri="{63B3BB69-23CF-44E3-9099-C40C66FF867C}">
              <a14:compatExt xmlns:a14="http://schemas.microsoft.com/office/drawing/2010/main" spid="_x0000_s51204"/>
            </a:ext>
            <a:ext uri="{FF2B5EF4-FFF2-40B4-BE49-F238E27FC236}">
              <a16:creationId xmlns:a16="http://schemas.microsoft.com/office/drawing/2014/main" id="{00000000-0008-0000-0D00-00000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1205" name="Object 5" hidden="1">
          <a:extLst>
            <a:ext uri="{63B3BB69-23CF-44E3-9099-C40C66FF867C}">
              <a14:compatExt xmlns:a14="http://schemas.microsoft.com/office/drawing/2010/main" spid="_x0000_s51205"/>
            </a:ext>
            <a:ext uri="{FF2B5EF4-FFF2-40B4-BE49-F238E27FC236}">
              <a16:creationId xmlns:a16="http://schemas.microsoft.com/office/drawing/2014/main" id="{00000000-0008-0000-0D00-00000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1206" name="Object 6" hidden="1">
          <a:extLst>
            <a:ext uri="{63B3BB69-23CF-44E3-9099-C40C66FF867C}">
              <a14:compatExt xmlns:a14="http://schemas.microsoft.com/office/drawing/2010/main" spid="_x0000_s51206"/>
            </a:ext>
            <a:ext uri="{FF2B5EF4-FFF2-40B4-BE49-F238E27FC236}">
              <a16:creationId xmlns:a16="http://schemas.microsoft.com/office/drawing/2014/main" id="{00000000-0008-0000-0D00-00000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1207" name="Object 7" hidden="1">
          <a:extLst>
            <a:ext uri="{63B3BB69-23CF-44E3-9099-C40C66FF867C}">
              <a14:compatExt xmlns:a14="http://schemas.microsoft.com/office/drawing/2010/main" spid="_x0000_s51207"/>
            </a:ext>
            <a:ext uri="{FF2B5EF4-FFF2-40B4-BE49-F238E27FC236}">
              <a16:creationId xmlns:a16="http://schemas.microsoft.com/office/drawing/2014/main" id="{00000000-0008-0000-0D00-00000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1208" name="Object 8" hidden="1">
          <a:extLst>
            <a:ext uri="{63B3BB69-23CF-44E3-9099-C40C66FF867C}">
              <a14:compatExt xmlns:a14="http://schemas.microsoft.com/office/drawing/2010/main" spid="_x0000_s51208"/>
            </a:ext>
            <a:ext uri="{FF2B5EF4-FFF2-40B4-BE49-F238E27FC236}">
              <a16:creationId xmlns:a16="http://schemas.microsoft.com/office/drawing/2014/main" id="{00000000-0008-0000-0D00-00000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1209" name="Object 9" hidden="1">
          <a:extLst>
            <a:ext uri="{63B3BB69-23CF-44E3-9099-C40C66FF867C}">
              <a14:compatExt xmlns:a14="http://schemas.microsoft.com/office/drawing/2010/main" spid="_x0000_s51209"/>
            </a:ext>
            <a:ext uri="{FF2B5EF4-FFF2-40B4-BE49-F238E27FC236}">
              <a16:creationId xmlns:a16="http://schemas.microsoft.com/office/drawing/2014/main" id="{00000000-0008-0000-0D00-00000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1210" name="Object 10" hidden="1">
          <a:extLst>
            <a:ext uri="{63B3BB69-23CF-44E3-9099-C40C66FF867C}">
              <a14:compatExt xmlns:a14="http://schemas.microsoft.com/office/drawing/2010/main" spid="_x0000_s51210"/>
            </a:ext>
            <a:ext uri="{FF2B5EF4-FFF2-40B4-BE49-F238E27FC236}">
              <a16:creationId xmlns:a16="http://schemas.microsoft.com/office/drawing/2014/main" id="{00000000-0008-0000-0D00-00000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1211" name="Object 11" hidden="1">
          <a:extLst>
            <a:ext uri="{63B3BB69-23CF-44E3-9099-C40C66FF867C}">
              <a14:compatExt xmlns:a14="http://schemas.microsoft.com/office/drawing/2010/main" spid="_x0000_s51211"/>
            </a:ext>
            <a:ext uri="{FF2B5EF4-FFF2-40B4-BE49-F238E27FC236}">
              <a16:creationId xmlns:a16="http://schemas.microsoft.com/office/drawing/2014/main" id="{00000000-0008-0000-0D00-00000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1212" name="Object 12" hidden="1">
          <a:extLst>
            <a:ext uri="{63B3BB69-23CF-44E3-9099-C40C66FF867C}">
              <a14:compatExt xmlns:a14="http://schemas.microsoft.com/office/drawing/2010/main" spid="_x0000_s51212"/>
            </a:ext>
            <a:ext uri="{FF2B5EF4-FFF2-40B4-BE49-F238E27FC236}">
              <a16:creationId xmlns:a16="http://schemas.microsoft.com/office/drawing/2014/main" id="{00000000-0008-0000-0D00-00000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1213" name="Object 13" hidden="1">
          <a:extLst>
            <a:ext uri="{63B3BB69-23CF-44E3-9099-C40C66FF867C}">
              <a14:compatExt xmlns:a14="http://schemas.microsoft.com/office/drawing/2010/main" spid="_x0000_s51213"/>
            </a:ext>
            <a:ext uri="{FF2B5EF4-FFF2-40B4-BE49-F238E27FC236}">
              <a16:creationId xmlns:a16="http://schemas.microsoft.com/office/drawing/2014/main" id="{00000000-0008-0000-0D00-00000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1214" name="Object 14" hidden="1">
          <a:extLst>
            <a:ext uri="{63B3BB69-23CF-44E3-9099-C40C66FF867C}">
              <a14:compatExt xmlns:a14="http://schemas.microsoft.com/office/drawing/2010/main" spid="_x0000_s51214"/>
            </a:ext>
            <a:ext uri="{FF2B5EF4-FFF2-40B4-BE49-F238E27FC236}">
              <a16:creationId xmlns:a16="http://schemas.microsoft.com/office/drawing/2014/main" id="{00000000-0008-0000-0D00-00000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1215" name="Object 15" hidden="1">
          <a:extLst>
            <a:ext uri="{63B3BB69-23CF-44E3-9099-C40C66FF867C}">
              <a14:compatExt xmlns:a14="http://schemas.microsoft.com/office/drawing/2010/main" spid="_x0000_s51215"/>
            </a:ext>
            <a:ext uri="{FF2B5EF4-FFF2-40B4-BE49-F238E27FC236}">
              <a16:creationId xmlns:a16="http://schemas.microsoft.com/office/drawing/2014/main" id="{00000000-0008-0000-0D00-00000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1216" name="Object 16" hidden="1">
          <a:extLst>
            <a:ext uri="{63B3BB69-23CF-44E3-9099-C40C66FF867C}">
              <a14:compatExt xmlns:a14="http://schemas.microsoft.com/office/drawing/2010/main" spid="_x0000_s51216"/>
            </a:ext>
            <a:ext uri="{FF2B5EF4-FFF2-40B4-BE49-F238E27FC236}">
              <a16:creationId xmlns:a16="http://schemas.microsoft.com/office/drawing/2014/main" id="{00000000-0008-0000-0D00-00001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1217" name="Object 17" hidden="1">
          <a:extLst>
            <a:ext uri="{63B3BB69-23CF-44E3-9099-C40C66FF867C}">
              <a14:compatExt xmlns:a14="http://schemas.microsoft.com/office/drawing/2010/main" spid="_x0000_s51217"/>
            </a:ext>
            <a:ext uri="{FF2B5EF4-FFF2-40B4-BE49-F238E27FC236}">
              <a16:creationId xmlns:a16="http://schemas.microsoft.com/office/drawing/2014/main" id="{00000000-0008-0000-0D00-00001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1218" name="Object 18" hidden="1">
          <a:extLst>
            <a:ext uri="{63B3BB69-23CF-44E3-9099-C40C66FF867C}">
              <a14:compatExt xmlns:a14="http://schemas.microsoft.com/office/drawing/2010/main" spid="_x0000_s51218"/>
            </a:ext>
            <a:ext uri="{FF2B5EF4-FFF2-40B4-BE49-F238E27FC236}">
              <a16:creationId xmlns:a16="http://schemas.microsoft.com/office/drawing/2014/main" id="{00000000-0008-0000-0D00-00001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1219" name="Object 19" hidden="1">
          <a:extLst>
            <a:ext uri="{63B3BB69-23CF-44E3-9099-C40C66FF867C}">
              <a14:compatExt xmlns:a14="http://schemas.microsoft.com/office/drawing/2010/main" spid="_x0000_s51219"/>
            </a:ext>
            <a:ext uri="{FF2B5EF4-FFF2-40B4-BE49-F238E27FC236}">
              <a16:creationId xmlns:a16="http://schemas.microsoft.com/office/drawing/2014/main" id="{00000000-0008-0000-0D00-00001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1220" name="Object 20" hidden="1">
          <a:extLst>
            <a:ext uri="{63B3BB69-23CF-44E3-9099-C40C66FF867C}">
              <a14:compatExt xmlns:a14="http://schemas.microsoft.com/office/drawing/2010/main" spid="_x0000_s51220"/>
            </a:ext>
            <a:ext uri="{FF2B5EF4-FFF2-40B4-BE49-F238E27FC236}">
              <a16:creationId xmlns:a16="http://schemas.microsoft.com/office/drawing/2014/main" id="{00000000-0008-0000-0D00-00001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1221" name="Object 21" hidden="1">
          <a:extLst>
            <a:ext uri="{63B3BB69-23CF-44E3-9099-C40C66FF867C}">
              <a14:compatExt xmlns:a14="http://schemas.microsoft.com/office/drawing/2010/main" spid="_x0000_s51221"/>
            </a:ext>
            <a:ext uri="{FF2B5EF4-FFF2-40B4-BE49-F238E27FC236}">
              <a16:creationId xmlns:a16="http://schemas.microsoft.com/office/drawing/2014/main" id="{00000000-0008-0000-0D00-00001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1222" name="Object 22" hidden="1">
          <a:extLst>
            <a:ext uri="{63B3BB69-23CF-44E3-9099-C40C66FF867C}">
              <a14:compatExt xmlns:a14="http://schemas.microsoft.com/office/drawing/2010/main" spid="_x0000_s51222"/>
            </a:ext>
            <a:ext uri="{FF2B5EF4-FFF2-40B4-BE49-F238E27FC236}">
              <a16:creationId xmlns:a16="http://schemas.microsoft.com/office/drawing/2014/main" id="{00000000-0008-0000-0D00-00001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1223" name="Object 23" hidden="1">
          <a:extLst>
            <a:ext uri="{63B3BB69-23CF-44E3-9099-C40C66FF867C}">
              <a14:compatExt xmlns:a14="http://schemas.microsoft.com/office/drawing/2010/main" spid="_x0000_s51223"/>
            </a:ext>
            <a:ext uri="{FF2B5EF4-FFF2-40B4-BE49-F238E27FC236}">
              <a16:creationId xmlns:a16="http://schemas.microsoft.com/office/drawing/2014/main" id="{00000000-0008-0000-0D00-00001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1224" name="Object 24" hidden="1">
          <a:extLst>
            <a:ext uri="{63B3BB69-23CF-44E3-9099-C40C66FF867C}">
              <a14:compatExt xmlns:a14="http://schemas.microsoft.com/office/drawing/2010/main" spid="_x0000_s51224"/>
            </a:ext>
            <a:ext uri="{FF2B5EF4-FFF2-40B4-BE49-F238E27FC236}">
              <a16:creationId xmlns:a16="http://schemas.microsoft.com/office/drawing/2014/main" id="{00000000-0008-0000-0D00-00001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1225" name="Object 25" hidden="1">
          <a:extLst>
            <a:ext uri="{63B3BB69-23CF-44E3-9099-C40C66FF867C}">
              <a14:compatExt xmlns:a14="http://schemas.microsoft.com/office/drawing/2010/main" spid="_x0000_s51225"/>
            </a:ext>
            <a:ext uri="{FF2B5EF4-FFF2-40B4-BE49-F238E27FC236}">
              <a16:creationId xmlns:a16="http://schemas.microsoft.com/office/drawing/2014/main" id="{00000000-0008-0000-0D00-00001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1226" name="Object 26" hidden="1">
          <a:extLst>
            <a:ext uri="{63B3BB69-23CF-44E3-9099-C40C66FF867C}">
              <a14:compatExt xmlns:a14="http://schemas.microsoft.com/office/drawing/2010/main" spid="_x0000_s51226"/>
            </a:ext>
            <a:ext uri="{FF2B5EF4-FFF2-40B4-BE49-F238E27FC236}">
              <a16:creationId xmlns:a16="http://schemas.microsoft.com/office/drawing/2014/main" id="{00000000-0008-0000-0D00-00001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1227" name="Object 27" hidden="1">
          <a:extLst>
            <a:ext uri="{63B3BB69-23CF-44E3-9099-C40C66FF867C}">
              <a14:compatExt xmlns:a14="http://schemas.microsoft.com/office/drawing/2010/main" spid="_x0000_s51227"/>
            </a:ext>
            <a:ext uri="{FF2B5EF4-FFF2-40B4-BE49-F238E27FC236}">
              <a16:creationId xmlns:a16="http://schemas.microsoft.com/office/drawing/2014/main" id="{00000000-0008-0000-0D00-00001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1228" name="Object 28" hidden="1">
          <a:extLst>
            <a:ext uri="{63B3BB69-23CF-44E3-9099-C40C66FF867C}">
              <a14:compatExt xmlns:a14="http://schemas.microsoft.com/office/drawing/2010/main" spid="_x0000_s51228"/>
            </a:ext>
            <a:ext uri="{FF2B5EF4-FFF2-40B4-BE49-F238E27FC236}">
              <a16:creationId xmlns:a16="http://schemas.microsoft.com/office/drawing/2014/main" id="{00000000-0008-0000-0D00-00001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1229" name="Object 29" hidden="1">
          <a:extLst>
            <a:ext uri="{63B3BB69-23CF-44E3-9099-C40C66FF867C}">
              <a14:compatExt xmlns:a14="http://schemas.microsoft.com/office/drawing/2010/main" spid="_x0000_s51229"/>
            </a:ext>
            <a:ext uri="{FF2B5EF4-FFF2-40B4-BE49-F238E27FC236}">
              <a16:creationId xmlns:a16="http://schemas.microsoft.com/office/drawing/2014/main" id="{00000000-0008-0000-0D00-00001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1230" name="Object 30" hidden="1">
          <a:extLst>
            <a:ext uri="{63B3BB69-23CF-44E3-9099-C40C66FF867C}">
              <a14:compatExt xmlns:a14="http://schemas.microsoft.com/office/drawing/2010/main" spid="_x0000_s51230"/>
            </a:ext>
            <a:ext uri="{FF2B5EF4-FFF2-40B4-BE49-F238E27FC236}">
              <a16:creationId xmlns:a16="http://schemas.microsoft.com/office/drawing/2014/main" id="{00000000-0008-0000-0D00-00001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1231" name="Object 31" hidden="1">
          <a:extLst>
            <a:ext uri="{63B3BB69-23CF-44E3-9099-C40C66FF867C}">
              <a14:compatExt xmlns:a14="http://schemas.microsoft.com/office/drawing/2010/main" spid="_x0000_s51231"/>
            </a:ext>
            <a:ext uri="{FF2B5EF4-FFF2-40B4-BE49-F238E27FC236}">
              <a16:creationId xmlns:a16="http://schemas.microsoft.com/office/drawing/2014/main" id="{00000000-0008-0000-0D00-00001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1232" name="Object 32" hidden="1">
          <a:extLst>
            <a:ext uri="{63B3BB69-23CF-44E3-9099-C40C66FF867C}">
              <a14:compatExt xmlns:a14="http://schemas.microsoft.com/office/drawing/2010/main" spid="_x0000_s51232"/>
            </a:ext>
            <a:ext uri="{FF2B5EF4-FFF2-40B4-BE49-F238E27FC236}">
              <a16:creationId xmlns:a16="http://schemas.microsoft.com/office/drawing/2014/main" id="{00000000-0008-0000-0D00-00002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1233" name="Object 33" hidden="1">
          <a:extLst>
            <a:ext uri="{63B3BB69-23CF-44E3-9099-C40C66FF867C}">
              <a14:compatExt xmlns:a14="http://schemas.microsoft.com/office/drawing/2010/main" spid="_x0000_s51233"/>
            </a:ext>
            <a:ext uri="{FF2B5EF4-FFF2-40B4-BE49-F238E27FC236}">
              <a16:creationId xmlns:a16="http://schemas.microsoft.com/office/drawing/2014/main" id="{00000000-0008-0000-0D00-00002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1234" name="Object 34" hidden="1">
          <a:extLst>
            <a:ext uri="{63B3BB69-23CF-44E3-9099-C40C66FF867C}">
              <a14:compatExt xmlns:a14="http://schemas.microsoft.com/office/drawing/2010/main" spid="_x0000_s51234"/>
            </a:ext>
            <a:ext uri="{FF2B5EF4-FFF2-40B4-BE49-F238E27FC236}">
              <a16:creationId xmlns:a16="http://schemas.microsoft.com/office/drawing/2014/main" id="{00000000-0008-0000-0D00-00002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1235" name="Object 35" hidden="1">
          <a:extLst>
            <a:ext uri="{63B3BB69-23CF-44E3-9099-C40C66FF867C}">
              <a14:compatExt xmlns:a14="http://schemas.microsoft.com/office/drawing/2010/main" spid="_x0000_s51235"/>
            </a:ext>
            <a:ext uri="{FF2B5EF4-FFF2-40B4-BE49-F238E27FC236}">
              <a16:creationId xmlns:a16="http://schemas.microsoft.com/office/drawing/2014/main" id="{00000000-0008-0000-0D00-00002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1236" name="Object 36" hidden="1">
          <a:extLst>
            <a:ext uri="{63B3BB69-23CF-44E3-9099-C40C66FF867C}">
              <a14:compatExt xmlns:a14="http://schemas.microsoft.com/office/drawing/2010/main" spid="_x0000_s51236"/>
            </a:ext>
            <a:ext uri="{FF2B5EF4-FFF2-40B4-BE49-F238E27FC236}">
              <a16:creationId xmlns:a16="http://schemas.microsoft.com/office/drawing/2014/main" id="{00000000-0008-0000-0D00-00002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1237" name="Object 37" hidden="1">
          <a:extLst>
            <a:ext uri="{63B3BB69-23CF-44E3-9099-C40C66FF867C}">
              <a14:compatExt xmlns:a14="http://schemas.microsoft.com/office/drawing/2010/main" spid="_x0000_s51237"/>
            </a:ext>
            <a:ext uri="{FF2B5EF4-FFF2-40B4-BE49-F238E27FC236}">
              <a16:creationId xmlns:a16="http://schemas.microsoft.com/office/drawing/2014/main" id="{00000000-0008-0000-0D00-00002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1238" name="Object 38" hidden="1">
          <a:extLst>
            <a:ext uri="{63B3BB69-23CF-44E3-9099-C40C66FF867C}">
              <a14:compatExt xmlns:a14="http://schemas.microsoft.com/office/drawing/2010/main" spid="_x0000_s51238"/>
            </a:ext>
            <a:ext uri="{FF2B5EF4-FFF2-40B4-BE49-F238E27FC236}">
              <a16:creationId xmlns:a16="http://schemas.microsoft.com/office/drawing/2014/main" id="{00000000-0008-0000-0D00-00002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1239" name="Object 39" hidden="1">
          <a:extLst>
            <a:ext uri="{63B3BB69-23CF-44E3-9099-C40C66FF867C}">
              <a14:compatExt xmlns:a14="http://schemas.microsoft.com/office/drawing/2010/main" spid="_x0000_s51239"/>
            </a:ext>
            <a:ext uri="{FF2B5EF4-FFF2-40B4-BE49-F238E27FC236}">
              <a16:creationId xmlns:a16="http://schemas.microsoft.com/office/drawing/2014/main" id="{00000000-0008-0000-0D00-00002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1240" name="Object 40" hidden="1">
          <a:extLst>
            <a:ext uri="{63B3BB69-23CF-44E3-9099-C40C66FF867C}">
              <a14:compatExt xmlns:a14="http://schemas.microsoft.com/office/drawing/2010/main" spid="_x0000_s51240"/>
            </a:ext>
            <a:ext uri="{FF2B5EF4-FFF2-40B4-BE49-F238E27FC236}">
              <a16:creationId xmlns:a16="http://schemas.microsoft.com/office/drawing/2014/main" id="{00000000-0008-0000-0D00-00002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1241" name="Object 41" hidden="1">
          <a:extLst>
            <a:ext uri="{63B3BB69-23CF-44E3-9099-C40C66FF867C}">
              <a14:compatExt xmlns:a14="http://schemas.microsoft.com/office/drawing/2010/main" spid="_x0000_s51241"/>
            </a:ext>
            <a:ext uri="{FF2B5EF4-FFF2-40B4-BE49-F238E27FC236}">
              <a16:creationId xmlns:a16="http://schemas.microsoft.com/office/drawing/2014/main" id="{00000000-0008-0000-0D00-00002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1242" name="Object 42" hidden="1">
          <a:extLst>
            <a:ext uri="{63B3BB69-23CF-44E3-9099-C40C66FF867C}">
              <a14:compatExt xmlns:a14="http://schemas.microsoft.com/office/drawing/2010/main" spid="_x0000_s51242"/>
            </a:ext>
            <a:ext uri="{FF2B5EF4-FFF2-40B4-BE49-F238E27FC236}">
              <a16:creationId xmlns:a16="http://schemas.microsoft.com/office/drawing/2014/main" id="{00000000-0008-0000-0D00-00002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1243" name="Object 43" hidden="1">
          <a:extLst>
            <a:ext uri="{63B3BB69-23CF-44E3-9099-C40C66FF867C}">
              <a14:compatExt xmlns:a14="http://schemas.microsoft.com/office/drawing/2010/main" spid="_x0000_s51243"/>
            </a:ext>
            <a:ext uri="{FF2B5EF4-FFF2-40B4-BE49-F238E27FC236}">
              <a16:creationId xmlns:a16="http://schemas.microsoft.com/office/drawing/2014/main" id="{00000000-0008-0000-0D00-00002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1244" name="Object 44" hidden="1">
          <a:extLst>
            <a:ext uri="{63B3BB69-23CF-44E3-9099-C40C66FF867C}">
              <a14:compatExt xmlns:a14="http://schemas.microsoft.com/office/drawing/2010/main" spid="_x0000_s51244"/>
            </a:ext>
            <a:ext uri="{FF2B5EF4-FFF2-40B4-BE49-F238E27FC236}">
              <a16:creationId xmlns:a16="http://schemas.microsoft.com/office/drawing/2014/main" id="{00000000-0008-0000-0D00-00002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1245" name="Object 45" hidden="1">
          <a:extLst>
            <a:ext uri="{63B3BB69-23CF-44E3-9099-C40C66FF867C}">
              <a14:compatExt xmlns:a14="http://schemas.microsoft.com/office/drawing/2010/main" spid="_x0000_s51245"/>
            </a:ext>
            <a:ext uri="{FF2B5EF4-FFF2-40B4-BE49-F238E27FC236}">
              <a16:creationId xmlns:a16="http://schemas.microsoft.com/office/drawing/2014/main" id="{00000000-0008-0000-0D00-00002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1246" name="Object 46" hidden="1">
          <a:extLst>
            <a:ext uri="{63B3BB69-23CF-44E3-9099-C40C66FF867C}">
              <a14:compatExt xmlns:a14="http://schemas.microsoft.com/office/drawing/2010/main" spid="_x0000_s51246"/>
            </a:ext>
            <a:ext uri="{FF2B5EF4-FFF2-40B4-BE49-F238E27FC236}">
              <a16:creationId xmlns:a16="http://schemas.microsoft.com/office/drawing/2014/main" id="{00000000-0008-0000-0D00-00002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1247" name="Object 47" hidden="1">
          <a:extLst>
            <a:ext uri="{63B3BB69-23CF-44E3-9099-C40C66FF867C}">
              <a14:compatExt xmlns:a14="http://schemas.microsoft.com/office/drawing/2010/main" spid="_x0000_s51247"/>
            </a:ext>
            <a:ext uri="{FF2B5EF4-FFF2-40B4-BE49-F238E27FC236}">
              <a16:creationId xmlns:a16="http://schemas.microsoft.com/office/drawing/2014/main" id="{00000000-0008-0000-0D00-00002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1248" name="Object 48" hidden="1">
          <a:extLst>
            <a:ext uri="{63B3BB69-23CF-44E3-9099-C40C66FF867C}">
              <a14:compatExt xmlns:a14="http://schemas.microsoft.com/office/drawing/2010/main" spid="_x0000_s51248"/>
            </a:ext>
            <a:ext uri="{FF2B5EF4-FFF2-40B4-BE49-F238E27FC236}">
              <a16:creationId xmlns:a16="http://schemas.microsoft.com/office/drawing/2014/main" id="{00000000-0008-0000-0D00-00003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1249" name="Object 49" hidden="1">
          <a:extLst>
            <a:ext uri="{63B3BB69-23CF-44E3-9099-C40C66FF867C}">
              <a14:compatExt xmlns:a14="http://schemas.microsoft.com/office/drawing/2010/main" spid="_x0000_s51249"/>
            </a:ext>
            <a:ext uri="{FF2B5EF4-FFF2-40B4-BE49-F238E27FC236}">
              <a16:creationId xmlns:a16="http://schemas.microsoft.com/office/drawing/2014/main" id="{00000000-0008-0000-0D00-00003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1250" name="Object 50" hidden="1">
          <a:extLst>
            <a:ext uri="{63B3BB69-23CF-44E3-9099-C40C66FF867C}">
              <a14:compatExt xmlns:a14="http://schemas.microsoft.com/office/drawing/2010/main" spid="_x0000_s51250"/>
            </a:ext>
            <a:ext uri="{FF2B5EF4-FFF2-40B4-BE49-F238E27FC236}">
              <a16:creationId xmlns:a16="http://schemas.microsoft.com/office/drawing/2014/main" id="{00000000-0008-0000-0D00-00003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1251" name="Object 51" hidden="1">
          <a:extLst>
            <a:ext uri="{63B3BB69-23CF-44E3-9099-C40C66FF867C}">
              <a14:compatExt xmlns:a14="http://schemas.microsoft.com/office/drawing/2010/main" spid="_x0000_s51251"/>
            </a:ext>
            <a:ext uri="{FF2B5EF4-FFF2-40B4-BE49-F238E27FC236}">
              <a16:creationId xmlns:a16="http://schemas.microsoft.com/office/drawing/2014/main" id="{00000000-0008-0000-0D00-000033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1252" name="Object 52" hidden="1">
          <a:extLst>
            <a:ext uri="{63B3BB69-23CF-44E3-9099-C40C66FF867C}">
              <a14:compatExt xmlns:a14="http://schemas.microsoft.com/office/drawing/2010/main" spid="_x0000_s51252"/>
            </a:ext>
            <a:ext uri="{FF2B5EF4-FFF2-40B4-BE49-F238E27FC236}">
              <a16:creationId xmlns:a16="http://schemas.microsoft.com/office/drawing/2014/main" id="{00000000-0008-0000-0D00-000034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1253" name="Object 53" hidden="1">
          <a:extLst>
            <a:ext uri="{63B3BB69-23CF-44E3-9099-C40C66FF867C}">
              <a14:compatExt xmlns:a14="http://schemas.microsoft.com/office/drawing/2010/main" spid="_x0000_s51253"/>
            </a:ext>
            <a:ext uri="{FF2B5EF4-FFF2-40B4-BE49-F238E27FC236}">
              <a16:creationId xmlns:a16="http://schemas.microsoft.com/office/drawing/2014/main" id="{00000000-0008-0000-0D00-000035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1254" name="Object 54" hidden="1">
          <a:extLst>
            <a:ext uri="{63B3BB69-23CF-44E3-9099-C40C66FF867C}">
              <a14:compatExt xmlns:a14="http://schemas.microsoft.com/office/drawing/2010/main" spid="_x0000_s51254"/>
            </a:ext>
            <a:ext uri="{FF2B5EF4-FFF2-40B4-BE49-F238E27FC236}">
              <a16:creationId xmlns:a16="http://schemas.microsoft.com/office/drawing/2014/main" id="{00000000-0008-0000-0D00-000036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1255" name="Object 55" hidden="1">
          <a:extLst>
            <a:ext uri="{63B3BB69-23CF-44E3-9099-C40C66FF867C}">
              <a14:compatExt xmlns:a14="http://schemas.microsoft.com/office/drawing/2010/main" spid="_x0000_s51255"/>
            </a:ext>
            <a:ext uri="{FF2B5EF4-FFF2-40B4-BE49-F238E27FC236}">
              <a16:creationId xmlns:a16="http://schemas.microsoft.com/office/drawing/2014/main" id="{00000000-0008-0000-0D00-000037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1256" name="Object 56" hidden="1">
          <a:extLst>
            <a:ext uri="{63B3BB69-23CF-44E3-9099-C40C66FF867C}">
              <a14:compatExt xmlns:a14="http://schemas.microsoft.com/office/drawing/2010/main" spid="_x0000_s51256"/>
            </a:ext>
            <a:ext uri="{FF2B5EF4-FFF2-40B4-BE49-F238E27FC236}">
              <a16:creationId xmlns:a16="http://schemas.microsoft.com/office/drawing/2014/main" id="{00000000-0008-0000-0D00-000038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1257" name="Object 57" hidden="1">
          <a:extLst>
            <a:ext uri="{63B3BB69-23CF-44E3-9099-C40C66FF867C}">
              <a14:compatExt xmlns:a14="http://schemas.microsoft.com/office/drawing/2010/main" spid="_x0000_s51257"/>
            </a:ext>
            <a:ext uri="{FF2B5EF4-FFF2-40B4-BE49-F238E27FC236}">
              <a16:creationId xmlns:a16="http://schemas.microsoft.com/office/drawing/2014/main" id="{00000000-0008-0000-0D00-000039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1258" name="Object 58" hidden="1">
          <a:extLst>
            <a:ext uri="{63B3BB69-23CF-44E3-9099-C40C66FF867C}">
              <a14:compatExt xmlns:a14="http://schemas.microsoft.com/office/drawing/2010/main" spid="_x0000_s51258"/>
            </a:ext>
            <a:ext uri="{FF2B5EF4-FFF2-40B4-BE49-F238E27FC236}">
              <a16:creationId xmlns:a16="http://schemas.microsoft.com/office/drawing/2014/main" id="{00000000-0008-0000-0D00-00003A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1259" name="Object 59" hidden="1">
          <a:extLst>
            <a:ext uri="{63B3BB69-23CF-44E3-9099-C40C66FF867C}">
              <a14:compatExt xmlns:a14="http://schemas.microsoft.com/office/drawing/2010/main" spid="_x0000_s51259"/>
            </a:ext>
            <a:ext uri="{FF2B5EF4-FFF2-40B4-BE49-F238E27FC236}">
              <a16:creationId xmlns:a16="http://schemas.microsoft.com/office/drawing/2014/main" id="{00000000-0008-0000-0D00-00003B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1260" name="Object 60" hidden="1">
          <a:extLst>
            <a:ext uri="{63B3BB69-23CF-44E3-9099-C40C66FF867C}">
              <a14:compatExt xmlns:a14="http://schemas.microsoft.com/office/drawing/2010/main" spid="_x0000_s51260"/>
            </a:ext>
            <a:ext uri="{FF2B5EF4-FFF2-40B4-BE49-F238E27FC236}">
              <a16:creationId xmlns:a16="http://schemas.microsoft.com/office/drawing/2014/main" id="{00000000-0008-0000-0D00-00003C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1261" name="Object 61" hidden="1">
          <a:extLst>
            <a:ext uri="{63B3BB69-23CF-44E3-9099-C40C66FF867C}">
              <a14:compatExt xmlns:a14="http://schemas.microsoft.com/office/drawing/2010/main" spid="_x0000_s51261"/>
            </a:ext>
            <a:ext uri="{FF2B5EF4-FFF2-40B4-BE49-F238E27FC236}">
              <a16:creationId xmlns:a16="http://schemas.microsoft.com/office/drawing/2014/main" id="{00000000-0008-0000-0D00-00003D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1262" name="Object 62" hidden="1">
          <a:extLst>
            <a:ext uri="{63B3BB69-23CF-44E3-9099-C40C66FF867C}">
              <a14:compatExt xmlns:a14="http://schemas.microsoft.com/office/drawing/2010/main" spid="_x0000_s51262"/>
            </a:ext>
            <a:ext uri="{FF2B5EF4-FFF2-40B4-BE49-F238E27FC236}">
              <a16:creationId xmlns:a16="http://schemas.microsoft.com/office/drawing/2014/main" id="{00000000-0008-0000-0D00-00003E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1263" name="Object 63" hidden="1">
          <a:extLst>
            <a:ext uri="{63B3BB69-23CF-44E3-9099-C40C66FF867C}">
              <a14:compatExt xmlns:a14="http://schemas.microsoft.com/office/drawing/2010/main" spid="_x0000_s51263"/>
            </a:ext>
            <a:ext uri="{FF2B5EF4-FFF2-40B4-BE49-F238E27FC236}">
              <a16:creationId xmlns:a16="http://schemas.microsoft.com/office/drawing/2014/main" id="{00000000-0008-0000-0D00-00003F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1264" name="Object 64" hidden="1">
          <a:extLst>
            <a:ext uri="{63B3BB69-23CF-44E3-9099-C40C66FF867C}">
              <a14:compatExt xmlns:a14="http://schemas.microsoft.com/office/drawing/2010/main" spid="_x0000_s51264"/>
            </a:ext>
            <a:ext uri="{FF2B5EF4-FFF2-40B4-BE49-F238E27FC236}">
              <a16:creationId xmlns:a16="http://schemas.microsoft.com/office/drawing/2014/main" id="{00000000-0008-0000-0D00-000040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1265" name="Object 65" hidden="1">
          <a:extLst>
            <a:ext uri="{63B3BB69-23CF-44E3-9099-C40C66FF867C}">
              <a14:compatExt xmlns:a14="http://schemas.microsoft.com/office/drawing/2010/main" spid="_x0000_s51265"/>
            </a:ext>
            <a:ext uri="{FF2B5EF4-FFF2-40B4-BE49-F238E27FC236}">
              <a16:creationId xmlns:a16="http://schemas.microsoft.com/office/drawing/2014/main" id="{00000000-0008-0000-0D00-000041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1266" name="Object 66" hidden="1">
          <a:extLst>
            <a:ext uri="{63B3BB69-23CF-44E3-9099-C40C66FF867C}">
              <a14:compatExt xmlns:a14="http://schemas.microsoft.com/office/drawing/2010/main" spid="_x0000_s51266"/>
            </a:ext>
            <a:ext uri="{FF2B5EF4-FFF2-40B4-BE49-F238E27FC236}">
              <a16:creationId xmlns:a16="http://schemas.microsoft.com/office/drawing/2014/main" id="{00000000-0008-0000-0D00-000042C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2225" name="Object 1" hidden="1">
          <a:extLst>
            <a:ext uri="{63B3BB69-23CF-44E3-9099-C40C66FF867C}">
              <a14:compatExt xmlns:a14="http://schemas.microsoft.com/office/drawing/2010/main" spid="_x0000_s52225"/>
            </a:ext>
            <a:ext uri="{FF2B5EF4-FFF2-40B4-BE49-F238E27FC236}">
              <a16:creationId xmlns:a16="http://schemas.microsoft.com/office/drawing/2014/main" id="{00000000-0008-0000-0E00-00000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2226" name="Object 2" hidden="1">
          <a:extLst>
            <a:ext uri="{63B3BB69-23CF-44E3-9099-C40C66FF867C}">
              <a14:compatExt xmlns:a14="http://schemas.microsoft.com/office/drawing/2010/main" spid="_x0000_s52226"/>
            </a:ext>
            <a:ext uri="{FF2B5EF4-FFF2-40B4-BE49-F238E27FC236}">
              <a16:creationId xmlns:a16="http://schemas.microsoft.com/office/drawing/2014/main" id="{00000000-0008-0000-0E00-00000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2227" name="Object 3" hidden="1">
          <a:extLst>
            <a:ext uri="{63B3BB69-23CF-44E3-9099-C40C66FF867C}">
              <a14:compatExt xmlns:a14="http://schemas.microsoft.com/office/drawing/2010/main" spid="_x0000_s52227"/>
            </a:ext>
            <a:ext uri="{FF2B5EF4-FFF2-40B4-BE49-F238E27FC236}">
              <a16:creationId xmlns:a16="http://schemas.microsoft.com/office/drawing/2014/main" id="{00000000-0008-0000-0E00-00000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2228" name="Object 4" hidden="1">
          <a:extLst>
            <a:ext uri="{63B3BB69-23CF-44E3-9099-C40C66FF867C}">
              <a14:compatExt xmlns:a14="http://schemas.microsoft.com/office/drawing/2010/main" spid="_x0000_s52228"/>
            </a:ext>
            <a:ext uri="{FF2B5EF4-FFF2-40B4-BE49-F238E27FC236}">
              <a16:creationId xmlns:a16="http://schemas.microsoft.com/office/drawing/2014/main" id="{00000000-0008-0000-0E00-00000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2229" name="Object 5" hidden="1">
          <a:extLst>
            <a:ext uri="{63B3BB69-23CF-44E3-9099-C40C66FF867C}">
              <a14:compatExt xmlns:a14="http://schemas.microsoft.com/office/drawing/2010/main" spid="_x0000_s52229"/>
            </a:ext>
            <a:ext uri="{FF2B5EF4-FFF2-40B4-BE49-F238E27FC236}">
              <a16:creationId xmlns:a16="http://schemas.microsoft.com/office/drawing/2014/main" id="{00000000-0008-0000-0E00-00000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2230" name="Object 6" hidden="1">
          <a:extLst>
            <a:ext uri="{63B3BB69-23CF-44E3-9099-C40C66FF867C}">
              <a14:compatExt xmlns:a14="http://schemas.microsoft.com/office/drawing/2010/main" spid="_x0000_s52230"/>
            </a:ext>
            <a:ext uri="{FF2B5EF4-FFF2-40B4-BE49-F238E27FC236}">
              <a16:creationId xmlns:a16="http://schemas.microsoft.com/office/drawing/2014/main" id="{00000000-0008-0000-0E00-00000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2231" name="Object 7" hidden="1">
          <a:extLst>
            <a:ext uri="{63B3BB69-23CF-44E3-9099-C40C66FF867C}">
              <a14:compatExt xmlns:a14="http://schemas.microsoft.com/office/drawing/2010/main" spid="_x0000_s52231"/>
            </a:ext>
            <a:ext uri="{FF2B5EF4-FFF2-40B4-BE49-F238E27FC236}">
              <a16:creationId xmlns:a16="http://schemas.microsoft.com/office/drawing/2014/main" id="{00000000-0008-0000-0E00-00000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2232" name="Object 8" hidden="1">
          <a:extLst>
            <a:ext uri="{63B3BB69-23CF-44E3-9099-C40C66FF867C}">
              <a14:compatExt xmlns:a14="http://schemas.microsoft.com/office/drawing/2010/main" spid="_x0000_s52232"/>
            </a:ext>
            <a:ext uri="{FF2B5EF4-FFF2-40B4-BE49-F238E27FC236}">
              <a16:creationId xmlns:a16="http://schemas.microsoft.com/office/drawing/2014/main" id="{00000000-0008-0000-0E00-00000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2233" name="Object 9" hidden="1">
          <a:extLst>
            <a:ext uri="{63B3BB69-23CF-44E3-9099-C40C66FF867C}">
              <a14:compatExt xmlns:a14="http://schemas.microsoft.com/office/drawing/2010/main" spid="_x0000_s52233"/>
            </a:ext>
            <a:ext uri="{FF2B5EF4-FFF2-40B4-BE49-F238E27FC236}">
              <a16:creationId xmlns:a16="http://schemas.microsoft.com/office/drawing/2014/main" id="{00000000-0008-0000-0E00-00000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2234" name="Object 10" hidden="1">
          <a:extLst>
            <a:ext uri="{63B3BB69-23CF-44E3-9099-C40C66FF867C}">
              <a14:compatExt xmlns:a14="http://schemas.microsoft.com/office/drawing/2010/main" spid="_x0000_s52234"/>
            </a:ext>
            <a:ext uri="{FF2B5EF4-FFF2-40B4-BE49-F238E27FC236}">
              <a16:creationId xmlns:a16="http://schemas.microsoft.com/office/drawing/2014/main" id="{00000000-0008-0000-0E00-00000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2235" name="Object 11" hidden="1">
          <a:extLst>
            <a:ext uri="{63B3BB69-23CF-44E3-9099-C40C66FF867C}">
              <a14:compatExt xmlns:a14="http://schemas.microsoft.com/office/drawing/2010/main" spid="_x0000_s52235"/>
            </a:ext>
            <a:ext uri="{FF2B5EF4-FFF2-40B4-BE49-F238E27FC236}">
              <a16:creationId xmlns:a16="http://schemas.microsoft.com/office/drawing/2014/main" id="{00000000-0008-0000-0E00-00000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2236" name="Object 12" hidden="1">
          <a:extLst>
            <a:ext uri="{63B3BB69-23CF-44E3-9099-C40C66FF867C}">
              <a14:compatExt xmlns:a14="http://schemas.microsoft.com/office/drawing/2010/main" spid="_x0000_s52236"/>
            </a:ext>
            <a:ext uri="{FF2B5EF4-FFF2-40B4-BE49-F238E27FC236}">
              <a16:creationId xmlns:a16="http://schemas.microsoft.com/office/drawing/2014/main" id="{00000000-0008-0000-0E00-00000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2237" name="Object 13" hidden="1">
          <a:extLst>
            <a:ext uri="{63B3BB69-23CF-44E3-9099-C40C66FF867C}">
              <a14:compatExt xmlns:a14="http://schemas.microsoft.com/office/drawing/2010/main" spid="_x0000_s52237"/>
            </a:ext>
            <a:ext uri="{FF2B5EF4-FFF2-40B4-BE49-F238E27FC236}">
              <a16:creationId xmlns:a16="http://schemas.microsoft.com/office/drawing/2014/main" id="{00000000-0008-0000-0E00-00000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2238" name="Object 14" hidden="1">
          <a:extLst>
            <a:ext uri="{63B3BB69-23CF-44E3-9099-C40C66FF867C}">
              <a14:compatExt xmlns:a14="http://schemas.microsoft.com/office/drawing/2010/main" spid="_x0000_s52238"/>
            </a:ext>
            <a:ext uri="{FF2B5EF4-FFF2-40B4-BE49-F238E27FC236}">
              <a16:creationId xmlns:a16="http://schemas.microsoft.com/office/drawing/2014/main" id="{00000000-0008-0000-0E00-00000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2239" name="Object 15" hidden="1">
          <a:extLst>
            <a:ext uri="{63B3BB69-23CF-44E3-9099-C40C66FF867C}">
              <a14:compatExt xmlns:a14="http://schemas.microsoft.com/office/drawing/2010/main" spid="_x0000_s52239"/>
            </a:ext>
            <a:ext uri="{FF2B5EF4-FFF2-40B4-BE49-F238E27FC236}">
              <a16:creationId xmlns:a16="http://schemas.microsoft.com/office/drawing/2014/main" id="{00000000-0008-0000-0E00-00000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2240" name="Object 16" hidden="1">
          <a:extLst>
            <a:ext uri="{63B3BB69-23CF-44E3-9099-C40C66FF867C}">
              <a14:compatExt xmlns:a14="http://schemas.microsoft.com/office/drawing/2010/main" spid="_x0000_s52240"/>
            </a:ext>
            <a:ext uri="{FF2B5EF4-FFF2-40B4-BE49-F238E27FC236}">
              <a16:creationId xmlns:a16="http://schemas.microsoft.com/office/drawing/2014/main" id="{00000000-0008-0000-0E00-00001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2241" name="Object 17" hidden="1">
          <a:extLst>
            <a:ext uri="{63B3BB69-23CF-44E3-9099-C40C66FF867C}">
              <a14:compatExt xmlns:a14="http://schemas.microsoft.com/office/drawing/2010/main" spid="_x0000_s52241"/>
            </a:ext>
            <a:ext uri="{FF2B5EF4-FFF2-40B4-BE49-F238E27FC236}">
              <a16:creationId xmlns:a16="http://schemas.microsoft.com/office/drawing/2014/main" id="{00000000-0008-0000-0E00-00001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2242" name="Object 18" hidden="1">
          <a:extLst>
            <a:ext uri="{63B3BB69-23CF-44E3-9099-C40C66FF867C}">
              <a14:compatExt xmlns:a14="http://schemas.microsoft.com/office/drawing/2010/main" spid="_x0000_s52242"/>
            </a:ext>
            <a:ext uri="{FF2B5EF4-FFF2-40B4-BE49-F238E27FC236}">
              <a16:creationId xmlns:a16="http://schemas.microsoft.com/office/drawing/2014/main" id="{00000000-0008-0000-0E00-00001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2243" name="Object 19" hidden="1">
          <a:extLst>
            <a:ext uri="{63B3BB69-23CF-44E3-9099-C40C66FF867C}">
              <a14:compatExt xmlns:a14="http://schemas.microsoft.com/office/drawing/2010/main" spid="_x0000_s52243"/>
            </a:ext>
            <a:ext uri="{FF2B5EF4-FFF2-40B4-BE49-F238E27FC236}">
              <a16:creationId xmlns:a16="http://schemas.microsoft.com/office/drawing/2014/main" id="{00000000-0008-0000-0E00-00001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2244" name="Object 20" hidden="1">
          <a:extLst>
            <a:ext uri="{63B3BB69-23CF-44E3-9099-C40C66FF867C}">
              <a14:compatExt xmlns:a14="http://schemas.microsoft.com/office/drawing/2010/main" spid="_x0000_s52244"/>
            </a:ext>
            <a:ext uri="{FF2B5EF4-FFF2-40B4-BE49-F238E27FC236}">
              <a16:creationId xmlns:a16="http://schemas.microsoft.com/office/drawing/2014/main" id="{00000000-0008-0000-0E00-00001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2245" name="Object 21" hidden="1">
          <a:extLst>
            <a:ext uri="{63B3BB69-23CF-44E3-9099-C40C66FF867C}">
              <a14:compatExt xmlns:a14="http://schemas.microsoft.com/office/drawing/2010/main" spid="_x0000_s52245"/>
            </a:ext>
            <a:ext uri="{FF2B5EF4-FFF2-40B4-BE49-F238E27FC236}">
              <a16:creationId xmlns:a16="http://schemas.microsoft.com/office/drawing/2014/main" id="{00000000-0008-0000-0E00-00001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2246" name="Object 22" hidden="1">
          <a:extLst>
            <a:ext uri="{63B3BB69-23CF-44E3-9099-C40C66FF867C}">
              <a14:compatExt xmlns:a14="http://schemas.microsoft.com/office/drawing/2010/main" spid="_x0000_s52246"/>
            </a:ext>
            <a:ext uri="{FF2B5EF4-FFF2-40B4-BE49-F238E27FC236}">
              <a16:creationId xmlns:a16="http://schemas.microsoft.com/office/drawing/2014/main" id="{00000000-0008-0000-0E00-00001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2247" name="Object 23" hidden="1">
          <a:extLst>
            <a:ext uri="{63B3BB69-23CF-44E3-9099-C40C66FF867C}">
              <a14:compatExt xmlns:a14="http://schemas.microsoft.com/office/drawing/2010/main" spid="_x0000_s52247"/>
            </a:ext>
            <a:ext uri="{FF2B5EF4-FFF2-40B4-BE49-F238E27FC236}">
              <a16:creationId xmlns:a16="http://schemas.microsoft.com/office/drawing/2014/main" id="{00000000-0008-0000-0E00-00001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2248" name="Object 24" hidden="1">
          <a:extLst>
            <a:ext uri="{63B3BB69-23CF-44E3-9099-C40C66FF867C}">
              <a14:compatExt xmlns:a14="http://schemas.microsoft.com/office/drawing/2010/main" spid="_x0000_s52248"/>
            </a:ext>
            <a:ext uri="{FF2B5EF4-FFF2-40B4-BE49-F238E27FC236}">
              <a16:creationId xmlns:a16="http://schemas.microsoft.com/office/drawing/2014/main" id="{00000000-0008-0000-0E00-00001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2249" name="Object 25" hidden="1">
          <a:extLst>
            <a:ext uri="{63B3BB69-23CF-44E3-9099-C40C66FF867C}">
              <a14:compatExt xmlns:a14="http://schemas.microsoft.com/office/drawing/2010/main" spid="_x0000_s52249"/>
            </a:ext>
            <a:ext uri="{FF2B5EF4-FFF2-40B4-BE49-F238E27FC236}">
              <a16:creationId xmlns:a16="http://schemas.microsoft.com/office/drawing/2014/main" id="{00000000-0008-0000-0E00-00001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2250" name="Object 26" hidden="1">
          <a:extLst>
            <a:ext uri="{63B3BB69-23CF-44E3-9099-C40C66FF867C}">
              <a14:compatExt xmlns:a14="http://schemas.microsoft.com/office/drawing/2010/main" spid="_x0000_s52250"/>
            </a:ext>
            <a:ext uri="{FF2B5EF4-FFF2-40B4-BE49-F238E27FC236}">
              <a16:creationId xmlns:a16="http://schemas.microsoft.com/office/drawing/2014/main" id="{00000000-0008-0000-0E00-00001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2251" name="Object 27" hidden="1">
          <a:extLst>
            <a:ext uri="{63B3BB69-23CF-44E3-9099-C40C66FF867C}">
              <a14:compatExt xmlns:a14="http://schemas.microsoft.com/office/drawing/2010/main" spid="_x0000_s52251"/>
            </a:ext>
            <a:ext uri="{FF2B5EF4-FFF2-40B4-BE49-F238E27FC236}">
              <a16:creationId xmlns:a16="http://schemas.microsoft.com/office/drawing/2014/main" id="{00000000-0008-0000-0E00-00001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2252" name="Object 28" hidden="1">
          <a:extLst>
            <a:ext uri="{63B3BB69-23CF-44E3-9099-C40C66FF867C}">
              <a14:compatExt xmlns:a14="http://schemas.microsoft.com/office/drawing/2010/main" spid="_x0000_s52252"/>
            </a:ext>
            <a:ext uri="{FF2B5EF4-FFF2-40B4-BE49-F238E27FC236}">
              <a16:creationId xmlns:a16="http://schemas.microsoft.com/office/drawing/2014/main" id="{00000000-0008-0000-0E00-00001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2253" name="Object 29" hidden="1">
          <a:extLst>
            <a:ext uri="{63B3BB69-23CF-44E3-9099-C40C66FF867C}">
              <a14:compatExt xmlns:a14="http://schemas.microsoft.com/office/drawing/2010/main" spid="_x0000_s52253"/>
            </a:ext>
            <a:ext uri="{FF2B5EF4-FFF2-40B4-BE49-F238E27FC236}">
              <a16:creationId xmlns:a16="http://schemas.microsoft.com/office/drawing/2014/main" id="{00000000-0008-0000-0E00-00001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2254" name="Object 30" hidden="1">
          <a:extLst>
            <a:ext uri="{63B3BB69-23CF-44E3-9099-C40C66FF867C}">
              <a14:compatExt xmlns:a14="http://schemas.microsoft.com/office/drawing/2010/main" spid="_x0000_s52254"/>
            </a:ext>
            <a:ext uri="{FF2B5EF4-FFF2-40B4-BE49-F238E27FC236}">
              <a16:creationId xmlns:a16="http://schemas.microsoft.com/office/drawing/2014/main" id="{00000000-0008-0000-0E00-00001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2255" name="Object 31" hidden="1">
          <a:extLst>
            <a:ext uri="{63B3BB69-23CF-44E3-9099-C40C66FF867C}">
              <a14:compatExt xmlns:a14="http://schemas.microsoft.com/office/drawing/2010/main" spid="_x0000_s52255"/>
            </a:ext>
            <a:ext uri="{FF2B5EF4-FFF2-40B4-BE49-F238E27FC236}">
              <a16:creationId xmlns:a16="http://schemas.microsoft.com/office/drawing/2014/main" id="{00000000-0008-0000-0E00-00001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2256" name="Object 32" hidden="1">
          <a:extLst>
            <a:ext uri="{63B3BB69-23CF-44E3-9099-C40C66FF867C}">
              <a14:compatExt xmlns:a14="http://schemas.microsoft.com/office/drawing/2010/main" spid="_x0000_s52256"/>
            </a:ext>
            <a:ext uri="{FF2B5EF4-FFF2-40B4-BE49-F238E27FC236}">
              <a16:creationId xmlns:a16="http://schemas.microsoft.com/office/drawing/2014/main" id="{00000000-0008-0000-0E00-00002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2257" name="Object 33" hidden="1">
          <a:extLst>
            <a:ext uri="{63B3BB69-23CF-44E3-9099-C40C66FF867C}">
              <a14:compatExt xmlns:a14="http://schemas.microsoft.com/office/drawing/2010/main" spid="_x0000_s52257"/>
            </a:ext>
            <a:ext uri="{FF2B5EF4-FFF2-40B4-BE49-F238E27FC236}">
              <a16:creationId xmlns:a16="http://schemas.microsoft.com/office/drawing/2014/main" id="{00000000-0008-0000-0E00-00002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2258" name="Object 34" hidden="1">
          <a:extLst>
            <a:ext uri="{63B3BB69-23CF-44E3-9099-C40C66FF867C}">
              <a14:compatExt xmlns:a14="http://schemas.microsoft.com/office/drawing/2010/main" spid="_x0000_s52258"/>
            </a:ext>
            <a:ext uri="{FF2B5EF4-FFF2-40B4-BE49-F238E27FC236}">
              <a16:creationId xmlns:a16="http://schemas.microsoft.com/office/drawing/2014/main" id="{00000000-0008-0000-0E00-00002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2259" name="Object 35" hidden="1">
          <a:extLst>
            <a:ext uri="{63B3BB69-23CF-44E3-9099-C40C66FF867C}">
              <a14:compatExt xmlns:a14="http://schemas.microsoft.com/office/drawing/2010/main" spid="_x0000_s52259"/>
            </a:ext>
            <a:ext uri="{FF2B5EF4-FFF2-40B4-BE49-F238E27FC236}">
              <a16:creationId xmlns:a16="http://schemas.microsoft.com/office/drawing/2014/main" id="{00000000-0008-0000-0E00-00002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2260" name="Object 36" hidden="1">
          <a:extLst>
            <a:ext uri="{63B3BB69-23CF-44E3-9099-C40C66FF867C}">
              <a14:compatExt xmlns:a14="http://schemas.microsoft.com/office/drawing/2010/main" spid="_x0000_s52260"/>
            </a:ext>
            <a:ext uri="{FF2B5EF4-FFF2-40B4-BE49-F238E27FC236}">
              <a16:creationId xmlns:a16="http://schemas.microsoft.com/office/drawing/2014/main" id="{00000000-0008-0000-0E00-00002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2261" name="Object 37" hidden="1">
          <a:extLst>
            <a:ext uri="{63B3BB69-23CF-44E3-9099-C40C66FF867C}">
              <a14:compatExt xmlns:a14="http://schemas.microsoft.com/office/drawing/2010/main" spid="_x0000_s52261"/>
            </a:ext>
            <a:ext uri="{FF2B5EF4-FFF2-40B4-BE49-F238E27FC236}">
              <a16:creationId xmlns:a16="http://schemas.microsoft.com/office/drawing/2014/main" id="{00000000-0008-0000-0E00-00002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2262" name="Object 38" hidden="1">
          <a:extLst>
            <a:ext uri="{63B3BB69-23CF-44E3-9099-C40C66FF867C}">
              <a14:compatExt xmlns:a14="http://schemas.microsoft.com/office/drawing/2010/main" spid="_x0000_s52262"/>
            </a:ext>
            <a:ext uri="{FF2B5EF4-FFF2-40B4-BE49-F238E27FC236}">
              <a16:creationId xmlns:a16="http://schemas.microsoft.com/office/drawing/2014/main" id="{00000000-0008-0000-0E00-00002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2263" name="Object 39" hidden="1">
          <a:extLst>
            <a:ext uri="{63B3BB69-23CF-44E3-9099-C40C66FF867C}">
              <a14:compatExt xmlns:a14="http://schemas.microsoft.com/office/drawing/2010/main" spid="_x0000_s52263"/>
            </a:ext>
            <a:ext uri="{FF2B5EF4-FFF2-40B4-BE49-F238E27FC236}">
              <a16:creationId xmlns:a16="http://schemas.microsoft.com/office/drawing/2014/main" id="{00000000-0008-0000-0E00-00002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2264" name="Object 40" hidden="1">
          <a:extLst>
            <a:ext uri="{63B3BB69-23CF-44E3-9099-C40C66FF867C}">
              <a14:compatExt xmlns:a14="http://schemas.microsoft.com/office/drawing/2010/main" spid="_x0000_s52264"/>
            </a:ext>
            <a:ext uri="{FF2B5EF4-FFF2-40B4-BE49-F238E27FC236}">
              <a16:creationId xmlns:a16="http://schemas.microsoft.com/office/drawing/2014/main" id="{00000000-0008-0000-0E00-00002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2265" name="Object 41" hidden="1">
          <a:extLst>
            <a:ext uri="{63B3BB69-23CF-44E3-9099-C40C66FF867C}">
              <a14:compatExt xmlns:a14="http://schemas.microsoft.com/office/drawing/2010/main" spid="_x0000_s52265"/>
            </a:ext>
            <a:ext uri="{FF2B5EF4-FFF2-40B4-BE49-F238E27FC236}">
              <a16:creationId xmlns:a16="http://schemas.microsoft.com/office/drawing/2014/main" id="{00000000-0008-0000-0E00-00002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2266" name="Object 42" hidden="1">
          <a:extLst>
            <a:ext uri="{63B3BB69-23CF-44E3-9099-C40C66FF867C}">
              <a14:compatExt xmlns:a14="http://schemas.microsoft.com/office/drawing/2010/main" spid="_x0000_s52266"/>
            </a:ext>
            <a:ext uri="{FF2B5EF4-FFF2-40B4-BE49-F238E27FC236}">
              <a16:creationId xmlns:a16="http://schemas.microsoft.com/office/drawing/2014/main" id="{00000000-0008-0000-0E00-00002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2267" name="Object 43" hidden="1">
          <a:extLst>
            <a:ext uri="{63B3BB69-23CF-44E3-9099-C40C66FF867C}">
              <a14:compatExt xmlns:a14="http://schemas.microsoft.com/office/drawing/2010/main" spid="_x0000_s52267"/>
            </a:ext>
            <a:ext uri="{FF2B5EF4-FFF2-40B4-BE49-F238E27FC236}">
              <a16:creationId xmlns:a16="http://schemas.microsoft.com/office/drawing/2014/main" id="{00000000-0008-0000-0E00-00002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2268" name="Object 44" hidden="1">
          <a:extLst>
            <a:ext uri="{63B3BB69-23CF-44E3-9099-C40C66FF867C}">
              <a14:compatExt xmlns:a14="http://schemas.microsoft.com/office/drawing/2010/main" spid="_x0000_s52268"/>
            </a:ext>
            <a:ext uri="{FF2B5EF4-FFF2-40B4-BE49-F238E27FC236}">
              <a16:creationId xmlns:a16="http://schemas.microsoft.com/office/drawing/2014/main" id="{00000000-0008-0000-0E00-00002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2269" name="Object 45" hidden="1">
          <a:extLst>
            <a:ext uri="{63B3BB69-23CF-44E3-9099-C40C66FF867C}">
              <a14:compatExt xmlns:a14="http://schemas.microsoft.com/office/drawing/2010/main" spid="_x0000_s52269"/>
            </a:ext>
            <a:ext uri="{FF2B5EF4-FFF2-40B4-BE49-F238E27FC236}">
              <a16:creationId xmlns:a16="http://schemas.microsoft.com/office/drawing/2014/main" id="{00000000-0008-0000-0E00-00002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2270" name="Object 46" hidden="1">
          <a:extLst>
            <a:ext uri="{63B3BB69-23CF-44E3-9099-C40C66FF867C}">
              <a14:compatExt xmlns:a14="http://schemas.microsoft.com/office/drawing/2010/main" spid="_x0000_s52270"/>
            </a:ext>
            <a:ext uri="{FF2B5EF4-FFF2-40B4-BE49-F238E27FC236}">
              <a16:creationId xmlns:a16="http://schemas.microsoft.com/office/drawing/2014/main" id="{00000000-0008-0000-0E00-00002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2271" name="Object 47" hidden="1">
          <a:extLst>
            <a:ext uri="{63B3BB69-23CF-44E3-9099-C40C66FF867C}">
              <a14:compatExt xmlns:a14="http://schemas.microsoft.com/office/drawing/2010/main" spid="_x0000_s52271"/>
            </a:ext>
            <a:ext uri="{FF2B5EF4-FFF2-40B4-BE49-F238E27FC236}">
              <a16:creationId xmlns:a16="http://schemas.microsoft.com/office/drawing/2014/main" id="{00000000-0008-0000-0E00-00002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2272" name="Object 48" hidden="1">
          <a:extLst>
            <a:ext uri="{63B3BB69-23CF-44E3-9099-C40C66FF867C}">
              <a14:compatExt xmlns:a14="http://schemas.microsoft.com/office/drawing/2010/main" spid="_x0000_s52272"/>
            </a:ext>
            <a:ext uri="{FF2B5EF4-FFF2-40B4-BE49-F238E27FC236}">
              <a16:creationId xmlns:a16="http://schemas.microsoft.com/office/drawing/2014/main" id="{00000000-0008-0000-0E00-00003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2273" name="Object 49" hidden="1">
          <a:extLst>
            <a:ext uri="{63B3BB69-23CF-44E3-9099-C40C66FF867C}">
              <a14:compatExt xmlns:a14="http://schemas.microsoft.com/office/drawing/2010/main" spid="_x0000_s52273"/>
            </a:ext>
            <a:ext uri="{FF2B5EF4-FFF2-40B4-BE49-F238E27FC236}">
              <a16:creationId xmlns:a16="http://schemas.microsoft.com/office/drawing/2014/main" id="{00000000-0008-0000-0E00-00003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2274" name="Object 50" hidden="1">
          <a:extLst>
            <a:ext uri="{63B3BB69-23CF-44E3-9099-C40C66FF867C}">
              <a14:compatExt xmlns:a14="http://schemas.microsoft.com/office/drawing/2010/main" spid="_x0000_s52274"/>
            </a:ext>
            <a:ext uri="{FF2B5EF4-FFF2-40B4-BE49-F238E27FC236}">
              <a16:creationId xmlns:a16="http://schemas.microsoft.com/office/drawing/2014/main" id="{00000000-0008-0000-0E00-00003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2275" name="Object 51" hidden="1">
          <a:extLst>
            <a:ext uri="{63B3BB69-23CF-44E3-9099-C40C66FF867C}">
              <a14:compatExt xmlns:a14="http://schemas.microsoft.com/office/drawing/2010/main" spid="_x0000_s52275"/>
            </a:ext>
            <a:ext uri="{FF2B5EF4-FFF2-40B4-BE49-F238E27FC236}">
              <a16:creationId xmlns:a16="http://schemas.microsoft.com/office/drawing/2014/main" id="{00000000-0008-0000-0E00-000033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2276" name="Object 52" hidden="1">
          <a:extLst>
            <a:ext uri="{63B3BB69-23CF-44E3-9099-C40C66FF867C}">
              <a14:compatExt xmlns:a14="http://schemas.microsoft.com/office/drawing/2010/main" spid="_x0000_s52276"/>
            </a:ext>
            <a:ext uri="{FF2B5EF4-FFF2-40B4-BE49-F238E27FC236}">
              <a16:creationId xmlns:a16="http://schemas.microsoft.com/office/drawing/2014/main" id="{00000000-0008-0000-0E00-000034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2277" name="Object 53" hidden="1">
          <a:extLst>
            <a:ext uri="{63B3BB69-23CF-44E3-9099-C40C66FF867C}">
              <a14:compatExt xmlns:a14="http://schemas.microsoft.com/office/drawing/2010/main" spid="_x0000_s52277"/>
            </a:ext>
            <a:ext uri="{FF2B5EF4-FFF2-40B4-BE49-F238E27FC236}">
              <a16:creationId xmlns:a16="http://schemas.microsoft.com/office/drawing/2014/main" id="{00000000-0008-0000-0E00-000035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2278" name="Object 54" hidden="1">
          <a:extLst>
            <a:ext uri="{63B3BB69-23CF-44E3-9099-C40C66FF867C}">
              <a14:compatExt xmlns:a14="http://schemas.microsoft.com/office/drawing/2010/main" spid="_x0000_s52278"/>
            </a:ext>
            <a:ext uri="{FF2B5EF4-FFF2-40B4-BE49-F238E27FC236}">
              <a16:creationId xmlns:a16="http://schemas.microsoft.com/office/drawing/2014/main" id="{00000000-0008-0000-0E00-000036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2279" name="Object 55" hidden="1">
          <a:extLst>
            <a:ext uri="{63B3BB69-23CF-44E3-9099-C40C66FF867C}">
              <a14:compatExt xmlns:a14="http://schemas.microsoft.com/office/drawing/2010/main" spid="_x0000_s52279"/>
            </a:ext>
            <a:ext uri="{FF2B5EF4-FFF2-40B4-BE49-F238E27FC236}">
              <a16:creationId xmlns:a16="http://schemas.microsoft.com/office/drawing/2014/main" id="{00000000-0008-0000-0E00-000037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2280" name="Object 56" hidden="1">
          <a:extLst>
            <a:ext uri="{63B3BB69-23CF-44E3-9099-C40C66FF867C}">
              <a14:compatExt xmlns:a14="http://schemas.microsoft.com/office/drawing/2010/main" spid="_x0000_s52280"/>
            </a:ext>
            <a:ext uri="{FF2B5EF4-FFF2-40B4-BE49-F238E27FC236}">
              <a16:creationId xmlns:a16="http://schemas.microsoft.com/office/drawing/2014/main" id="{00000000-0008-0000-0E00-000038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2281" name="Object 57" hidden="1">
          <a:extLst>
            <a:ext uri="{63B3BB69-23CF-44E3-9099-C40C66FF867C}">
              <a14:compatExt xmlns:a14="http://schemas.microsoft.com/office/drawing/2010/main" spid="_x0000_s52281"/>
            </a:ext>
            <a:ext uri="{FF2B5EF4-FFF2-40B4-BE49-F238E27FC236}">
              <a16:creationId xmlns:a16="http://schemas.microsoft.com/office/drawing/2014/main" id="{00000000-0008-0000-0E00-000039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2282" name="Object 58" hidden="1">
          <a:extLst>
            <a:ext uri="{63B3BB69-23CF-44E3-9099-C40C66FF867C}">
              <a14:compatExt xmlns:a14="http://schemas.microsoft.com/office/drawing/2010/main" spid="_x0000_s52282"/>
            </a:ext>
            <a:ext uri="{FF2B5EF4-FFF2-40B4-BE49-F238E27FC236}">
              <a16:creationId xmlns:a16="http://schemas.microsoft.com/office/drawing/2014/main" id="{00000000-0008-0000-0E00-00003A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2283" name="Object 59" hidden="1">
          <a:extLst>
            <a:ext uri="{63B3BB69-23CF-44E3-9099-C40C66FF867C}">
              <a14:compatExt xmlns:a14="http://schemas.microsoft.com/office/drawing/2010/main" spid="_x0000_s52283"/>
            </a:ext>
            <a:ext uri="{FF2B5EF4-FFF2-40B4-BE49-F238E27FC236}">
              <a16:creationId xmlns:a16="http://schemas.microsoft.com/office/drawing/2014/main" id="{00000000-0008-0000-0E00-00003B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2284" name="Object 60" hidden="1">
          <a:extLst>
            <a:ext uri="{63B3BB69-23CF-44E3-9099-C40C66FF867C}">
              <a14:compatExt xmlns:a14="http://schemas.microsoft.com/office/drawing/2010/main" spid="_x0000_s52284"/>
            </a:ext>
            <a:ext uri="{FF2B5EF4-FFF2-40B4-BE49-F238E27FC236}">
              <a16:creationId xmlns:a16="http://schemas.microsoft.com/office/drawing/2014/main" id="{00000000-0008-0000-0E00-00003C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2285" name="Object 61" hidden="1">
          <a:extLst>
            <a:ext uri="{63B3BB69-23CF-44E3-9099-C40C66FF867C}">
              <a14:compatExt xmlns:a14="http://schemas.microsoft.com/office/drawing/2010/main" spid="_x0000_s52285"/>
            </a:ext>
            <a:ext uri="{FF2B5EF4-FFF2-40B4-BE49-F238E27FC236}">
              <a16:creationId xmlns:a16="http://schemas.microsoft.com/office/drawing/2014/main" id="{00000000-0008-0000-0E00-00003D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2286" name="Object 62" hidden="1">
          <a:extLst>
            <a:ext uri="{63B3BB69-23CF-44E3-9099-C40C66FF867C}">
              <a14:compatExt xmlns:a14="http://schemas.microsoft.com/office/drawing/2010/main" spid="_x0000_s52286"/>
            </a:ext>
            <a:ext uri="{FF2B5EF4-FFF2-40B4-BE49-F238E27FC236}">
              <a16:creationId xmlns:a16="http://schemas.microsoft.com/office/drawing/2014/main" id="{00000000-0008-0000-0E00-00003E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2287" name="Object 63" hidden="1">
          <a:extLst>
            <a:ext uri="{63B3BB69-23CF-44E3-9099-C40C66FF867C}">
              <a14:compatExt xmlns:a14="http://schemas.microsoft.com/office/drawing/2010/main" spid="_x0000_s52287"/>
            </a:ext>
            <a:ext uri="{FF2B5EF4-FFF2-40B4-BE49-F238E27FC236}">
              <a16:creationId xmlns:a16="http://schemas.microsoft.com/office/drawing/2014/main" id="{00000000-0008-0000-0E00-00003F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2288" name="Object 64" hidden="1">
          <a:extLst>
            <a:ext uri="{63B3BB69-23CF-44E3-9099-C40C66FF867C}">
              <a14:compatExt xmlns:a14="http://schemas.microsoft.com/office/drawing/2010/main" spid="_x0000_s52288"/>
            </a:ext>
            <a:ext uri="{FF2B5EF4-FFF2-40B4-BE49-F238E27FC236}">
              <a16:creationId xmlns:a16="http://schemas.microsoft.com/office/drawing/2014/main" id="{00000000-0008-0000-0E00-000040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2289" name="Object 65" hidden="1">
          <a:extLst>
            <a:ext uri="{63B3BB69-23CF-44E3-9099-C40C66FF867C}">
              <a14:compatExt xmlns:a14="http://schemas.microsoft.com/office/drawing/2010/main" spid="_x0000_s52289"/>
            </a:ext>
            <a:ext uri="{FF2B5EF4-FFF2-40B4-BE49-F238E27FC236}">
              <a16:creationId xmlns:a16="http://schemas.microsoft.com/office/drawing/2014/main" id="{00000000-0008-0000-0E00-000041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2290" name="Object 66" hidden="1">
          <a:extLst>
            <a:ext uri="{63B3BB69-23CF-44E3-9099-C40C66FF867C}">
              <a14:compatExt xmlns:a14="http://schemas.microsoft.com/office/drawing/2010/main" spid="_x0000_s52290"/>
            </a:ext>
            <a:ext uri="{FF2B5EF4-FFF2-40B4-BE49-F238E27FC236}">
              <a16:creationId xmlns:a16="http://schemas.microsoft.com/office/drawing/2014/main" id="{00000000-0008-0000-0E00-000042C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1701801</xdr:colOff>
      <xdr:row>90</xdr:row>
      <xdr:rowOff>25400</xdr:rowOff>
    </xdr:from>
    <xdr:to>
      <xdr:col>1</xdr:col>
      <xdr:colOff>1778001</xdr:colOff>
      <xdr:row>90</xdr:row>
      <xdr:rowOff>185420</xdr:rowOff>
    </xdr:to>
    <xdr:pic>
      <xdr:nvPicPr>
        <xdr:cNvPr id="2" name="Picture 1">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03881" y="15783560"/>
          <a:ext cx="76200" cy="160020"/>
        </a:xfrm>
        <a:prstGeom prst="rect">
          <a:avLst/>
        </a:prstGeom>
        <a:solidFill>
          <a:srgbClr val="FFFF99"/>
        </a:solidFill>
        <a:ln>
          <a:solidFill>
            <a:schemeClr val="tx1"/>
          </a:solidFill>
        </a:ln>
      </xdr:spPr>
    </xdr:pic>
    <xdr:clientData/>
  </xdr:twoCellAnchor>
  <xdr:twoCellAnchor>
    <xdr:from>
      <xdr:col>0</xdr:col>
      <xdr:colOff>84667</xdr:colOff>
      <xdr:row>106</xdr:row>
      <xdr:rowOff>33867</xdr:rowOff>
    </xdr:from>
    <xdr:to>
      <xdr:col>1</xdr:col>
      <xdr:colOff>1067647</xdr:colOff>
      <xdr:row>108</xdr:row>
      <xdr:rowOff>163407</xdr:rowOff>
    </xdr:to>
    <xdr:pic>
      <xdr:nvPicPr>
        <xdr:cNvPr id="3" name="Picture 2">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4667" y="18832407"/>
          <a:ext cx="2385060" cy="495300"/>
        </a:xfrm>
        <a:prstGeom prst="rect">
          <a:avLst/>
        </a:prstGeom>
        <a:solidFill>
          <a:srgbClr val="FFFF99"/>
        </a:solidFill>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472440</xdr:colOff>
      <xdr:row>90</xdr:row>
      <xdr:rowOff>22860</xdr:rowOff>
    </xdr:from>
    <xdr:to>
      <xdr:col>2</xdr:col>
      <xdr:colOff>678180</xdr:colOff>
      <xdr:row>94</xdr:row>
      <xdr:rowOff>121920</xdr:rowOff>
    </xdr:to>
    <xdr:sp macro="" textlink="">
      <xdr:nvSpPr>
        <xdr:cNvPr id="2049" name="Object 1" hidden="1">
          <a:extLst>
            <a:ext uri="{63B3BB69-23CF-44E3-9099-C40C66FF867C}">
              <a14:compatExt xmlns:a14="http://schemas.microsoft.com/office/drawing/2010/main"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xdr:from>
      <xdr:col>1</xdr:col>
      <xdr:colOff>579120</xdr:colOff>
      <xdr:row>97</xdr:row>
      <xdr:rowOff>83820</xdr:rowOff>
    </xdr:from>
    <xdr:to>
      <xdr:col>3</xdr:col>
      <xdr:colOff>541020</xdr:colOff>
      <xdr:row>103</xdr:row>
      <xdr:rowOff>144780</xdr:rowOff>
    </xdr:to>
    <xdr:sp macro="" textlink="">
      <xdr:nvSpPr>
        <xdr:cNvPr id="2050" name="Object 2" hidden="1">
          <a:extLst>
            <a:ext uri="{63B3BB69-23CF-44E3-9099-C40C66FF867C}">
              <a14:compatExt xmlns:a14="http://schemas.microsoft.com/office/drawing/2010/main"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alpha val="80000"/>
          </a:srgbClr>
        </a:solidFill>
      </xdr:spPr>
    </xdr:sp>
    <xdr:clientData/>
  </xdr:twoCellAnchor>
  <xdr:twoCellAnchor editAs="oneCell">
    <xdr:from>
      <xdr:col>2</xdr:col>
      <xdr:colOff>198120</xdr:colOff>
      <xdr:row>113</xdr:row>
      <xdr:rowOff>7620</xdr:rowOff>
    </xdr:from>
    <xdr:to>
      <xdr:col>2</xdr:col>
      <xdr:colOff>1304925</xdr:colOff>
      <xdr:row>114</xdr:row>
      <xdr:rowOff>38100</xdr:rowOff>
    </xdr:to>
    <xdr:sp macro="" textlink="">
      <xdr:nvSpPr>
        <xdr:cNvPr id="2051" name="Object 3" hidden="1">
          <a:extLst>
            <a:ext uri="{63B3BB69-23CF-44E3-9099-C40C66FF867C}">
              <a14:compatExt xmlns:a14="http://schemas.microsoft.com/office/drawing/2010/main"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0</xdr:colOff>
      <xdr:row>116</xdr:row>
      <xdr:rowOff>0</xdr:rowOff>
    </xdr:from>
    <xdr:to>
      <xdr:col>3</xdr:col>
      <xdr:colOff>1038225</xdr:colOff>
      <xdr:row>119</xdr:row>
      <xdr:rowOff>57150</xdr:rowOff>
    </xdr:to>
    <xdr:sp macro="" textlink="">
      <xdr:nvSpPr>
        <xdr:cNvPr id="2052" name="Object 4" hidden="1">
          <a:extLst>
            <a:ext uri="{63B3BB69-23CF-44E3-9099-C40C66FF867C}">
              <a14:compatExt xmlns:a14="http://schemas.microsoft.com/office/drawing/2010/main"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0</xdr:colOff>
      <xdr:row>120</xdr:row>
      <xdr:rowOff>0</xdr:rowOff>
    </xdr:from>
    <xdr:to>
      <xdr:col>0</xdr:col>
      <xdr:colOff>190500</xdr:colOff>
      <xdr:row>121</xdr:row>
      <xdr:rowOff>28575</xdr:rowOff>
    </xdr:to>
    <xdr:sp macro="" textlink="">
      <xdr:nvSpPr>
        <xdr:cNvPr id="2053" name="Object 5" hidden="1">
          <a:extLst>
            <a:ext uri="{63B3BB69-23CF-44E3-9099-C40C66FF867C}">
              <a14:compatExt xmlns:a14="http://schemas.microsoft.com/office/drawing/2010/main"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411480</xdr:colOff>
      <xdr:row>122</xdr:row>
      <xdr:rowOff>22860</xdr:rowOff>
    </xdr:from>
    <xdr:to>
      <xdr:col>2</xdr:col>
      <xdr:colOff>1021080</xdr:colOff>
      <xdr:row>126</xdr:row>
      <xdr:rowOff>53340</xdr:rowOff>
    </xdr:to>
    <xdr:sp macro="" textlink="">
      <xdr:nvSpPr>
        <xdr:cNvPr id="2054" name="Object 6" hidden="1">
          <a:extLst>
            <a:ext uri="{63B3BB69-23CF-44E3-9099-C40C66FF867C}">
              <a14:compatExt xmlns:a14="http://schemas.microsoft.com/office/drawing/2010/main"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2</xdr:col>
      <xdr:colOff>205740</xdr:colOff>
      <xdr:row>128</xdr:row>
      <xdr:rowOff>144780</xdr:rowOff>
    </xdr:from>
    <xdr:to>
      <xdr:col>2</xdr:col>
      <xdr:colOff>400050</xdr:colOff>
      <xdr:row>130</xdr:row>
      <xdr:rowOff>19050</xdr:rowOff>
    </xdr:to>
    <xdr:sp macro="" textlink="">
      <xdr:nvSpPr>
        <xdr:cNvPr id="2055" name="Object 7" hidden="1">
          <a:extLst>
            <a:ext uri="{63B3BB69-23CF-44E3-9099-C40C66FF867C}">
              <a14:compatExt xmlns:a14="http://schemas.microsoft.com/office/drawing/2010/main"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708660</xdr:colOff>
      <xdr:row>128</xdr:row>
      <xdr:rowOff>129540</xdr:rowOff>
    </xdr:from>
    <xdr:to>
      <xdr:col>2</xdr:col>
      <xdr:colOff>981075</xdr:colOff>
      <xdr:row>130</xdr:row>
      <xdr:rowOff>38100</xdr:rowOff>
    </xdr:to>
    <xdr:sp macro="" textlink="">
      <xdr:nvSpPr>
        <xdr:cNvPr id="2056" name="Object 8" hidden="1">
          <a:extLst>
            <a:ext uri="{63B3BB69-23CF-44E3-9099-C40C66FF867C}">
              <a14:compatExt xmlns:a14="http://schemas.microsoft.com/office/drawing/2010/main"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0</xdr:colOff>
      <xdr:row>136</xdr:row>
      <xdr:rowOff>129540</xdr:rowOff>
    </xdr:from>
    <xdr:to>
      <xdr:col>15</xdr:col>
      <xdr:colOff>91440</xdr:colOff>
      <xdr:row>143</xdr:row>
      <xdr:rowOff>106680</xdr:rowOff>
    </xdr:to>
    <xdr:sp macro="" textlink="">
      <xdr:nvSpPr>
        <xdr:cNvPr id="2057" name="Object 9" hidden="1">
          <a:extLst>
            <a:ext uri="{63B3BB69-23CF-44E3-9099-C40C66FF867C}">
              <a14:compatExt xmlns:a14="http://schemas.microsoft.com/office/drawing/2010/main"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xdr:col>
      <xdr:colOff>190500</xdr:colOff>
      <xdr:row>144</xdr:row>
      <xdr:rowOff>7620</xdr:rowOff>
    </xdr:from>
    <xdr:to>
      <xdr:col>1</xdr:col>
      <xdr:colOff>752475</xdr:colOff>
      <xdr:row>146</xdr:row>
      <xdr:rowOff>133350</xdr:rowOff>
    </xdr:to>
    <xdr:sp macro="" textlink="">
      <xdr:nvSpPr>
        <xdr:cNvPr id="2058" name="Object 10" hidden="1">
          <a:extLst>
            <a:ext uri="{63B3BB69-23CF-44E3-9099-C40C66FF867C}">
              <a14:compatExt xmlns:a14="http://schemas.microsoft.com/office/drawing/2010/main"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147</xdr:row>
      <xdr:rowOff>45720</xdr:rowOff>
    </xdr:from>
    <xdr:to>
      <xdr:col>1</xdr:col>
      <xdr:colOff>1057275</xdr:colOff>
      <xdr:row>149</xdr:row>
      <xdr:rowOff>142875</xdr:rowOff>
    </xdr:to>
    <xdr:sp macro="" textlink="">
      <xdr:nvSpPr>
        <xdr:cNvPr id="2059" name="Object 11" hidden="1">
          <a:extLst>
            <a:ext uri="{63B3BB69-23CF-44E3-9099-C40C66FF867C}">
              <a14:compatExt xmlns:a14="http://schemas.microsoft.com/office/drawing/2010/main"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304800</xdr:colOff>
      <xdr:row>151</xdr:row>
      <xdr:rowOff>76200</xdr:rowOff>
    </xdr:from>
    <xdr:to>
      <xdr:col>1</xdr:col>
      <xdr:colOff>1009650</xdr:colOff>
      <xdr:row>153</xdr:row>
      <xdr:rowOff>123825</xdr:rowOff>
    </xdr:to>
    <xdr:sp macro="" textlink="">
      <xdr:nvSpPr>
        <xdr:cNvPr id="2060" name="Object 12" hidden="1">
          <a:extLst>
            <a:ext uri="{63B3BB69-23CF-44E3-9099-C40C66FF867C}">
              <a14:compatExt xmlns:a14="http://schemas.microsoft.com/office/drawing/2010/main"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381000</xdr:colOff>
      <xdr:row>155</xdr:row>
      <xdr:rowOff>53340</xdr:rowOff>
    </xdr:from>
    <xdr:to>
      <xdr:col>1</xdr:col>
      <xdr:colOff>1171575</xdr:colOff>
      <xdr:row>157</xdr:row>
      <xdr:rowOff>133350</xdr:rowOff>
    </xdr:to>
    <xdr:sp macro="" textlink="">
      <xdr:nvSpPr>
        <xdr:cNvPr id="2061" name="Object 13" hidden="1">
          <a:extLst>
            <a:ext uri="{63B3BB69-23CF-44E3-9099-C40C66FF867C}">
              <a14:compatExt xmlns:a14="http://schemas.microsoft.com/office/drawing/2010/main"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274320</xdr:colOff>
      <xdr:row>159</xdr:row>
      <xdr:rowOff>22860</xdr:rowOff>
    </xdr:from>
    <xdr:to>
      <xdr:col>2</xdr:col>
      <xdr:colOff>990600</xdr:colOff>
      <xdr:row>161</xdr:row>
      <xdr:rowOff>133350</xdr:rowOff>
    </xdr:to>
    <xdr:sp macro="" textlink="">
      <xdr:nvSpPr>
        <xdr:cNvPr id="2062" name="Object 14" hidden="1">
          <a:extLst>
            <a:ext uri="{63B3BB69-23CF-44E3-9099-C40C66FF867C}">
              <a14:compatExt xmlns:a14="http://schemas.microsoft.com/office/drawing/2010/main"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109</xdr:row>
      <xdr:rowOff>15240</xdr:rowOff>
    </xdr:from>
    <xdr:to>
      <xdr:col>5</xdr:col>
      <xdr:colOff>182880</xdr:colOff>
      <xdr:row>112</xdr:row>
      <xdr:rowOff>91440</xdr:rowOff>
    </xdr:to>
    <xdr:sp macro="" textlink="">
      <xdr:nvSpPr>
        <xdr:cNvPr id="2063" name="Object 15" hidden="1">
          <a:extLst>
            <a:ext uri="{63B3BB69-23CF-44E3-9099-C40C66FF867C}">
              <a14:compatExt xmlns:a14="http://schemas.microsoft.com/office/drawing/2010/main"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99060</xdr:colOff>
      <xdr:row>1</xdr:row>
      <xdr:rowOff>144780</xdr:rowOff>
    </xdr:from>
    <xdr:to>
      <xdr:col>11</xdr:col>
      <xdr:colOff>457200</xdr:colOff>
      <xdr:row>5</xdr:row>
      <xdr:rowOff>97155</xdr:rowOff>
    </xdr:to>
    <xdr:sp macro="" textlink="">
      <xdr:nvSpPr>
        <xdr:cNvPr id="3073" name="Object 1" hidden="1">
          <a:extLst>
            <a:ext uri="{63B3BB69-23CF-44E3-9099-C40C66FF867C}">
              <a14:compatExt xmlns:a14="http://schemas.microsoft.com/office/drawing/2010/main"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144780</xdr:colOff>
      <xdr:row>3</xdr:row>
      <xdr:rowOff>114300</xdr:rowOff>
    </xdr:from>
    <xdr:to>
      <xdr:col>3</xdr:col>
      <xdr:colOff>325755</xdr:colOff>
      <xdr:row>4</xdr:row>
      <xdr:rowOff>135255</xdr:rowOff>
    </xdr:to>
    <xdr:sp macro="" textlink="">
      <xdr:nvSpPr>
        <xdr:cNvPr id="3074" name="Object 2" hidden="1">
          <a:extLst>
            <a:ext uri="{63B3BB69-23CF-44E3-9099-C40C66FF867C}">
              <a14:compatExt xmlns:a14="http://schemas.microsoft.com/office/drawing/2010/main"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480060</xdr:colOff>
      <xdr:row>2</xdr:row>
      <xdr:rowOff>144780</xdr:rowOff>
    </xdr:from>
    <xdr:to>
      <xdr:col>5</xdr:col>
      <xdr:colOff>365760</xdr:colOff>
      <xdr:row>4</xdr:row>
      <xdr:rowOff>121920</xdr:rowOff>
    </xdr:to>
    <xdr:sp macro="" textlink="">
      <xdr:nvSpPr>
        <xdr:cNvPr id="3075" name="Object 3" hidden="1">
          <a:extLst>
            <a:ext uri="{63B3BB69-23CF-44E3-9099-C40C66FF867C}">
              <a14:compatExt xmlns:a14="http://schemas.microsoft.com/office/drawing/2010/main"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xdr:from>
      <xdr:col>15</xdr:col>
      <xdr:colOff>7620</xdr:colOff>
      <xdr:row>2</xdr:row>
      <xdr:rowOff>53340</xdr:rowOff>
    </xdr:from>
    <xdr:to>
      <xdr:col>20</xdr:col>
      <xdr:colOff>396240</xdr:colOff>
      <xdr:row>5</xdr:row>
      <xdr:rowOff>45720</xdr:rowOff>
    </xdr:to>
    <xdr:sp macro="" textlink="">
      <xdr:nvSpPr>
        <xdr:cNvPr id="3076" name="Object 4" hidden="1">
          <a:extLst>
            <a:ext uri="{63B3BB69-23CF-44E3-9099-C40C66FF867C}">
              <a14:compatExt xmlns:a14="http://schemas.microsoft.com/office/drawing/2010/main" spid="_x0000_s3076"/>
            </a:ext>
            <a:ext uri="{FF2B5EF4-FFF2-40B4-BE49-F238E27FC236}">
              <a16:creationId xmlns:a16="http://schemas.microsoft.com/office/drawing/2014/main" id="{00000000-0008-0000-0500-000004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xdr:spPr>
    </xdr:sp>
    <xdr:clientData/>
  </xdr:twoCellAnchor>
  <xdr:twoCellAnchor editAs="oneCell">
    <xdr:from>
      <xdr:col>13</xdr:col>
      <xdr:colOff>91440</xdr:colOff>
      <xdr:row>4</xdr:row>
      <xdr:rowOff>60960</xdr:rowOff>
    </xdr:from>
    <xdr:to>
      <xdr:col>13</xdr:col>
      <xdr:colOff>396240</xdr:colOff>
      <xdr:row>5</xdr:row>
      <xdr:rowOff>114300</xdr:rowOff>
    </xdr:to>
    <xdr:sp macro="" textlink="">
      <xdr:nvSpPr>
        <xdr:cNvPr id="3077" name="Object 5" hidden="1">
          <a:extLst>
            <a:ext uri="{63B3BB69-23CF-44E3-9099-C40C66FF867C}">
              <a14:compatExt xmlns:a14="http://schemas.microsoft.com/office/drawing/2010/main"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3</xdr:row>
      <xdr:rowOff>91440</xdr:rowOff>
    </xdr:from>
    <xdr:to>
      <xdr:col>27</xdr:col>
      <xdr:colOff>419100</xdr:colOff>
      <xdr:row>6</xdr:row>
      <xdr:rowOff>91440</xdr:rowOff>
    </xdr:to>
    <xdr:sp macro="" textlink="">
      <xdr:nvSpPr>
        <xdr:cNvPr id="3078" name="Object 6" hidden="1">
          <a:extLst>
            <a:ext uri="{63B3BB69-23CF-44E3-9099-C40C66FF867C}">
              <a14:compatExt xmlns:a14="http://schemas.microsoft.com/office/drawing/2010/main" spid="_x0000_s3078"/>
            </a:ext>
            <a:ext uri="{FF2B5EF4-FFF2-40B4-BE49-F238E27FC236}">
              <a16:creationId xmlns:a16="http://schemas.microsoft.com/office/drawing/2014/main" id="{00000000-0008-0000-0500-0000060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171450</xdr:colOff>
      <xdr:row>166</xdr:row>
      <xdr:rowOff>142875</xdr:rowOff>
    </xdr:from>
    <xdr:to>
      <xdr:col>1</xdr:col>
      <xdr:colOff>1019175</xdr:colOff>
      <xdr:row>169</xdr:row>
      <xdr:rowOff>171450</xdr:rowOff>
    </xdr:to>
    <xdr:pic>
      <xdr:nvPicPr>
        <xdr:cNvPr id="2" name="Picture 1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7310" y="27940635"/>
          <a:ext cx="847725" cy="577215"/>
        </a:xfrm>
        <a:prstGeom prst="rect">
          <a:avLst/>
        </a:prstGeom>
        <a:solidFill>
          <a:srgbClr val="FFFFFF"/>
        </a:solidFill>
        <a:ln w="9525">
          <a:solidFill>
            <a:srgbClr val="000000"/>
          </a:solidFill>
          <a:miter lim="800000"/>
          <a:headEnd/>
          <a:tailEnd/>
        </a:ln>
      </xdr:spPr>
    </xdr:pic>
    <xdr:clientData/>
  </xdr:twoCellAnchor>
  <xdr:twoCellAnchor editAs="oneCell">
    <xdr:from>
      <xdr:col>1</xdr:col>
      <xdr:colOff>388620</xdr:colOff>
      <xdr:row>134</xdr:row>
      <xdr:rowOff>22860</xdr:rowOff>
    </xdr:from>
    <xdr:to>
      <xdr:col>2</xdr:col>
      <xdr:colOff>167640</xdr:colOff>
      <xdr:row>137</xdr:row>
      <xdr:rowOff>7620</xdr:rowOff>
    </xdr:to>
    <xdr:sp macro="" textlink="">
      <xdr:nvSpPr>
        <xdr:cNvPr id="45057" name="Object 1" hidden="1">
          <a:extLst>
            <a:ext uri="{63B3BB69-23CF-44E3-9099-C40C66FF867C}">
              <a14:compatExt xmlns:a14="http://schemas.microsoft.com/office/drawing/2010/main"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312420</xdr:colOff>
      <xdr:row>128</xdr:row>
      <xdr:rowOff>175260</xdr:rowOff>
    </xdr:from>
    <xdr:to>
      <xdr:col>3</xdr:col>
      <xdr:colOff>434340</xdr:colOff>
      <xdr:row>131</xdr:row>
      <xdr:rowOff>167640</xdr:rowOff>
    </xdr:to>
    <xdr:sp macro="" textlink="">
      <xdr:nvSpPr>
        <xdr:cNvPr id="45058" name="Object 2" hidden="1">
          <a:extLst>
            <a:ext uri="{63B3BB69-23CF-44E3-9099-C40C66FF867C}">
              <a14:compatExt xmlns:a14="http://schemas.microsoft.com/office/drawing/2010/main"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632460</xdr:colOff>
      <xdr:row>143</xdr:row>
      <xdr:rowOff>83820</xdr:rowOff>
    </xdr:from>
    <xdr:to>
      <xdr:col>0</xdr:col>
      <xdr:colOff>899160</xdr:colOff>
      <xdr:row>145</xdr:row>
      <xdr:rowOff>22860</xdr:rowOff>
    </xdr:to>
    <xdr:sp macro="" textlink="">
      <xdr:nvSpPr>
        <xdr:cNvPr id="45059" name="Object 3" hidden="1">
          <a:extLst>
            <a:ext uri="{63B3BB69-23CF-44E3-9099-C40C66FF867C}">
              <a14:compatExt xmlns:a14="http://schemas.microsoft.com/office/drawing/2010/main"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388620</xdr:colOff>
      <xdr:row>148</xdr:row>
      <xdr:rowOff>0</xdr:rowOff>
    </xdr:from>
    <xdr:to>
      <xdr:col>0</xdr:col>
      <xdr:colOff>845820</xdr:colOff>
      <xdr:row>149</xdr:row>
      <xdr:rowOff>121920</xdr:rowOff>
    </xdr:to>
    <xdr:sp macro="" textlink="">
      <xdr:nvSpPr>
        <xdr:cNvPr id="45060" name="Object 4" hidden="1">
          <a:extLst>
            <a:ext uri="{63B3BB69-23CF-44E3-9099-C40C66FF867C}">
              <a14:compatExt xmlns:a14="http://schemas.microsoft.com/office/drawing/2010/main" spid="_x0000_s45060"/>
            </a:ext>
            <a:ext uri="{FF2B5EF4-FFF2-40B4-BE49-F238E27FC236}">
              <a16:creationId xmlns:a16="http://schemas.microsoft.com/office/drawing/2014/main" id="{00000000-0008-0000-0600-000004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76200</xdr:colOff>
      <xdr:row>114</xdr:row>
      <xdr:rowOff>121920</xdr:rowOff>
    </xdr:from>
    <xdr:to>
      <xdr:col>0</xdr:col>
      <xdr:colOff>990600</xdr:colOff>
      <xdr:row>117</xdr:row>
      <xdr:rowOff>99060</xdr:rowOff>
    </xdr:to>
    <xdr:sp macro="" textlink="">
      <xdr:nvSpPr>
        <xdr:cNvPr id="45061" name="Object 5" hidden="1">
          <a:extLst>
            <a:ext uri="{63B3BB69-23CF-44E3-9099-C40C66FF867C}">
              <a14:compatExt xmlns:a14="http://schemas.microsoft.com/office/drawing/2010/main" spid="_x0000_s45061"/>
            </a:ext>
            <a:ext uri="{FF2B5EF4-FFF2-40B4-BE49-F238E27FC236}">
              <a16:creationId xmlns:a16="http://schemas.microsoft.com/office/drawing/2014/main" id="{00000000-0008-0000-0600-000005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alpha val="990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632460</xdr:colOff>
      <xdr:row>159</xdr:row>
      <xdr:rowOff>38100</xdr:rowOff>
    </xdr:from>
    <xdr:to>
      <xdr:col>0</xdr:col>
      <xdr:colOff>777240</xdr:colOff>
      <xdr:row>160</xdr:row>
      <xdr:rowOff>152400</xdr:rowOff>
    </xdr:to>
    <xdr:sp macro="" textlink="">
      <xdr:nvSpPr>
        <xdr:cNvPr id="45062" name="Object 6" hidden="1">
          <a:extLst>
            <a:ext uri="{63B3BB69-23CF-44E3-9099-C40C66FF867C}">
              <a14:compatExt xmlns:a14="http://schemas.microsoft.com/office/drawing/2010/main" spid="_x0000_s45062"/>
            </a:ext>
            <a:ext uri="{FF2B5EF4-FFF2-40B4-BE49-F238E27FC236}">
              <a16:creationId xmlns:a16="http://schemas.microsoft.com/office/drawing/2014/main" id="{00000000-0008-0000-0600-000006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153</xdr:row>
      <xdr:rowOff>7620</xdr:rowOff>
    </xdr:from>
    <xdr:to>
      <xdr:col>1</xdr:col>
      <xdr:colOff>525780</xdr:colOff>
      <xdr:row>155</xdr:row>
      <xdr:rowOff>7620</xdr:rowOff>
    </xdr:to>
    <xdr:sp macro="" textlink="">
      <xdr:nvSpPr>
        <xdr:cNvPr id="45063" name="Object 7" hidden="1">
          <a:extLst>
            <a:ext uri="{63B3BB69-23CF-44E3-9099-C40C66FF867C}">
              <a14:compatExt xmlns:a14="http://schemas.microsoft.com/office/drawing/2010/main" spid="_x0000_s45063"/>
            </a:ext>
            <a:ext uri="{FF2B5EF4-FFF2-40B4-BE49-F238E27FC236}">
              <a16:creationId xmlns:a16="http://schemas.microsoft.com/office/drawing/2014/main" id="{00000000-0008-0000-0600-000007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434340</xdr:colOff>
      <xdr:row>122</xdr:row>
      <xdr:rowOff>22860</xdr:rowOff>
    </xdr:from>
    <xdr:to>
      <xdr:col>1</xdr:col>
      <xdr:colOff>365760</xdr:colOff>
      <xdr:row>125</xdr:row>
      <xdr:rowOff>38100</xdr:rowOff>
    </xdr:to>
    <xdr:sp macro="" textlink="">
      <xdr:nvSpPr>
        <xdr:cNvPr id="45064" name="Object 8" hidden="1">
          <a:extLst>
            <a:ext uri="{63B3BB69-23CF-44E3-9099-C40C66FF867C}">
              <a14:compatExt xmlns:a14="http://schemas.microsoft.com/office/drawing/2010/main" spid="_x0000_s45064"/>
            </a:ext>
            <a:ext uri="{FF2B5EF4-FFF2-40B4-BE49-F238E27FC236}">
              <a16:creationId xmlns:a16="http://schemas.microsoft.com/office/drawing/2014/main" id="{00000000-0008-0000-0600-000008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5" name="Object 9" hidden="1">
          <a:extLst>
            <a:ext uri="{63B3BB69-23CF-44E3-9099-C40C66FF867C}">
              <a14:compatExt xmlns:a14="http://schemas.microsoft.com/office/drawing/2010/main" spid="_x0000_s45065"/>
            </a:ext>
            <a:ext uri="{FF2B5EF4-FFF2-40B4-BE49-F238E27FC236}">
              <a16:creationId xmlns:a16="http://schemas.microsoft.com/office/drawing/2014/main" id="{00000000-0008-0000-0600-000009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678180</xdr:colOff>
      <xdr:row>108</xdr:row>
      <xdr:rowOff>7620</xdr:rowOff>
    </xdr:from>
    <xdr:to>
      <xdr:col>1</xdr:col>
      <xdr:colOff>807720</xdr:colOff>
      <xdr:row>108</xdr:row>
      <xdr:rowOff>137160</xdr:rowOff>
    </xdr:to>
    <xdr:sp macro="" textlink="">
      <xdr:nvSpPr>
        <xdr:cNvPr id="45066" name="Object 10" hidden="1">
          <a:extLst>
            <a:ext uri="{63B3BB69-23CF-44E3-9099-C40C66FF867C}">
              <a14:compatExt xmlns:a14="http://schemas.microsoft.com/office/drawing/2010/main" spid="_x0000_s45066"/>
            </a:ext>
            <a:ext uri="{FF2B5EF4-FFF2-40B4-BE49-F238E27FC236}">
              <a16:creationId xmlns:a16="http://schemas.microsoft.com/office/drawing/2014/main" id="{00000000-0008-0000-0600-00000A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110</xdr:row>
      <xdr:rowOff>15240</xdr:rowOff>
    </xdr:from>
    <xdr:to>
      <xdr:col>1</xdr:col>
      <xdr:colOff>274320</xdr:colOff>
      <xdr:row>112</xdr:row>
      <xdr:rowOff>53340</xdr:rowOff>
    </xdr:to>
    <xdr:sp macro="" textlink="">
      <xdr:nvSpPr>
        <xdr:cNvPr id="45067" name="Object 11" hidden="1">
          <a:extLst>
            <a:ext uri="{63B3BB69-23CF-44E3-9099-C40C66FF867C}">
              <a14:compatExt xmlns:a14="http://schemas.microsoft.com/office/drawing/2010/main" spid="_x0000_s45067"/>
            </a:ext>
            <a:ext uri="{FF2B5EF4-FFF2-40B4-BE49-F238E27FC236}">
              <a16:creationId xmlns:a16="http://schemas.microsoft.com/office/drawing/2014/main" id="{00000000-0008-0000-0600-00000BB00000}"/>
            </a:ext>
          </a:extLst>
        </xdr:cNvPr>
        <xdr:cNvSpPr/>
      </xdr:nvSpPr>
      <xdr:spPr bwMode="auto">
        <a:xfrm>
          <a:off x="0" y="0"/>
          <a:ext cx="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30480</xdr:colOff>
      <xdr:row>52</xdr:row>
      <xdr:rowOff>15240</xdr:rowOff>
    </xdr:from>
    <xdr:to>
      <xdr:col>9</xdr:col>
      <xdr:colOff>15240</xdr:colOff>
      <xdr:row>53</xdr:row>
      <xdr:rowOff>152400</xdr:rowOff>
    </xdr:to>
    <xdr:pic>
      <xdr:nvPicPr>
        <xdr:cNvPr id="14" name="Picture 13" descr="\[ \hat K (x)= \frac{\sum_{t=1}^T(x_t-\bar x)^4}{(T-1)\hat \sigma^4}-3 \]">
          <a:extLst>
            <a:ext uri="{FF2B5EF4-FFF2-40B4-BE49-F238E27FC236}">
              <a16:creationId xmlns:a16="http://schemas.microsoft.com/office/drawing/2014/main" id="{00000000-0008-0000-06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90360" y="10073640"/>
          <a:ext cx="1813560" cy="32004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38100</xdr:colOff>
      <xdr:row>41</xdr:row>
      <xdr:rowOff>30480</xdr:rowOff>
    </xdr:from>
    <xdr:to>
      <xdr:col>10</xdr:col>
      <xdr:colOff>533400</xdr:colOff>
      <xdr:row>43</xdr:row>
      <xdr:rowOff>129540</xdr:rowOff>
    </xdr:to>
    <xdr:pic>
      <xdr:nvPicPr>
        <xdr:cNvPr id="16" name="Picture 15" descr="Excel Kurtosis EQ">
          <a:extLst>
            <a:ext uri="{FF2B5EF4-FFF2-40B4-BE49-F238E27FC236}">
              <a16:creationId xmlns:a16="http://schemas.microsoft.com/office/drawing/2014/main" id="{00000000-0008-0000-06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97980" y="7528560"/>
          <a:ext cx="2933700" cy="46482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485775</xdr:colOff>
      <xdr:row>7</xdr:row>
      <xdr:rowOff>123825</xdr:rowOff>
    </xdr:from>
    <xdr:to>
      <xdr:col>2</xdr:col>
      <xdr:colOff>704850</xdr:colOff>
      <xdr:row>9</xdr:row>
      <xdr:rowOff>171450</xdr:rowOff>
    </xdr:to>
    <xdr:pic>
      <xdr:nvPicPr>
        <xdr:cNvPr id="2" name="Picture 13">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140398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1</xdr:row>
      <xdr:rowOff>19050</xdr:rowOff>
    </xdr:from>
    <xdr:to>
      <xdr:col>16</xdr:col>
      <xdr:colOff>428625</xdr:colOff>
      <xdr:row>6</xdr:row>
      <xdr:rowOff>104775</xdr:rowOff>
    </xdr:to>
    <xdr:pic>
      <xdr:nvPicPr>
        <xdr:cNvPr id="3" name="Picture 15">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201930"/>
          <a:ext cx="5271135"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18</xdr:row>
      <xdr:rowOff>57150</xdr:rowOff>
    </xdr:from>
    <xdr:to>
      <xdr:col>3</xdr:col>
      <xdr:colOff>552450</xdr:colOff>
      <xdr:row>20</xdr:row>
      <xdr:rowOff>104775</xdr:rowOff>
    </xdr:to>
    <xdr:pic>
      <xdr:nvPicPr>
        <xdr:cNvPr id="4" name="Picture 18">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334899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28</xdr:row>
      <xdr:rowOff>144780</xdr:rowOff>
    </xdr:from>
    <xdr:to>
      <xdr:col>1</xdr:col>
      <xdr:colOff>464820</xdr:colOff>
      <xdr:row>30</xdr:row>
      <xdr:rowOff>45720</xdr:rowOff>
    </xdr:to>
    <xdr:sp macro="" textlink="">
      <xdr:nvSpPr>
        <xdr:cNvPr id="46081" name="Object 1" hidden="1">
          <a:extLst>
            <a:ext uri="{63B3BB69-23CF-44E3-9099-C40C66FF867C}">
              <a14:compatExt xmlns:a14="http://schemas.microsoft.com/office/drawing/2010/main" spid="_x0000_s46081"/>
            </a:ext>
            <a:ext uri="{FF2B5EF4-FFF2-40B4-BE49-F238E27FC236}">
              <a16:creationId xmlns:a16="http://schemas.microsoft.com/office/drawing/2014/main" id="{00000000-0008-0000-0700-00000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31</xdr:row>
      <xdr:rowOff>22860</xdr:rowOff>
    </xdr:from>
    <xdr:to>
      <xdr:col>1</xdr:col>
      <xdr:colOff>266700</xdr:colOff>
      <xdr:row>32</xdr:row>
      <xdr:rowOff>30480</xdr:rowOff>
    </xdr:to>
    <xdr:sp macro="" textlink="">
      <xdr:nvSpPr>
        <xdr:cNvPr id="46082" name="Object 2" hidden="1">
          <a:extLst>
            <a:ext uri="{63B3BB69-23CF-44E3-9099-C40C66FF867C}">
              <a14:compatExt xmlns:a14="http://schemas.microsoft.com/office/drawing/2010/main" spid="_x0000_s46082"/>
            </a:ext>
            <a:ext uri="{FF2B5EF4-FFF2-40B4-BE49-F238E27FC236}">
              <a16:creationId xmlns:a16="http://schemas.microsoft.com/office/drawing/2014/main" id="{00000000-0008-0000-0700-00000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32</xdr:row>
      <xdr:rowOff>106680</xdr:rowOff>
    </xdr:from>
    <xdr:to>
      <xdr:col>1</xdr:col>
      <xdr:colOff>259080</xdr:colOff>
      <xdr:row>34</xdr:row>
      <xdr:rowOff>144780</xdr:rowOff>
    </xdr:to>
    <xdr:sp macro="" textlink="">
      <xdr:nvSpPr>
        <xdr:cNvPr id="46083" name="Object 3" hidden="1">
          <a:extLst>
            <a:ext uri="{63B3BB69-23CF-44E3-9099-C40C66FF867C}">
              <a14:compatExt xmlns:a14="http://schemas.microsoft.com/office/drawing/2010/main" spid="_x0000_s46083"/>
            </a:ext>
            <a:ext uri="{FF2B5EF4-FFF2-40B4-BE49-F238E27FC236}">
              <a16:creationId xmlns:a16="http://schemas.microsoft.com/office/drawing/2014/main" id="{00000000-0008-0000-0700-00000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35</xdr:row>
      <xdr:rowOff>114300</xdr:rowOff>
    </xdr:from>
    <xdr:to>
      <xdr:col>1</xdr:col>
      <xdr:colOff>381000</xdr:colOff>
      <xdr:row>37</xdr:row>
      <xdr:rowOff>106680</xdr:rowOff>
    </xdr:to>
    <xdr:sp macro="" textlink="">
      <xdr:nvSpPr>
        <xdr:cNvPr id="46084" name="Object 4" hidden="1">
          <a:extLst>
            <a:ext uri="{63B3BB69-23CF-44E3-9099-C40C66FF867C}">
              <a14:compatExt xmlns:a14="http://schemas.microsoft.com/office/drawing/2010/main" spid="_x0000_s46084"/>
            </a:ext>
            <a:ext uri="{FF2B5EF4-FFF2-40B4-BE49-F238E27FC236}">
              <a16:creationId xmlns:a16="http://schemas.microsoft.com/office/drawing/2014/main" id="{00000000-0008-0000-0700-00000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38</xdr:row>
      <xdr:rowOff>38100</xdr:rowOff>
    </xdr:from>
    <xdr:to>
      <xdr:col>2</xdr:col>
      <xdr:colOff>365760</xdr:colOff>
      <xdr:row>40</xdr:row>
      <xdr:rowOff>45720</xdr:rowOff>
    </xdr:to>
    <xdr:sp macro="" textlink="">
      <xdr:nvSpPr>
        <xdr:cNvPr id="46085" name="Object 5" hidden="1">
          <a:extLst>
            <a:ext uri="{63B3BB69-23CF-44E3-9099-C40C66FF867C}">
              <a14:compatExt xmlns:a14="http://schemas.microsoft.com/office/drawing/2010/main" spid="_x0000_s46085"/>
            </a:ext>
            <a:ext uri="{FF2B5EF4-FFF2-40B4-BE49-F238E27FC236}">
              <a16:creationId xmlns:a16="http://schemas.microsoft.com/office/drawing/2014/main" id="{00000000-0008-0000-0700-00000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41</xdr:row>
      <xdr:rowOff>7620</xdr:rowOff>
    </xdr:from>
    <xdr:to>
      <xdr:col>2</xdr:col>
      <xdr:colOff>617220</xdr:colOff>
      <xdr:row>43</xdr:row>
      <xdr:rowOff>106680</xdr:rowOff>
    </xdr:to>
    <xdr:sp macro="" textlink="">
      <xdr:nvSpPr>
        <xdr:cNvPr id="46086" name="Object 6" hidden="1">
          <a:extLst>
            <a:ext uri="{63B3BB69-23CF-44E3-9099-C40C66FF867C}">
              <a14:compatExt xmlns:a14="http://schemas.microsoft.com/office/drawing/2010/main" spid="_x0000_s46086"/>
            </a:ext>
            <a:ext uri="{FF2B5EF4-FFF2-40B4-BE49-F238E27FC236}">
              <a16:creationId xmlns:a16="http://schemas.microsoft.com/office/drawing/2014/main" id="{00000000-0008-0000-0700-00000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44</xdr:row>
      <xdr:rowOff>60960</xdr:rowOff>
    </xdr:from>
    <xdr:to>
      <xdr:col>2</xdr:col>
      <xdr:colOff>236220</xdr:colOff>
      <xdr:row>46</xdr:row>
      <xdr:rowOff>144780</xdr:rowOff>
    </xdr:to>
    <xdr:sp macro="" textlink="">
      <xdr:nvSpPr>
        <xdr:cNvPr id="46087" name="Object 7" hidden="1">
          <a:extLst>
            <a:ext uri="{63B3BB69-23CF-44E3-9099-C40C66FF867C}">
              <a14:compatExt xmlns:a14="http://schemas.microsoft.com/office/drawing/2010/main" spid="_x0000_s46087"/>
            </a:ext>
            <a:ext uri="{FF2B5EF4-FFF2-40B4-BE49-F238E27FC236}">
              <a16:creationId xmlns:a16="http://schemas.microsoft.com/office/drawing/2014/main" id="{00000000-0008-0000-0700-00000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18</xdr:row>
      <xdr:rowOff>76200</xdr:rowOff>
    </xdr:from>
    <xdr:to>
      <xdr:col>12</xdr:col>
      <xdr:colOff>205740</xdr:colOff>
      <xdr:row>20</xdr:row>
      <xdr:rowOff>114300</xdr:rowOff>
    </xdr:to>
    <xdr:sp macro="" textlink="">
      <xdr:nvSpPr>
        <xdr:cNvPr id="46088" name="Object 8" hidden="1">
          <a:extLst>
            <a:ext uri="{63B3BB69-23CF-44E3-9099-C40C66FF867C}">
              <a14:compatExt xmlns:a14="http://schemas.microsoft.com/office/drawing/2010/main" spid="_x0000_s46088"/>
            </a:ext>
            <a:ext uri="{FF2B5EF4-FFF2-40B4-BE49-F238E27FC236}">
              <a16:creationId xmlns:a16="http://schemas.microsoft.com/office/drawing/2014/main" id="{00000000-0008-0000-0700-00000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28</xdr:row>
      <xdr:rowOff>144780</xdr:rowOff>
    </xdr:from>
    <xdr:to>
      <xdr:col>9</xdr:col>
      <xdr:colOff>464820</xdr:colOff>
      <xdr:row>30</xdr:row>
      <xdr:rowOff>45720</xdr:rowOff>
    </xdr:to>
    <xdr:sp macro="" textlink="">
      <xdr:nvSpPr>
        <xdr:cNvPr id="46089" name="Object 9" hidden="1">
          <a:extLst>
            <a:ext uri="{63B3BB69-23CF-44E3-9099-C40C66FF867C}">
              <a14:compatExt xmlns:a14="http://schemas.microsoft.com/office/drawing/2010/main" spid="_x0000_s46089"/>
            </a:ext>
            <a:ext uri="{FF2B5EF4-FFF2-40B4-BE49-F238E27FC236}">
              <a16:creationId xmlns:a16="http://schemas.microsoft.com/office/drawing/2014/main" id="{00000000-0008-0000-0700-00000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31</xdr:row>
      <xdr:rowOff>22860</xdr:rowOff>
    </xdr:from>
    <xdr:to>
      <xdr:col>9</xdr:col>
      <xdr:colOff>266700</xdr:colOff>
      <xdr:row>32</xdr:row>
      <xdr:rowOff>30480</xdr:rowOff>
    </xdr:to>
    <xdr:sp macro="" textlink="">
      <xdr:nvSpPr>
        <xdr:cNvPr id="46090" name="Object 10" hidden="1">
          <a:extLst>
            <a:ext uri="{63B3BB69-23CF-44E3-9099-C40C66FF867C}">
              <a14:compatExt xmlns:a14="http://schemas.microsoft.com/office/drawing/2010/main" spid="_x0000_s46090"/>
            </a:ext>
            <a:ext uri="{FF2B5EF4-FFF2-40B4-BE49-F238E27FC236}">
              <a16:creationId xmlns:a16="http://schemas.microsoft.com/office/drawing/2014/main" id="{00000000-0008-0000-0700-00000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32</xdr:row>
      <xdr:rowOff>106680</xdr:rowOff>
    </xdr:from>
    <xdr:to>
      <xdr:col>9</xdr:col>
      <xdr:colOff>259080</xdr:colOff>
      <xdr:row>34</xdr:row>
      <xdr:rowOff>144780</xdr:rowOff>
    </xdr:to>
    <xdr:sp macro="" textlink="">
      <xdr:nvSpPr>
        <xdr:cNvPr id="46091" name="Object 11" hidden="1">
          <a:extLst>
            <a:ext uri="{63B3BB69-23CF-44E3-9099-C40C66FF867C}">
              <a14:compatExt xmlns:a14="http://schemas.microsoft.com/office/drawing/2010/main" spid="_x0000_s46091"/>
            </a:ext>
            <a:ext uri="{FF2B5EF4-FFF2-40B4-BE49-F238E27FC236}">
              <a16:creationId xmlns:a16="http://schemas.microsoft.com/office/drawing/2014/main" id="{00000000-0008-0000-0700-00000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35</xdr:row>
      <xdr:rowOff>114300</xdr:rowOff>
    </xdr:from>
    <xdr:to>
      <xdr:col>9</xdr:col>
      <xdr:colOff>381000</xdr:colOff>
      <xdr:row>37</xdr:row>
      <xdr:rowOff>106680</xdr:rowOff>
    </xdr:to>
    <xdr:sp macro="" textlink="">
      <xdr:nvSpPr>
        <xdr:cNvPr id="46092" name="Object 12" hidden="1">
          <a:extLst>
            <a:ext uri="{63B3BB69-23CF-44E3-9099-C40C66FF867C}">
              <a14:compatExt xmlns:a14="http://schemas.microsoft.com/office/drawing/2010/main" spid="_x0000_s46092"/>
            </a:ext>
            <a:ext uri="{FF2B5EF4-FFF2-40B4-BE49-F238E27FC236}">
              <a16:creationId xmlns:a16="http://schemas.microsoft.com/office/drawing/2014/main" id="{00000000-0008-0000-0700-00000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38</xdr:row>
      <xdr:rowOff>38100</xdr:rowOff>
    </xdr:from>
    <xdr:to>
      <xdr:col>10</xdr:col>
      <xdr:colOff>365760</xdr:colOff>
      <xdr:row>40</xdr:row>
      <xdr:rowOff>45720</xdr:rowOff>
    </xdr:to>
    <xdr:sp macro="" textlink="">
      <xdr:nvSpPr>
        <xdr:cNvPr id="46093" name="Object 13" hidden="1">
          <a:extLst>
            <a:ext uri="{63B3BB69-23CF-44E3-9099-C40C66FF867C}">
              <a14:compatExt xmlns:a14="http://schemas.microsoft.com/office/drawing/2010/main" spid="_x0000_s46093"/>
            </a:ext>
            <a:ext uri="{FF2B5EF4-FFF2-40B4-BE49-F238E27FC236}">
              <a16:creationId xmlns:a16="http://schemas.microsoft.com/office/drawing/2014/main" id="{00000000-0008-0000-0700-00000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41</xdr:row>
      <xdr:rowOff>7620</xdr:rowOff>
    </xdr:from>
    <xdr:to>
      <xdr:col>10</xdr:col>
      <xdr:colOff>617220</xdr:colOff>
      <xdr:row>43</xdr:row>
      <xdr:rowOff>106680</xdr:rowOff>
    </xdr:to>
    <xdr:sp macro="" textlink="">
      <xdr:nvSpPr>
        <xdr:cNvPr id="46094" name="Object 14" hidden="1">
          <a:extLst>
            <a:ext uri="{63B3BB69-23CF-44E3-9099-C40C66FF867C}">
              <a14:compatExt xmlns:a14="http://schemas.microsoft.com/office/drawing/2010/main" spid="_x0000_s46094"/>
            </a:ext>
            <a:ext uri="{FF2B5EF4-FFF2-40B4-BE49-F238E27FC236}">
              <a16:creationId xmlns:a16="http://schemas.microsoft.com/office/drawing/2014/main" id="{00000000-0008-0000-0700-00000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44</xdr:row>
      <xdr:rowOff>60960</xdr:rowOff>
    </xdr:from>
    <xdr:to>
      <xdr:col>10</xdr:col>
      <xdr:colOff>236220</xdr:colOff>
      <xdr:row>46</xdr:row>
      <xdr:rowOff>144780</xdr:rowOff>
    </xdr:to>
    <xdr:sp macro="" textlink="">
      <xdr:nvSpPr>
        <xdr:cNvPr id="46095" name="Object 15" hidden="1">
          <a:extLst>
            <a:ext uri="{63B3BB69-23CF-44E3-9099-C40C66FF867C}">
              <a14:compatExt xmlns:a14="http://schemas.microsoft.com/office/drawing/2010/main" spid="_x0000_s46095"/>
            </a:ext>
            <a:ext uri="{FF2B5EF4-FFF2-40B4-BE49-F238E27FC236}">
              <a16:creationId xmlns:a16="http://schemas.microsoft.com/office/drawing/2014/main" id="{00000000-0008-0000-0700-00000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18</xdr:row>
      <xdr:rowOff>76200</xdr:rowOff>
    </xdr:from>
    <xdr:to>
      <xdr:col>19</xdr:col>
      <xdr:colOff>220980</xdr:colOff>
      <xdr:row>20</xdr:row>
      <xdr:rowOff>114300</xdr:rowOff>
    </xdr:to>
    <xdr:sp macro="" textlink="">
      <xdr:nvSpPr>
        <xdr:cNvPr id="46096" name="Object 16" hidden="1">
          <a:extLst>
            <a:ext uri="{63B3BB69-23CF-44E3-9099-C40C66FF867C}">
              <a14:compatExt xmlns:a14="http://schemas.microsoft.com/office/drawing/2010/main" spid="_x0000_s46096"/>
            </a:ext>
            <a:ext uri="{FF2B5EF4-FFF2-40B4-BE49-F238E27FC236}">
              <a16:creationId xmlns:a16="http://schemas.microsoft.com/office/drawing/2014/main" id="{00000000-0008-0000-0700-00001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28</xdr:row>
      <xdr:rowOff>144780</xdr:rowOff>
    </xdr:from>
    <xdr:to>
      <xdr:col>16</xdr:col>
      <xdr:colOff>464820</xdr:colOff>
      <xdr:row>30</xdr:row>
      <xdr:rowOff>45720</xdr:rowOff>
    </xdr:to>
    <xdr:sp macro="" textlink="">
      <xdr:nvSpPr>
        <xdr:cNvPr id="46097" name="Object 17" hidden="1">
          <a:extLst>
            <a:ext uri="{63B3BB69-23CF-44E3-9099-C40C66FF867C}">
              <a14:compatExt xmlns:a14="http://schemas.microsoft.com/office/drawing/2010/main" spid="_x0000_s46097"/>
            </a:ext>
            <a:ext uri="{FF2B5EF4-FFF2-40B4-BE49-F238E27FC236}">
              <a16:creationId xmlns:a16="http://schemas.microsoft.com/office/drawing/2014/main" id="{00000000-0008-0000-0700-00001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31</xdr:row>
      <xdr:rowOff>22860</xdr:rowOff>
    </xdr:from>
    <xdr:to>
      <xdr:col>16</xdr:col>
      <xdr:colOff>266700</xdr:colOff>
      <xdr:row>32</xdr:row>
      <xdr:rowOff>30480</xdr:rowOff>
    </xdr:to>
    <xdr:sp macro="" textlink="">
      <xdr:nvSpPr>
        <xdr:cNvPr id="46098" name="Object 18" hidden="1">
          <a:extLst>
            <a:ext uri="{63B3BB69-23CF-44E3-9099-C40C66FF867C}">
              <a14:compatExt xmlns:a14="http://schemas.microsoft.com/office/drawing/2010/main" spid="_x0000_s46098"/>
            </a:ext>
            <a:ext uri="{FF2B5EF4-FFF2-40B4-BE49-F238E27FC236}">
              <a16:creationId xmlns:a16="http://schemas.microsoft.com/office/drawing/2014/main" id="{00000000-0008-0000-0700-00001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32</xdr:row>
      <xdr:rowOff>106680</xdr:rowOff>
    </xdr:from>
    <xdr:to>
      <xdr:col>16</xdr:col>
      <xdr:colOff>259080</xdr:colOff>
      <xdr:row>34</xdr:row>
      <xdr:rowOff>144780</xdr:rowOff>
    </xdr:to>
    <xdr:sp macro="" textlink="">
      <xdr:nvSpPr>
        <xdr:cNvPr id="46099" name="Object 19" hidden="1">
          <a:extLst>
            <a:ext uri="{63B3BB69-23CF-44E3-9099-C40C66FF867C}">
              <a14:compatExt xmlns:a14="http://schemas.microsoft.com/office/drawing/2010/main" spid="_x0000_s46099"/>
            </a:ext>
            <a:ext uri="{FF2B5EF4-FFF2-40B4-BE49-F238E27FC236}">
              <a16:creationId xmlns:a16="http://schemas.microsoft.com/office/drawing/2014/main" id="{00000000-0008-0000-0700-00001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35</xdr:row>
      <xdr:rowOff>114300</xdr:rowOff>
    </xdr:from>
    <xdr:to>
      <xdr:col>16</xdr:col>
      <xdr:colOff>381000</xdr:colOff>
      <xdr:row>37</xdr:row>
      <xdr:rowOff>106680</xdr:rowOff>
    </xdr:to>
    <xdr:sp macro="" textlink="">
      <xdr:nvSpPr>
        <xdr:cNvPr id="46100" name="Object 20" hidden="1">
          <a:extLst>
            <a:ext uri="{63B3BB69-23CF-44E3-9099-C40C66FF867C}">
              <a14:compatExt xmlns:a14="http://schemas.microsoft.com/office/drawing/2010/main" spid="_x0000_s46100"/>
            </a:ext>
            <a:ext uri="{FF2B5EF4-FFF2-40B4-BE49-F238E27FC236}">
              <a16:creationId xmlns:a16="http://schemas.microsoft.com/office/drawing/2014/main" id="{00000000-0008-0000-0700-00001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38</xdr:row>
      <xdr:rowOff>38100</xdr:rowOff>
    </xdr:from>
    <xdr:to>
      <xdr:col>17</xdr:col>
      <xdr:colOff>365760</xdr:colOff>
      <xdr:row>40</xdr:row>
      <xdr:rowOff>45720</xdr:rowOff>
    </xdr:to>
    <xdr:sp macro="" textlink="">
      <xdr:nvSpPr>
        <xdr:cNvPr id="46101" name="Object 21" hidden="1">
          <a:extLst>
            <a:ext uri="{63B3BB69-23CF-44E3-9099-C40C66FF867C}">
              <a14:compatExt xmlns:a14="http://schemas.microsoft.com/office/drawing/2010/main" spid="_x0000_s46101"/>
            </a:ext>
            <a:ext uri="{FF2B5EF4-FFF2-40B4-BE49-F238E27FC236}">
              <a16:creationId xmlns:a16="http://schemas.microsoft.com/office/drawing/2014/main" id="{00000000-0008-0000-0700-00001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41</xdr:row>
      <xdr:rowOff>7620</xdr:rowOff>
    </xdr:from>
    <xdr:to>
      <xdr:col>17</xdr:col>
      <xdr:colOff>617220</xdr:colOff>
      <xdr:row>43</xdr:row>
      <xdr:rowOff>106680</xdr:rowOff>
    </xdr:to>
    <xdr:sp macro="" textlink="">
      <xdr:nvSpPr>
        <xdr:cNvPr id="46102" name="Object 22" hidden="1">
          <a:extLst>
            <a:ext uri="{63B3BB69-23CF-44E3-9099-C40C66FF867C}">
              <a14:compatExt xmlns:a14="http://schemas.microsoft.com/office/drawing/2010/main" spid="_x0000_s46102"/>
            </a:ext>
            <a:ext uri="{FF2B5EF4-FFF2-40B4-BE49-F238E27FC236}">
              <a16:creationId xmlns:a16="http://schemas.microsoft.com/office/drawing/2014/main" id="{00000000-0008-0000-0700-00001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44</xdr:row>
      <xdr:rowOff>60960</xdr:rowOff>
    </xdr:from>
    <xdr:to>
      <xdr:col>17</xdr:col>
      <xdr:colOff>236220</xdr:colOff>
      <xdr:row>46</xdr:row>
      <xdr:rowOff>144780</xdr:rowOff>
    </xdr:to>
    <xdr:sp macro="" textlink="">
      <xdr:nvSpPr>
        <xdr:cNvPr id="46103" name="Object 23" hidden="1">
          <a:extLst>
            <a:ext uri="{63B3BB69-23CF-44E3-9099-C40C66FF867C}">
              <a14:compatExt xmlns:a14="http://schemas.microsoft.com/office/drawing/2010/main" spid="_x0000_s46103"/>
            </a:ext>
            <a:ext uri="{FF2B5EF4-FFF2-40B4-BE49-F238E27FC236}">
              <a16:creationId xmlns:a16="http://schemas.microsoft.com/office/drawing/2014/main" id="{00000000-0008-0000-0700-00001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18</xdr:row>
      <xdr:rowOff>76200</xdr:rowOff>
    </xdr:from>
    <xdr:to>
      <xdr:col>25</xdr:col>
      <xdr:colOff>228600</xdr:colOff>
      <xdr:row>20</xdr:row>
      <xdr:rowOff>114300</xdr:rowOff>
    </xdr:to>
    <xdr:sp macro="" textlink="">
      <xdr:nvSpPr>
        <xdr:cNvPr id="46104" name="Object 24" hidden="1">
          <a:extLst>
            <a:ext uri="{63B3BB69-23CF-44E3-9099-C40C66FF867C}">
              <a14:compatExt xmlns:a14="http://schemas.microsoft.com/office/drawing/2010/main" spid="_x0000_s46104"/>
            </a:ext>
            <a:ext uri="{FF2B5EF4-FFF2-40B4-BE49-F238E27FC236}">
              <a16:creationId xmlns:a16="http://schemas.microsoft.com/office/drawing/2014/main" id="{00000000-0008-0000-0700-00001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28</xdr:row>
      <xdr:rowOff>144780</xdr:rowOff>
    </xdr:from>
    <xdr:to>
      <xdr:col>22</xdr:col>
      <xdr:colOff>464820</xdr:colOff>
      <xdr:row>30</xdr:row>
      <xdr:rowOff>45720</xdr:rowOff>
    </xdr:to>
    <xdr:sp macro="" textlink="">
      <xdr:nvSpPr>
        <xdr:cNvPr id="46105" name="Object 25" hidden="1">
          <a:extLst>
            <a:ext uri="{63B3BB69-23CF-44E3-9099-C40C66FF867C}">
              <a14:compatExt xmlns:a14="http://schemas.microsoft.com/office/drawing/2010/main" spid="_x0000_s46105"/>
            </a:ext>
            <a:ext uri="{FF2B5EF4-FFF2-40B4-BE49-F238E27FC236}">
              <a16:creationId xmlns:a16="http://schemas.microsoft.com/office/drawing/2014/main" id="{00000000-0008-0000-0700-00001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31</xdr:row>
      <xdr:rowOff>22860</xdr:rowOff>
    </xdr:from>
    <xdr:to>
      <xdr:col>22</xdr:col>
      <xdr:colOff>266700</xdr:colOff>
      <xdr:row>32</xdr:row>
      <xdr:rowOff>30480</xdr:rowOff>
    </xdr:to>
    <xdr:sp macro="" textlink="">
      <xdr:nvSpPr>
        <xdr:cNvPr id="46106" name="Object 26" hidden="1">
          <a:extLst>
            <a:ext uri="{63B3BB69-23CF-44E3-9099-C40C66FF867C}">
              <a14:compatExt xmlns:a14="http://schemas.microsoft.com/office/drawing/2010/main" spid="_x0000_s46106"/>
            </a:ext>
            <a:ext uri="{FF2B5EF4-FFF2-40B4-BE49-F238E27FC236}">
              <a16:creationId xmlns:a16="http://schemas.microsoft.com/office/drawing/2014/main" id="{00000000-0008-0000-0700-00001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32</xdr:row>
      <xdr:rowOff>106680</xdr:rowOff>
    </xdr:from>
    <xdr:to>
      <xdr:col>22</xdr:col>
      <xdr:colOff>259080</xdr:colOff>
      <xdr:row>34</xdr:row>
      <xdr:rowOff>144780</xdr:rowOff>
    </xdr:to>
    <xdr:sp macro="" textlink="">
      <xdr:nvSpPr>
        <xdr:cNvPr id="46107" name="Object 27" hidden="1">
          <a:extLst>
            <a:ext uri="{63B3BB69-23CF-44E3-9099-C40C66FF867C}">
              <a14:compatExt xmlns:a14="http://schemas.microsoft.com/office/drawing/2010/main" spid="_x0000_s46107"/>
            </a:ext>
            <a:ext uri="{FF2B5EF4-FFF2-40B4-BE49-F238E27FC236}">
              <a16:creationId xmlns:a16="http://schemas.microsoft.com/office/drawing/2014/main" id="{00000000-0008-0000-0700-00001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35</xdr:row>
      <xdr:rowOff>114300</xdr:rowOff>
    </xdr:from>
    <xdr:to>
      <xdr:col>22</xdr:col>
      <xdr:colOff>381000</xdr:colOff>
      <xdr:row>37</xdr:row>
      <xdr:rowOff>106680</xdr:rowOff>
    </xdr:to>
    <xdr:sp macro="" textlink="">
      <xdr:nvSpPr>
        <xdr:cNvPr id="46108" name="Object 28" hidden="1">
          <a:extLst>
            <a:ext uri="{63B3BB69-23CF-44E3-9099-C40C66FF867C}">
              <a14:compatExt xmlns:a14="http://schemas.microsoft.com/office/drawing/2010/main" spid="_x0000_s46108"/>
            </a:ext>
            <a:ext uri="{FF2B5EF4-FFF2-40B4-BE49-F238E27FC236}">
              <a16:creationId xmlns:a16="http://schemas.microsoft.com/office/drawing/2014/main" id="{00000000-0008-0000-0700-00001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38</xdr:row>
      <xdr:rowOff>38100</xdr:rowOff>
    </xdr:from>
    <xdr:to>
      <xdr:col>23</xdr:col>
      <xdr:colOff>365760</xdr:colOff>
      <xdr:row>40</xdr:row>
      <xdr:rowOff>45720</xdr:rowOff>
    </xdr:to>
    <xdr:sp macro="" textlink="">
      <xdr:nvSpPr>
        <xdr:cNvPr id="46109" name="Object 29" hidden="1">
          <a:extLst>
            <a:ext uri="{63B3BB69-23CF-44E3-9099-C40C66FF867C}">
              <a14:compatExt xmlns:a14="http://schemas.microsoft.com/office/drawing/2010/main" spid="_x0000_s46109"/>
            </a:ext>
            <a:ext uri="{FF2B5EF4-FFF2-40B4-BE49-F238E27FC236}">
              <a16:creationId xmlns:a16="http://schemas.microsoft.com/office/drawing/2014/main" id="{00000000-0008-0000-0700-00001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41</xdr:row>
      <xdr:rowOff>7620</xdr:rowOff>
    </xdr:from>
    <xdr:to>
      <xdr:col>23</xdr:col>
      <xdr:colOff>617220</xdr:colOff>
      <xdr:row>43</xdr:row>
      <xdr:rowOff>106680</xdr:rowOff>
    </xdr:to>
    <xdr:sp macro="" textlink="">
      <xdr:nvSpPr>
        <xdr:cNvPr id="46110" name="Object 30" hidden="1">
          <a:extLst>
            <a:ext uri="{63B3BB69-23CF-44E3-9099-C40C66FF867C}">
              <a14:compatExt xmlns:a14="http://schemas.microsoft.com/office/drawing/2010/main" spid="_x0000_s46110"/>
            </a:ext>
            <a:ext uri="{FF2B5EF4-FFF2-40B4-BE49-F238E27FC236}">
              <a16:creationId xmlns:a16="http://schemas.microsoft.com/office/drawing/2014/main" id="{00000000-0008-0000-0700-00001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44</xdr:row>
      <xdr:rowOff>60960</xdr:rowOff>
    </xdr:from>
    <xdr:to>
      <xdr:col>23</xdr:col>
      <xdr:colOff>236220</xdr:colOff>
      <xdr:row>46</xdr:row>
      <xdr:rowOff>144780</xdr:rowOff>
    </xdr:to>
    <xdr:sp macro="" textlink="">
      <xdr:nvSpPr>
        <xdr:cNvPr id="46111" name="Object 31" hidden="1">
          <a:extLst>
            <a:ext uri="{63B3BB69-23CF-44E3-9099-C40C66FF867C}">
              <a14:compatExt xmlns:a14="http://schemas.microsoft.com/office/drawing/2010/main" spid="_x0000_s46111"/>
            </a:ext>
            <a:ext uri="{FF2B5EF4-FFF2-40B4-BE49-F238E27FC236}">
              <a16:creationId xmlns:a16="http://schemas.microsoft.com/office/drawing/2014/main" id="{00000000-0008-0000-0700-00001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51</xdr:row>
      <xdr:rowOff>68580</xdr:rowOff>
    </xdr:from>
    <xdr:to>
      <xdr:col>3</xdr:col>
      <xdr:colOff>373380</xdr:colOff>
      <xdr:row>54</xdr:row>
      <xdr:rowOff>0</xdr:rowOff>
    </xdr:to>
    <xdr:sp macro="" textlink="">
      <xdr:nvSpPr>
        <xdr:cNvPr id="46112" name="Object 32" hidden="1">
          <a:extLst>
            <a:ext uri="{63B3BB69-23CF-44E3-9099-C40C66FF867C}">
              <a14:compatExt xmlns:a14="http://schemas.microsoft.com/office/drawing/2010/main" spid="_x0000_s46112"/>
            </a:ext>
            <a:ext uri="{FF2B5EF4-FFF2-40B4-BE49-F238E27FC236}">
              <a16:creationId xmlns:a16="http://schemas.microsoft.com/office/drawing/2014/main" id="{00000000-0008-0000-0700-00002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78</xdr:row>
      <xdr:rowOff>38100</xdr:rowOff>
    </xdr:from>
    <xdr:to>
      <xdr:col>6</xdr:col>
      <xdr:colOff>274320</xdr:colOff>
      <xdr:row>80</xdr:row>
      <xdr:rowOff>121920</xdr:rowOff>
    </xdr:to>
    <xdr:sp macro="" textlink="">
      <xdr:nvSpPr>
        <xdr:cNvPr id="46113" name="Object 33" hidden="1">
          <a:extLst>
            <a:ext uri="{63B3BB69-23CF-44E3-9099-C40C66FF867C}">
              <a14:compatExt xmlns:a14="http://schemas.microsoft.com/office/drawing/2010/main" spid="_x0000_s46113"/>
            </a:ext>
            <a:ext uri="{FF2B5EF4-FFF2-40B4-BE49-F238E27FC236}">
              <a16:creationId xmlns:a16="http://schemas.microsoft.com/office/drawing/2014/main" id="{00000000-0008-0000-0700-00002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54</xdr:row>
      <xdr:rowOff>114300</xdr:rowOff>
    </xdr:from>
    <xdr:to>
      <xdr:col>4</xdr:col>
      <xdr:colOff>213360</xdr:colOff>
      <xdr:row>60</xdr:row>
      <xdr:rowOff>22860</xdr:rowOff>
    </xdr:to>
    <xdr:sp macro="" textlink="">
      <xdr:nvSpPr>
        <xdr:cNvPr id="46114" name="Object 34" hidden="1">
          <a:extLst>
            <a:ext uri="{63B3BB69-23CF-44E3-9099-C40C66FF867C}">
              <a14:compatExt xmlns:a14="http://schemas.microsoft.com/office/drawing/2010/main" spid="_x0000_s46114"/>
            </a:ext>
            <a:ext uri="{FF2B5EF4-FFF2-40B4-BE49-F238E27FC236}">
              <a16:creationId xmlns:a16="http://schemas.microsoft.com/office/drawing/2014/main" id="{00000000-0008-0000-0700-00002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18</xdr:row>
      <xdr:rowOff>76200</xdr:rowOff>
    </xdr:from>
    <xdr:to>
      <xdr:col>31</xdr:col>
      <xdr:colOff>167640</xdr:colOff>
      <xdr:row>20</xdr:row>
      <xdr:rowOff>114300</xdr:rowOff>
    </xdr:to>
    <xdr:sp macro="" textlink="">
      <xdr:nvSpPr>
        <xdr:cNvPr id="46115" name="Object 35" hidden="1">
          <a:extLst>
            <a:ext uri="{63B3BB69-23CF-44E3-9099-C40C66FF867C}">
              <a14:compatExt xmlns:a14="http://schemas.microsoft.com/office/drawing/2010/main" spid="_x0000_s46115"/>
            </a:ext>
            <a:ext uri="{FF2B5EF4-FFF2-40B4-BE49-F238E27FC236}">
              <a16:creationId xmlns:a16="http://schemas.microsoft.com/office/drawing/2014/main" id="{00000000-0008-0000-0700-00002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28</xdr:row>
      <xdr:rowOff>144780</xdr:rowOff>
    </xdr:from>
    <xdr:to>
      <xdr:col>28</xdr:col>
      <xdr:colOff>464820</xdr:colOff>
      <xdr:row>30</xdr:row>
      <xdr:rowOff>45720</xdr:rowOff>
    </xdr:to>
    <xdr:sp macro="" textlink="">
      <xdr:nvSpPr>
        <xdr:cNvPr id="46116" name="Object 36" hidden="1">
          <a:extLst>
            <a:ext uri="{63B3BB69-23CF-44E3-9099-C40C66FF867C}">
              <a14:compatExt xmlns:a14="http://schemas.microsoft.com/office/drawing/2010/main" spid="_x0000_s46116"/>
            </a:ext>
            <a:ext uri="{FF2B5EF4-FFF2-40B4-BE49-F238E27FC236}">
              <a16:creationId xmlns:a16="http://schemas.microsoft.com/office/drawing/2014/main" id="{00000000-0008-0000-0700-00002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31</xdr:row>
      <xdr:rowOff>22860</xdr:rowOff>
    </xdr:from>
    <xdr:to>
      <xdr:col>28</xdr:col>
      <xdr:colOff>266700</xdr:colOff>
      <xdr:row>32</xdr:row>
      <xdr:rowOff>30480</xdr:rowOff>
    </xdr:to>
    <xdr:sp macro="" textlink="">
      <xdr:nvSpPr>
        <xdr:cNvPr id="46117" name="Object 37" hidden="1">
          <a:extLst>
            <a:ext uri="{63B3BB69-23CF-44E3-9099-C40C66FF867C}">
              <a14:compatExt xmlns:a14="http://schemas.microsoft.com/office/drawing/2010/main" spid="_x0000_s46117"/>
            </a:ext>
            <a:ext uri="{FF2B5EF4-FFF2-40B4-BE49-F238E27FC236}">
              <a16:creationId xmlns:a16="http://schemas.microsoft.com/office/drawing/2014/main" id="{00000000-0008-0000-0700-00002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32</xdr:row>
      <xdr:rowOff>106680</xdr:rowOff>
    </xdr:from>
    <xdr:to>
      <xdr:col>28</xdr:col>
      <xdr:colOff>259080</xdr:colOff>
      <xdr:row>34</xdr:row>
      <xdr:rowOff>144780</xdr:rowOff>
    </xdr:to>
    <xdr:sp macro="" textlink="">
      <xdr:nvSpPr>
        <xdr:cNvPr id="46118" name="Object 38" hidden="1">
          <a:extLst>
            <a:ext uri="{63B3BB69-23CF-44E3-9099-C40C66FF867C}">
              <a14:compatExt xmlns:a14="http://schemas.microsoft.com/office/drawing/2010/main" spid="_x0000_s46118"/>
            </a:ext>
            <a:ext uri="{FF2B5EF4-FFF2-40B4-BE49-F238E27FC236}">
              <a16:creationId xmlns:a16="http://schemas.microsoft.com/office/drawing/2014/main" id="{00000000-0008-0000-0700-00002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35</xdr:row>
      <xdr:rowOff>114300</xdr:rowOff>
    </xdr:from>
    <xdr:to>
      <xdr:col>28</xdr:col>
      <xdr:colOff>381000</xdr:colOff>
      <xdr:row>37</xdr:row>
      <xdr:rowOff>106680</xdr:rowOff>
    </xdr:to>
    <xdr:sp macro="" textlink="">
      <xdr:nvSpPr>
        <xdr:cNvPr id="46119" name="Object 39" hidden="1">
          <a:extLst>
            <a:ext uri="{63B3BB69-23CF-44E3-9099-C40C66FF867C}">
              <a14:compatExt xmlns:a14="http://schemas.microsoft.com/office/drawing/2010/main" spid="_x0000_s46119"/>
            </a:ext>
            <a:ext uri="{FF2B5EF4-FFF2-40B4-BE49-F238E27FC236}">
              <a16:creationId xmlns:a16="http://schemas.microsoft.com/office/drawing/2014/main" id="{00000000-0008-0000-0700-00002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38</xdr:row>
      <xdr:rowOff>38100</xdr:rowOff>
    </xdr:from>
    <xdr:to>
      <xdr:col>29</xdr:col>
      <xdr:colOff>365760</xdr:colOff>
      <xdr:row>40</xdr:row>
      <xdr:rowOff>45720</xdr:rowOff>
    </xdr:to>
    <xdr:sp macro="" textlink="">
      <xdr:nvSpPr>
        <xdr:cNvPr id="46120" name="Object 40" hidden="1">
          <a:extLst>
            <a:ext uri="{63B3BB69-23CF-44E3-9099-C40C66FF867C}">
              <a14:compatExt xmlns:a14="http://schemas.microsoft.com/office/drawing/2010/main" spid="_x0000_s46120"/>
            </a:ext>
            <a:ext uri="{FF2B5EF4-FFF2-40B4-BE49-F238E27FC236}">
              <a16:creationId xmlns:a16="http://schemas.microsoft.com/office/drawing/2014/main" id="{00000000-0008-0000-0700-00002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41</xdr:row>
      <xdr:rowOff>7620</xdr:rowOff>
    </xdr:from>
    <xdr:to>
      <xdr:col>30</xdr:col>
      <xdr:colOff>129540</xdr:colOff>
      <xdr:row>43</xdr:row>
      <xdr:rowOff>106680</xdr:rowOff>
    </xdr:to>
    <xdr:sp macro="" textlink="">
      <xdr:nvSpPr>
        <xdr:cNvPr id="46121" name="Object 41" hidden="1">
          <a:extLst>
            <a:ext uri="{63B3BB69-23CF-44E3-9099-C40C66FF867C}">
              <a14:compatExt xmlns:a14="http://schemas.microsoft.com/office/drawing/2010/main" spid="_x0000_s46121"/>
            </a:ext>
            <a:ext uri="{FF2B5EF4-FFF2-40B4-BE49-F238E27FC236}">
              <a16:creationId xmlns:a16="http://schemas.microsoft.com/office/drawing/2014/main" id="{00000000-0008-0000-0700-00002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44</xdr:row>
      <xdr:rowOff>60960</xdr:rowOff>
    </xdr:from>
    <xdr:to>
      <xdr:col>29</xdr:col>
      <xdr:colOff>236220</xdr:colOff>
      <xdr:row>46</xdr:row>
      <xdr:rowOff>144780</xdr:rowOff>
    </xdr:to>
    <xdr:sp macro="" textlink="">
      <xdr:nvSpPr>
        <xdr:cNvPr id="46122" name="Object 42" hidden="1">
          <a:extLst>
            <a:ext uri="{63B3BB69-23CF-44E3-9099-C40C66FF867C}">
              <a14:compatExt xmlns:a14="http://schemas.microsoft.com/office/drawing/2010/main" spid="_x0000_s46122"/>
            </a:ext>
            <a:ext uri="{FF2B5EF4-FFF2-40B4-BE49-F238E27FC236}">
              <a16:creationId xmlns:a16="http://schemas.microsoft.com/office/drawing/2014/main" id="{00000000-0008-0000-0700-00002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18</xdr:row>
      <xdr:rowOff>76200</xdr:rowOff>
    </xdr:from>
    <xdr:to>
      <xdr:col>38</xdr:col>
      <xdr:colOff>167640</xdr:colOff>
      <xdr:row>20</xdr:row>
      <xdr:rowOff>114300</xdr:rowOff>
    </xdr:to>
    <xdr:sp macro="" textlink="">
      <xdr:nvSpPr>
        <xdr:cNvPr id="46123" name="Object 43" hidden="1">
          <a:extLst>
            <a:ext uri="{63B3BB69-23CF-44E3-9099-C40C66FF867C}">
              <a14:compatExt xmlns:a14="http://schemas.microsoft.com/office/drawing/2010/main" spid="_x0000_s46123"/>
            </a:ext>
            <a:ext uri="{FF2B5EF4-FFF2-40B4-BE49-F238E27FC236}">
              <a16:creationId xmlns:a16="http://schemas.microsoft.com/office/drawing/2014/main" id="{00000000-0008-0000-0700-00002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28</xdr:row>
      <xdr:rowOff>144780</xdr:rowOff>
    </xdr:from>
    <xdr:to>
      <xdr:col>35</xdr:col>
      <xdr:colOff>464820</xdr:colOff>
      <xdr:row>30</xdr:row>
      <xdr:rowOff>45720</xdr:rowOff>
    </xdr:to>
    <xdr:sp macro="" textlink="">
      <xdr:nvSpPr>
        <xdr:cNvPr id="46124" name="Object 44" hidden="1">
          <a:extLst>
            <a:ext uri="{63B3BB69-23CF-44E3-9099-C40C66FF867C}">
              <a14:compatExt xmlns:a14="http://schemas.microsoft.com/office/drawing/2010/main" spid="_x0000_s46124"/>
            </a:ext>
            <a:ext uri="{FF2B5EF4-FFF2-40B4-BE49-F238E27FC236}">
              <a16:creationId xmlns:a16="http://schemas.microsoft.com/office/drawing/2014/main" id="{00000000-0008-0000-0700-00002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31</xdr:row>
      <xdr:rowOff>22860</xdr:rowOff>
    </xdr:from>
    <xdr:to>
      <xdr:col>35</xdr:col>
      <xdr:colOff>266700</xdr:colOff>
      <xdr:row>32</xdr:row>
      <xdr:rowOff>30480</xdr:rowOff>
    </xdr:to>
    <xdr:sp macro="" textlink="">
      <xdr:nvSpPr>
        <xdr:cNvPr id="46125" name="Object 45" hidden="1">
          <a:extLst>
            <a:ext uri="{63B3BB69-23CF-44E3-9099-C40C66FF867C}">
              <a14:compatExt xmlns:a14="http://schemas.microsoft.com/office/drawing/2010/main" spid="_x0000_s46125"/>
            </a:ext>
            <a:ext uri="{FF2B5EF4-FFF2-40B4-BE49-F238E27FC236}">
              <a16:creationId xmlns:a16="http://schemas.microsoft.com/office/drawing/2014/main" id="{00000000-0008-0000-0700-00002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32</xdr:row>
      <xdr:rowOff>106680</xdr:rowOff>
    </xdr:from>
    <xdr:to>
      <xdr:col>35</xdr:col>
      <xdr:colOff>259080</xdr:colOff>
      <xdr:row>34</xdr:row>
      <xdr:rowOff>144780</xdr:rowOff>
    </xdr:to>
    <xdr:sp macro="" textlink="">
      <xdr:nvSpPr>
        <xdr:cNvPr id="46126" name="Object 46" hidden="1">
          <a:extLst>
            <a:ext uri="{63B3BB69-23CF-44E3-9099-C40C66FF867C}">
              <a14:compatExt xmlns:a14="http://schemas.microsoft.com/office/drawing/2010/main" spid="_x0000_s46126"/>
            </a:ext>
            <a:ext uri="{FF2B5EF4-FFF2-40B4-BE49-F238E27FC236}">
              <a16:creationId xmlns:a16="http://schemas.microsoft.com/office/drawing/2014/main" id="{00000000-0008-0000-0700-00002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35</xdr:row>
      <xdr:rowOff>114300</xdr:rowOff>
    </xdr:from>
    <xdr:to>
      <xdr:col>35</xdr:col>
      <xdr:colOff>381000</xdr:colOff>
      <xdr:row>37</xdr:row>
      <xdr:rowOff>106680</xdr:rowOff>
    </xdr:to>
    <xdr:sp macro="" textlink="">
      <xdr:nvSpPr>
        <xdr:cNvPr id="46127" name="Object 47" hidden="1">
          <a:extLst>
            <a:ext uri="{63B3BB69-23CF-44E3-9099-C40C66FF867C}">
              <a14:compatExt xmlns:a14="http://schemas.microsoft.com/office/drawing/2010/main" spid="_x0000_s46127"/>
            </a:ext>
            <a:ext uri="{FF2B5EF4-FFF2-40B4-BE49-F238E27FC236}">
              <a16:creationId xmlns:a16="http://schemas.microsoft.com/office/drawing/2014/main" id="{00000000-0008-0000-0700-00002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38</xdr:row>
      <xdr:rowOff>38100</xdr:rowOff>
    </xdr:from>
    <xdr:to>
      <xdr:col>36</xdr:col>
      <xdr:colOff>365760</xdr:colOff>
      <xdr:row>40</xdr:row>
      <xdr:rowOff>45720</xdr:rowOff>
    </xdr:to>
    <xdr:sp macro="" textlink="">
      <xdr:nvSpPr>
        <xdr:cNvPr id="46128" name="Object 48" hidden="1">
          <a:extLst>
            <a:ext uri="{63B3BB69-23CF-44E3-9099-C40C66FF867C}">
              <a14:compatExt xmlns:a14="http://schemas.microsoft.com/office/drawing/2010/main" spid="_x0000_s46128"/>
            </a:ext>
            <a:ext uri="{FF2B5EF4-FFF2-40B4-BE49-F238E27FC236}">
              <a16:creationId xmlns:a16="http://schemas.microsoft.com/office/drawing/2014/main" id="{00000000-0008-0000-0700-00003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41</xdr:row>
      <xdr:rowOff>7620</xdr:rowOff>
    </xdr:from>
    <xdr:to>
      <xdr:col>37</xdr:col>
      <xdr:colOff>129540</xdr:colOff>
      <xdr:row>43</xdr:row>
      <xdr:rowOff>106680</xdr:rowOff>
    </xdr:to>
    <xdr:sp macro="" textlink="">
      <xdr:nvSpPr>
        <xdr:cNvPr id="46129" name="Object 49" hidden="1">
          <a:extLst>
            <a:ext uri="{63B3BB69-23CF-44E3-9099-C40C66FF867C}">
              <a14:compatExt xmlns:a14="http://schemas.microsoft.com/office/drawing/2010/main" spid="_x0000_s46129"/>
            </a:ext>
            <a:ext uri="{FF2B5EF4-FFF2-40B4-BE49-F238E27FC236}">
              <a16:creationId xmlns:a16="http://schemas.microsoft.com/office/drawing/2014/main" id="{00000000-0008-0000-0700-00003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44</xdr:row>
      <xdr:rowOff>60960</xdr:rowOff>
    </xdr:from>
    <xdr:to>
      <xdr:col>36</xdr:col>
      <xdr:colOff>236220</xdr:colOff>
      <xdr:row>46</xdr:row>
      <xdr:rowOff>144780</xdr:rowOff>
    </xdr:to>
    <xdr:sp macro="" textlink="">
      <xdr:nvSpPr>
        <xdr:cNvPr id="46130" name="Object 50" hidden="1">
          <a:extLst>
            <a:ext uri="{63B3BB69-23CF-44E3-9099-C40C66FF867C}">
              <a14:compatExt xmlns:a14="http://schemas.microsoft.com/office/drawing/2010/main" spid="_x0000_s46130"/>
            </a:ext>
            <a:ext uri="{FF2B5EF4-FFF2-40B4-BE49-F238E27FC236}">
              <a16:creationId xmlns:a16="http://schemas.microsoft.com/office/drawing/2014/main" id="{00000000-0008-0000-0700-000032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60</xdr:row>
      <xdr:rowOff>144780</xdr:rowOff>
    </xdr:from>
    <xdr:to>
      <xdr:col>2</xdr:col>
      <xdr:colOff>396240</xdr:colOff>
      <xdr:row>63</xdr:row>
      <xdr:rowOff>114300</xdr:rowOff>
    </xdr:to>
    <xdr:sp macro="" textlink="">
      <xdr:nvSpPr>
        <xdr:cNvPr id="46131" name="Object 51" hidden="1">
          <a:extLst>
            <a:ext uri="{63B3BB69-23CF-44E3-9099-C40C66FF867C}">
              <a14:compatExt xmlns:a14="http://schemas.microsoft.com/office/drawing/2010/main" spid="_x0000_s46131"/>
            </a:ext>
            <a:ext uri="{FF2B5EF4-FFF2-40B4-BE49-F238E27FC236}">
              <a16:creationId xmlns:a16="http://schemas.microsoft.com/office/drawing/2014/main" id="{00000000-0008-0000-0700-000033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65</xdr:row>
      <xdr:rowOff>7620</xdr:rowOff>
    </xdr:from>
    <xdr:to>
      <xdr:col>2</xdr:col>
      <xdr:colOff>571500</xdr:colOff>
      <xdr:row>67</xdr:row>
      <xdr:rowOff>106680</xdr:rowOff>
    </xdr:to>
    <xdr:sp macro="" textlink="">
      <xdr:nvSpPr>
        <xdr:cNvPr id="46132" name="Object 52" hidden="1">
          <a:extLst>
            <a:ext uri="{63B3BB69-23CF-44E3-9099-C40C66FF867C}">
              <a14:compatExt xmlns:a14="http://schemas.microsoft.com/office/drawing/2010/main" spid="_x0000_s46132"/>
            </a:ext>
            <a:ext uri="{FF2B5EF4-FFF2-40B4-BE49-F238E27FC236}">
              <a16:creationId xmlns:a16="http://schemas.microsoft.com/office/drawing/2014/main" id="{00000000-0008-0000-0700-000034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68</xdr:row>
      <xdr:rowOff>129540</xdr:rowOff>
    </xdr:from>
    <xdr:to>
      <xdr:col>2</xdr:col>
      <xdr:colOff>632460</xdr:colOff>
      <xdr:row>72</xdr:row>
      <xdr:rowOff>91440</xdr:rowOff>
    </xdr:to>
    <xdr:sp macro="" textlink="">
      <xdr:nvSpPr>
        <xdr:cNvPr id="46133" name="Object 53" hidden="1">
          <a:extLst>
            <a:ext uri="{63B3BB69-23CF-44E3-9099-C40C66FF867C}">
              <a14:compatExt xmlns:a14="http://schemas.microsoft.com/office/drawing/2010/main" spid="_x0000_s46133"/>
            </a:ext>
            <a:ext uri="{FF2B5EF4-FFF2-40B4-BE49-F238E27FC236}">
              <a16:creationId xmlns:a16="http://schemas.microsoft.com/office/drawing/2014/main" id="{00000000-0008-0000-0700-000035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83</xdr:row>
      <xdr:rowOff>0</xdr:rowOff>
    </xdr:from>
    <xdr:to>
      <xdr:col>2</xdr:col>
      <xdr:colOff>518160</xdr:colOff>
      <xdr:row>85</xdr:row>
      <xdr:rowOff>121920</xdr:rowOff>
    </xdr:to>
    <xdr:sp macro="" textlink="">
      <xdr:nvSpPr>
        <xdr:cNvPr id="46134" name="Object 54" hidden="1">
          <a:extLst>
            <a:ext uri="{63B3BB69-23CF-44E3-9099-C40C66FF867C}">
              <a14:compatExt xmlns:a14="http://schemas.microsoft.com/office/drawing/2010/main" spid="_x0000_s46134"/>
            </a:ext>
            <a:ext uri="{FF2B5EF4-FFF2-40B4-BE49-F238E27FC236}">
              <a16:creationId xmlns:a16="http://schemas.microsoft.com/office/drawing/2014/main" id="{00000000-0008-0000-0700-000036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86</xdr:row>
      <xdr:rowOff>106680</xdr:rowOff>
    </xdr:from>
    <xdr:to>
      <xdr:col>2</xdr:col>
      <xdr:colOff>510540</xdr:colOff>
      <xdr:row>89</xdr:row>
      <xdr:rowOff>76200</xdr:rowOff>
    </xdr:to>
    <xdr:sp macro="" textlink="">
      <xdr:nvSpPr>
        <xdr:cNvPr id="46135" name="Object 55" hidden="1">
          <a:extLst>
            <a:ext uri="{63B3BB69-23CF-44E3-9099-C40C66FF867C}">
              <a14:compatExt xmlns:a14="http://schemas.microsoft.com/office/drawing/2010/main" spid="_x0000_s46135"/>
            </a:ext>
            <a:ext uri="{FF2B5EF4-FFF2-40B4-BE49-F238E27FC236}">
              <a16:creationId xmlns:a16="http://schemas.microsoft.com/office/drawing/2014/main" id="{00000000-0008-0000-0700-000037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92</xdr:row>
      <xdr:rowOff>129540</xdr:rowOff>
    </xdr:from>
    <xdr:to>
      <xdr:col>10</xdr:col>
      <xdr:colOff>342900</xdr:colOff>
      <xdr:row>96</xdr:row>
      <xdr:rowOff>15240</xdr:rowOff>
    </xdr:to>
    <xdr:sp macro="" textlink="">
      <xdr:nvSpPr>
        <xdr:cNvPr id="46136" name="Object 56" hidden="1">
          <a:extLst>
            <a:ext uri="{63B3BB69-23CF-44E3-9099-C40C66FF867C}">
              <a14:compatExt xmlns:a14="http://schemas.microsoft.com/office/drawing/2010/main" spid="_x0000_s46136"/>
            </a:ext>
            <a:ext uri="{FF2B5EF4-FFF2-40B4-BE49-F238E27FC236}">
              <a16:creationId xmlns:a16="http://schemas.microsoft.com/office/drawing/2014/main" id="{00000000-0008-0000-0700-000038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97</xdr:row>
      <xdr:rowOff>0</xdr:rowOff>
    </xdr:from>
    <xdr:to>
      <xdr:col>4</xdr:col>
      <xdr:colOff>30480</xdr:colOff>
      <xdr:row>99</xdr:row>
      <xdr:rowOff>137160</xdr:rowOff>
    </xdr:to>
    <xdr:sp macro="" textlink="">
      <xdr:nvSpPr>
        <xdr:cNvPr id="46137" name="Object 57" hidden="1">
          <a:extLst>
            <a:ext uri="{63B3BB69-23CF-44E3-9099-C40C66FF867C}">
              <a14:compatExt xmlns:a14="http://schemas.microsoft.com/office/drawing/2010/main" spid="_x0000_s46137"/>
            </a:ext>
            <a:ext uri="{FF2B5EF4-FFF2-40B4-BE49-F238E27FC236}">
              <a16:creationId xmlns:a16="http://schemas.microsoft.com/office/drawing/2014/main" id="{00000000-0008-0000-0700-000039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101</xdr:row>
      <xdr:rowOff>38100</xdr:rowOff>
    </xdr:from>
    <xdr:to>
      <xdr:col>4</xdr:col>
      <xdr:colOff>472440</xdr:colOff>
      <xdr:row>104</xdr:row>
      <xdr:rowOff>30480</xdr:rowOff>
    </xdr:to>
    <xdr:sp macro="" textlink="">
      <xdr:nvSpPr>
        <xdr:cNvPr id="46138" name="Object 58" hidden="1">
          <a:extLst>
            <a:ext uri="{63B3BB69-23CF-44E3-9099-C40C66FF867C}">
              <a14:compatExt xmlns:a14="http://schemas.microsoft.com/office/drawing/2010/main" spid="_x0000_s46138"/>
            </a:ext>
            <a:ext uri="{FF2B5EF4-FFF2-40B4-BE49-F238E27FC236}">
              <a16:creationId xmlns:a16="http://schemas.microsoft.com/office/drawing/2014/main" id="{00000000-0008-0000-0700-00003A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106</xdr:row>
      <xdr:rowOff>0</xdr:rowOff>
    </xdr:from>
    <xdr:to>
      <xdr:col>5</xdr:col>
      <xdr:colOff>129540</xdr:colOff>
      <xdr:row>108</xdr:row>
      <xdr:rowOff>144780</xdr:rowOff>
    </xdr:to>
    <xdr:sp macro="" textlink="">
      <xdr:nvSpPr>
        <xdr:cNvPr id="46139" name="Object 59" hidden="1">
          <a:extLst>
            <a:ext uri="{63B3BB69-23CF-44E3-9099-C40C66FF867C}">
              <a14:compatExt xmlns:a14="http://schemas.microsoft.com/office/drawing/2010/main" spid="_x0000_s46139"/>
            </a:ext>
            <a:ext uri="{FF2B5EF4-FFF2-40B4-BE49-F238E27FC236}">
              <a16:creationId xmlns:a16="http://schemas.microsoft.com/office/drawing/2014/main" id="{00000000-0008-0000-0700-00003B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111</xdr:row>
      <xdr:rowOff>68580</xdr:rowOff>
    </xdr:from>
    <xdr:to>
      <xdr:col>9</xdr:col>
      <xdr:colOff>45720</xdr:colOff>
      <xdr:row>117</xdr:row>
      <xdr:rowOff>15240</xdr:rowOff>
    </xdr:to>
    <xdr:sp macro="" textlink="">
      <xdr:nvSpPr>
        <xdr:cNvPr id="46140" name="Object 60" hidden="1">
          <a:extLst>
            <a:ext uri="{63B3BB69-23CF-44E3-9099-C40C66FF867C}">
              <a14:compatExt xmlns:a14="http://schemas.microsoft.com/office/drawing/2010/main" spid="_x0000_s46140"/>
            </a:ext>
            <a:ext uri="{FF2B5EF4-FFF2-40B4-BE49-F238E27FC236}">
              <a16:creationId xmlns:a16="http://schemas.microsoft.com/office/drawing/2014/main" id="{00000000-0008-0000-0700-00003C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117</xdr:row>
      <xdr:rowOff>137160</xdr:rowOff>
    </xdr:from>
    <xdr:to>
      <xdr:col>5</xdr:col>
      <xdr:colOff>7620</xdr:colOff>
      <xdr:row>120</xdr:row>
      <xdr:rowOff>129540</xdr:rowOff>
    </xdr:to>
    <xdr:sp macro="" textlink="">
      <xdr:nvSpPr>
        <xdr:cNvPr id="46141" name="Object 61" hidden="1">
          <a:extLst>
            <a:ext uri="{63B3BB69-23CF-44E3-9099-C40C66FF867C}">
              <a14:compatExt xmlns:a14="http://schemas.microsoft.com/office/drawing/2010/main" spid="_x0000_s46141"/>
            </a:ext>
            <a:ext uri="{FF2B5EF4-FFF2-40B4-BE49-F238E27FC236}">
              <a16:creationId xmlns:a16="http://schemas.microsoft.com/office/drawing/2014/main" id="{00000000-0008-0000-0700-00003D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122</xdr:row>
      <xdr:rowOff>0</xdr:rowOff>
    </xdr:from>
    <xdr:to>
      <xdr:col>5</xdr:col>
      <xdr:colOff>365760</xdr:colOff>
      <xdr:row>125</xdr:row>
      <xdr:rowOff>30480</xdr:rowOff>
    </xdr:to>
    <xdr:sp macro="" textlink="">
      <xdr:nvSpPr>
        <xdr:cNvPr id="46142" name="Object 62" hidden="1">
          <a:extLst>
            <a:ext uri="{63B3BB69-23CF-44E3-9099-C40C66FF867C}">
              <a14:compatExt xmlns:a14="http://schemas.microsoft.com/office/drawing/2010/main" spid="_x0000_s46142"/>
            </a:ext>
            <a:ext uri="{FF2B5EF4-FFF2-40B4-BE49-F238E27FC236}">
              <a16:creationId xmlns:a16="http://schemas.microsoft.com/office/drawing/2014/main" id="{00000000-0008-0000-0700-00003E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126</xdr:row>
      <xdr:rowOff>53340</xdr:rowOff>
    </xdr:from>
    <xdr:to>
      <xdr:col>5</xdr:col>
      <xdr:colOff>426720</xdr:colOff>
      <xdr:row>129</xdr:row>
      <xdr:rowOff>83820</xdr:rowOff>
    </xdr:to>
    <xdr:sp macro="" textlink="">
      <xdr:nvSpPr>
        <xdr:cNvPr id="46143" name="Object 63" hidden="1">
          <a:extLst>
            <a:ext uri="{63B3BB69-23CF-44E3-9099-C40C66FF867C}">
              <a14:compatExt xmlns:a14="http://schemas.microsoft.com/office/drawing/2010/main" spid="_x0000_s46143"/>
            </a:ext>
            <a:ext uri="{FF2B5EF4-FFF2-40B4-BE49-F238E27FC236}">
              <a16:creationId xmlns:a16="http://schemas.microsoft.com/office/drawing/2014/main" id="{00000000-0008-0000-0700-00003F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131</xdr:row>
      <xdr:rowOff>0</xdr:rowOff>
    </xdr:from>
    <xdr:to>
      <xdr:col>6</xdr:col>
      <xdr:colOff>144780</xdr:colOff>
      <xdr:row>134</xdr:row>
      <xdr:rowOff>30480</xdr:rowOff>
    </xdr:to>
    <xdr:sp macro="" textlink="">
      <xdr:nvSpPr>
        <xdr:cNvPr id="46144" name="Object 64" hidden="1">
          <a:extLst>
            <a:ext uri="{63B3BB69-23CF-44E3-9099-C40C66FF867C}">
              <a14:compatExt xmlns:a14="http://schemas.microsoft.com/office/drawing/2010/main" spid="_x0000_s46144"/>
            </a:ext>
            <a:ext uri="{FF2B5EF4-FFF2-40B4-BE49-F238E27FC236}">
              <a16:creationId xmlns:a16="http://schemas.microsoft.com/office/drawing/2014/main" id="{00000000-0008-0000-0700-000040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138</xdr:row>
      <xdr:rowOff>0</xdr:rowOff>
    </xdr:from>
    <xdr:to>
      <xdr:col>8</xdr:col>
      <xdr:colOff>297180</xdr:colOff>
      <xdr:row>139</xdr:row>
      <xdr:rowOff>53340</xdr:rowOff>
    </xdr:to>
    <xdr:sp macro="" textlink="">
      <xdr:nvSpPr>
        <xdr:cNvPr id="46145" name="Object 65" hidden="1">
          <a:extLst>
            <a:ext uri="{63B3BB69-23CF-44E3-9099-C40C66FF867C}">
              <a14:compatExt xmlns:a14="http://schemas.microsoft.com/office/drawing/2010/main" spid="_x0000_s46145"/>
            </a:ext>
            <a:ext uri="{FF2B5EF4-FFF2-40B4-BE49-F238E27FC236}">
              <a16:creationId xmlns:a16="http://schemas.microsoft.com/office/drawing/2014/main" id="{00000000-0008-0000-0700-000041B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7105" name="Object 1" hidden="1">
          <a:extLst>
            <a:ext uri="{63B3BB69-23CF-44E3-9099-C40C66FF867C}">
              <a14:compatExt xmlns:a14="http://schemas.microsoft.com/office/drawing/2010/main" spid="_x0000_s47105"/>
            </a:ext>
            <a:ext uri="{FF2B5EF4-FFF2-40B4-BE49-F238E27FC236}">
              <a16:creationId xmlns:a16="http://schemas.microsoft.com/office/drawing/2014/main" id="{00000000-0008-0000-0900-00000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7106" name="Object 2" hidden="1">
          <a:extLst>
            <a:ext uri="{63B3BB69-23CF-44E3-9099-C40C66FF867C}">
              <a14:compatExt xmlns:a14="http://schemas.microsoft.com/office/drawing/2010/main" spid="_x0000_s47106"/>
            </a:ext>
            <a:ext uri="{FF2B5EF4-FFF2-40B4-BE49-F238E27FC236}">
              <a16:creationId xmlns:a16="http://schemas.microsoft.com/office/drawing/2014/main" id="{00000000-0008-0000-0900-00000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7107" name="Object 3" hidden="1">
          <a:extLst>
            <a:ext uri="{63B3BB69-23CF-44E3-9099-C40C66FF867C}">
              <a14:compatExt xmlns:a14="http://schemas.microsoft.com/office/drawing/2010/main" spid="_x0000_s47107"/>
            </a:ext>
            <a:ext uri="{FF2B5EF4-FFF2-40B4-BE49-F238E27FC236}">
              <a16:creationId xmlns:a16="http://schemas.microsoft.com/office/drawing/2014/main" id="{00000000-0008-0000-0900-00000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7108" name="Object 4" hidden="1">
          <a:extLst>
            <a:ext uri="{63B3BB69-23CF-44E3-9099-C40C66FF867C}">
              <a14:compatExt xmlns:a14="http://schemas.microsoft.com/office/drawing/2010/main" spid="_x0000_s47108"/>
            </a:ext>
            <a:ext uri="{FF2B5EF4-FFF2-40B4-BE49-F238E27FC236}">
              <a16:creationId xmlns:a16="http://schemas.microsoft.com/office/drawing/2014/main" id="{00000000-0008-0000-0900-00000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7109" name="Object 5" hidden="1">
          <a:extLst>
            <a:ext uri="{63B3BB69-23CF-44E3-9099-C40C66FF867C}">
              <a14:compatExt xmlns:a14="http://schemas.microsoft.com/office/drawing/2010/main" spid="_x0000_s47109"/>
            </a:ext>
            <a:ext uri="{FF2B5EF4-FFF2-40B4-BE49-F238E27FC236}">
              <a16:creationId xmlns:a16="http://schemas.microsoft.com/office/drawing/2014/main" id="{00000000-0008-0000-0900-00000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7110" name="Object 6" hidden="1">
          <a:extLst>
            <a:ext uri="{63B3BB69-23CF-44E3-9099-C40C66FF867C}">
              <a14:compatExt xmlns:a14="http://schemas.microsoft.com/office/drawing/2010/main" spid="_x0000_s47110"/>
            </a:ext>
            <a:ext uri="{FF2B5EF4-FFF2-40B4-BE49-F238E27FC236}">
              <a16:creationId xmlns:a16="http://schemas.microsoft.com/office/drawing/2014/main" id="{00000000-0008-0000-0900-00000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7111" name="Object 7" hidden="1">
          <a:extLst>
            <a:ext uri="{63B3BB69-23CF-44E3-9099-C40C66FF867C}">
              <a14:compatExt xmlns:a14="http://schemas.microsoft.com/office/drawing/2010/main" spid="_x0000_s47111"/>
            </a:ext>
            <a:ext uri="{FF2B5EF4-FFF2-40B4-BE49-F238E27FC236}">
              <a16:creationId xmlns:a16="http://schemas.microsoft.com/office/drawing/2014/main" id="{00000000-0008-0000-0900-00000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7112" name="Object 8" hidden="1">
          <a:extLst>
            <a:ext uri="{63B3BB69-23CF-44E3-9099-C40C66FF867C}">
              <a14:compatExt xmlns:a14="http://schemas.microsoft.com/office/drawing/2010/main" spid="_x0000_s47112"/>
            </a:ext>
            <a:ext uri="{FF2B5EF4-FFF2-40B4-BE49-F238E27FC236}">
              <a16:creationId xmlns:a16="http://schemas.microsoft.com/office/drawing/2014/main" id="{00000000-0008-0000-0900-00000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7113" name="Object 9" hidden="1">
          <a:extLst>
            <a:ext uri="{63B3BB69-23CF-44E3-9099-C40C66FF867C}">
              <a14:compatExt xmlns:a14="http://schemas.microsoft.com/office/drawing/2010/main" spid="_x0000_s47113"/>
            </a:ext>
            <a:ext uri="{FF2B5EF4-FFF2-40B4-BE49-F238E27FC236}">
              <a16:creationId xmlns:a16="http://schemas.microsoft.com/office/drawing/2014/main" id="{00000000-0008-0000-0900-00000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7114" name="Object 10" hidden="1">
          <a:extLst>
            <a:ext uri="{63B3BB69-23CF-44E3-9099-C40C66FF867C}">
              <a14:compatExt xmlns:a14="http://schemas.microsoft.com/office/drawing/2010/main" spid="_x0000_s47114"/>
            </a:ext>
            <a:ext uri="{FF2B5EF4-FFF2-40B4-BE49-F238E27FC236}">
              <a16:creationId xmlns:a16="http://schemas.microsoft.com/office/drawing/2014/main" id="{00000000-0008-0000-0900-00000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7115" name="Object 11" hidden="1">
          <a:extLst>
            <a:ext uri="{63B3BB69-23CF-44E3-9099-C40C66FF867C}">
              <a14:compatExt xmlns:a14="http://schemas.microsoft.com/office/drawing/2010/main" spid="_x0000_s47115"/>
            </a:ext>
            <a:ext uri="{FF2B5EF4-FFF2-40B4-BE49-F238E27FC236}">
              <a16:creationId xmlns:a16="http://schemas.microsoft.com/office/drawing/2014/main" id="{00000000-0008-0000-0900-00000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7116" name="Object 12" hidden="1">
          <a:extLst>
            <a:ext uri="{63B3BB69-23CF-44E3-9099-C40C66FF867C}">
              <a14:compatExt xmlns:a14="http://schemas.microsoft.com/office/drawing/2010/main" spid="_x0000_s47116"/>
            </a:ext>
            <a:ext uri="{FF2B5EF4-FFF2-40B4-BE49-F238E27FC236}">
              <a16:creationId xmlns:a16="http://schemas.microsoft.com/office/drawing/2014/main" id="{00000000-0008-0000-0900-00000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7117" name="Object 13" hidden="1">
          <a:extLst>
            <a:ext uri="{63B3BB69-23CF-44E3-9099-C40C66FF867C}">
              <a14:compatExt xmlns:a14="http://schemas.microsoft.com/office/drawing/2010/main" spid="_x0000_s47117"/>
            </a:ext>
            <a:ext uri="{FF2B5EF4-FFF2-40B4-BE49-F238E27FC236}">
              <a16:creationId xmlns:a16="http://schemas.microsoft.com/office/drawing/2014/main" id="{00000000-0008-0000-0900-00000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7118" name="Object 14" hidden="1">
          <a:extLst>
            <a:ext uri="{63B3BB69-23CF-44E3-9099-C40C66FF867C}">
              <a14:compatExt xmlns:a14="http://schemas.microsoft.com/office/drawing/2010/main" spid="_x0000_s47118"/>
            </a:ext>
            <a:ext uri="{FF2B5EF4-FFF2-40B4-BE49-F238E27FC236}">
              <a16:creationId xmlns:a16="http://schemas.microsoft.com/office/drawing/2014/main" id="{00000000-0008-0000-0900-00000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7119" name="Object 15" hidden="1">
          <a:extLst>
            <a:ext uri="{63B3BB69-23CF-44E3-9099-C40C66FF867C}">
              <a14:compatExt xmlns:a14="http://schemas.microsoft.com/office/drawing/2010/main" spid="_x0000_s47119"/>
            </a:ext>
            <a:ext uri="{FF2B5EF4-FFF2-40B4-BE49-F238E27FC236}">
              <a16:creationId xmlns:a16="http://schemas.microsoft.com/office/drawing/2014/main" id="{00000000-0008-0000-0900-00000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7120" name="Object 16" hidden="1">
          <a:extLst>
            <a:ext uri="{63B3BB69-23CF-44E3-9099-C40C66FF867C}">
              <a14:compatExt xmlns:a14="http://schemas.microsoft.com/office/drawing/2010/main" spid="_x0000_s47120"/>
            </a:ext>
            <a:ext uri="{FF2B5EF4-FFF2-40B4-BE49-F238E27FC236}">
              <a16:creationId xmlns:a16="http://schemas.microsoft.com/office/drawing/2014/main" id="{00000000-0008-0000-0900-00001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7121" name="Object 17" hidden="1">
          <a:extLst>
            <a:ext uri="{63B3BB69-23CF-44E3-9099-C40C66FF867C}">
              <a14:compatExt xmlns:a14="http://schemas.microsoft.com/office/drawing/2010/main" spid="_x0000_s47121"/>
            </a:ext>
            <a:ext uri="{FF2B5EF4-FFF2-40B4-BE49-F238E27FC236}">
              <a16:creationId xmlns:a16="http://schemas.microsoft.com/office/drawing/2014/main" id="{00000000-0008-0000-0900-00001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7122" name="Object 18" hidden="1">
          <a:extLst>
            <a:ext uri="{63B3BB69-23CF-44E3-9099-C40C66FF867C}">
              <a14:compatExt xmlns:a14="http://schemas.microsoft.com/office/drawing/2010/main" spid="_x0000_s47122"/>
            </a:ext>
            <a:ext uri="{FF2B5EF4-FFF2-40B4-BE49-F238E27FC236}">
              <a16:creationId xmlns:a16="http://schemas.microsoft.com/office/drawing/2014/main" id="{00000000-0008-0000-0900-00001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7123" name="Object 19" hidden="1">
          <a:extLst>
            <a:ext uri="{63B3BB69-23CF-44E3-9099-C40C66FF867C}">
              <a14:compatExt xmlns:a14="http://schemas.microsoft.com/office/drawing/2010/main" spid="_x0000_s47123"/>
            </a:ext>
            <a:ext uri="{FF2B5EF4-FFF2-40B4-BE49-F238E27FC236}">
              <a16:creationId xmlns:a16="http://schemas.microsoft.com/office/drawing/2014/main" id="{00000000-0008-0000-0900-00001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7124" name="Object 20" hidden="1">
          <a:extLst>
            <a:ext uri="{63B3BB69-23CF-44E3-9099-C40C66FF867C}">
              <a14:compatExt xmlns:a14="http://schemas.microsoft.com/office/drawing/2010/main" spid="_x0000_s47124"/>
            </a:ext>
            <a:ext uri="{FF2B5EF4-FFF2-40B4-BE49-F238E27FC236}">
              <a16:creationId xmlns:a16="http://schemas.microsoft.com/office/drawing/2014/main" id="{00000000-0008-0000-0900-00001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7125" name="Object 21" hidden="1">
          <a:extLst>
            <a:ext uri="{63B3BB69-23CF-44E3-9099-C40C66FF867C}">
              <a14:compatExt xmlns:a14="http://schemas.microsoft.com/office/drawing/2010/main" spid="_x0000_s47125"/>
            </a:ext>
            <a:ext uri="{FF2B5EF4-FFF2-40B4-BE49-F238E27FC236}">
              <a16:creationId xmlns:a16="http://schemas.microsoft.com/office/drawing/2014/main" id="{00000000-0008-0000-0900-00001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7126" name="Object 22" hidden="1">
          <a:extLst>
            <a:ext uri="{63B3BB69-23CF-44E3-9099-C40C66FF867C}">
              <a14:compatExt xmlns:a14="http://schemas.microsoft.com/office/drawing/2010/main" spid="_x0000_s47126"/>
            </a:ext>
            <a:ext uri="{FF2B5EF4-FFF2-40B4-BE49-F238E27FC236}">
              <a16:creationId xmlns:a16="http://schemas.microsoft.com/office/drawing/2014/main" id="{00000000-0008-0000-0900-00001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7127" name="Object 23" hidden="1">
          <a:extLst>
            <a:ext uri="{63B3BB69-23CF-44E3-9099-C40C66FF867C}">
              <a14:compatExt xmlns:a14="http://schemas.microsoft.com/office/drawing/2010/main" spid="_x0000_s47127"/>
            </a:ext>
            <a:ext uri="{FF2B5EF4-FFF2-40B4-BE49-F238E27FC236}">
              <a16:creationId xmlns:a16="http://schemas.microsoft.com/office/drawing/2014/main" id="{00000000-0008-0000-0900-00001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7128" name="Object 24" hidden="1">
          <a:extLst>
            <a:ext uri="{63B3BB69-23CF-44E3-9099-C40C66FF867C}">
              <a14:compatExt xmlns:a14="http://schemas.microsoft.com/office/drawing/2010/main" spid="_x0000_s47128"/>
            </a:ext>
            <a:ext uri="{FF2B5EF4-FFF2-40B4-BE49-F238E27FC236}">
              <a16:creationId xmlns:a16="http://schemas.microsoft.com/office/drawing/2014/main" id="{00000000-0008-0000-0900-00001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7129" name="Object 25" hidden="1">
          <a:extLst>
            <a:ext uri="{63B3BB69-23CF-44E3-9099-C40C66FF867C}">
              <a14:compatExt xmlns:a14="http://schemas.microsoft.com/office/drawing/2010/main" spid="_x0000_s47129"/>
            </a:ext>
            <a:ext uri="{FF2B5EF4-FFF2-40B4-BE49-F238E27FC236}">
              <a16:creationId xmlns:a16="http://schemas.microsoft.com/office/drawing/2014/main" id="{00000000-0008-0000-0900-00001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7130" name="Object 26" hidden="1">
          <a:extLst>
            <a:ext uri="{63B3BB69-23CF-44E3-9099-C40C66FF867C}">
              <a14:compatExt xmlns:a14="http://schemas.microsoft.com/office/drawing/2010/main" spid="_x0000_s47130"/>
            </a:ext>
            <a:ext uri="{FF2B5EF4-FFF2-40B4-BE49-F238E27FC236}">
              <a16:creationId xmlns:a16="http://schemas.microsoft.com/office/drawing/2014/main" id="{00000000-0008-0000-0900-00001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7131" name="Object 27" hidden="1">
          <a:extLst>
            <a:ext uri="{63B3BB69-23CF-44E3-9099-C40C66FF867C}">
              <a14:compatExt xmlns:a14="http://schemas.microsoft.com/office/drawing/2010/main" spid="_x0000_s47131"/>
            </a:ext>
            <a:ext uri="{FF2B5EF4-FFF2-40B4-BE49-F238E27FC236}">
              <a16:creationId xmlns:a16="http://schemas.microsoft.com/office/drawing/2014/main" id="{00000000-0008-0000-0900-00001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7132" name="Object 28" hidden="1">
          <a:extLst>
            <a:ext uri="{63B3BB69-23CF-44E3-9099-C40C66FF867C}">
              <a14:compatExt xmlns:a14="http://schemas.microsoft.com/office/drawing/2010/main" spid="_x0000_s47132"/>
            </a:ext>
            <a:ext uri="{FF2B5EF4-FFF2-40B4-BE49-F238E27FC236}">
              <a16:creationId xmlns:a16="http://schemas.microsoft.com/office/drawing/2014/main" id="{00000000-0008-0000-0900-00001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7133" name="Object 29" hidden="1">
          <a:extLst>
            <a:ext uri="{63B3BB69-23CF-44E3-9099-C40C66FF867C}">
              <a14:compatExt xmlns:a14="http://schemas.microsoft.com/office/drawing/2010/main" spid="_x0000_s47133"/>
            </a:ext>
            <a:ext uri="{FF2B5EF4-FFF2-40B4-BE49-F238E27FC236}">
              <a16:creationId xmlns:a16="http://schemas.microsoft.com/office/drawing/2014/main" id="{00000000-0008-0000-0900-00001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7134" name="Object 30" hidden="1">
          <a:extLst>
            <a:ext uri="{63B3BB69-23CF-44E3-9099-C40C66FF867C}">
              <a14:compatExt xmlns:a14="http://schemas.microsoft.com/office/drawing/2010/main" spid="_x0000_s47134"/>
            </a:ext>
            <a:ext uri="{FF2B5EF4-FFF2-40B4-BE49-F238E27FC236}">
              <a16:creationId xmlns:a16="http://schemas.microsoft.com/office/drawing/2014/main" id="{00000000-0008-0000-0900-00001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7135" name="Object 31" hidden="1">
          <a:extLst>
            <a:ext uri="{63B3BB69-23CF-44E3-9099-C40C66FF867C}">
              <a14:compatExt xmlns:a14="http://schemas.microsoft.com/office/drawing/2010/main" spid="_x0000_s47135"/>
            </a:ext>
            <a:ext uri="{FF2B5EF4-FFF2-40B4-BE49-F238E27FC236}">
              <a16:creationId xmlns:a16="http://schemas.microsoft.com/office/drawing/2014/main" id="{00000000-0008-0000-0900-00001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7136" name="Object 32" hidden="1">
          <a:extLst>
            <a:ext uri="{63B3BB69-23CF-44E3-9099-C40C66FF867C}">
              <a14:compatExt xmlns:a14="http://schemas.microsoft.com/office/drawing/2010/main" spid="_x0000_s47136"/>
            </a:ext>
            <a:ext uri="{FF2B5EF4-FFF2-40B4-BE49-F238E27FC236}">
              <a16:creationId xmlns:a16="http://schemas.microsoft.com/office/drawing/2014/main" id="{00000000-0008-0000-0900-00002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7137" name="Object 33" hidden="1">
          <a:extLst>
            <a:ext uri="{63B3BB69-23CF-44E3-9099-C40C66FF867C}">
              <a14:compatExt xmlns:a14="http://schemas.microsoft.com/office/drawing/2010/main" spid="_x0000_s47137"/>
            </a:ext>
            <a:ext uri="{FF2B5EF4-FFF2-40B4-BE49-F238E27FC236}">
              <a16:creationId xmlns:a16="http://schemas.microsoft.com/office/drawing/2014/main" id="{00000000-0008-0000-0900-00002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7138" name="Object 34" hidden="1">
          <a:extLst>
            <a:ext uri="{63B3BB69-23CF-44E3-9099-C40C66FF867C}">
              <a14:compatExt xmlns:a14="http://schemas.microsoft.com/office/drawing/2010/main" spid="_x0000_s47138"/>
            </a:ext>
            <a:ext uri="{FF2B5EF4-FFF2-40B4-BE49-F238E27FC236}">
              <a16:creationId xmlns:a16="http://schemas.microsoft.com/office/drawing/2014/main" id="{00000000-0008-0000-0900-00002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7139" name="Object 35" hidden="1">
          <a:extLst>
            <a:ext uri="{63B3BB69-23CF-44E3-9099-C40C66FF867C}">
              <a14:compatExt xmlns:a14="http://schemas.microsoft.com/office/drawing/2010/main" spid="_x0000_s47139"/>
            </a:ext>
            <a:ext uri="{FF2B5EF4-FFF2-40B4-BE49-F238E27FC236}">
              <a16:creationId xmlns:a16="http://schemas.microsoft.com/office/drawing/2014/main" id="{00000000-0008-0000-0900-00002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7140" name="Object 36" hidden="1">
          <a:extLst>
            <a:ext uri="{63B3BB69-23CF-44E3-9099-C40C66FF867C}">
              <a14:compatExt xmlns:a14="http://schemas.microsoft.com/office/drawing/2010/main" spid="_x0000_s47140"/>
            </a:ext>
            <a:ext uri="{FF2B5EF4-FFF2-40B4-BE49-F238E27FC236}">
              <a16:creationId xmlns:a16="http://schemas.microsoft.com/office/drawing/2014/main" id="{00000000-0008-0000-0900-00002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7141" name="Object 37" hidden="1">
          <a:extLst>
            <a:ext uri="{63B3BB69-23CF-44E3-9099-C40C66FF867C}">
              <a14:compatExt xmlns:a14="http://schemas.microsoft.com/office/drawing/2010/main" spid="_x0000_s47141"/>
            </a:ext>
            <a:ext uri="{FF2B5EF4-FFF2-40B4-BE49-F238E27FC236}">
              <a16:creationId xmlns:a16="http://schemas.microsoft.com/office/drawing/2014/main" id="{00000000-0008-0000-0900-00002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7142" name="Object 38" hidden="1">
          <a:extLst>
            <a:ext uri="{63B3BB69-23CF-44E3-9099-C40C66FF867C}">
              <a14:compatExt xmlns:a14="http://schemas.microsoft.com/office/drawing/2010/main" spid="_x0000_s47142"/>
            </a:ext>
            <a:ext uri="{FF2B5EF4-FFF2-40B4-BE49-F238E27FC236}">
              <a16:creationId xmlns:a16="http://schemas.microsoft.com/office/drawing/2014/main" id="{00000000-0008-0000-0900-00002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7143" name="Object 39" hidden="1">
          <a:extLst>
            <a:ext uri="{63B3BB69-23CF-44E3-9099-C40C66FF867C}">
              <a14:compatExt xmlns:a14="http://schemas.microsoft.com/office/drawing/2010/main" spid="_x0000_s47143"/>
            </a:ext>
            <a:ext uri="{FF2B5EF4-FFF2-40B4-BE49-F238E27FC236}">
              <a16:creationId xmlns:a16="http://schemas.microsoft.com/office/drawing/2014/main" id="{00000000-0008-0000-0900-00002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7144" name="Object 40" hidden="1">
          <a:extLst>
            <a:ext uri="{63B3BB69-23CF-44E3-9099-C40C66FF867C}">
              <a14:compatExt xmlns:a14="http://schemas.microsoft.com/office/drawing/2010/main" spid="_x0000_s47144"/>
            </a:ext>
            <a:ext uri="{FF2B5EF4-FFF2-40B4-BE49-F238E27FC236}">
              <a16:creationId xmlns:a16="http://schemas.microsoft.com/office/drawing/2014/main" id="{00000000-0008-0000-0900-00002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7145" name="Object 41" hidden="1">
          <a:extLst>
            <a:ext uri="{63B3BB69-23CF-44E3-9099-C40C66FF867C}">
              <a14:compatExt xmlns:a14="http://schemas.microsoft.com/office/drawing/2010/main" spid="_x0000_s47145"/>
            </a:ext>
            <a:ext uri="{FF2B5EF4-FFF2-40B4-BE49-F238E27FC236}">
              <a16:creationId xmlns:a16="http://schemas.microsoft.com/office/drawing/2014/main" id="{00000000-0008-0000-0900-00002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7146" name="Object 42" hidden="1">
          <a:extLst>
            <a:ext uri="{63B3BB69-23CF-44E3-9099-C40C66FF867C}">
              <a14:compatExt xmlns:a14="http://schemas.microsoft.com/office/drawing/2010/main" spid="_x0000_s47146"/>
            </a:ext>
            <a:ext uri="{FF2B5EF4-FFF2-40B4-BE49-F238E27FC236}">
              <a16:creationId xmlns:a16="http://schemas.microsoft.com/office/drawing/2014/main" id="{00000000-0008-0000-0900-00002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7147" name="Object 43" hidden="1">
          <a:extLst>
            <a:ext uri="{63B3BB69-23CF-44E3-9099-C40C66FF867C}">
              <a14:compatExt xmlns:a14="http://schemas.microsoft.com/office/drawing/2010/main" spid="_x0000_s47147"/>
            </a:ext>
            <a:ext uri="{FF2B5EF4-FFF2-40B4-BE49-F238E27FC236}">
              <a16:creationId xmlns:a16="http://schemas.microsoft.com/office/drawing/2014/main" id="{00000000-0008-0000-0900-00002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7148" name="Object 44" hidden="1">
          <a:extLst>
            <a:ext uri="{63B3BB69-23CF-44E3-9099-C40C66FF867C}">
              <a14:compatExt xmlns:a14="http://schemas.microsoft.com/office/drawing/2010/main" spid="_x0000_s47148"/>
            </a:ext>
            <a:ext uri="{FF2B5EF4-FFF2-40B4-BE49-F238E27FC236}">
              <a16:creationId xmlns:a16="http://schemas.microsoft.com/office/drawing/2014/main" id="{00000000-0008-0000-0900-00002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7149" name="Object 45" hidden="1">
          <a:extLst>
            <a:ext uri="{63B3BB69-23CF-44E3-9099-C40C66FF867C}">
              <a14:compatExt xmlns:a14="http://schemas.microsoft.com/office/drawing/2010/main" spid="_x0000_s47149"/>
            </a:ext>
            <a:ext uri="{FF2B5EF4-FFF2-40B4-BE49-F238E27FC236}">
              <a16:creationId xmlns:a16="http://schemas.microsoft.com/office/drawing/2014/main" id="{00000000-0008-0000-0900-00002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7150" name="Object 46" hidden="1">
          <a:extLst>
            <a:ext uri="{63B3BB69-23CF-44E3-9099-C40C66FF867C}">
              <a14:compatExt xmlns:a14="http://schemas.microsoft.com/office/drawing/2010/main" spid="_x0000_s47150"/>
            </a:ext>
            <a:ext uri="{FF2B5EF4-FFF2-40B4-BE49-F238E27FC236}">
              <a16:creationId xmlns:a16="http://schemas.microsoft.com/office/drawing/2014/main" id="{00000000-0008-0000-0900-00002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7151" name="Object 47" hidden="1">
          <a:extLst>
            <a:ext uri="{63B3BB69-23CF-44E3-9099-C40C66FF867C}">
              <a14:compatExt xmlns:a14="http://schemas.microsoft.com/office/drawing/2010/main" spid="_x0000_s47151"/>
            </a:ext>
            <a:ext uri="{FF2B5EF4-FFF2-40B4-BE49-F238E27FC236}">
              <a16:creationId xmlns:a16="http://schemas.microsoft.com/office/drawing/2014/main" id="{00000000-0008-0000-0900-00002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7152" name="Object 48" hidden="1">
          <a:extLst>
            <a:ext uri="{63B3BB69-23CF-44E3-9099-C40C66FF867C}">
              <a14:compatExt xmlns:a14="http://schemas.microsoft.com/office/drawing/2010/main" spid="_x0000_s47152"/>
            </a:ext>
            <a:ext uri="{FF2B5EF4-FFF2-40B4-BE49-F238E27FC236}">
              <a16:creationId xmlns:a16="http://schemas.microsoft.com/office/drawing/2014/main" id="{00000000-0008-0000-0900-00003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7153" name="Object 49" hidden="1">
          <a:extLst>
            <a:ext uri="{63B3BB69-23CF-44E3-9099-C40C66FF867C}">
              <a14:compatExt xmlns:a14="http://schemas.microsoft.com/office/drawing/2010/main" spid="_x0000_s47153"/>
            </a:ext>
            <a:ext uri="{FF2B5EF4-FFF2-40B4-BE49-F238E27FC236}">
              <a16:creationId xmlns:a16="http://schemas.microsoft.com/office/drawing/2014/main" id="{00000000-0008-0000-0900-00003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7154" name="Object 50" hidden="1">
          <a:extLst>
            <a:ext uri="{63B3BB69-23CF-44E3-9099-C40C66FF867C}">
              <a14:compatExt xmlns:a14="http://schemas.microsoft.com/office/drawing/2010/main" spid="_x0000_s47154"/>
            </a:ext>
            <a:ext uri="{FF2B5EF4-FFF2-40B4-BE49-F238E27FC236}">
              <a16:creationId xmlns:a16="http://schemas.microsoft.com/office/drawing/2014/main" id="{00000000-0008-0000-0900-00003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7155" name="Object 51" hidden="1">
          <a:extLst>
            <a:ext uri="{63B3BB69-23CF-44E3-9099-C40C66FF867C}">
              <a14:compatExt xmlns:a14="http://schemas.microsoft.com/office/drawing/2010/main" spid="_x0000_s47155"/>
            </a:ext>
            <a:ext uri="{FF2B5EF4-FFF2-40B4-BE49-F238E27FC236}">
              <a16:creationId xmlns:a16="http://schemas.microsoft.com/office/drawing/2014/main" id="{00000000-0008-0000-0900-000033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7156" name="Object 52" hidden="1">
          <a:extLst>
            <a:ext uri="{63B3BB69-23CF-44E3-9099-C40C66FF867C}">
              <a14:compatExt xmlns:a14="http://schemas.microsoft.com/office/drawing/2010/main" spid="_x0000_s47156"/>
            </a:ext>
            <a:ext uri="{FF2B5EF4-FFF2-40B4-BE49-F238E27FC236}">
              <a16:creationId xmlns:a16="http://schemas.microsoft.com/office/drawing/2014/main" id="{00000000-0008-0000-0900-000034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7157" name="Object 53" hidden="1">
          <a:extLst>
            <a:ext uri="{63B3BB69-23CF-44E3-9099-C40C66FF867C}">
              <a14:compatExt xmlns:a14="http://schemas.microsoft.com/office/drawing/2010/main" spid="_x0000_s47157"/>
            </a:ext>
            <a:ext uri="{FF2B5EF4-FFF2-40B4-BE49-F238E27FC236}">
              <a16:creationId xmlns:a16="http://schemas.microsoft.com/office/drawing/2014/main" id="{00000000-0008-0000-0900-000035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7158" name="Object 54" hidden="1">
          <a:extLst>
            <a:ext uri="{63B3BB69-23CF-44E3-9099-C40C66FF867C}">
              <a14:compatExt xmlns:a14="http://schemas.microsoft.com/office/drawing/2010/main" spid="_x0000_s47158"/>
            </a:ext>
            <a:ext uri="{FF2B5EF4-FFF2-40B4-BE49-F238E27FC236}">
              <a16:creationId xmlns:a16="http://schemas.microsoft.com/office/drawing/2014/main" id="{00000000-0008-0000-0900-000036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7159" name="Object 55" hidden="1">
          <a:extLst>
            <a:ext uri="{63B3BB69-23CF-44E3-9099-C40C66FF867C}">
              <a14:compatExt xmlns:a14="http://schemas.microsoft.com/office/drawing/2010/main" spid="_x0000_s47159"/>
            </a:ext>
            <a:ext uri="{FF2B5EF4-FFF2-40B4-BE49-F238E27FC236}">
              <a16:creationId xmlns:a16="http://schemas.microsoft.com/office/drawing/2014/main" id="{00000000-0008-0000-0900-000037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7160" name="Object 56" hidden="1">
          <a:extLst>
            <a:ext uri="{63B3BB69-23CF-44E3-9099-C40C66FF867C}">
              <a14:compatExt xmlns:a14="http://schemas.microsoft.com/office/drawing/2010/main" spid="_x0000_s47160"/>
            </a:ext>
            <a:ext uri="{FF2B5EF4-FFF2-40B4-BE49-F238E27FC236}">
              <a16:creationId xmlns:a16="http://schemas.microsoft.com/office/drawing/2014/main" id="{00000000-0008-0000-0900-000038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7161" name="Object 57" hidden="1">
          <a:extLst>
            <a:ext uri="{63B3BB69-23CF-44E3-9099-C40C66FF867C}">
              <a14:compatExt xmlns:a14="http://schemas.microsoft.com/office/drawing/2010/main" spid="_x0000_s47161"/>
            </a:ext>
            <a:ext uri="{FF2B5EF4-FFF2-40B4-BE49-F238E27FC236}">
              <a16:creationId xmlns:a16="http://schemas.microsoft.com/office/drawing/2014/main" id="{00000000-0008-0000-0900-000039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7162" name="Object 58" hidden="1">
          <a:extLst>
            <a:ext uri="{63B3BB69-23CF-44E3-9099-C40C66FF867C}">
              <a14:compatExt xmlns:a14="http://schemas.microsoft.com/office/drawing/2010/main" spid="_x0000_s47162"/>
            </a:ext>
            <a:ext uri="{FF2B5EF4-FFF2-40B4-BE49-F238E27FC236}">
              <a16:creationId xmlns:a16="http://schemas.microsoft.com/office/drawing/2014/main" id="{00000000-0008-0000-0900-00003A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7163" name="Object 59" hidden="1">
          <a:extLst>
            <a:ext uri="{63B3BB69-23CF-44E3-9099-C40C66FF867C}">
              <a14:compatExt xmlns:a14="http://schemas.microsoft.com/office/drawing/2010/main" spid="_x0000_s47163"/>
            </a:ext>
            <a:ext uri="{FF2B5EF4-FFF2-40B4-BE49-F238E27FC236}">
              <a16:creationId xmlns:a16="http://schemas.microsoft.com/office/drawing/2014/main" id="{00000000-0008-0000-0900-00003B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7164" name="Object 60" hidden="1">
          <a:extLst>
            <a:ext uri="{63B3BB69-23CF-44E3-9099-C40C66FF867C}">
              <a14:compatExt xmlns:a14="http://schemas.microsoft.com/office/drawing/2010/main" spid="_x0000_s47164"/>
            </a:ext>
            <a:ext uri="{FF2B5EF4-FFF2-40B4-BE49-F238E27FC236}">
              <a16:creationId xmlns:a16="http://schemas.microsoft.com/office/drawing/2014/main" id="{00000000-0008-0000-0900-00003C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7165" name="Object 61" hidden="1">
          <a:extLst>
            <a:ext uri="{63B3BB69-23CF-44E3-9099-C40C66FF867C}">
              <a14:compatExt xmlns:a14="http://schemas.microsoft.com/office/drawing/2010/main" spid="_x0000_s47165"/>
            </a:ext>
            <a:ext uri="{FF2B5EF4-FFF2-40B4-BE49-F238E27FC236}">
              <a16:creationId xmlns:a16="http://schemas.microsoft.com/office/drawing/2014/main" id="{00000000-0008-0000-0900-00003D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7166" name="Object 62" hidden="1">
          <a:extLst>
            <a:ext uri="{63B3BB69-23CF-44E3-9099-C40C66FF867C}">
              <a14:compatExt xmlns:a14="http://schemas.microsoft.com/office/drawing/2010/main" spid="_x0000_s47166"/>
            </a:ext>
            <a:ext uri="{FF2B5EF4-FFF2-40B4-BE49-F238E27FC236}">
              <a16:creationId xmlns:a16="http://schemas.microsoft.com/office/drawing/2014/main" id="{00000000-0008-0000-0900-00003E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7167" name="Object 63" hidden="1">
          <a:extLst>
            <a:ext uri="{63B3BB69-23CF-44E3-9099-C40C66FF867C}">
              <a14:compatExt xmlns:a14="http://schemas.microsoft.com/office/drawing/2010/main" spid="_x0000_s47167"/>
            </a:ext>
            <a:ext uri="{FF2B5EF4-FFF2-40B4-BE49-F238E27FC236}">
              <a16:creationId xmlns:a16="http://schemas.microsoft.com/office/drawing/2014/main" id="{00000000-0008-0000-0900-00003F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7168" name="Object 64" hidden="1">
          <a:extLst>
            <a:ext uri="{63B3BB69-23CF-44E3-9099-C40C66FF867C}">
              <a14:compatExt xmlns:a14="http://schemas.microsoft.com/office/drawing/2010/main" spid="_x0000_s47168"/>
            </a:ext>
            <a:ext uri="{FF2B5EF4-FFF2-40B4-BE49-F238E27FC236}">
              <a16:creationId xmlns:a16="http://schemas.microsoft.com/office/drawing/2014/main" id="{00000000-0008-0000-0900-000040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7169" name="Object 65" hidden="1">
          <a:extLst>
            <a:ext uri="{63B3BB69-23CF-44E3-9099-C40C66FF867C}">
              <a14:compatExt xmlns:a14="http://schemas.microsoft.com/office/drawing/2010/main" spid="_x0000_s47169"/>
            </a:ext>
            <a:ext uri="{FF2B5EF4-FFF2-40B4-BE49-F238E27FC236}">
              <a16:creationId xmlns:a16="http://schemas.microsoft.com/office/drawing/2014/main" id="{00000000-0008-0000-0900-000041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7170" name="Object 66" hidden="1">
          <a:extLst>
            <a:ext uri="{63B3BB69-23CF-44E3-9099-C40C66FF867C}">
              <a14:compatExt xmlns:a14="http://schemas.microsoft.com/office/drawing/2010/main" spid="_x0000_s47170"/>
            </a:ext>
            <a:ext uri="{FF2B5EF4-FFF2-40B4-BE49-F238E27FC236}">
              <a16:creationId xmlns:a16="http://schemas.microsoft.com/office/drawing/2014/main" id="{00000000-0008-0000-0900-000042B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8129" name="Object 1" hidden="1">
          <a:extLst>
            <a:ext uri="{63B3BB69-23CF-44E3-9099-C40C66FF867C}">
              <a14:compatExt xmlns:a14="http://schemas.microsoft.com/office/drawing/2010/main" spid="_x0000_s48129"/>
            </a:ext>
            <a:ext uri="{FF2B5EF4-FFF2-40B4-BE49-F238E27FC236}">
              <a16:creationId xmlns:a16="http://schemas.microsoft.com/office/drawing/2014/main" id="{00000000-0008-0000-0A00-00000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8130" name="Object 2" hidden="1">
          <a:extLst>
            <a:ext uri="{63B3BB69-23CF-44E3-9099-C40C66FF867C}">
              <a14:compatExt xmlns:a14="http://schemas.microsoft.com/office/drawing/2010/main" spid="_x0000_s48130"/>
            </a:ext>
            <a:ext uri="{FF2B5EF4-FFF2-40B4-BE49-F238E27FC236}">
              <a16:creationId xmlns:a16="http://schemas.microsoft.com/office/drawing/2014/main" id="{00000000-0008-0000-0A00-00000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8131" name="Object 3" hidden="1">
          <a:extLst>
            <a:ext uri="{63B3BB69-23CF-44E3-9099-C40C66FF867C}">
              <a14:compatExt xmlns:a14="http://schemas.microsoft.com/office/drawing/2010/main" spid="_x0000_s48131"/>
            </a:ext>
            <a:ext uri="{FF2B5EF4-FFF2-40B4-BE49-F238E27FC236}">
              <a16:creationId xmlns:a16="http://schemas.microsoft.com/office/drawing/2014/main" id="{00000000-0008-0000-0A00-00000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8132" name="Object 4" hidden="1">
          <a:extLst>
            <a:ext uri="{63B3BB69-23CF-44E3-9099-C40C66FF867C}">
              <a14:compatExt xmlns:a14="http://schemas.microsoft.com/office/drawing/2010/main" spid="_x0000_s48132"/>
            </a:ext>
            <a:ext uri="{FF2B5EF4-FFF2-40B4-BE49-F238E27FC236}">
              <a16:creationId xmlns:a16="http://schemas.microsoft.com/office/drawing/2014/main" id="{00000000-0008-0000-0A00-00000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8133" name="Object 5" hidden="1">
          <a:extLst>
            <a:ext uri="{63B3BB69-23CF-44E3-9099-C40C66FF867C}">
              <a14:compatExt xmlns:a14="http://schemas.microsoft.com/office/drawing/2010/main" spid="_x0000_s48133"/>
            </a:ext>
            <a:ext uri="{FF2B5EF4-FFF2-40B4-BE49-F238E27FC236}">
              <a16:creationId xmlns:a16="http://schemas.microsoft.com/office/drawing/2014/main" id="{00000000-0008-0000-0A00-00000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8134" name="Object 6" hidden="1">
          <a:extLst>
            <a:ext uri="{63B3BB69-23CF-44E3-9099-C40C66FF867C}">
              <a14:compatExt xmlns:a14="http://schemas.microsoft.com/office/drawing/2010/main" spid="_x0000_s48134"/>
            </a:ext>
            <a:ext uri="{FF2B5EF4-FFF2-40B4-BE49-F238E27FC236}">
              <a16:creationId xmlns:a16="http://schemas.microsoft.com/office/drawing/2014/main" id="{00000000-0008-0000-0A00-00000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8135" name="Object 7" hidden="1">
          <a:extLst>
            <a:ext uri="{63B3BB69-23CF-44E3-9099-C40C66FF867C}">
              <a14:compatExt xmlns:a14="http://schemas.microsoft.com/office/drawing/2010/main" spid="_x0000_s48135"/>
            </a:ext>
            <a:ext uri="{FF2B5EF4-FFF2-40B4-BE49-F238E27FC236}">
              <a16:creationId xmlns:a16="http://schemas.microsoft.com/office/drawing/2014/main" id="{00000000-0008-0000-0A00-00000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8136" name="Object 8" hidden="1">
          <a:extLst>
            <a:ext uri="{63B3BB69-23CF-44E3-9099-C40C66FF867C}">
              <a14:compatExt xmlns:a14="http://schemas.microsoft.com/office/drawing/2010/main" spid="_x0000_s48136"/>
            </a:ext>
            <a:ext uri="{FF2B5EF4-FFF2-40B4-BE49-F238E27FC236}">
              <a16:creationId xmlns:a16="http://schemas.microsoft.com/office/drawing/2014/main" id="{00000000-0008-0000-0A00-00000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8137" name="Object 9" hidden="1">
          <a:extLst>
            <a:ext uri="{63B3BB69-23CF-44E3-9099-C40C66FF867C}">
              <a14:compatExt xmlns:a14="http://schemas.microsoft.com/office/drawing/2010/main" spid="_x0000_s48137"/>
            </a:ext>
            <a:ext uri="{FF2B5EF4-FFF2-40B4-BE49-F238E27FC236}">
              <a16:creationId xmlns:a16="http://schemas.microsoft.com/office/drawing/2014/main" id="{00000000-0008-0000-0A00-00000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8138" name="Object 10" hidden="1">
          <a:extLst>
            <a:ext uri="{63B3BB69-23CF-44E3-9099-C40C66FF867C}">
              <a14:compatExt xmlns:a14="http://schemas.microsoft.com/office/drawing/2010/main" spid="_x0000_s48138"/>
            </a:ext>
            <a:ext uri="{FF2B5EF4-FFF2-40B4-BE49-F238E27FC236}">
              <a16:creationId xmlns:a16="http://schemas.microsoft.com/office/drawing/2014/main" id="{00000000-0008-0000-0A00-00000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8139" name="Object 11" hidden="1">
          <a:extLst>
            <a:ext uri="{63B3BB69-23CF-44E3-9099-C40C66FF867C}">
              <a14:compatExt xmlns:a14="http://schemas.microsoft.com/office/drawing/2010/main" spid="_x0000_s48139"/>
            </a:ext>
            <a:ext uri="{FF2B5EF4-FFF2-40B4-BE49-F238E27FC236}">
              <a16:creationId xmlns:a16="http://schemas.microsoft.com/office/drawing/2014/main" id="{00000000-0008-0000-0A00-00000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8140" name="Object 12" hidden="1">
          <a:extLst>
            <a:ext uri="{63B3BB69-23CF-44E3-9099-C40C66FF867C}">
              <a14:compatExt xmlns:a14="http://schemas.microsoft.com/office/drawing/2010/main" spid="_x0000_s48140"/>
            </a:ext>
            <a:ext uri="{FF2B5EF4-FFF2-40B4-BE49-F238E27FC236}">
              <a16:creationId xmlns:a16="http://schemas.microsoft.com/office/drawing/2014/main" id="{00000000-0008-0000-0A00-00000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8141" name="Object 13" hidden="1">
          <a:extLst>
            <a:ext uri="{63B3BB69-23CF-44E3-9099-C40C66FF867C}">
              <a14:compatExt xmlns:a14="http://schemas.microsoft.com/office/drawing/2010/main" spid="_x0000_s48141"/>
            </a:ext>
            <a:ext uri="{FF2B5EF4-FFF2-40B4-BE49-F238E27FC236}">
              <a16:creationId xmlns:a16="http://schemas.microsoft.com/office/drawing/2014/main" id="{00000000-0008-0000-0A00-00000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8142" name="Object 14" hidden="1">
          <a:extLst>
            <a:ext uri="{63B3BB69-23CF-44E3-9099-C40C66FF867C}">
              <a14:compatExt xmlns:a14="http://schemas.microsoft.com/office/drawing/2010/main" spid="_x0000_s48142"/>
            </a:ext>
            <a:ext uri="{FF2B5EF4-FFF2-40B4-BE49-F238E27FC236}">
              <a16:creationId xmlns:a16="http://schemas.microsoft.com/office/drawing/2014/main" id="{00000000-0008-0000-0A00-00000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8143" name="Object 15" hidden="1">
          <a:extLst>
            <a:ext uri="{63B3BB69-23CF-44E3-9099-C40C66FF867C}">
              <a14:compatExt xmlns:a14="http://schemas.microsoft.com/office/drawing/2010/main" spid="_x0000_s48143"/>
            </a:ext>
            <a:ext uri="{FF2B5EF4-FFF2-40B4-BE49-F238E27FC236}">
              <a16:creationId xmlns:a16="http://schemas.microsoft.com/office/drawing/2014/main" id="{00000000-0008-0000-0A00-00000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8144" name="Object 16" hidden="1">
          <a:extLst>
            <a:ext uri="{63B3BB69-23CF-44E3-9099-C40C66FF867C}">
              <a14:compatExt xmlns:a14="http://schemas.microsoft.com/office/drawing/2010/main" spid="_x0000_s48144"/>
            </a:ext>
            <a:ext uri="{FF2B5EF4-FFF2-40B4-BE49-F238E27FC236}">
              <a16:creationId xmlns:a16="http://schemas.microsoft.com/office/drawing/2014/main" id="{00000000-0008-0000-0A00-00001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8145" name="Object 17" hidden="1">
          <a:extLst>
            <a:ext uri="{63B3BB69-23CF-44E3-9099-C40C66FF867C}">
              <a14:compatExt xmlns:a14="http://schemas.microsoft.com/office/drawing/2010/main" spid="_x0000_s48145"/>
            </a:ext>
            <a:ext uri="{FF2B5EF4-FFF2-40B4-BE49-F238E27FC236}">
              <a16:creationId xmlns:a16="http://schemas.microsoft.com/office/drawing/2014/main" id="{00000000-0008-0000-0A00-00001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8146" name="Object 18" hidden="1">
          <a:extLst>
            <a:ext uri="{63B3BB69-23CF-44E3-9099-C40C66FF867C}">
              <a14:compatExt xmlns:a14="http://schemas.microsoft.com/office/drawing/2010/main" spid="_x0000_s48146"/>
            </a:ext>
            <a:ext uri="{FF2B5EF4-FFF2-40B4-BE49-F238E27FC236}">
              <a16:creationId xmlns:a16="http://schemas.microsoft.com/office/drawing/2014/main" id="{00000000-0008-0000-0A00-00001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8147" name="Object 19" hidden="1">
          <a:extLst>
            <a:ext uri="{63B3BB69-23CF-44E3-9099-C40C66FF867C}">
              <a14:compatExt xmlns:a14="http://schemas.microsoft.com/office/drawing/2010/main" spid="_x0000_s48147"/>
            </a:ext>
            <a:ext uri="{FF2B5EF4-FFF2-40B4-BE49-F238E27FC236}">
              <a16:creationId xmlns:a16="http://schemas.microsoft.com/office/drawing/2014/main" id="{00000000-0008-0000-0A00-00001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8148" name="Object 20" hidden="1">
          <a:extLst>
            <a:ext uri="{63B3BB69-23CF-44E3-9099-C40C66FF867C}">
              <a14:compatExt xmlns:a14="http://schemas.microsoft.com/office/drawing/2010/main" spid="_x0000_s48148"/>
            </a:ext>
            <a:ext uri="{FF2B5EF4-FFF2-40B4-BE49-F238E27FC236}">
              <a16:creationId xmlns:a16="http://schemas.microsoft.com/office/drawing/2014/main" id="{00000000-0008-0000-0A00-00001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8149" name="Object 21" hidden="1">
          <a:extLst>
            <a:ext uri="{63B3BB69-23CF-44E3-9099-C40C66FF867C}">
              <a14:compatExt xmlns:a14="http://schemas.microsoft.com/office/drawing/2010/main" spid="_x0000_s48149"/>
            </a:ext>
            <a:ext uri="{FF2B5EF4-FFF2-40B4-BE49-F238E27FC236}">
              <a16:creationId xmlns:a16="http://schemas.microsoft.com/office/drawing/2014/main" id="{00000000-0008-0000-0A00-00001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8150" name="Object 22" hidden="1">
          <a:extLst>
            <a:ext uri="{63B3BB69-23CF-44E3-9099-C40C66FF867C}">
              <a14:compatExt xmlns:a14="http://schemas.microsoft.com/office/drawing/2010/main" spid="_x0000_s48150"/>
            </a:ext>
            <a:ext uri="{FF2B5EF4-FFF2-40B4-BE49-F238E27FC236}">
              <a16:creationId xmlns:a16="http://schemas.microsoft.com/office/drawing/2014/main" id="{00000000-0008-0000-0A00-00001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8151" name="Object 23" hidden="1">
          <a:extLst>
            <a:ext uri="{63B3BB69-23CF-44E3-9099-C40C66FF867C}">
              <a14:compatExt xmlns:a14="http://schemas.microsoft.com/office/drawing/2010/main" spid="_x0000_s48151"/>
            </a:ext>
            <a:ext uri="{FF2B5EF4-FFF2-40B4-BE49-F238E27FC236}">
              <a16:creationId xmlns:a16="http://schemas.microsoft.com/office/drawing/2014/main" id="{00000000-0008-0000-0A00-00001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8152" name="Object 24" hidden="1">
          <a:extLst>
            <a:ext uri="{63B3BB69-23CF-44E3-9099-C40C66FF867C}">
              <a14:compatExt xmlns:a14="http://schemas.microsoft.com/office/drawing/2010/main" spid="_x0000_s48152"/>
            </a:ext>
            <a:ext uri="{FF2B5EF4-FFF2-40B4-BE49-F238E27FC236}">
              <a16:creationId xmlns:a16="http://schemas.microsoft.com/office/drawing/2014/main" id="{00000000-0008-0000-0A00-00001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8153" name="Object 25" hidden="1">
          <a:extLst>
            <a:ext uri="{63B3BB69-23CF-44E3-9099-C40C66FF867C}">
              <a14:compatExt xmlns:a14="http://schemas.microsoft.com/office/drawing/2010/main" spid="_x0000_s48153"/>
            </a:ext>
            <a:ext uri="{FF2B5EF4-FFF2-40B4-BE49-F238E27FC236}">
              <a16:creationId xmlns:a16="http://schemas.microsoft.com/office/drawing/2014/main" id="{00000000-0008-0000-0A00-00001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8154" name="Object 26" hidden="1">
          <a:extLst>
            <a:ext uri="{63B3BB69-23CF-44E3-9099-C40C66FF867C}">
              <a14:compatExt xmlns:a14="http://schemas.microsoft.com/office/drawing/2010/main" spid="_x0000_s48154"/>
            </a:ext>
            <a:ext uri="{FF2B5EF4-FFF2-40B4-BE49-F238E27FC236}">
              <a16:creationId xmlns:a16="http://schemas.microsoft.com/office/drawing/2014/main" id="{00000000-0008-0000-0A00-00001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8155" name="Object 27" hidden="1">
          <a:extLst>
            <a:ext uri="{63B3BB69-23CF-44E3-9099-C40C66FF867C}">
              <a14:compatExt xmlns:a14="http://schemas.microsoft.com/office/drawing/2010/main" spid="_x0000_s48155"/>
            </a:ext>
            <a:ext uri="{FF2B5EF4-FFF2-40B4-BE49-F238E27FC236}">
              <a16:creationId xmlns:a16="http://schemas.microsoft.com/office/drawing/2014/main" id="{00000000-0008-0000-0A00-00001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8156" name="Object 28" hidden="1">
          <a:extLst>
            <a:ext uri="{63B3BB69-23CF-44E3-9099-C40C66FF867C}">
              <a14:compatExt xmlns:a14="http://schemas.microsoft.com/office/drawing/2010/main" spid="_x0000_s48156"/>
            </a:ext>
            <a:ext uri="{FF2B5EF4-FFF2-40B4-BE49-F238E27FC236}">
              <a16:creationId xmlns:a16="http://schemas.microsoft.com/office/drawing/2014/main" id="{00000000-0008-0000-0A00-00001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8157" name="Object 29" hidden="1">
          <a:extLst>
            <a:ext uri="{63B3BB69-23CF-44E3-9099-C40C66FF867C}">
              <a14:compatExt xmlns:a14="http://schemas.microsoft.com/office/drawing/2010/main" spid="_x0000_s48157"/>
            </a:ext>
            <a:ext uri="{FF2B5EF4-FFF2-40B4-BE49-F238E27FC236}">
              <a16:creationId xmlns:a16="http://schemas.microsoft.com/office/drawing/2014/main" id="{00000000-0008-0000-0A00-00001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8158" name="Object 30" hidden="1">
          <a:extLst>
            <a:ext uri="{63B3BB69-23CF-44E3-9099-C40C66FF867C}">
              <a14:compatExt xmlns:a14="http://schemas.microsoft.com/office/drawing/2010/main" spid="_x0000_s48158"/>
            </a:ext>
            <a:ext uri="{FF2B5EF4-FFF2-40B4-BE49-F238E27FC236}">
              <a16:creationId xmlns:a16="http://schemas.microsoft.com/office/drawing/2014/main" id="{00000000-0008-0000-0A00-00001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8159" name="Object 31" hidden="1">
          <a:extLst>
            <a:ext uri="{63B3BB69-23CF-44E3-9099-C40C66FF867C}">
              <a14:compatExt xmlns:a14="http://schemas.microsoft.com/office/drawing/2010/main" spid="_x0000_s48159"/>
            </a:ext>
            <a:ext uri="{FF2B5EF4-FFF2-40B4-BE49-F238E27FC236}">
              <a16:creationId xmlns:a16="http://schemas.microsoft.com/office/drawing/2014/main" id="{00000000-0008-0000-0A00-00001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8160" name="Object 32" hidden="1">
          <a:extLst>
            <a:ext uri="{63B3BB69-23CF-44E3-9099-C40C66FF867C}">
              <a14:compatExt xmlns:a14="http://schemas.microsoft.com/office/drawing/2010/main" spid="_x0000_s48160"/>
            </a:ext>
            <a:ext uri="{FF2B5EF4-FFF2-40B4-BE49-F238E27FC236}">
              <a16:creationId xmlns:a16="http://schemas.microsoft.com/office/drawing/2014/main" id="{00000000-0008-0000-0A00-00002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8161" name="Object 33" hidden="1">
          <a:extLst>
            <a:ext uri="{63B3BB69-23CF-44E3-9099-C40C66FF867C}">
              <a14:compatExt xmlns:a14="http://schemas.microsoft.com/office/drawing/2010/main" spid="_x0000_s48161"/>
            </a:ext>
            <a:ext uri="{FF2B5EF4-FFF2-40B4-BE49-F238E27FC236}">
              <a16:creationId xmlns:a16="http://schemas.microsoft.com/office/drawing/2014/main" id="{00000000-0008-0000-0A00-00002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8162" name="Object 34" hidden="1">
          <a:extLst>
            <a:ext uri="{63B3BB69-23CF-44E3-9099-C40C66FF867C}">
              <a14:compatExt xmlns:a14="http://schemas.microsoft.com/office/drawing/2010/main" spid="_x0000_s48162"/>
            </a:ext>
            <a:ext uri="{FF2B5EF4-FFF2-40B4-BE49-F238E27FC236}">
              <a16:creationId xmlns:a16="http://schemas.microsoft.com/office/drawing/2014/main" id="{00000000-0008-0000-0A00-00002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8163" name="Object 35" hidden="1">
          <a:extLst>
            <a:ext uri="{63B3BB69-23CF-44E3-9099-C40C66FF867C}">
              <a14:compatExt xmlns:a14="http://schemas.microsoft.com/office/drawing/2010/main" spid="_x0000_s48163"/>
            </a:ext>
            <a:ext uri="{FF2B5EF4-FFF2-40B4-BE49-F238E27FC236}">
              <a16:creationId xmlns:a16="http://schemas.microsoft.com/office/drawing/2014/main" id="{00000000-0008-0000-0A00-00002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8164" name="Object 36" hidden="1">
          <a:extLst>
            <a:ext uri="{63B3BB69-23CF-44E3-9099-C40C66FF867C}">
              <a14:compatExt xmlns:a14="http://schemas.microsoft.com/office/drawing/2010/main" spid="_x0000_s48164"/>
            </a:ext>
            <a:ext uri="{FF2B5EF4-FFF2-40B4-BE49-F238E27FC236}">
              <a16:creationId xmlns:a16="http://schemas.microsoft.com/office/drawing/2014/main" id="{00000000-0008-0000-0A00-00002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8165" name="Object 37" hidden="1">
          <a:extLst>
            <a:ext uri="{63B3BB69-23CF-44E3-9099-C40C66FF867C}">
              <a14:compatExt xmlns:a14="http://schemas.microsoft.com/office/drawing/2010/main" spid="_x0000_s48165"/>
            </a:ext>
            <a:ext uri="{FF2B5EF4-FFF2-40B4-BE49-F238E27FC236}">
              <a16:creationId xmlns:a16="http://schemas.microsoft.com/office/drawing/2014/main" id="{00000000-0008-0000-0A00-00002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8166" name="Object 38" hidden="1">
          <a:extLst>
            <a:ext uri="{63B3BB69-23CF-44E3-9099-C40C66FF867C}">
              <a14:compatExt xmlns:a14="http://schemas.microsoft.com/office/drawing/2010/main" spid="_x0000_s48166"/>
            </a:ext>
            <a:ext uri="{FF2B5EF4-FFF2-40B4-BE49-F238E27FC236}">
              <a16:creationId xmlns:a16="http://schemas.microsoft.com/office/drawing/2014/main" id="{00000000-0008-0000-0A00-00002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8167" name="Object 39" hidden="1">
          <a:extLst>
            <a:ext uri="{63B3BB69-23CF-44E3-9099-C40C66FF867C}">
              <a14:compatExt xmlns:a14="http://schemas.microsoft.com/office/drawing/2010/main" spid="_x0000_s48167"/>
            </a:ext>
            <a:ext uri="{FF2B5EF4-FFF2-40B4-BE49-F238E27FC236}">
              <a16:creationId xmlns:a16="http://schemas.microsoft.com/office/drawing/2014/main" id="{00000000-0008-0000-0A00-00002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8168" name="Object 40" hidden="1">
          <a:extLst>
            <a:ext uri="{63B3BB69-23CF-44E3-9099-C40C66FF867C}">
              <a14:compatExt xmlns:a14="http://schemas.microsoft.com/office/drawing/2010/main" spid="_x0000_s48168"/>
            </a:ext>
            <a:ext uri="{FF2B5EF4-FFF2-40B4-BE49-F238E27FC236}">
              <a16:creationId xmlns:a16="http://schemas.microsoft.com/office/drawing/2014/main" id="{00000000-0008-0000-0A00-00002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8169" name="Object 41" hidden="1">
          <a:extLst>
            <a:ext uri="{63B3BB69-23CF-44E3-9099-C40C66FF867C}">
              <a14:compatExt xmlns:a14="http://schemas.microsoft.com/office/drawing/2010/main" spid="_x0000_s48169"/>
            </a:ext>
            <a:ext uri="{FF2B5EF4-FFF2-40B4-BE49-F238E27FC236}">
              <a16:creationId xmlns:a16="http://schemas.microsoft.com/office/drawing/2014/main" id="{00000000-0008-0000-0A00-00002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8170" name="Object 42" hidden="1">
          <a:extLst>
            <a:ext uri="{63B3BB69-23CF-44E3-9099-C40C66FF867C}">
              <a14:compatExt xmlns:a14="http://schemas.microsoft.com/office/drawing/2010/main" spid="_x0000_s48170"/>
            </a:ext>
            <a:ext uri="{FF2B5EF4-FFF2-40B4-BE49-F238E27FC236}">
              <a16:creationId xmlns:a16="http://schemas.microsoft.com/office/drawing/2014/main" id="{00000000-0008-0000-0A00-00002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8171" name="Object 43" hidden="1">
          <a:extLst>
            <a:ext uri="{63B3BB69-23CF-44E3-9099-C40C66FF867C}">
              <a14:compatExt xmlns:a14="http://schemas.microsoft.com/office/drawing/2010/main" spid="_x0000_s48171"/>
            </a:ext>
            <a:ext uri="{FF2B5EF4-FFF2-40B4-BE49-F238E27FC236}">
              <a16:creationId xmlns:a16="http://schemas.microsoft.com/office/drawing/2014/main" id="{00000000-0008-0000-0A00-00002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8172" name="Object 44" hidden="1">
          <a:extLst>
            <a:ext uri="{63B3BB69-23CF-44E3-9099-C40C66FF867C}">
              <a14:compatExt xmlns:a14="http://schemas.microsoft.com/office/drawing/2010/main" spid="_x0000_s48172"/>
            </a:ext>
            <a:ext uri="{FF2B5EF4-FFF2-40B4-BE49-F238E27FC236}">
              <a16:creationId xmlns:a16="http://schemas.microsoft.com/office/drawing/2014/main" id="{00000000-0008-0000-0A00-00002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8173" name="Object 45" hidden="1">
          <a:extLst>
            <a:ext uri="{63B3BB69-23CF-44E3-9099-C40C66FF867C}">
              <a14:compatExt xmlns:a14="http://schemas.microsoft.com/office/drawing/2010/main" spid="_x0000_s48173"/>
            </a:ext>
            <a:ext uri="{FF2B5EF4-FFF2-40B4-BE49-F238E27FC236}">
              <a16:creationId xmlns:a16="http://schemas.microsoft.com/office/drawing/2014/main" id="{00000000-0008-0000-0A00-00002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8174" name="Object 46" hidden="1">
          <a:extLst>
            <a:ext uri="{63B3BB69-23CF-44E3-9099-C40C66FF867C}">
              <a14:compatExt xmlns:a14="http://schemas.microsoft.com/office/drawing/2010/main" spid="_x0000_s48174"/>
            </a:ext>
            <a:ext uri="{FF2B5EF4-FFF2-40B4-BE49-F238E27FC236}">
              <a16:creationId xmlns:a16="http://schemas.microsoft.com/office/drawing/2014/main" id="{00000000-0008-0000-0A00-00002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8175" name="Object 47" hidden="1">
          <a:extLst>
            <a:ext uri="{63B3BB69-23CF-44E3-9099-C40C66FF867C}">
              <a14:compatExt xmlns:a14="http://schemas.microsoft.com/office/drawing/2010/main" spid="_x0000_s48175"/>
            </a:ext>
            <a:ext uri="{FF2B5EF4-FFF2-40B4-BE49-F238E27FC236}">
              <a16:creationId xmlns:a16="http://schemas.microsoft.com/office/drawing/2014/main" id="{00000000-0008-0000-0A00-00002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8176" name="Object 48" hidden="1">
          <a:extLst>
            <a:ext uri="{63B3BB69-23CF-44E3-9099-C40C66FF867C}">
              <a14:compatExt xmlns:a14="http://schemas.microsoft.com/office/drawing/2010/main" spid="_x0000_s48176"/>
            </a:ext>
            <a:ext uri="{FF2B5EF4-FFF2-40B4-BE49-F238E27FC236}">
              <a16:creationId xmlns:a16="http://schemas.microsoft.com/office/drawing/2014/main" id="{00000000-0008-0000-0A00-00003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8177" name="Object 49" hidden="1">
          <a:extLst>
            <a:ext uri="{63B3BB69-23CF-44E3-9099-C40C66FF867C}">
              <a14:compatExt xmlns:a14="http://schemas.microsoft.com/office/drawing/2010/main" spid="_x0000_s48177"/>
            </a:ext>
            <a:ext uri="{FF2B5EF4-FFF2-40B4-BE49-F238E27FC236}">
              <a16:creationId xmlns:a16="http://schemas.microsoft.com/office/drawing/2014/main" id="{00000000-0008-0000-0A00-00003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8178" name="Object 50" hidden="1">
          <a:extLst>
            <a:ext uri="{63B3BB69-23CF-44E3-9099-C40C66FF867C}">
              <a14:compatExt xmlns:a14="http://schemas.microsoft.com/office/drawing/2010/main" spid="_x0000_s48178"/>
            </a:ext>
            <a:ext uri="{FF2B5EF4-FFF2-40B4-BE49-F238E27FC236}">
              <a16:creationId xmlns:a16="http://schemas.microsoft.com/office/drawing/2014/main" id="{00000000-0008-0000-0A00-00003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8179" name="Object 51" hidden="1">
          <a:extLst>
            <a:ext uri="{63B3BB69-23CF-44E3-9099-C40C66FF867C}">
              <a14:compatExt xmlns:a14="http://schemas.microsoft.com/office/drawing/2010/main" spid="_x0000_s48179"/>
            </a:ext>
            <a:ext uri="{FF2B5EF4-FFF2-40B4-BE49-F238E27FC236}">
              <a16:creationId xmlns:a16="http://schemas.microsoft.com/office/drawing/2014/main" id="{00000000-0008-0000-0A00-000033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8180" name="Object 52" hidden="1">
          <a:extLst>
            <a:ext uri="{63B3BB69-23CF-44E3-9099-C40C66FF867C}">
              <a14:compatExt xmlns:a14="http://schemas.microsoft.com/office/drawing/2010/main" spid="_x0000_s48180"/>
            </a:ext>
            <a:ext uri="{FF2B5EF4-FFF2-40B4-BE49-F238E27FC236}">
              <a16:creationId xmlns:a16="http://schemas.microsoft.com/office/drawing/2014/main" id="{00000000-0008-0000-0A00-000034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8181" name="Object 53" hidden="1">
          <a:extLst>
            <a:ext uri="{63B3BB69-23CF-44E3-9099-C40C66FF867C}">
              <a14:compatExt xmlns:a14="http://schemas.microsoft.com/office/drawing/2010/main" spid="_x0000_s48181"/>
            </a:ext>
            <a:ext uri="{FF2B5EF4-FFF2-40B4-BE49-F238E27FC236}">
              <a16:creationId xmlns:a16="http://schemas.microsoft.com/office/drawing/2014/main" id="{00000000-0008-0000-0A00-000035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8182" name="Object 54" hidden="1">
          <a:extLst>
            <a:ext uri="{63B3BB69-23CF-44E3-9099-C40C66FF867C}">
              <a14:compatExt xmlns:a14="http://schemas.microsoft.com/office/drawing/2010/main" spid="_x0000_s48182"/>
            </a:ext>
            <a:ext uri="{FF2B5EF4-FFF2-40B4-BE49-F238E27FC236}">
              <a16:creationId xmlns:a16="http://schemas.microsoft.com/office/drawing/2014/main" id="{00000000-0008-0000-0A00-000036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8183" name="Object 55" hidden="1">
          <a:extLst>
            <a:ext uri="{63B3BB69-23CF-44E3-9099-C40C66FF867C}">
              <a14:compatExt xmlns:a14="http://schemas.microsoft.com/office/drawing/2010/main" spid="_x0000_s48183"/>
            </a:ext>
            <a:ext uri="{FF2B5EF4-FFF2-40B4-BE49-F238E27FC236}">
              <a16:creationId xmlns:a16="http://schemas.microsoft.com/office/drawing/2014/main" id="{00000000-0008-0000-0A00-000037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8184" name="Object 56" hidden="1">
          <a:extLst>
            <a:ext uri="{63B3BB69-23CF-44E3-9099-C40C66FF867C}">
              <a14:compatExt xmlns:a14="http://schemas.microsoft.com/office/drawing/2010/main" spid="_x0000_s48184"/>
            </a:ext>
            <a:ext uri="{FF2B5EF4-FFF2-40B4-BE49-F238E27FC236}">
              <a16:creationId xmlns:a16="http://schemas.microsoft.com/office/drawing/2014/main" id="{00000000-0008-0000-0A00-000038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8185" name="Object 57" hidden="1">
          <a:extLst>
            <a:ext uri="{63B3BB69-23CF-44E3-9099-C40C66FF867C}">
              <a14:compatExt xmlns:a14="http://schemas.microsoft.com/office/drawing/2010/main" spid="_x0000_s48185"/>
            </a:ext>
            <a:ext uri="{FF2B5EF4-FFF2-40B4-BE49-F238E27FC236}">
              <a16:creationId xmlns:a16="http://schemas.microsoft.com/office/drawing/2014/main" id="{00000000-0008-0000-0A00-000039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8186" name="Object 58" hidden="1">
          <a:extLst>
            <a:ext uri="{63B3BB69-23CF-44E3-9099-C40C66FF867C}">
              <a14:compatExt xmlns:a14="http://schemas.microsoft.com/office/drawing/2010/main" spid="_x0000_s48186"/>
            </a:ext>
            <a:ext uri="{FF2B5EF4-FFF2-40B4-BE49-F238E27FC236}">
              <a16:creationId xmlns:a16="http://schemas.microsoft.com/office/drawing/2014/main" id="{00000000-0008-0000-0A00-00003A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8187" name="Object 59" hidden="1">
          <a:extLst>
            <a:ext uri="{63B3BB69-23CF-44E3-9099-C40C66FF867C}">
              <a14:compatExt xmlns:a14="http://schemas.microsoft.com/office/drawing/2010/main" spid="_x0000_s48187"/>
            </a:ext>
            <a:ext uri="{FF2B5EF4-FFF2-40B4-BE49-F238E27FC236}">
              <a16:creationId xmlns:a16="http://schemas.microsoft.com/office/drawing/2014/main" id="{00000000-0008-0000-0A00-00003B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8188" name="Object 60" hidden="1">
          <a:extLst>
            <a:ext uri="{63B3BB69-23CF-44E3-9099-C40C66FF867C}">
              <a14:compatExt xmlns:a14="http://schemas.microsoft.com/office/drawing/2010/main" spid="_x0000_s48188"/>
            </a:ext>
            <a:ext uri="{FF2B5EF4-FFF2-40B4-BE49-F238E27FC236}">
              <a16:creationId xmlns:a16="http://schemas.microsoft.com/office/drawing/2014/main" id="{00000000-0008-0000-0A00-00003C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8189" name="Object 61" hidden="1">
          <a:extLst>
            <a:ext uri="{63B3BB69-23CF-44E3-9099-C40C66FF867C}">
              <a14:compatExt xmlns:a14="http://schemas.microsoft.com/office/drawing/2010/main" spid="_x0000_s48189"/>
            </a:ext>
            <a:ext uri="{FF2B5EF4-FFF2-40B4-BE49-F238E27FC236}">
              <a16:creationId xmlns:a16="http://schemas.microsoft.com/office/drawing/2014/main" id="{00000000-0008-0000-0A00-00003D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8190" name="Object 62" hidden="1">
          <a:extLst>
            <a:ext uri="{63B3BB69-23CF-44E3-9099-C40C66FF867C}">
              <a14:compatExt xmlns:a14="http://schemas.microsoft.com/office/drawing/2010/main" spid="_x0000_s48190"/>
            </a:ext>
            <a:ext uri="{FF2B5EF4-FFF2-40B4-BE49-F238E27FC236}">
              <a16:creationId xmlns:a16="http://schemas.microsoft.com/office/drawing/2014/main" id="{00000000-0008-0000-0A00-00003E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8191" name="Object 63" hidden="1">
          <a:extLst>
            <a:ext uri="{63B3BB69-23CF-44E3-9099-C40C66FF867C}">
              <a14:compatExt xmlns:a14="http://schemas.microsoft.com/office/drawing/2010/main" spid="_x0000_s48191"/>
            </a:ext>
            <a:ext uri="{FF2B5EF4-FFF2-40B4-BE49-F238E27FC236}">
              <a16:creationId xmlns:a16="http://schemas.microsoft.com/office/drawing/2014/main" id="{00000000-0008-0000-0A00-00003F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8192" name="Object 64" hidden="1">
          <a:extLst>
            <a:ext uri="{63B3BB69-23CF-44E3-9099-C40C66FF867C}">
              <a14:compatExt xmlns:a14="http://schemas.microsoft.com/office/drawing/2010/main" spid="_x0000_s48192"/>
            </a:ext>
            <a:ext uri="{FF2B5EF4-FFF2-40B4-BE49-F238E27FC236}">
              <a16:creationId xmlns:a16="http://schemas.microsoft.com/office/drawing/2014/main" id="{00000000-0008-0000-0A00-000040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8193" name="Object 65" hidden="1">
          <a:extLst>
            <a:ext uri="{63B3BB69-23CF-44E3-9099-C40C66FF867C}">
              <a14:compatExt xmlns:a14="http://schemas.microsoft.com/office/drawing/2010/main" spid="_x0000_s48193"/>
            </a:ext>
            <a:ext uri="{FF2B5EF4-FFF2-40B4-BE49-F238E27FC236}">
              <a16:creationId xmlns:a16="http://schemas.microsoft.com/office/drawing/2014/main" id="{00000000-0008-0000-0A00-000041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8194" name="Object 66" hidden="1">
          <a:extLst>
            <a:ext uri="{63B3BB69-23CF-44E3-9099-C40C66FF867C}">
              <a14:compatExt xmlns:a14="http://schemas.microsoft.com/office/drawing/2010/main" spid="_x0000_s48194"/>
            </a:ext>
            <a:ext uri="{FF2B5EF4-FFF2-40B4-BE49-F238E27FC236}">
              <a16:creationId xmlns:a16="http://schemas.microsoft.com/office/drawing/2014/main" id="{00000000-0008-0000-0A00-000042BC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49153" name="Object 1" hidden="1">
          <a:extLst>
            <a:ext uri="{63B3BB69-23CF-44E3-9099-C40C66FF867C}">
              <a14:compatExt xmlns:a14="http://schemas.microsoft.com/office/drawing/2010/main" spid="_x0000_s49153"/>
            </a:ext>
            <a:ext uri="{FF2B5EF4-FFF2-40B4-BE49-F238E27FC236}">
              <a16:creationId xmlns:a16="http://schemas.microsoft.com/office/drawing/2014/main" id="{00000000-0008-0000-0B00-00000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49154" name="Object 2" hidden="1">
          <a:extLst>
            <a:ext uri="{63B3BB69-23CF-44E3-9099-C40C66FF867C}">
              <a14:compatExt xmlns:a14="http://schemas.microsoft.com/office/drawing/2010/main" spid="_x0000_s49154"/>
            </a:ext>
            <a:ext uri="{FF2B5EF4-FFF2-40B4-BE49-F238E27FC236}">
              <a16:creationId xmlns:a16="http://schemas.microsoft.com/office/drawing/2014/main" id="{00000000-0008-0000-0B00-00000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49155" name="Object 3" hidden="1">
          <a:extLst>
            <a:ext uri="{63B3BB69-23CF-44E3-9099-C40C66FF867C}">
              <a14:compatExt xmlns:a14="http://schemas.microsoft.com/office/drawing/2010/main" spid="_x0000_s49155"/>
            </a:ext>
            <a:ext uri="{FF2B5EF4-FFF2-40B4-BE49-F238E27FC236}">
              <a16:creationId xmlns:a16="http://schemas.microsoft.com/office/drawing/2014/main" id="{00000000-0008-0000-0B00-00000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49156" name="Object 4" hidden="1">
          <a:extLst>
            <a:ext uri="{63B3BB69-23CF-44E3-9099-C40C66FF867C}">
              <a14:compatExt xmlns:a14="http://schemas.microsoft.com/office/drawing/2010/main" spid="_x0000_s49156"/>
            </a:ext>
            <a:ext uri="{FF2B5EF4-FFF2-40B4-BE49-F238E27FC236}">
              <a16:creationId xmlns:a16="http://schemas.microsoft.com/office/drawing/2014/main" id="{00000000-0008-0000-0B00-00000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49157" name="Object 5" hidden="1">
          <a:extLst>
            <a:ext uri="{63B3BB69-23CF-44E3-9099-C40C66FF867C}">
              <a14:compatExt xmlns:a14="http://schemas.microsoft.com/office/drawing/2010/main" spid="_x0000_s49157"/>
            </a:ext>
            <a:ext uri="{FF2B5EF4-FFF2-40B4-BE49-F238E27FC236}">
              <a16:creationId xmlns:a16="http://schemas.microsoft.com/office/drawing/2014/main" id="{00000000-0008-0000-0B00-00000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49158" name="Object 6" hidden="1">
          <a:extLst>
            <a:ext uri="{63B3BB69-23CF-44E3-9099-C40C66FF867C}">
              <a14:compatExt xmlns:a14="http://schemas.microsoft.com/office/drawing/2010/main" spid="_x0000_s49158"/>
            </a:ext>
            <a:ext uri="{FF2B5EF4-FFF2-40B4-BE49-F238E27FC236}">
              <a16:creationId xmlns:a16="http://schemas.microsoft.com/office/drawing/2014/main" id="{00000000-0008-0000-0B00-00000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49159" name="Object 7" hidden="1">
          <a:extLst>
            <a:ext uri="{63B3BB69-23CF-44E3-9099-C40C66FF867C}">
              <a14:compatExt xmlns:a14="http://schemas.microsoft.com/office/drawing/2010/main" spid="_x0000_s49159"/>
            </a:ext>
            <a:ext uri="{FF2B5EF4-FFF2-40B4-BE49-F238E27FC236}">
              <a16:creationId xmlns:a16="http://schemas.microsoft.com/office/drawing/2014/main" id="{00000000-0008-0000-0B00-00000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49160" name="Object 8" hidden="1">
          <a:extLst>
            <a:ext uri="{63B3BB69-23CF-44E3-9099-C40C66FF867C}">
              <a14:compatExt xmlns:a14="http://schemas.microsoft.com/office/drawing/2010/main" spid="_x0000_s49160"/>
            </a:ext>
            <a:ext uri="{FF2B5EF4-FFF2-40B4-BE49-F238E27FC236}">
              <a16:creationId xmlns:a16="http://schemas.microsoft.com/office/drawing/2014/main" id="{00000000-0008-0000-0B00-00000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49161" name="Object 9" hidden="1">
          <a:extLst>
            <a:ext uri="{63B3BB69-23CF-44E3-9099-C40C66FF867C}">
              <a14:compatExt xmlns:a14="http://schemas.microsoft.com/office/drawing/2010/main" spid="_x0000_s49161"/>
            </a:ext>
            <a:ext uri="{FF2B5EF4-FFF2-40B4-BE49-F238E27FC236}">
              <a16:creationId xmlns:a16="http://schemas.microsoft.com/office/drawing/2014/main" id="{00000000-0008-0000-0B00-00000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49162" name="Object 10" hidden="1">
          <a:extLst>
            <a:ext uri="{63B3BB69-23CF-44E3-9099-C40C66FF867C}">
              <a14:compatExt xmlns:a14="http://schemas.microsoft.com/office/drawing/2010/main" spid="_x0000_s49162"/>
            </a:ext>
            <a:ext uri="{FF2B5EF4-FFF2-40B4-BE49-F238E27FC236}">
              <a16:creationId xmlns:a16="http://schemas.microsoft.com/office/drawing/2014/main" id="{00000000-0008-0000-0B00-00000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49163" name="Object 11" hidden="1">
          <a:extLst>
            <a:ext uri="{63B3BB69-23CF-44E3-9099-C40C66FF867C}">
              <a14:compatExt xmlns:a14="http://schemas.microsoft.com/office/drawing/2010/main" spid="_x0000_s49163"/>
            </a:ext>
            <a:ext uri="{FF2B5EF4-FFF2-40B4-BE49-F238E27FC236}">
              <a16:creationId xmlns:a16="http://schemas.microsoft.com/office/drawing/2014/main" id="{00000000-0008-0000-0B00-00000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49164" name="Object 12" hidden="1">
          <a:extLst>
            <a:ext uri="{63B3BB69-23CF-44E3-9099-C40C66FF867C}">
              <a14:compatExt xmlns:a14="http://schemas.microsoft.com/office/drawing/2010/main" spid="_x0000_s49164"/>
            </a:ext>
            <a:ext uri="{FF2B5EF4-FFF2-40B4-BE49-F238E27FC236}">
              <a16:creationId xmlns:a16="http://schemas.microsoft.com/office/drawing/2014/main" id="{00000000-0008-0000-0B00-00000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49165" name="Object 13" hidden="1">
          <a:extLst>
            <a:ext uri="{63B3BB69-23CF-44E3-9099-C40C66FF867C}">
              <a14:compatExt xmlns:a14="http://schemas.microsoft.com/office/drawing/2010/main" spid="_x0000_s49165"/>
            </a:ext>
            <a:ext uri="{FF2B5EF4-FFF2-40B4-BE49-F238E27FC236}">
              <a16:creationId xmlns:a16="http://schemas.microsoft.com/office/drawing/2014/main" id="{00000000-0008-0000-0B00-00000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49166" name="Object 14" hidden="1">
          <a:extLst>
            <a:ext uri="{63B3BB69-23CF-44E3-9099-C40C66FF867C}">
              <a14:compatExt xmlns:a14="http://schemas.microsoft.com/office/drawing/2010/main" spid="_x0000_s49166"/>
            </a:ext>
            <a:ext uri="{FF2B5EF4-FFF2-40B4-BE49-F238E27FC236}">
              <a16:creationId xmlns:a16="http://schemas.microsoft.com/office/drawing/2014/main" id="{00000000-0008-0000-0B00-00000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49167" name="Object 15" hidden="1">
          <a:extLst>
            <a:ext uri="{63B3BB69-23CF-44E3-9099-C40C66FF867C}">
              <a14:compatExt xmlns:a14="http://schemas.microsoft.com/office/drawing/2010/main" spid="_x0000_s49167"/>
            </a:ext>
            <a:ext uri="{FF2B5EF4-FFF2-40B4-BE49-F238E27FC236}">
              <a16:creationId xmlns:a16="http://schemas.microsoft.com/office/drawing/2014/main" id="{00000000-0008-0000-0B00-00000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49168" name="Object 16" hidden="1">
          <a:extLst>
            <a:ext uri="{63B3BB69-23CF-44E3-9099-C40C66FF867C}">
              <a14:compatExt xmlns:a14="http://schemas.microsoft.com/office/drawing/2010/main" spid="_x0000_s49168"/>
            </a:ext>
            <a:ext uri="{FF2B5EF4-FFF2-40B4-BE49-F238E27FC236}">
              <a16:creationId xmlns:a16="http://schemas.microsoft.com/office/drawing/2014/main" id="{00000000-0008-0000-0B00-00001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49169" name="Object 17" hidden="1">
          <a:extLst>
            <a:ext uri="{63B3BB69-23CF-44E3-9099-C40C66FF867C}">
              <a14:compatExt xmlns:a14="http://schemas.microsoft.com/office/drawing/2010/main" spid="_x0000_s49169"/>
            </a:ext>
            <a:ext uri="{FF2B5EF4-FFF2-40B4-BE49-F238E27FC236}">
              <a16:creationId xmlns:a16="http://schemas.microsoft.com/office/drawing/2014/main" id="{00000000-0008-0000-0B00-00001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49170" name="Object 18" hidden="1">
          <a:extLst>
            <a:ext uri="{63B3BB69-23CF-44E3-9099-C40C66FF867C}">
              <a14:compatExt xmlns:a14="http://schemas.microsoft.com/office/drawing/2010/main" spid="_x0000_s49170"/>
            </a:ext>
            <a:ext uri="{FF2B5EF4-FFF2-40B4-BE49-F238E27FC236}">
              <a16:creationId xmlns:a16="http://schemas.microsoft.com/office/drawing/2014/main" id="{00000000-0008-0000-0B00-00001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49171" name="Object 19" hidden="1">
          <a:extLst>
            <a:ext uri="{63B3BB69-23CF-44E3-9099-C40C66FF867C}">
              <a14:compatExt xmlns:a14="http://schemas.microsoft.com/office/drawing/2010/main" spid="_x0000_s49171"/>
            </a:ext>
            <a:ext uri="{FF2B5EF4-FFF2-40B4-BE49-F238E27FC236}">
              <a16:creationId xmlns:a16="http://schemas.microsoft.com/office/drawing/2014/main" id="{00000000-0008-0000-0B00-00001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49172" name="Object 20" hidden="1">
          <a:extLst>
            <a:ext uri="{63B3BB69-23CF-44E3-9099-C40C66FF867C}">
              <a14:compatExt xmlns:a14="http://schemas.microsoft.com/office/drawing/2010/main" spid="_x0000_s49172"/>
            </a:ext>
            <a:ext uri="{FF2B5EF4-FFF2-40B4-BE49-F238E27FC236}">
              <a16:creationId xmlns:a16="http://schemas.microsoft.com/office/drawing/2014/main" id="{00000000-0008-0000-0B00-00001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49173" name="Object 21" hidden="1">
          <a:extLst>
            <a:ext uri="{63B3BB69-23CF-44E3-9099-C40C66FF867C}">
              <a14:compatExt xmlns:a14="http://schemas.microsoft.com/office/drawing/2010/main" spid="_x0000_s49173"/>
            </a:ext>
            <a:ext uri="{FF2B5EF4-FFF2-40B4-BE49-F238E27FC236}">
              <a16:creationId xmlns:a16="http://schemas.microsoft.com/office/drawing/2014/main" id="{00000000-0008-0000-0B00-00001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49174" name="Object 22" hidden="1">
          <a:extLst>
            <a:ext uri="{63B3BB69-23CF-44E3-9099-C40C66FF867C}">
              <a14:compatExt xmlns:a14="http://schemas.microsoft.com/office/drawing/2010/main" spid="_x0000_s49174"/>
            </a:ext>
            <a:ext uri="{FF2B5EF4-FFF2-40B4-BE49-F238E27FC236}">
              <a16:creationId xmlns:a16="http://schemas.microsoft.com/office/drawing/2014/main" id="{00000000-0008-0000-0B00-00001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49175" name="Object 23" hidden="1">
          <a:extLst>
            <a:ext uri="{63B3BB69-23CF-44E3-9099-C40C66FF867C}">
              <a14:compatExt xmlns:a14="http://schemas.microsoft.com/office/drawing/2010/main" spid="_x0000_s49175"/>
            </a:ext>
            <a:ext uri="{FF2B5EF4-FFF2-40B4-BE49-F238E27FC236}">
              <a16:creationId xmlns:a16="http://schemas.microsoft.com/office/drawing/2014/main" id="{00000000-0008-0000-0B00-00001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49176" name="Object 24" hidden="1">
          <a:extLst>
            <a:ext uri="{63B3BB69-23CF-44E3-9099-C40C66FF867C}">
              <a14:compatExt xmlns:a14="http://schemas.microsoft.com/office/drawing/2010/main" spid="_x0000_s49176"/>
            </a:ext>
            <a:ext uri="{FF2B5EF4-FFF2-40B4-BE49-F238E27FC236}">
              <a16:creationId xmlns:a16="http://schemas.microsoft.com/office/drawing/2014/main" id="{00000000-0008-0000-0B00-00001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49177" name="Object 25" hidden="1">
          <a:extLst>
            <a:ext uri="{63B3BB69-23CF-44E3-9099-C40C66FF867C}">
              <a14:compatExt xmlns:a14="http://schemas.microsoft.com/office/drawing/2010/main" spid="_x0000_s49177"/>
            </a:ext>
            <a:ext uri="{FF2B5EF4-FFF2-40B4-BE49-F238E27FC236}">
              <a16:creationId xmlns:a16="http://schemas.microsoft.com/office/drawing/2014/main" id="{00000000-0008-0000-0B00-00001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49178" name="Object 26" hidden="1">
          <a:extLst>
            <a:ext uri="{63B3BB69-23CF-44E3-9099-C40C66FF867C}">
              <a14:compatExt xmlns:a14="http://schemas.microsoft.com/office/drawing/2010/main" spid="_x0000_s49178"/>
            </a:ext>
            <a:ext uri="{FF2B5EF4-FFF2-40B4-BE49-F238E27FC236}">
              <a16:creationId xmlns:a16="http://schemas.microsoft.com/office/drawing/2014/main" id="{00000000-0008-0000-0B00-00001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49179" name="Object 27" hidden="1">
          <a:extLst>
            <a:ext uri="{63B3BB69-23CF-44E3-9099-C40C66FF867C}">
              <a14:compatExt xmlns:a14="http://schemas.microsoft.com/office/drawing/2010/main" spid="_x0000_s49179"/>
            </a:ext>
            <a:ext uri="{FF2B5EF4-FFF2-40B4-BE49-F238E27FC236}">
              <a16:creationId xmlns:a16="http://schemas.microsoft.com/office/drawing/2014/main" id="{00000000-0008-0000-0B00-00001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49180" name="Object 28" hidden="1">
          <a:extLst>
            <a:ext uri="{63B3BB69-23CF-44E3-9099-C40C66FF867C}">
              <a14:compatExt xmlns:a14="http://schemas.microsoft.com/office/drawing/2010/main" spid="_x0000_s49180"/>
            </a:ext>
            <a:ext uri="{FF2B5EF4-FFF2-40B4-BE49-F238E27FC236}">
              <a16:creationId xmlns:a16="http://schemas.microsoft.com/office/drawing/2014/main" id="{00000000-0008-0000-0B00-00001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49181" name="Object 29" hidden="1">
          <a:extLst>
            <a:ext uri="{63B3BB69-23CF-44E3-9099-C40C66FF867C}">
              <a14:compatExt xmlns:a14="http://schemas.microsoft.com/office/drawing/2010/main" spid="_x0000_s49181"/>
            </a:ext>
            <a:ext uri="{FF2B5EF4-FFF2-40B4-BE49-F238E27FC236}">
              <a16:creationId xmlns:a16="http://schemas.microsoft.com/office/drawing/2014/main" id="{00000000-0008-0000-0B00-00001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49182" name="Object 30" hidden="1">
          <a:extLst>
            <a:ext uri="{63B3BB69-23CF-44E3-9099-C40C66FF867C}">
              <a14:compatExt xmlns:a14="http://schemas.microsoft.com/office/drawing/2010/main" spid="_x0000_s49182"/>
            </a:ext>
            <a:ext uri="{FF2B5EF4-FFF2-40B4-BE49-F238E27FC236}">
              <a16:creationId xmlns:a16="http://schemas.microsoft.com/office/drawing/2014/main" id="{00000000-0008-0000-0B00-00001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49183" name="Object 31" hidden="1">
          <a:extLst>
            <a:ext uri="{63B3BB69-23CF-44E3-9099-C40C66FF867C}">
              <a14:compatExt xmlns:a14="http://schemas.microsoft.com/office/drawing/2010/main" spid="_x0000_s49183"/>
            </a:ext>
            <a:ext uri="{FF2B5EF4-FFF2-40B4-BE49-F238E27FC236}">
              <a16:creationId xmlns:a16="http://schemas.microsoft.com/office/drawing/2014/main" id="{00000000-0008-0000-0B00-00001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49184" name="Object 32" hidden="1">
          <a:extLst>
            <a:ext uri="{63B3BB69-23CF-44E3-9099-C40C66FF867C}">
              <a14:compatExt xmlns:a14="http://schemas.microsoft.com/office/drawing/2010/main" spid="_x0000_s49184"/>
            </a:ext>
            <a:ext uri="{FF2B5EF4-FFF2-40B4-BE49-F238E27FC236}">
              <a16:creationId xmlns:a16="http://schemas.microsoft.com/office/drawing/2014/main" id="{00000000-0008-0000-0B00-00002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49185" name="Object 33" hidden="1">
          <a:extLst>
            <a:ext uri="{63B3BB69-23CF-44E3-9099-C40C66FF867C}">
              <a14:compatExt xmlns:a14="http://schemas.microsoft.com/office/drawing/2010/main" spid="_x0000_s49185"/>
            </a:ext>
            <a:ext uri="{FF2B5EF4-FFF2-40B4-BE49-F238E27FC236}">
              <a16:creationId xmlns:a16="http://schemas.microsoft.com/office/drawing/2014/main" id="{00000000-0008-0000-0B00-00002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49186" name="Object 34" hidden="1">
          <a:extLst>
            <a:ext uri="{63B3BB69-23CF-44E3-9099-C40C66FF867C}">
              <a14:compatExt xmlns:a14="http://schemas.microsoft.com/office/drawing/2010/main" spid="_x0000_s49186"/>
            </a:ext>
            <a:ext uri="{FF2B5EF4-FFF2-40B4-BE49-F238E27FC236}">
              <a16:creationId xmlns:a16="http://schemas.microsoft.com/office/drawing/2014/main" id="{00000000-0008-0000-0B00-00002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49187" name="Object 35" hidden="1">
          <a:extLst>
            <a:ext uri="{63B3BB69-23CF-44E3-9099-C40C66FF867C}">
              <a14:compatExt xmlns:a14="http://schemas.microsoft.com/office/drawing/2010/main" spid="_x0000_s49187"/>
            </a:ext>
            <a:ext uri="{FF2B5EF4-FFF2-40B4-BE49-F238E27FC236}">
              <a16:creationId xmlns:a16="http://schemas.microsoft.com/office/drawing/2014/main" id="{00000000-0008-0000-0B00-00002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49188" name="Object 36" hidden="1">
          <a:extLst>
            <a:ext uri="{63B3BB69-23CF-44E3-9099-C40C66FF867C}">
              <a14:compatExt xmlns:a14="http://schemas.microsoft.com/office/drawing/2010/main" spid="_x0000_s49188"/>
            </a:ext>
            <a:ext uri="{FF2B5EF4-FFF2-40B4-BE49-F238E27FC236}">
              <a16:creationId xmlns:a16="http://schemas.microsoft.com/office/drawing/2014/main" id="{00000000-0008-0000-0B00-00002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49189" name="Object 37" hidden="1">
          <a:extLst>
            <a:ext uri="{63B3BB69-23CF-44E3-9099-C40C66FF867C}">
              <a14:compatExt xmlns:a14="http://schemas.microsoft.com/office/drawing/2010/main" spid="_x0000_s49189"/>
            </a:ext>
            <a:ext uri="{FF2B5EF4-FFF2-40B4-BE49-F238E27FC236}">
              <a16:creationId xmlns:a16="http://schemas.microsoft.com/office/drawing/2014/main" id="{00000000-0008-0000-0B00-00002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49190" name="Object 38" hidden="1">
          <a:extLst>
            <a:ext uri="{63B3BB69-23CF-44E3-9099-C40C66FF867C}">
              <a14:compatExt xmlns:a14="http://schemas.microsoft.com/office/drawing/2010/main" spid="_x0000_s49190"/>
            </a:ext>
            <a:ext uri="{FF2B5EF4-FFF2-40B4-BE49-F238E27FC236}">
              <a16:creationId xmlns:a16="http://schemas.microsoft.com/office/drawing/2014/main" id="{00000000-0008-0000-0B00-00002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49191" name="Object 39" hidden="1">
          <a:extLst>
            <a:ext uri="{63B3BB69-23CF-44E3-9099-C40C66FF867C}">
              <a14:compatExt xmlns:a14="http://schemas.microsoft.com/office/drawing/2010/main" spid="_x0000_s49191"/>
            </a:ext>
            <a:ext uri="{FF2B5EF4-FFF2-40B4-BE49-F238E27FC236}">
              <a16:creationId xmlns:a16="http://schemas.microsoft.com/office/drawing/2014/main" id="{00000000-0008-0000-0B00-00002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49192" name="Object 40" hidden="1">
          <a:extLst>
            <a:ext uri="{63B3BB69-23CF-44E3-9099-C40C66FF867C}">
              <a14:compatExt xmlns:a14="http://schemas.microsoft.com/office/drawing/2010/main" spid="_x0000_s49192"/>
            </a:ext>
            <a:ext uri="{FF2B5EF4-FFF2-40B4-BE49-F238E27FC236}">
              <a16:creationId xmlns:a16="http://schemas.microsoft.com/office/drawing/2014/main" id="{00000000-0008-0000-0B00-00002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49193" name="Object 41" hidden="1">
          <a:extLst>
            <a:ext uri="{63B3BB69-23CF-44E3-9099-C40C66FF867C}">
              <a14:compatExt xmlns:a14="http://schemas.microsoft.com/office/drawing/2010/main" spid="_x0000_s49193"/>
            </a:ext>
            <a:ext uri="{FF2B5EF4-FFF2-40B4-BE49-F238E27FC236}">
              <a16:creationId xmlns:a16="http://schemas.microsoft.com/office/drawing/2014/main" id="{00000000-0008-0000-0B00-00002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49194" name="Object 42" hidden="1">
          <a:extLst>
            <a:ext uri="{63B3BB69-23CF-44E3-9099-C40C66FF867C}">
              <a14:compatExt xmlns:a14="http://schemas.microsoft.com/office/drawing/2010/main" spid="_x0000_s49194"/>
            </a:ext>
            <a:ext uri="{FF2B5EF4-FFF2-40B4-BE49-F238E27FC236}">
              <a16:creationId xmlns:a16="http://schemas.microsoft.com/office/drawing/2014/main" id="{00000000-0008-0000-0B00-00002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49195" name="Object 43" hidden="1">
          <a:extLst>
            <a:ext uri="{63B3BB69-23CF-44E3-9099-C40C66FF867C}">
              <a14:compatExt xmlns:a14="http://schemas.microsoft.com/office/drawing/2010/main" spid="_x0000_s49195"/>
            </a:ext>
            <a:ext uri="{FF2B5EF4-FFF2-40B4-BE49-F238E27FC236}">
              <a16:creationId xmlns:a16="http://schemas.microsoft.com/office/drawing/2014/main" id="{00000000-0008-0000-0B00-00002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49196" name="Object 44" hidden="1">
          <a:extLst>
            <a:ext uri="{63B3BB69-23CF-44E3-9099-C40C66FF867C}">
              <a14:compatExt xmlns:a14="http://schemas.microsoft.com/office/drawing/2010/main" spid="_x0000_s49196"/>
            </a:ext>
            <a:ext uri="{FF2B5EF4-FFF2-40B4-BE49-F238E27FC236}">
              <a16:creationId xmlns:a16="http://schemas.microsoft.com/office/drawing/2014/main" id="{00000000-0008-0000-0B00-00002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49197" name="Object 45" hidden="1">
          <a:extLst>
            <a:ext uri="{63B3BB69-23CF-44E3-9099-C40C66FF867C}">
              <a14:compatExt xmlns:a14="http://schemas.microsoft.com/office/drawing/2010/main" spid="_x0000_s49197"/>
            </a:ext>
            <a:ext uri="{FF2B5EF4-FFF2-40B4-BE49-F238E27FC236}">
              <a16:creationId xmlns:a16="http://schemas.microsoft.com/office/drawing/2014/main" id="{00000000-0008-0000-0B00-00002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49198" name="Object 46" hidden="1">
          <a:extLst>
            <a:ext uri="{63B3BB69-23CF-44E3-9099-C40C66FF867C}">
              <a14:compatExt xmlns:a14="http://schemas.microsoft.com/office/drawing/2010/main" spid="_x0000_s49198"/>
            </a:ext>
            <a:ext uri="{FF2B5EF4-FFF2-40B4-BE49-F238E27FC236}">
              <a16:creationId xmlns:a16="http://schemas.microsoft.com/office/drawing/2014/main" id="{00000000-0008-0000-0B00-00002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49199" name="Object 47" hidden="1">
          <a:extLst>
            <a:ext uri="{63B3BB69-23CF-44E3-9099-C40C66FF867C}">
              <a14:compatExt xmlns:a14="http://schemas.microsoft.com/office/drawing/2010/main" spid="_x0000_s49199"/>
            </a:ext>
            <a:ext uri="{FF2B5EF4-FFF2-40B4-BE49-F238E27FC236}">
              <a16:creationId xmlns:a16="http://schemas.microsoft.com/office/drawing/2014/main" id="{00000000-0008-0000-0B00-00002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49200" name="Object 48" hidden="1">
          <a:extLst>
            <a:ext uri="{63B3BB69-23CF-44E3-9099-C40C66FF867C}">
              <a14:compatExt xmlns:a14="http://schemas.microsoft.com/office/drawing/2010/main" spid="_x0000_s49200"/>
            </a:ext>
            <a:ext uri="{FF2B5EF4-FFF2-40B4-BE49-F238E27FC236}">
              <a16:creationId xmlns:a16="http://schemas.microsoft.com/office/drawing/2014/main" id="{00000000-0008-0000-0B00-00003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49201" name="Object 49" hidden="1">
          <a:extLst>
            <a:ext uri="{63B3BB69-23CF-44E3-9099-C40C66FF867C}">
              <a14:compatExt xmlns:a14="http://schemas.microsoft.com/office/drawing/2010/main" spid="_x0000_s49201"/>
            </a:ext>
            <a:ext uri="{FF2B5EF4-FFF2-40B4-BE49-F238E27FC236}">
              <a16:creationId xmlns:a16="http://schemas.microsoft.com/office/drawing/2014/main" id="{00000000-0008-0000-0B00-00003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49202" name="Object 50" hidden="1">
          <a:extLst>
            <a:ext uri="{63B3BB69-23CF-44E3-9099-C40C66FF867C}">
              <a14:compatExt xmlns:a14="http://schemas.microsoft.com/office/drawing/2010/main" spid="_x0000_s49202"/>
            </a:ext>
            <a:ext uri="{FF2B5EF4-FFF2-40B4-BE49-F238E27FC236}">
              <a16:creationId xmlns:a16="http://schemas.microsoft.com/office/drawing/2014/main" id="{00000000-0008-0000-0B00-00003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49203" name="Object 51" hidden="1">
          <a:extLst>
            <a:ext uri="{63B3BB69-23CF-44E3-9099-C40C66FF867C}">
              <a14:compatExt xmlns:a14="http://schemas.microsoft.com/office/drawing/2010/main" spid="_x0000_s49203"/>
            </a:ext>
            <a:ext uri="{FF2B5EF4-FFF2-40B4-BE49-F238E27FC236}">
              <a16:creationId xmlns:a16="http://schemas.microsoft.com/office/drawing/2014/main" id="{00000000-0008-0000-0B00-000033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49204" name="Object 52" hidden="1">
          <a:extLst>
            <a:ext uri="{63B3BB69-23CF-44E3-9099-C40C66FF867C}">
              <a14:compatExt xmlns:a14="http://schemas.microsoft.com/office/drawing/2010/main" spid="_x0000_s49204"/>
            </a:ext>
            <a:ext uri="{FF2B5EF4-FFF2-40B4-BE49-F238E27FC236}">
              <a16:creationId xmlns:a16="http://schemas.microsoft.com/office/drawing/2014/main" id="{00000000-0008-0000-0B00-000034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49205" name="Object 53" hidden="1">
          <a:extLst>
            <a:ext uri="{63B3BB69-23CF-44E3-9099-C40C66FF867C}">
              <a14:compatExt xmlns:a14="http://schemas.microsoft.com/office/drawing/2010/main" spid="_x0000_s49205"/>
            </a:ext>
            <a:ext uri="{FF2B5EF4-FFF2-40B4-BE49-F238E27FC236}">
              <a16:creationId xmlns:a16="http://schemas.microsoft.com/office/drawing/2014/main" id="{00000000-0008-0000-0B00-000035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49206" name="Object 54" hidden="1">
          <a:extLst>
            <a:ext uri="{63B3BB69-23CF-44E3-9099-C40C66FF867C}">
              <a14:compatExt xmlns:a14="http://schemas.microsoft.com/office/drawing/2010/main" spid="_x0000_s49206"/>
            </a:ext>
            <a:ext uri="{FF2B5EF4-FFF2-40B4-BE49-F238E27FC236}">
              <a16:creationId xmlns:a16="http://schemas.microsoft.com/office/drawing/2014/main" id="{00000000-0008-0000-0B00-000036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49207" name="Object 55" hidden="1">
          <a:extLst>
            <a:ext uri="{63B3BB69-23CF-44E3-9099-C40C66FF867C}">
              <a14:compatExt xmlns:a14="http://schemas.microsoft.com/office/drawing/2010/main" spid="_x0000_s49207"/>
            </a:ext>
            <a:ext uri="{FF2B5EF4-FFF2-40B4-BE49-F238E27FC236}">
              <a16:creationId xmlns:a16="http://schemas.microsoft.com/office/drawing/2014/main" id="{00000000-0008-0000-0B00-000037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49208" name="Object 56" hidden="1">
          <a:extLst>
            <a:ext uri="{63B3BB69-23CF-44E3-9099-C40C66FF867C}">
              <a14:compatExt xmlns:a14="http://schemas.microsoft.com/office/drawing/2010/main" spid="_x0000_s49208"/>
            </a:ext>
            <a:ext uri="{FF2B5EF4-FFF2-40B4-BE49-F238E27FC236}">
              <a16:creationId xmlns:a16="http://schemas.microsoft.com/office/drawing/2014/main" id="{00000000-0008-0000-0B00-000038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49209" name="Object 57" hidden="1">
          <a:extLst>
            <a:ext uri="{63B3BB69-23CF-44E3-9099-C40C66FF867C}">
              <a14:compatExt xmlns:a14="http://schemas.microsoft.com/office/drawing/2010/main" spid="_x0000_s49209"/>
            </a:ext>
            <a:ext uri="{FF2B5EF4-FFF2-40B4-BE49-F238E27FC236}">
              <a16:creationId xmlns:a16="http://schemas.microsoft.com/office/drawing/2014/main" id="{00000000-0008-0000-0B00-000039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49210" name="Object 58" hidden="1">
          <a:extLst>
            <a:ext uri="{63B3BB69-23CF-44E3-9099-C40C66FF867C}">
              <a14:compatExt xmlns:a14="http://schemas.microsoft.com/office/drawing/2010/main" spid="_x0000_s49210"/>
            </a:ext>
            <a:ext uri="{FF2B5EF4-FFF2-40B4-BE49-F238E27FC236}">
              <a16:creationId xmlns:a16="http://schemas.microsoft.com/office/drawing/2014/main" id="{00000000-0008-0000-0B00-00003A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49211" name="Object 59" hidden="1">
          <a:extLst>
            <a:ext uri="{63B3BB69-23CF-44E3-9099-C40C66FF867C}">
              <a14:compatExt xmlns:a14="http://schemas.microsoft.com/office/drawing/2010/main" spid="_x0000_s49211"/>
            </a:ext>
            <a:ext uri="{FF2B5EF4-FFF2-40B4-BE49-F238E27FC236}">
              <a16:creationId xmlns:a16="http://schemas.microsoft.com/office/drawing/2014/main" id="{00000000-0008-0000-0B00-00003B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49212" name="Object 60" hidden="1">
          <a:extLst>
            <a:ext uri="{63B3BB69-23CF-44E3-9099-C40C66FF867C}">
              <a14:compatExt xmlns:a14="http://schemas.microsoft.com/office/drawing/2010/main" spid="_x0000_s49212"/>
            </a:ext>
            <a:ext uri="{FF2B5EF4-FFF2-40B4-BE49-F238E27FC236}">
              <a16:creationId xmlns:a16="http://schemas.microsoft.com/office/drawing/2014/main" id="{00000000-0008-0000-0B00-00003C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49213" name="Object 61" hidden="1">
          <a:extLst>
            <a:ext uri="{63B3BB69-23CF-44E3-9099-C40C66FF867C}">
              <a14:compatExt xmlns:a14="http://schemas.microsoft.com/office/drawing/2010/main" spid="_x0000_s49213"/>
            </a:ext>
            <a:ext uri="{FF2B5EF4-FFF2-40B4-BE49-F238E27FC236}">
              <a16:creationId xmlns:a16="http://schemas.microsoft.com/office/drawing/2014/main" id="{00000000-0008-0000-0B00-00003D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49214" name="Object 62" hidden="1">
          <a:extLst>
            <a:ext uri="{63B3BB69-23CF-44E3-9099-C40C66FF867C}">
              <a14:compatExt xmlns:a14="http://schemas.microsoft.com/office/drawing/2010/main" spid="_x0000_s49214"/>
            </a:ext>
            <a:ext uri="{FF2B5EF4-FFF2-40B4-BE49-F238E27FC236}">
              <a16:creationId xmlns:a16="http://schemas.microsoft.com/office/drawing/2014/main" id="{00000000-0008-0000-0B00-00003E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49215" name="Object 63" hidden="1">
          <a:extLst>
            <a:ext uri="{63B3BB69-23CF-44E3-9099-C40C66FF867C}">
              <a14:compatExt xmlns:a14="http://schemas.microsoft.com/office/drawing/2010/main" spid="_x0000_s49215"/>
            </a:ext>
            <a:ext uri="{FF2B5EF4-FFF2-40B4-BE49-F238E27FC236}">
              <a16:creationId xmlns:a16="http://schemas.microsoft.com/office/drawing/2014/main" id="{00000000-0008-0000-0B00-00003F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49216" name="Object 64" hidden="1">
          <a:extLst>
            <a:ext uri="{63B3BB69-23CF-44E3-9099-C40C66FF867C}">
              <a14:compatExt xmlns:a14="http://schemas.microsoft.com/office/drawing/2010/main" spid="_x0000_s49216"/>
            </a:ext>
            <a:ext uri="{FF2B5EF4-FFF2-40B4-BE49-F238E27FC236}">
              <a16:creationId xmlns:a16="http://schemas.microsoft.com/office/drawing/2014/main" id="{00000000-0008-0000-0B00-000040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49217" name="Object 65" hidden="1">
          <a:extLst>
            <a:ext uri="{63B3BB69-23CF-44E3-9099-C40C66FF867C}">
              <a14:compatExt xmlns:a14="http://schemas.microsoft.com/office/drawing/2010/main" spid="_x0000_s49217"/>
            </a:ext>
            <a:ext uri="{FF2B5EF4-FFF2-40B4-BE49-F238E27FC236}">
              <a16:creationId xmlns:a16="http://schemas.microsoft.com/office/drawing/2014/main" id="{00000000-0008-0000-0B00-000041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49218" name="Object 66" hidden="1">
          <a:extLst>
            <a:ext uri="{63B3BB69-23CF-44E3-9099-C40C66FF867C}">
              <a14:compatExt xmlns:a14="http://schemas.microsoft.com/office/drawing/2010/main" spid="_x0000_s49218"/>
            </a:ext>
            <a:ext uri="{FF2B5EF4-FFF2-40B4-BE49-F238E27FC236}">
              <a16:creationId xmlns:a16="http://schemas.microsoft.com/office/drawing/2014/main" id="{00000000-0008-0000-0B00-000042C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485775</xdr:colOff>
      <xdr:row>11</xdr:row>
      <xdr:rowOff>123825</xdr:rowOff>
    </xdr:from>
    <xdr:to>
      <xdr:col>2</xdr:col>
      <xdr:colOff>704850</xdr:colOff>
      <xdr:row>13</xdr:row>
      <xdr:rowOff>171450</xdr:rowOff>
    </xdr:to>
    <xdr:pic>
      <xdr:nvPicPr>
        <xdr:cNvPr id="2" name="Picture 13">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5375" y="2135505"/>
          <a:ext cx="828675" cy="413385"/>
        </a:xfrm>
        <a:prstGeom prst="rect">
          <a:avLst/>
        </a:prstGeom>
        <a:solidFill>
          <a:srgbClr val="FFFFFF"/>
        </a:solidFill>
        <a:ln w="9525">
          <a:solidFill>
            <a:srgbClr val="000000"/>
          </a:solidFill>
          <a:miter lim="800000"/>
          <a:headEnd/>
          <a:tailEnd/>
        </a:ln>
      </xdr:spPr>
    </xdr:pic>
    <xdr:clientData/>
  </xdr:twoCellAnchor>
  <xdr:twoCellAnchor editAs="oneCell">
    <xdr:from>
      <xdr:col>8</xdr:col>
      <xdr:colOff>247650</xdr:colOff>
      <xdr:row>5</xdr:row>
      <xdr:rowOff>19050</xdr:rowOff>
    </xdr:from>
    <xdr:to>
      <xdr:col>16</xdr:col>
      <xdr:colOff>228600</xdr:colOff>
      <xdr:row>10</xdr:row>
      <xdr:rowOff>104775</xdr:rowOff>
    </xdr:to>
    <xdr:pic>
      <xdr:nvPicPr>
        <xdr:cNvPr id="3" name="Picture 15">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5337810" y="933450"/>
          <a:ext cx="5292090" cy="1000125"/>
        </a:xfrm>
        <a:prstGeom prst="rect">
          <a:avLst/>
        </a:prstGeom>
        <a:solidFill>
          <a:srgbClr val="FFFFFF"/>
        </a:solidFill>
        <a:ln w="9525">
          <a:solidFill>
            <a:srgbClr val="000000"/>
          </a:solidFill>
          <a:miter lim="800000"/>
          <a:headEnd/>
          <a:tailEnd/>
        </a:ln>
      </xdr:spPr>
    </xdr:pic>
    <xdr:clientData/>
  </xdr:twoCellAnchor>
  <xdr:twoCellAnchor editAs="oneCell">
    <xdr:from>
      <xdr:col>2</xdr:col>
      <xdr:colOff>504825</xdr:colOff>
      <xdr:row>22</xdr:row>
      <xdr:rowOff>57150</xdr:rowOff>
    </xdr:from>
    <xdr:to>
      <xdr:col>3</xdr:col>
      <xdr:colOff>552450</xdr:colOff>
      <xdr:row>24</xdr:row>
      <xdr:rowOff>104775</xdr:rowOff>
    </xdr:to>
    <xdr:pic>
      <xdr:nvPicPr>
        <xdr:cNvPr id="4" name="Picture 8">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724025" y="4080510"/>
          <a:ext cx="870585" cy="413385"/>
        </a:xfrm>
        <a:prstGeom prst="rect">
          <a:avLst/>
        </a:prstGeom>
        <a:solidFill>
          <a:srgbClr val="FFFFFF"/>
        </a:solidFill>
        <a:ln w="9525">
          <a:solidFill>
            <a:srgbClr val="000000"/>
          </a:solidFill>
          <a:miter lim="800000"/>
          <a:headEnd/>
          <a:tailEnd/>
        </a:ln>
      </xdr:spPr>
    </xdr:pic>
    <xdr:clientData/>
  </xdr:twoCellAnchor>
  <xdr:twoCellAnchor editAs="oneCell">
    <xdr:from>
      <xdr:col>0</xdr:col>
      <xdr:colOff>464820</xdr:colOff>
      <xdr:row>32</xdr:row>
      <xdr:rowOff>144780</xdr:rowOff>
    </xdr:from>
    <xdr:to>
      <xdr:col>1</xdr:col>
      <xdr:colOff>464820</xdr:colOff>
      <xdr:row>34</xdr:row>
      <xdr:rowOff>45720</xdr:rowOff>
    </xdr:to>
    <xdr:sp macro="" textlink="">
      <xdr:nvSpPr>
        <xdr:cNvPr id="50177" name="Object 1" hidden="1">
          <a:extLst>
            <a:ext uri="{63B3BB69-23CF-44E3-9099-C40C66FF867C}">
              <a14:compatExt xmlns:a14="http://schemas.microsoft.com/office/drawing/2010/main" spid="_x0000_s50177"/>
            </a:ext>
            <a:ext uri="{FF2B5EF4-FFF2-40B4-BE49-F238E27FC236}">
              <a16:creationId xmlns:a16="http://schemas.microsoft.com/office/drawing/2014/main" id="{00000000-0008-0000-0C00-00000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487680</xdr:colOff>
      <xdr:row>35</xdr:row>
      <xdr:rowOff>22860</xdr:rowOff>
    </xdr:from>
    <xdr:to>
      <xdr:col>1</xdr:col>
      <xdr:colOff>266700</xdr:colOff>
      <xdr:row>36</xdr:row>
      <xdr:rowOff>30480</xdr:rowOff>
    </xdr:to>
    <xdr:sp macro="" textlink="">
      <xdr:nvSpPr>
        <xdr:cNvPr id="50178" name="Object 2" hidden="1">
          <a:extLst>
            <a:ext uri="{63B3BB69-23CF-44E3-9099-C40C66FF867C}">
              <a14:compatExt xmlns:a14="http://schemas.microsoft.com/office/drawing/2010/main" spid="_x0000_s50178"/>
            </a:ext>
            <a:ext uri="{FF2B5EF4-FFF2-40B4-BE49-F238E27FC236}">
              <a16:creationId xmlns:a16="http://schemas.microsoft.com/office/drawing/2014/main" id="{00000000-0008-0000-0C00-00000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411480</xdr:colOff>
      <xdr:row>36</xdr:row>
      <xdr:rowOff>106680</xdr:rowOff>
    </xdr:from>
    <xdr:to>
      <xdr:col>1</xdr:col>
      <xdr:colOff>259080</xdr:colOff>
      <xdr:row>38</xdr:row>
      <xdr:rowOff>144780</xdr:rowOff>
    </xdr:to>
    <xdr:sp macro="" textlink="">
      <xdr:nvSpPr>
        <xdr:cNvPr id="50179" name="Object 3" hidden="1">
          <a:extLst>
            <a:ext uri="{63B3BB69-23CF-44E3-9099-C40C66FF867C}">
              <a14:compatExt xmlns:a14="http://schemas.microsoft.com/office/drawing/2010/main" spid="_x0000_s50179"/>
            </a:ext>
            <a:ext uri="{FF2B5EF4-FFF2-40B4-BE49-F238E27FC236}">
              <a16:creationId xmlns:a16="http://schemas.microsoft.com/office/drawing/2014/main" id="{00000000-0008-0000-0C00-00000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441960</xdr:colOff>
      <xdr:row>39</xdr:row>
      <xdr:rowOff>114300</xdr:rowOff>
    </xdr:from>
    <xdr:to>
      <xdr:col>1</xdr:col>
      <xdr:colOff>381000</xdr:colOff>
      <xdr:row>41</xdr:row>
      <xdr:rowOff>106680</xdr:rowOff>
    </xdr:to>
    <xdr:sp macro="" textlink="">
      <xdr:nvSpPr>
        <xdr:cNvPr id="50180" name="Object 4" hidden="1">
          <a:extLst>
            <a:ext uri="{63B3BB69-23CF-44E3-9099-C40C66FF867C}">
              <a14:compatExt xmlns:a14="http://schemas.microsoft.com/office/drawing/2010/main" spid="_x0000_s50180"/>
            </a:ext>
            <a:ext uri="{FF2B5EF4-FFF2-40B4-BE49-F238E27FC236}">
              <a16:creationId xmlns:a16="http://schemas.microsoft.com/office/drawing/2014/main" id="{00000000-0008-0000-0C00-00000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42</xdr:row>
      <xdr:rowOff>38100</xdr:rowOff>
    </xdr:from>
    <xdr:to>
      <xdr:col>2</xdr:col>
      <xdr:colOff>365760</xdr:colOff>
      <xdr:row>44</xdr:row>
      <xdr:rowOff>45720</xdr:rowOff>
    </xdr:to>
    <xdr:sp macro="" textlink="">
      <xdr:nvSpPr>
        <xdr:cNvPr id="50181" name="Object 5" hidden="1">
          <a:extLst>
            <a:ext uri="{63B3BB69-23CF-44E3-9099-C40C66FF867C}">
              <a14:compatExt xmlns:a14="http://schemas.microsoft.com/office/drawing/2010/main" spid="_x0000_s50181"/>
            </a:ext>
            <a:ext uri="{FF2B5EF4-FFF2-40B4-BE49-F238E27FC236}">
              <a16:creationId xmlns:a16="http://schemas.microsoft.com/office/drawing/2014/main" id="{00000000-0008-0000-0C00-00000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7620</xdr:colOff>
      <xdr:row>45</xdr:row>
      <xdr:rowOff>7620</xdr:rowOff>
    </xdr:from>
    <xdr:to>
      <xdr:col>2</xdr:col>
      <xdr:colOff>617220</xdr:colOff>
      <xdr:row>47</xdr:row>
      <xdr:rowOff>106680</xdr:rowOff>
    </xdr:to>
    <xdr:sp macro="" textlink="">
      <xdr:nvSpPr>
        <xdr:cNvPr id="50182" name="Object 6" hidden="1">
          <a:extLst>
            <a:ext uri="{63B3BB69-23CF-44E3-9099-C40C66FF867C}">
              <a14:compatExt xmlns:a14="http://schemas.microsoft.com/office/drawing/2010/main" spid="_x0000_s50182"/>
            </a:ext>
            <a:ext uri="{FF2B5EF4-FFF2-40B4-BE49-F238E27FC236}">
              <a16:creationId xmlns:a16="http://schemas.microsoft.com/office/drawing/2014/main" id="{00000000-0008-0000-0C00-00000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0</xdr:colOff>
      <xdr:row>48</xdr:row>
      <xdr:rowOff>60960</xdr:rowOff>
    </xdr:from>
    <xdr:to>
      <xdr:col>2</xdr:col>
      <xdr:colOff>236220</xdr:colOff>
      <xdr:row>50</xdr:row>
      <xdr:rowOff>144780</xdr:rowOff>
    </xdr:to>
    <xdr:sp macro="" textlink="">
      <xdr:nvSpPr>
        <xdr:cNvPr id="50183" name="Object 7" hidden="1">
          <a:extLst>
            <a:ext uri="{63B3BB69-23CF-44E3-9099-C40C66FF867C}">
              <a14:compatExt xmlns:a14="http://schemas.microsoft.com/office/drawing/2010/main" spid="_x0000_s50183"/>
            </a:ext>
            <a:ext uri="{FF2B5EF4-FFF2-40B4-BE49-F238E27FC236}">
              <a16:creationId xmlns:a16="http://schemas.microsoft.com/office/drawing/2014/main" id="{00000000-0008-0000-0C00-00000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11</xdr:col>
      <xdr:colOff>15240</xdr:colOff>
      <xdr:row>22</xdr:row>
      <xdr:rowOff>76200</xdr:rowOff>
    </xdr:from>
    <xdr:to>
      <xdr:col>12</xdr:col>
      <xdr:colOff>205740</xdr:colOff>
      <xdr:row>24</xdr:row>
      <xdr:rowOff>114300</xdr:rowOff>
    </xdr:to>
    <xdr:sp macro="" textlink="">
      <xdr:nvSpPr>
        <xdr:cNvPr id="50184" name="Object 8" hidden="1">
          <a:extLst>
            <a:ext uri="{63B3BB69-23CF-44E3-9099-C40C66FF867C}">
              <a14:compatExt xmlns:a14="http://schemas.microsoft.com/office/drawing/2010/main" spid="_x0000_s50184"/>
            </a:ext>
            <a:ext uri="{FF2B5EF4-FFF2-40B4-BE49-F238E27FC236}">
              <a16:creationId xmlns:a16="http://schemas.microsoft.com/office/drawing/2014/main" id="{00000000-0008-0000-0C00-00000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464820</xdr:colOff>
      <xdr:row>32</xdr:row>
      <xdr:rowOff>144780</xdr:rowOff>
    </xdr:from>
    <xdr:to>
      <xdr:col>9</xdr:col>
      <xdr:colOff>304800</xdr:colOff>
      <xdr:row>34</xdr:row>
      <xdr:rowOff>45720</xdr:rowOff>
    </xdr:to>
    <xdr:sp macro="" textlink="">
      <xdr:nvSpPr>
        <xdr:cNvPr id="50185" name="Object 9" hidden="1">
          <a:extLst>
            <a:ext uri="{63B3BB69-23CF-44E3-9099-C40C66FF867C}">
              <a14:compatExt xmlns:a14="http://schemas.microsoft.com/office/drawing/2010/main" spid="_x0000_s50185"/>
            </a:ext>
            <a:ext uri="{FF2B5EF4-FFF2-40B4-BE49-F238E27FC236}">
              <a16:creationId xmlns:a16="http://schemas.microsoft.com/office/drawing/2014/main" id="{00000000-0008-0000-0C00-00000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487680</xdr:colOff>
      <xdr:row>35</xdr:row>
      <xdr:rowOff>22860</xdr:rowOff>
    </xdr:from>
    <xdr:to>
      <xdr:col>9</xdr:col>
      <xdr:colOff>106680</xdr:colOff>
      <xdr:row>36</xdr:row>
      <xdr:rowOff>30480</xdr:rowOff>
    </xdr:to>
    <xdr:sp macro="" textlink="">
      <xdr:nvSpPr>
        <xdr:cNvPr id="50186" name="Object 10" hidden="1">
          <a:extLst>
            <a:ext uri="{63B3BB69-23CF-44E3-9099-C40C66FF867C}">
              <a14:compatExt xmlns:a14="http://schemas.microsoft.com/office/drawing/2010/main" spid="_x0000_s50186"/>
            </a:ext>
            <a:ext uri="{FF2B5EF4-FFF2-40B4-BE49-F238E27FC236}">
              <a16:creationId xmlns:a16="http://schemas.microsoft.com/office/drawing/2014/main" id="{00000000-0008-0000-0C00-00000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411480</xdr:colOff>
      <xdr:row>36</xdr:row>
      <xdr:rowOff>106680</xdr:rowOff>
    </xdr:from>
    <xdr:to>
      <xdr:col>9</xdr:col>
      <xdr:colOff>99060</xdr:colOff>
      <xdr:row>38</xdr:row>
      <xdr:rowOff>144780</xdr:rowOff>
    </xdr:to>
    <xdr:sp macro="" textlink="">
      <xdr:nvSpPr>
        <xdr:cNvPr id="50187" name="Object 11" hidden="1">
          <a:extLst>
            <a:ext uri="{63B3BB69-23CF-44E3-9099-C40C66FF867C}">
              <a14:compatExt xmlns:a14="http://schemas.microsoft.com/office/drawing/2010/main" spid="_x0000_s50187"/>
            </a:ext>
            <a:ext uri="{FF2B5EF4-FFF2-40B4-BE49-F238E27FC236}">
              <a16:creationId xmlns:a16="http://schemas.microsoft.com/office/drawing/2014/main" id="{00000000-0008-0000-0C00-00000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8</xdr:col>
      <xdr:colOff>441960</xdr:colOff>
      <xdr:row>39</xdr:row>
      <xdr:rowOff>114300</xdr:rowOff>
    </xdr:from>
    <xdr:to>
      <xdr:col>9</xdr:col>
      <xdr:colOff>220980</xdr:colOff>
      <xdr:row>41</xdr:row>
      <xdr:rowOff>106680</xdr:rowOff>
    </xdr:to>
    <xdr:sp macro="" textlink="">
      <xdr:nvSpPr>
        <xdr:cNvPr id="50188" name="Object 12" hidden="1">
          <a:extLst>
            <a:ext uri="{63B3BB69-23CF-44E3-9099-C40C66FF867C}">
              <a14:compatExt xmlns:a14="http://schemas.microsoft.com/office/drawing/2010/main" spid="_x0000_s50188"/>
            </a:ext>
            <a:ext uri="{FF2B5EF4-FFF2-40B4-BE49-F238E27FC236}">
              <a16:creationId xmlns:a16="http://schemas.microsoft.com/office/drawing/2014/main" id="{00000000-0008-0000-0C00-00000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42</xdr:row>
      <xdr:rowOff>38100</xdr:rowOff>
    </xdr:from>
    <xdr:to>
      <xdr:col>10</xdr:col>
      <xdr:colOff>365760</xdr:colOff>
      <xdr:row>44</xdr:row>
      <xdr:rowOff>45720</xdr:rowOff>
    </xdr:to>
    <xdr:sp macro="" textlink="">
      <xdr:nvSpPr>
        <xdr:cNvPr id="50189" name="Object 13" hidden="1">
          <a:extLst>
            <a:ext uri="{63B3BB69-23CF-44E3-9099-C40C66FF867C}">
              <a14:compatExt xmlns:a14="http://schemas.microsoft.com/office/drawing/2010/main" spid="_x0000_s50189"/>
            </a:ext>
            <a:ext uri="{FF2B5EF4-FFF2-40B4-BE49-F238E27FC236}">
              <a16:creationId xmlns:a16="http://schemas.microsoft.com/office/drawing/2014/main" id="{00000000-0008-0000-0C00-00000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7620</xdr:colOff>
      <xdr:row>45</xdr:row>
      <xdr:rowOff>7620</xdr:rowOff>
    </xdr:from>
    <xdr:to>
      <xdr:col>10</xdr:col>
      <xdr:colOff>617220</xdr:colOff>
      <xdr:row>47</xdr:row>
      <xdr:rowOff>106680</xdr:rowOff>
    </xdr:to>
    <xdr:sp macro="" textlink="">
      <xdr:nvSpPr>
        <xdr:cNvPr id="50190" name="Object 14" hidden="1">
          <a:extLst>
            <a:ext uri="{63B3BB69-23CF-44E3-9099-C40C66FF867C}">
              <a14:compatExt xmlns:a14="http://schemas.microsoft.com/office/drawing/2010/main" spid="_x0000_s50190"/>
            </a:ext>
            <a:ext uri="{FF2B5EF4-FFF2-40B4-BE49-F238E27FC236}">
              <a16:creationId xmlns:a16="http://schemas.microsoft.com/office/drawing/2014/main" id="{00000000-0008-0000-0C00-00000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0</xdr:colOff>
      <xdr:row>48</xdr:row>
      <xdr:rowOff>60960</xdr:rowOff>
    </xdr:from>
    <xdr:to>
      <xdr:col>10</xdr:col>
      <xdr:colOff>236220</xdr:colOff>
      <xdr:row>50</xdr:row>
      <xdr:rowOff>144780</xdr:rowOff>
    </xdr:to>
    <xdr:sp macro="" textlink="">
      <xdr:nvSpPr>
        <xdr:cNvPr id="50191" name="Object 15" hidden="1">
          <a:extLst>
            <a:ext uri="{63B3BB69-23CF-44E3-9099-C40C66FF867C}">
              <a14:compatExt xmlns:a14="http://schemas.microsoft.com/office/drawing/2010/main" spid="_x0000_s50191"/>
            </a:ext>
            <a:ext uri="{FF2B5EF4-FFF2-40B4-BE49-F238E27FC236}">
              <a16:creationId xmlns:a16="http://schemas.microsoft.com/office/drawing/2014/main" id="{00000000-0008-0000-0C00-00000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18</xdr:col>
      <xdr:colOff>15240</xdr:colOff>
      <xdr:row>22</xdr:row>
      <xdr:rowOff>76200</xdr:rowOff>
    </xdr:from>
    <xdr:to>
      <xdr:col>19</xdr:col>
      <xdr:colOff>220980</xdr:colOff>
      <xdr:row>24</xdr:row>
      <xdr:rowOff>114300</xdr:rowOff>
    </xdr:to>
    <xdr:sp macro="" textlink="">
      <xdr:nvSpPr>
        <xdr:cNvPr id="50192" name="Object 16" hidden="1">
          <a:extLst>
            <a:ext uri="{63B3BB69-23CF-44E3-9099-C40C66FF867C}">
              <a14:compatExt xmlns:a14="http://schemas.microsoft.com/office/drawing/2010/main" spid="_x0000_s50192"/>
            </a:ext>
            <a:ext uri="{FF2B5EF4-FFF2-40B4-BE49-F238E27FC236}">
              <a16:creationId xmlns:a16="http://schemas.microsoft.com/office/drawing/2014/main" id="{00000000-0008-0000-0C00-00001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464820</xdr:colOff>
      <xdr:row>32</xdr:row>
      <xdr:rowOff>144780</xdr:rowOff>
    </xdr:from>
    <xdr:to>
      <xdr:col>16</xdr:col>
      <xdr:colOff>464820</xdr:colOff>
      <xdr:row>34</xdr:row>
      <xdr:rowOff>45720</xdr:rowOff>
    </xdr:to>
    <xdr:sp macro="" textlink="">
      <xdr:nvSpPr>
        <xdr:cNvPr id="50193" name="Object 17" hidden="1">
          <a:extLst>
            <a:ext uri="{63B3BB69-23CF-44E3-9099-C40C66FF867C}">
              <a14:compatExt xmlns:a14="http://schemas.microsoft.com/office/drawing/2010/main" spid="_x0000_s50193"/>
            </a:ext>
            <a:ext uri="{FF2B5EF4-FFF2-40B4-BE49-F238E27FC236}">
              <a16:creationId xmlns:a16="http://schemas.microsoft.com/office/drawing/2014/main" id="{00000000-0008-0000-0C00-00001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487680</xdr:colOff>
      <xdr:row>35</xdr:row>
      <xdr:rowOff>22860</xdr:rowOff>
    </xdr:from>
    <xdr:to>
      <xdr:col>16</xdr:col>
      <xdr:colOff>266700</xdr:colOff>
      <xdr:row>36</xdr:row>
      <xdr:rowOff>30480</xdr:rowOff>
    </xdr:to>
    <xdr:sp macro="" textlink="">
      <xdr:nvSpPr>
        <xdr:cNvPr id="50194" name="Object 18" hidden="1">
          <a:extLst>
            <a:ext uri="{63B3BB69-23CF-44E3-9099-C40C66FF867C}">
              <a14:compatExt xmlns:a14="http://schemas.microsoft.com/office/drawing/2010/main" spid="_x0000_s50194"/>
            </a:ext>
            <a:ext uri="{FF2B5EF4-FFF2-40B4-BE49-F238E27FC236}">
              <a16:creationId xmlns:a16="http://schemas.microsoft.com/office/drawing/2014/main" id="{00000000-0008-0000-0C00-00001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411480</xdr:colOff>
      <xdr:row>36</xdr:row>
      <xdr:rowOff>106680</xdr:rowOff>
    </xdr:from>
    <xdr:to>
      <xdr:col>16</xdr:col>
      <xdr:colOff>259080</xdr:colOff>
      <xdr:row>38</xdr:row>
      <xdr:rowOff>144780</xdr:rowOff>
    </xdr:to>
    <xdr:sp macro="" textlink="">
      <xdr:nvSpPr>
        <xdr:cNvPr id="50195" name="Object 19" hidden="1">
          <a:extLst>
            <a:ext uri="{63B3BB69-23CF-44E3-9099-C40C66FF867C}">
              <a14:compatExt xmlns:a14="http://schemas.microsoft.com/office/drawing/2010/main" spid="_x0000_s50195"/>
            </a:ext>
            <a:ext uri="{FF2B5EF4-FFF2-40B4-BE49-F238E27FC236}">
              <a16:creationId xmlns:a16="http://schemas.microsoft.com/office/drawing/2014/main" id="{00000000-0008-0000-0C00-00001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15</xdr:col>
      <xdr:colOff>441960</xdr:colOff>
      <xdr:row>39</xdr:row>
      <xdr:rowOff>114300</xdr:rowOff>
    </xdr:from>
    <xdr:to>
      <xdr:col>16</xdr:col>
      <xdr:colOff>381000</xdr:colOff>
      <xdr:row>41</xdr:row>
      <xdr:rowOff>106680</xdr:rowOff>
    </xdr:to>
    <xdr:sp macro="" textlink="">
      <xdr:nvSpPr>
        <xdr:cNvPr id="50196" name="Object 20" hidden="1">
          <a:extLst>
            <a:ext uri="{63B3BB69-23CF-44E3-9099-C40C66FF867C}">
              <a14:compatExt xmlns:a14="http://schemas.microsoft.com/office/drawing/2010/main" spid="_x0000_s50196"/>
            </a:ext>
            <a:ext uri="{FF2B5EF4-FFF2-40B4-BE49-F238E27FC236}">
              <a16:creationId xmlns:a16="http://schemas.microsoft.com/office/drawing/2014/main" id="{00000000-0008-0000-0C00-00001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42</xdr:row>
      <xdr:rowOff>38100</xdr:rowOff>
    </xdr:from>
    <xdr:to>
      <xdr:col>17</xdr:col>
      <xdr:colOff>365760</xdr:colOff>
      <xdr:row>44</xdr:row>
      <xdr:rowOff>45720</xdr:rowOff>
    </xdr:to>
    <xdr:sp macro="" textlink="">
      <xdr:nvSpPr>
        <xdr:cNvPr id="50197" name="Object 21" hidden="1">
          <a:extLst>
            <a:ext uri="{63B3BB69-23CF-44E3-9099-C40C66FF867C}">
              <a14:compatExt xmlns:a14="http://schemas.microsoft.com/office/drawing/2010/main" spid="_x0000_s50197"/>
            </a:ext>
            <a:ext uri="{FF2B5EF4-FFF2-40B4-BE49-F238E27FC236}">
              <a16:creationId xmlns:a16="http://schemas.microsoft.com/office/drawing/2014/main" id="{00000000-0008-0000-0C00-00001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7620</xdr:colOff>
      <xdr:row>45</xdr:row>
      <xdr:rowOff>7620</xdr:rowOff>
    </xdr:from>
    <xdr:to>
      <xdr:col>17</xdr:col>
      <xdr:colOff>617220</xdr:colOff>
      <xdr:row>47</xdr:row>
      <xdr:rowOff>106680</xdr:rowOff>
    </xdr:to>
    <xdr:sp macro="" textlink="">
      <xdr:nvSpPr>
        <xdr:cNvPr id="50198" name="Object 22" hidden="1">
          <a:extLst>
            <a:ext uri="{63B3BB69-23CF-44E3-9099-C40C66FF867C}">
              <a14:compatExt xmlns:a14="http://schemas.microsoft.com/office/drawing/2010/main" spid="_x0000_s50198"/>
            </a:ext>
            <a:ext uri="{FF2B5EF4-FFF2-40B4-BE49-F238E27FC236}">
              <a16:creationId xmlns:a16="http://schemas.microsoft.com/office/drawing/2014/main" id="{00000000-0008-0000-0C00-00001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0</xdr:colOff>
      <xdr:row>48</xdr:row>
      <xdr:rowOff>60960</xdr:rowOff>
    </xdr:from>
    <xdr:to>
      <xdr:col>17</xdr:col>
      <xdr:colOff>236220</xdr:colOff>
      <xdr:row>50</xdr:row>
      <xdr:rowOff>144780</xdr:rowOff>
    </xdr:to>
    <xdr:sp macro="" textlink="">
      <xdr:nvSpPr>
        <xdr:cNvPr id="50199" name="Object 23" hidden="1">
          <a:extLst>
            <a:ext uri="{63B3BB69-23CF-44E3-9099-C40C66FF867C}">
              <a14:compatExt xmlns:a14="http://schemas.microsoft.com/office/drawing/2010/main" spid="_x0000_s50199"/>
            </a:ext>
            <a:ext uri="{FF2B5EF4-FFF2-40B4-BE49-F238E27FC236}">
              <a16:creationId xmlns:a16="http://schemas.microsoft.com/office/drawing/2014/main" id="{00000000-0008-0000-0C00-00001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24</xdr:col>
      <xdr:colOff>15240</xdr:colOff>
      <xdr:row>22</xdr:row>
      <xdr:rowOff>76200</xdr:rowOff>
    </xdr:from>
    <xdr:to>
      <xdr:col>25</xdr:col>
      <xdr:colOff>228600</xdr:colOff>
      <xdr:row>24</xdr:row>
      <xdr:rowOff>114300</xdr:rowOff>
    </xdr:to>
    <xdr:sp macro="" textlink="">
      <xdr:nvSpPr>
        <xdr:cNvPr id="50200" name="Object 24" hidden="1">
          <a:extLst>
            <a:ext uri="{63B3BB69-23CF-44E3-9099-C40C66FF867C}">
              <a14:compatExt xmlns:a14="http://schemas.microsoft.com/office/drawing/2010/main" spid="_x0000_s50200"/>
            </a:ext>
            <a:ext uri="{FF2B5EF4-FFF2-40B4-BE49-F238E27FC236}">
              <a16:creationId xmlns:a16="http://schemas.microsoft.com/office/drawing/2014/main" id="{00000000-0008-0000-0C00-00001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464820</xdr:colOff>
      <xdr:row>32</xdr:row>
      <xdr:rowOff>144780</xdr:rowOff>
    </xdr:from>
    <xdr:to>
      <xdr:col>22</xdr:col>
      <xdr:colOff>464820</xdr:colOff>
      <xdr:row>34</xdr:row>
      <xdr:rowOff>45720</xdr:rowOff>
    </xdr:to>
    <xdr:sp macro="" textlink="">
      <xdr:nvSpPr>
        <xdr:cNvPr id="50201" name="Object 25" hidden="1">
          <a:extLst>
            <a:ext uri="{63B3BB69-23CF-44E3-9099-C40C66FF867C}">
              <a14:compatExt xmlns:a14="http://schemas.microsoft.com/office/drawing/2010/main" spid="_x0000_s50201"/>
            </a:ext>
            <a:ext uri="{FF2B5EF4-FFF2-40B4-BE49-F238E27FC236}">
              <a16:creationId xmlns:a16="http://schemas.microsoft.com/office/drawing/2014/main" id="{00000000-0008-0000-0C00-00001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487680</xdr:colOff>
      <xdr:row>35</xdr:row>
      <xdr:rowOff>22860</xdr:rowOff>
    </xdr:from>
    <xdr:to>
      <xdr:col>22</xdr:col>
      <xdr:colOff>266700</xdr:colOff>
      <xdr:row>36</xdr:row>
      <xdr:rowOff>30480</xdr:rowOff>
    </xdr:to>
    <xdr:sp macro="" textlink="">
      <xdr:nvSpPr>
        <xdr:cNvPr id="50202" name="Object 26" hidden="1">
          <a:extLst>
            <a:ext uri="{63B3BB69-23CF-44E3-9099-C40C66FF867C}">
              <a14:compatExt xmlns:a14="http://schemas.microsoft.com/office/drawing/2010/main" spid="_x0000_s50202"/>
            </a:ext>
            <a:ext uri="{FF2B5EF4-FFF2-40B4-BE49-F238E27FC236}">
              <a16:creationId xmlns:a16="http://schemas.microsoft.com/office/drawing/2014/main" id="{00000000-0008-0000-0C00-00001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411480</xdr:colOff>
      <xdr:row>36</xdr:row>
      <xdr:rowOff>106680</xdr:rowOff>
    </xdr:from>
    <xdr:to>
      <xdr:col>22</xdr:col>
      <xdr:colOff>259080</xdr:colOff>
      <xdr:row>38</xdr:row>
      <xdr:rowOff>144780</xdr:rowOff>
    </xdr:to>
    <xdr:sp macro="" textlink="">
      <xdr:nvSpPr>
        <xdr:cNvPr id="50203" name="Object 27" hidden="1">
          <a:extLst>
            <a:ext uri="{63B3BB69-23CF-44E3-9099-C40C66FF867C}">
              <a14:compatExt xmlns:a14="http://schemas.microsoft.com/office/drawing/2010/main" spid="_x0000_s50203"/>
            </a:ext>
            <a:ext uri="{FF2B5EF4-FFF2-40B4-BE49-F238E27FC236}">
              <a16:creationId xmlns:a16="http://schemas.microsoft.com/office/drawing/2014/main" id="{00000000-0008-0000-0C00-00001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21</xdr:col>
      <xdr:colOff>441960</xdr:colOff>
      <xdr:row>39</xdr:row>
      <xdr:rowOff>114300</xdr:rowOff>
    </xdr:from>
    <xdr:to>
      <xdr:col>22</xdr:col>
      <xdr:colOff>381000</xdr:colOff>
      <xdr:row>41</xdr:row>
      <xdr:rowOff>106680</xdr:rowOff>
    </xdr:to>
    <xdr:sp macro="" textlink="">
      <xdr:nvSpPr>
        <xdr:cNvPr id="50204" name="Object 28" hidden="1">
          <a:extLst>
            <a:ext uri="{63B3BB69-23CF-44E3-9099-C40C66FF867C}">
              <a14:compatExt xmlns:a14="http://schemas.microsoft.com/office/drawing/2010/main" spid="_x0000_s50204"/>
            </a:ext>
            <a:ext uri="{FF2B5EF4-FFF2-40B4-BE49-F238E27FC236}">
              <a16:creationId xmlns:a16="http://schemas.microsoft.com/office/drawing/2014/main" id="{00000000-0008-0000-0C00-00001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42</xdr:row>
      <xdr:rowOff>38100</xdr:rowOff>
    </xdr:from>
    <xdr:to>
      <xdr:col>23</xdr:col>
      <xdr:colOff>365760</xdr:colOff>
      <xdr:row>44</xdr:row>
      <xdr:rowOff>45720</xdr:rowOff>
    </xdr:to>
    <xdr:sp macro="" textlink="">
      <xdr:nvSpPr>
        <xdr:cNvPr id="50205" name="Object 29" hidden="1">
          <a:extLst>
            <a:ext uri="{63B3BB69-23CF-44E3-9099-C40C66FF867C}">
              <a14:compatExt xmlns:a14="http://schemas.microsoft.com/office/drawing/2010/main" spid="_x0000_s50205"/>
            </a:ext>
            <a:ext uri="{FF2B5EF4-FFF2-40B4-BE49-F238E27FC236}">
              <a16:creationId xmlns:a16="http://schemas.microsoft.com/office/drawing/2014/main" id="{00000000-0008-0000-0C00-00001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7620</xdr:colOff>
      <xdr:row>45</xdr:row>
      <xdr:rowOff>7620</xdr:rowOff>
    </xdr:from>
    <xdr:to>
      <xdr:col>23</xdr:col>
      <xdr:colOff>617220</xdr:colOff>
      <xdr:row>47</xdr:row>
      <xdr:rowOff>106680</xdr:rowOff>
    </xdr:to>
    <xdr:sp macro="" textlink="">
      <xdr:nvSpPr>
        <xdr:cNvPr id="50206" name="Object 30" hidden="1">
          <a:extLst>
            <a:ext uri="{63B3BB69-23CF-44E3-9099-C40C66FF867C}">
              <a14:compatExt xmlns:a14="http://schemas.microsoft.com/office/drawing/2010/main" spid="_x0000_s50206"/>
            </a:ext>
            <a:ext uri="{FF2B5EF4-FFF2-40B4-BE49-F238E27FC236}">
              <a16:creationId xmlns:a16="http://schemas.microsoft.com/office/drawing/2014/main" id="{00000000-0008-0000-0C00-00001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22</xdr:col>
      <xdr:colOff>0</xdr:colOff>
      <xdr:row>48</xdr:row>
      <xdr:rowOff>60960</xdr:rowOff>
    </xdr:from>
    <xdr:to>
      <xdr:col>23</xdr:col>
      <xdr:colOff>236220</xdr:colOff>
      <xdr:row>50</xdr:row>
      <xdr:rowOff>144780</xdr:rowOff>
    </xdr:to>
    <xdr:sp macro="" textlink="">
      <xdr:nvSpPr>
        <xdr:cNvPr id="50207" name="Object 31" hidden="1">
          <a:extLst>
            <a:ext uri="{63B3BB69-23CF-44E3-9099-C40C66FF867C}">
              <a14:compatExt xmlns:a14="http://schemas.microsoft.com/office/drawing/2010/main" spid="_x0000_s50207"/>
            </a:ext>
            <a:ext uri="{FF2B5EF4-FFF2-40B4-BE49-F238E27FC236}">
              <a16:creationId xmlns:a16="http://schemas.microsoft.com/office/drawing/2014/main" id="{00000000-0008-0000-0C00-00001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251460</xdr:colOff>
      <xdr:row>55</xdr:row>
      <xdr:rowOff>68580</xdr:rowOff>
    </xdr:from>
    <xdr:to>
      <xdr:col>3</xdr:col>
      <xdr:colOff>373380</xdr:colOff>
      <xdr:row>58</xdr:row>
      <xdr:rowOff>0</xdr:rowOff>
    </xdr:to>
    <xdr:sp macro="" textlink="">
      <xdr:nvSpPr>
        <xdr:cNvPr id="50208" name="Object 32" hidden="1">
          <a:extLst>
            <a:ext uri="{63B3BB69-23CF-44E3-9099-C40C66FF867C}">
              <a14:compatExt xmlns:a14="http://schemas.microsoft.com/office/drawing/2010/main" spid="_x0000_s50208"/>
            </a:ext>
            <a:ext uri="{FF2B5EF4-FFF2-40B4-BE49-F238E27FC236}">
              <a16:creationId xmlns:a16="http://schemas.microsoft.com/office/drawing/2014/main" id="{00000000-0008-0000-0C00-00002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129540</xdr:colOff>
      <xdr:row>82</xdr:row>
      <xdr:rowOff>38100</xdr:rowOff>
    </xdr:from>
    <xdr:to>
      <xdr:col>6</xdr:col>
      <xdr:colOff>274320</xdr:colOff>
      <xdr:row>84</xdr:row>
      <xdr:rowOff>121920</xdr:rowOff>
    </xdr:to>
    <xdr:sp macro="" textlink="">
      <xdr:nvSpPr>
        <xdr:cNvPr id="50209" name="Object 33" hidden="1">
          <a:extLst>
            <a:ext uri="{63B3BB69-23CF-44E3-9099-C40C66FF867C}">
              <a14:compatExt xmlns:a14="http://schemas.microsoft.com/office/drawing/2010/main" spid="_x0000_s50209"/>
            </a:ext>
            <a:ext uri="{FF2B5EF4-FFF2-40B4-BE49-F238E27FC236}">
              <a16:creationId xmlns:a16="http://schemas.microsoft.com/office/drawing/2014/main" id="{00000000-0008-0000-0C00-00002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58</xdr:row>
      <xdr:rowOff>114300</xdr:rowOff>
    </xdr:from>
    <xdr:to>
      <xdr:col>4</xdr:col>
      <xdr:colOff>213360</xdr:colOff>
      <xdr:row>64</xdr:row>
      <xdr:rowOff>22860</xdr:rowOff>
    </xdr:to>
    <xdr:sp macro="" textlink="">
      <xdr:nvSpPr>
        <xdr:cNvPr id="50210" name="Object 34" hidden="1">
          <a:extLst>
            <a:ext uri="{63B3BB69-23CF-44E3-9099-C40C66FF867C}">
              <a14:compatExt xmlns:a14="http://schemas.microsoft.com/office/drawing/2010/main" spid="_x0000_s50210"/>
            </a:ext>
            <a:ext uri="{FF2B5EF4-FFF2-40B4-BE49-F238E27FC236}">
              <a16:creationId xmlns:a16="http://schemas.microsoft.com/office/drawing/2014/main" id="{00000000-0008-0000-0C00-00002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30</xdr:col>
      <xdr:colOff>15240</xdr:colOff>
      <xdr:row>22</xdr:row>
      <xdr:rowOff>76200</xdr:rowOff>
    </xdr:from>
    <xdr:to>
      <xdr:col>31</xdr:col>
      <xdr:colOff>167640</xdr:colOff>
      <xdr:row>24</xdr:row>
      <xdr:rowOff>114300</xdr:rowOff>
    </xdr:to>
    <xdr:sp macro="" textlink="">
      <xdr:nvSpPr>
        <xdr:cNvPr id="50211" name="Object 35" hidden="1">
          <a:extLst>
            <a:ext uri="{63B3BB69-23CF-44E3-9099-C40C66FF867C}">
              <a14:compatExt xmlns:a14="http://schemas.microsoft.com/office/drawing/2010/main" spid="_x0000_s50211"/>
            </a:ext>
            <a:ext uri="{FF2B5EF4-FFF2-40B4-BE49-F238E27FC236}">
              <a16:creationId xmlns:a16="http://schemas.microsoft.com/office/drawing/2014/main" id="{00000000-0008-0000-0C00-00002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464820</xdr:colOff>
      <xdr:row>32</xdr:row>
      <xdr:rowOff>144780</xdr:rowOff>
    </xdr:from>
    <xdr:to>
      <xdr:col>28</xdr:col>
      <xdr:colOff>464820</xdr:colOff>
      <xdr:row>34</xdr:row>
      <xdr:rowOff>45720</xdr:rowOff>
    </xdr:to>
    <xdr:sp macro="" textlink="">
      <xdr:nvSpPr>
        <xdr:cNvPr id="50212" name="Object 36" hidden="1">
          <a:extLst>
            <a:ext uri="{63B3BB69-23CF-44E3-9099-C40C66FF867C}">
              <a14:compatExt xmlns:a14="http://schemas.microsoft.com/office/drawing/2010/main" spid="_x0000_s50212"/>
            </a:ext>
            <a:ext uri="{FF2B5EF4-FFF2-40B4-BE49-F238E27FC236}">
              <a16:creationId xmlns:a16="http://schemas.microsoft.com/office/drawing/2014/main" id="{00000000-0008-0000-0C00-00002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487680</xdr:colOff>
      <xdr:row>35</xdr:row>
      <xdr:rowOff>22860</xdr:rowOff>
    </xdr:from>
    <xdr:to>
      <xdr:col>28</xdr:col>
      <xdr:colOff>266700</xdr:colOff>
      <xdr:row>36</xdr:row>
      <xdr:rowOff>30480</xdr:rowOff>
    </xdr:to>
    <xdr:sp macro="" textlink="">
      <xdr:nvSpPr>
        <xdr:cNvPr id="50213" name="Object 37" hidden="1">
          <a:extLst>
            <a:ext uri="{63B3BB69-23CF-44E3-9099-C40C66FF867C}">
              <a14:compatExt xmlns:a14="http://schemas.microsoft.com/office/drawing/2010/main" spid="_x0000_s50213"/>
            </a:ext>
            <a:ext uri="{FF2B5EF4-FFF2-40B4-BE49-F238E27FC236}">
              <a16:creationId xmlns:a16="http://schemas.microsoft.com/office/drawing/2014/main" id="{00000000-0008-0000-0C00-00002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411480</xdr:colOff>
      <xdr:row>36</xdr:row>
      <xdr:rowOff>106680</xdr:rowOff>
    </xdr:from>
    <xdr:to>
      <xdr:col>28</xdr:col>
      <xdr:colOff>259080</xdr:colOff>
      <xdr:row>38</xdr:row>
      <xdr:rowOff>144780</xdr:rowOff>
    </xdr:to>
    <xdr:sp macro="" textlink="">
      <xdr:nvSpPr>
        <xdr:cNvPr id="50214" name="Object 38" hidden="1">
          <a:extLst>
            <a:ext uri="{63B3BB69-23CF-44E3-9099-C40C66FF867C}">
              <a14:compatExt xmlns:a14="http://schemas.microsoft.com/office/drawing/2010/main" spid="_x0000_s50214"/>
            </a:ext>
            <a:ext uri="{FF2B5EF4-FFF2-40B4-BE49-F238E27FC236}">
              <a16:creationId xmlns:a16="http://schemas.microsoft.com/office/drawing/2014/main" id="{00000000-0008-0000-0C00-00002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27</xdr:col>
      <xdr:colOff>441960</xdr:colOff>
      <xdr:row>39</xdr:row>
      <xdr:rowOff>114300</xdr:rowOff>
    </xdr:from>
    <xdr:to>
      <xdr:col>28</xdr:col>
      <xdr:colOff>381000</xdr:colOff>
      <xdr:row>41</xdr:row>
      <xdr:rowOff>106680</xdr:rowOff>
    </xdr:to>
    <xdr:sp macro="" textlink="">
      <xdr:nvSpPr>
        <xdr:cNvPr id="50215" name="Object 39" hidden="1">
          <a:extLst>
            <a:ext uri="{63B3BB69-23CF-44E3-9099-C40C66FF867C}">
              <a14:compatExt xmlns:a14="http://schemas.microsoft.com/office/drawing/2010/main" spid="_x0000_s50215"/>
            </a:ext>
            <a:ext uri="{FF2B5EF4-FFF2-40B4-BE49-F238E27FC236}">
              <a16:creationId xmlns:a16="http://schemas.microsoft.com/office/drawing/2014/main" id="{00000000-0008-0000-0C00-00002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42</xdr:row>
      <xdr:rowOff>38100</xdr:rowOff>
    </xdr:from>
    <xdr:to>
      <xdr:col>29</xdr:col>
      <xdr:colOff>365760</xdr:colOff>
      <xdr:row>44</xdr:row>
      <xdr:rowOff>45720</xdr:rowOff>
    </xdr:to>
    <xdr:sp macro="" textlink="">
      <xdr:nvSpPr>
        <xdr:cNvPr id="50216" name="Object 40" hidden="1">
          <a:extLst>
            <a:ext uri="{63B3BB69-23CF-44E3-9099-C40C66FF867C}">
              <a14:compatExt xmlns:a14="http://schemas.microsoft.com/office/drawing/2010/main" spid="_x0000_s50216"/>
            </a:ext>
            <a:ext uri="{FF2B5EF4-FFF2-40B4-BE49-F238E27FC236}">
              <a16:creationId xmlns:a16="http://schemas.microsoft.com/office/drawing/2014/main" id="{00000000-0008-0000-0C00-00002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7620</xdr:colOff>
      <xdr:row>45</xdr:row>
      <xdr:rowOff>7620</xdr:rowOff>
    </xdr:from>
    <xdr:to>
      <xdr:col>30</xdr:col>
      <xdr:colOff>129540</xdr:colOff>
      <xdr:row>47</xdr:row>
      <xdr:rowOff>106680</xdr:rowOff>
    </xdr:to>
    <xdr:sp macro="" textlink="">
      <xdr:nvSpPr>
        <xdr:cNvPr id="50217" name="Object 41" hidden="1">
          <a:extLst>
            <a:ext uri="{63B3BB69-23CF-44E3-9099-C40C66FF867C}">
              <a14:compatExt xmlns:a14="http://schemas.microsoft.com/office/drawing/2010/main" spid="_x0000_s50217"/>
            </a:ext>
            <a:ext uri="{FF2B5EF4-FFF2-40B4-BE49-F238E27FC236}">
              <a16:creationId xmlns:a16="http://schemas.microsoft.com/office/drawing/2014/main" id="{00000000-0008-0000-0C00-00002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28</xdr:col>
      <xdr:colOff>0</xdr:colOff>
      <xdr:row>48</xdr:row>
      <xdr:rowOff>60960</xdr:rowOff>
    </xdr:from>
    <xdr:to>
      <xdr:col>29</xdr:col>
      <xdr:colOff>236220</xdr:colOff>
      <xdr:row>50</xdr:row>
      <xdr:rowOff>144780</xdr:rowOff>
    </xdr:to>
    <xdr:sp macro="" textlink="">
      <xdr:nvSpPr>
        <xdr:cNvPr id="50218" name="Object 42" hidden="1">
          <a:extLst>
            <a:ext uri="{63B3BB69-23CF-44E3-9099-C40C66FF867C}">
              <a14:compatExt xmlns:a14="http://schemas.microsoft.com/office/drawing/2010/main" spid="_x0000_s50218"/>
            </a:ext>
            <a:ext uri="{FF2B5EF4-FFF2-40B4-BE49-F238E27FC236}">
              <a16:creationId xmlns:a16="http://schemas.microsoft.com/office/drawing/2014/main" id="{00000000-0008-0000-0C00-00002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37</xdr:col>
      <xdr:colOff>15240</xdr:colOff>
      <xdr:row>22</xdr:row>
      <xdr:rowOff>76200</xdr:rowOff>
    </xdr:from>
    <xdr:to>
      <xdr:col>38</xdr:col>
      <xdr:colOff>167640</xdr:colOff>
      <xdr:row>24</xdr:row>
      <xdr:rowOff>114300</xdr:rowOff>
    </xdr:to>
    <xdr:sp macro="" textlink="">
      <xdr:nvSpPr>
        <xdr:cNvPr id="50219" name="Object 43" hidden="1">
          <a:extLst>
            <a:ext uri="{63B3BB69-23CF-44E3-9099-C40C66FF867C}">
              <a14:compatExt xmlns:a14="http://schemas.microsoft.com/office/drawing/2010/main" spid="_x0000_s50219"/>
            </a:ext>
            <a:ext uri="{FF2B5EF4-FFF2-40B4-BE49-F238E27FC236}">
              <a16:creationId xmlns:a16="http://schemas.microsoft.com/office/drawing/2014/main" id="{00000000-0008-0000-0C00-00002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464820</xdr:colOff>
      <xdr:row>32</xdr:row>
      <xdr:rowOff>144780</xdr:rowOff>
    </xdr:from>
    <xdr:to>
      <xdr:col>35</xdr:col>
      <xdr:colOff>464820</xdr:colOff>
      <xdr:row>34</xdr:row>
      <xdr:rowOff>45720</xdr:rowOff>
    </xdr:to>
    <xdr:sp macro="" textlink="">
      <xdr:nvSpPr>
        <xdr:cNvPr id="50220" name="Object 44" hidden="1">
          <a:extLst>
            <a:ext uri="{63B3BB69-23CF-44E3-9099-C40C66FF867C}">
              <a14:compatExt xmlns:a14="http://schemas.microsoft.com/office/drawing/2010/main" spid="_x0000_s50220"/>
            </a:ext>
            <a:ext uri="{FF2B5EF4-FFF2-40B4-BE49-F238E27FC236}">
              <a16:creationId xmlns:a16="http://schemas.microsoft.com/office/drawing/2014/main" id="{00000000-0008-0000-0C00-00002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487680</xdr:colOff>
      <xdr:row>35</xdr:row>
      <xdr:rowOff>22860</xdr:rowOff>
    </xdr:from>
    <xdr:to>
      <xdr:col>35</xdr:col>
      <xdr:colOff>266700</xdr:colOff>
      <xdr:row>36</xdr:row>
      <xdr:rowOff>30480</xdr:rowOff>
    </xdr:to>
    <xdr:sp macro="" textlink="">
      <xdr:nvSpPr>
        <xdr:cNvPr id="50221" name="Object 45" hidden="1">
          <a:extLst>
            <a:ext uri="{63B3BB69-23CF-44E3-9099-C40C66FF867C}">
              <a14:compatExt xmlns:a14="http://schemas.microsoft.com/office/drawing/2010/main" spid="_x0000_s50221"/>
            </a:ext>
            <a:ext uri="{FF2B5EF4-FFF2-40B4-BE49-F238E27FC236}">
              <a16:creationId xmlns:a16="http://schemas.microsoft.com/office/drawing/2014/main" id="{00000000-0008-0000-0C00-00002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411480</xdr:colOff>
      <xdr:row>36</xdr:row>
      <xdr:rowOff>106680</xdr:rowOff>
    </xdr:from>
    <xdr:to>
      <xdr:col>35</xdr:col>
      <xdr:colOff>259080</xdr:colOff>
      <xdr:row>38</xdr:row>
      <xdr:rowOff>144780</xdr:rowOff>
    </xdr:to>
    <xdr:sp macro="" textlink="">
      <xdr:nvSpPr>
        <xdr:cNvPr id="50222" name="Object 46" hidden="1">
          <a:extLst>
            <a:ext uri="{63B3BB69-23CF-44E3-9099-C40C66FF867C}">
              <a14:compatExt xmlns:a14="http://schemas.microsoft.com/office/drawing/2010/main" spid="_x0000_s50222"/>
            </a:ext>
            <a:ext uri="{FF2B5EF4-FFF2-40B4-BE49-F238E27FC236}">
              <a16:creationId xmlns:a16="http://schemas.microsoft.com/office/drawing/2014/main" id="{00000000-0008-0000-0C00-00002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34</xdr:col>
      <xdr:colOff>441960</xdr:colOff>
      <xdr:row>39</xdr:row>
      <xdr:rowOff>114300</xdr:rowOff>
    </xdr:from>
    <xdr:to>
      <xdr:col>35</xdr:col>
      <xdr:colOff>381000</xdr:colOff>
      <xdr:row>41</xdr:row>
      <xdr:rowOff>106680</xdr:rowOff>
    </xdr:to>
    <xdr:sp macro="" textlink="">
      <xdr:nvSpPr>
        <xdr:cNvPr id="50223" name="Object 47" hidden="1">
          <a:extLst>
            <a:ext uri="{63B3BB69-23CF-44E3-9099-C40C66FF867C}">
              <a14:compatExt xmlns:a14="http://schemas.microsoft.com/office/drawing/2010/main" spid="_x0000_s50223"/>
            </a:ext>
            <a:ext uri="{FF2B5EF4-FFF2-40B4-BE49-F238E27FC236}">
              <a16:creationId xmlns:a16="http://schemas.microsoft.com/office/drawing/2014/main" id="{00000000-0008-0000-0C00-00002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42</xdr:row>
      <xdr:rowOff>38100</xdr:rowOff>
    </xdr:from>
    <xdr:to>
      <xdr:col>36</xdr:col>
      <xdr:colOff>365760</xdr:colOff>
      <xdr:row>44</xdr:row>
      <xdr:rowOff>45720</xdr:rowOff>
    </xdr:to>
    <xdr:sp macro="" textlink="">
      <xdr:nvSpPr>
        <xdr:cNvPr id="50224" name="Object 48" hidden="1">
          <a:extLst>
            <a:ext uri="{63B3BB69-23CF-44E3-9099-C40C66FF867C}">
              <a14:compatExt xmlns:a14="http://schemas.microsoft.com/office/drawing/2010/main" spid="_x0000_s50224"/>
            </a:ext>
            <a:ext uri="{FF2B5EF4-FFF2-40B4-BE49-F238E27FC236}">
              <a16:creationId xmlns:a16="http://schemas.microsoft.com/office/drawing/2014/main" id="{00000000-0008-0000-0C00-00003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7620</xdr:colOff>
      <xdr:row>45</xdr:row>
      <xdr:rowOff>7620</xdr:rowOff>
    </xdr:from>
    <xdr:to>
      <xdr:col>37</xdr:col>
      <xdr:colOff>129540</xdr:colOff>
      <xdr:row>47</xdr:row>
      <xdr:rowOff>106680</xdr:rowOff>
    </xdr:to>
    <xdr:sp macro="" textlink="">
      <xdr:nvSpPr>
        <xdr:cNvPr id="50225" name="Object 49" hidden="1">
          <a:extLst>
            <a:ext uri="{63B3BB69-23CF-44E3-9099-C40C66FF867C}">
              <a14:compatExt xmlns:a14="http://schemas.microsoft.com/office/drawing/2010/main" spid="_x0000_s50225"/>
            </a:ext>
            <a:ext uri="{FF2B5EF4-FFF2-40B4-BE49-F238E27FC236}">
              <a16:creationId xmlns:a16="http://schemas.microsoft.com/office/drawing/2014/main" id="{00000000-0008-0000-0C00-00003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35</xdr:col>
      <xdr:colOff>0</xdr:colOff>
      <xdr:row>48</xdr:row>
      <xdr:rowOff>60960</xdr:rowOff>
    </xdr:from>
    <xdr:to>
      <xdr:col>36</xdr:col>
      <xdr:colOff>236220</xdr:colOff>
      <xdr:row>50</xdr:row>
      <xdr:rowOff>144780</xdr:rowOff>
    </xdr:to>
    <xdr:sp macro="" textlink="">
      <xdr:nvSpPr>
        <xdr:cNvPr id="50226" name="Object 50" hidden="1">
          <a:extLst>
            <a:ext uri="{63B3BB69-23CF-44E3-9099-C40C66FF867C}">
              <a14:compatExt xmlns:a14="http://schemas.microsoft.com/office/drawing/2010/main" spid="_x0000_s50226"/>
            </a:ext>
            <a:ext uri="{FF2B5EF4-FFF2-40B4-BE49-F238E27FC236}">
              <a16:creationId xmlns:a16="http://schemas.microsoft.com/office/drawing/2014/main" id="{00000000-0008-0000-0C00-00003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358140</xdr:colOff>
      <xdr:row>64</xdr:row>
      <xdr:rowOff>144780</xdr:rowOff>
    </xdr:from>
    <xdr:to>
      <xdr:col>2</xdr:col>
      <xdr:colOff>396240</xdr:colOff>
      <xdr:row>67</xdr:row>
      <xdr:rowOff>114300</xdr:rowOff>
    </xdr:to>
    <xdr:sp macro="" textlink="">
      <xdr:nvSpPr>
        <xdr:cNvPr id="50227" name="Object 51" hidden="1">
          <a:extLst>
            <a:ext uri="{63B3BB69-23CF-44E3-9099-C40C66FF867C}">
              <a14:compatExt xmlns:a14="http://schemas.microsoft.com/office/drawing/2010/main" spid="_x0000_s50227"/>
            </a:ext>
            <a:ext uri="{FF2B5EF4-FFF2-40B4-BE49-F238E27FC236}">
              <a16:creationId xmlns:a16="http://schemas.microsoft.com/office/drawing/2014/main" id="{00000000-0008-0000-0C00-000033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335280</xdr:colOff>
      <xdr:row>69</xdr:row>
      <xdr:rowOff>7620</xdr:rowOff>
    </xdr:from>
    <xdr:to>
      <xdr:col>2</xdr:col>
      <xdr:colOff>571500</xdr:colOff>
      <xdr:row>71</xdr:row>
      <xdr:rowOff>106680</xdr:rowOff>
    </xdr:to>
    <xdr:sp macro="" textlink="">
      <xdr:nvSpPr>
        <xdr:cNvPr id="50228" name="Object 52" hidden="1">
          <a:extLst>
            <a:ext uri="{63B3BB69-23CF-44E3-9099-C40C66FF867C}">
              <a14:compatExt xmlns:a14="http://schemas.microsoft.com/office/drawing/2010/main" spid="_x0000_s50228"/>
            </a:ext>
            <a:ext uri="{FF2B5EF4-FFF2-40B4-BE49-F238E27FC236}">
              <a16:creationId xmlns:a16="http://schemas.microsoft.com/office/drawing/2014/main" id="{00000000-0008-0000-0C00-000034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304800</xdr:colOff>
      <xdr:row>72</xdr:row>
      <xdr:rowOff>129540</xdr:rowOff>
    </xdr:from>
    <xdr:to>
      <xdr:col>2</xdr:col>
      <xdr:colOff>632460</xdr:colOff>
      <xdr:row>76</xdr:row>
      <xdr:rowOff>91440</xdr:rowOff>
    </xdr:to>
    <xdr:sp macro="" textlink="">
      <xdr:nvSpPr>
        <xdr:cNvPr id="50229" name="Object 53" hidden="1">
          <a:extLst>
            <a:ext uri="{63B3BB69-23CF-44E3-9099-C40C66FF867C}">
              <a14:compatExt xmlns:a14="http://schemas.microsoft.com/office/drawing/2010/main" spid="_x0000_s50229"/>
            </a:ext>
            <a:ext uri="{FF2B5EF4-FFF2-40B4-BE49-F238E27FC236}">
              <a16:creationId xmlns:a16="http://schemas.microsoft.com/office/drawing/2014/main" id="{00000000-0008-0000-0C00-000035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87</xdr:row>
      <xdr:rowOff>0</xdr:rowOff>
    </xdr:from>
    <xdr:to>
      <xdr:col>2</xdr:col>
      <xdr:colOff>518160</xdr:colOff>
      <xdr:row>89</xdr:row>
      <xdr:rowOff>121920</xdr:rowOff>
    </xdr:to>
    <xdr:sp macro="" textlink="">
      <xdr:nvSpPr>
        <xdr:cNvPr id="50230" name="Object 54" hidden="1">
          <a:extLst>
            <a:ext uri="{63B3BB69-23CF-44E3-9099-C40C66FF867C}">
              <a14:compatExt xmlns:a14="http://schemas.microsoft.com/office/drawing/2010/main" spid="_x0000_s50230"/>
            </a:ext>
            <a:ext uri="{FF2B5EF4-FFF2-40B4-BE49-F238E27FC236}">
              <a16:creationId xmlns:a16="http://schemas.microsoft.com/office/drawing/2014/main" id="{00000000-0008-0000-0C00-000036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472440</xdr:colOff>
      <xdr:row>90</xdr:row>
      <xdr:rowOff>106680</xdr:rowOff>
    </xdr:from>
    <xdr:to>
      <xdr:col>2</xdr:col>
      <xdr:colOff>510540</xdr:colOff>
      <xdr:row>93</xdr:row>
      <xdr:rowOff>76200</xdr:rowOff>
    </xdr:to>
    <xdr:sp macro="" textlink="">
      <xdr:nvSpPr>
        <xdr:cNvPr id="50231" name="Object 55" hidden="1">
          <a:extLst>
            <a:ext uri="{63B3BB69-23CF-44E3-9099-C40C66FF867C}">
              <a14:compatExt xmlns:a14="http://schemas.microsoft.com/office/drawing/2010/main" spid="_x0000_s50231"/>
            </a:ext>
            <a:ext uri="{FF2B5EF4-FFF2-40B4-BE49-F238E27FC236}">
              <a16:creationId xmlns:a16="http://schemas.microsoft.com/office/drawing/2014/main" id="{00000000-0008-0000-0C00-000037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167640</xdr:colOff>
      <xdr:row>96</xdr:row>
      <xdr:rowOff>129540</xdr:rowOff>
    </xdr:from>
    <xdr:to>
      <xdr:col>10</xdr:col>
      <xdr:colOff>182880</xdr:colOff>
      <xdr:row>100</xdr:row>
      <xdr:rowOff>15240</xdr:rowOff>
    </xdr:to>
    <xdr:sp macro="" textlink="">
      <xdr:nvSpPr>
        <xdr:cNvPr id="50232" name="Object 56" hidden="1">
          <a:extLst>
            <a:ext uri="{63B3BB69-23CF-44E3-9099-C40C66FF867C}">
              <a14:compatExt xmlns:a14="http://schemas.microsoft.com/office/drawing/2010/main" spid="_x0000_s50232"/>
            </a:ext>
            <a:ext uri="{FF2B5EF4-FFF2-40B4-BE49-F238E27FC236}">
              <a16:creationId xmlns:a16="http://schemas.microsoft.com/office/drawing/2014/main" id="{00000000-0008-0000-0C00-000038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101</xdr:row>
      <xdr:rowOff>0</xdr:rowOff>
    </xdr:from>
    <xdr:to>
      <xdr:col>4</xdr:col>
      <xdr:colOff>30480</xdr:colOff>
      <xdr:row>103</xdr:row>
      <xdr:rowOff>137160</xdr:rowOff>
    </xdr:to>
    <xdr:sp macro="" textlink="">
      <xdr:nvSpPr>
        <xdr:cNvPr id="50233" name="Object 57" hidden="1">
          <a:extLst>
            <a:ext uri="{63B3BB69-23CF-44E3-9099-C40C66FF867C}">
              <a14:compatExt xmlns:a14="http://schemas.microsoft.com/office/drawing/2010/main" spid="_x0000_s50233"/>
            </a:ext>
            <a:ext uri="{FF2B5EF4-FFF2-40B4-BE49-F238E27FC236}">
              <a16:creationId xmlns:a16="http://schemas.microsoft.com/office/drawing/2014/main" id="{00000000-0008-0000-0C00-000039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373380</xdr:colOff>
      <xdr:row>105</xdr:row>
      <xdr:rowOff>38100</xdr:rowOff>
    </xdr:from>
    <xdr:to>
      <xdr:col>4</xdr:col>
      <xdr:colOff>472440</xdr:colOff>
      <xdr:row>108</xdr:row>
      <xdr:rowOff>30480</xdr:rowOff>
    </xdr:to>
    <xdr:sp macro="" textlink="">
      <xdr:nvSpPr>
        <xdr:cNvPr id="50234" name="Object 58" hidden="1">
          <a:extLst>
            <a:ext uri="{63B3BB69-23CF-44E3-9099-C40C66FF867C}">
              <a14:compatExt xmlns:a14="http://schemas.microsoft.com/office/drawing/2010/main" spid="_x0000_s50234"/>
            </a:ext>
            <a:ext uri="{FF2B5EF4-FFF2-40B4-BE49-F238E27FC236}">
              <a16:creationId xmlns:a16="http://schemas.microsoft.com/office/drawing/2014/main" id="{00000000-0008-0000-0C00-00003A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110</xdr:row>
      <xdr:rowOff>0</xdr:rowOff>
    </xdr:from>
    <xdr:to>
      <xdr:col>5</xdr:col>
      <xdr:colOff>129540</xdr:colOff>
      <xdr:row>112</xdr:row>
      <xdr:rowOff>144780</xdr:rowOff>
    </xdr:to>
    <xdr:sp macro="" textlink="">
      <xdr:nvSpPr>
        <xdr:cNvPr id="50235" name="Object 59" hidden="1">
          <a:extLst>
            <a:ext uri="{63B3BB69-23CF-44E3-9099-C40C66FF867C}">
              <a14:compatExt xmlns:a14="http://schemas.microsoft.com/office/drawing/2010/main" spid="_x0000_s50235"/>
            </a:ext>
            <a:ext uri="{FF2B5EF4-FFF2-40B4-BE49-F238E27FC236}">
              <a16:creationId xmlns:a16="http://schemas.microsoft.com/office/drawing/2014/main" id="{00000000-0008-0000-0C00-00003B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243840</xdr:colOff>
      <xdr:row>115</xdr:row>
      <xdr:rowOff>68580</xdr:rowOff>
    </xdr:from>
    <xdr:to>
      <xdr:col>8</xdr:col>
      <xdr:colOff>533400</xdr:colOff>
      <xdr:row>121</xdr:row>
      <xdr:rowOff>15240</xdr:rowOff>
    </xdr:to>
    <xdr:sp macro="" textlink="">
      <xdr:nvSpPr>
        <xdr:cNvPr id="50236" name="Object 60" hidden="1">
          <a:extLst>
            <a:ext uri="{63B3BB69-23CF-44E3-9099-C40C66FF867C}">
              <a14:compatExt xmlns:a14="http://schemas.microsoft.com/office/drawing/2010/main" spid="_x0000_s50236"/>
            </a:ext>
            <a:ext uri="{FF2B5EF4-FFF2-40B4-BE49-F238E27FC236}">
              <a16:creationId xmlns:a16="http://schemas.microsoft.com/office/drawing/2014/main" id="{00000000-0008-0000-0C00-00003C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121</xdr:row>
      <xdr:rowOff>137160</xdr:rowOff>
    </xdr:from>
    <xdr:to>
      <xdr:col>5</xdr:col>
      <xdr:colOff>7620</xdr:colOff>
      <xdr:row>124</xdr:row>
      <xdr:rowOff>129540</xdr:rowOff>
    </xdr:to>
    <xdr:sp macro="" textlink="">
      <xdr:nvSpPr>
        <xdr:cNvPr id="50237" name="Object 61" hidden="1">
          <a:extLst>
            <a:ext uri="{63B3BB69-23CF-44E3-9099-C40C66FF867C}">
              <a14:compatExt xmlns:a14="http://schemas.microsoft.com/office/drawing/2010/main" spid="_x0000_s50237"/>
            </a:ext>
            <a:ext uri="{FF2B5EF4-FFF2-40B4-BE49-F238E27FC236}">
              <a16:creationId xmlns:a16="http://schemas.microsoft.com/office/drawing/2014/main" id="{00000000-0008-0000-0C00-00003D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327660</xdr:colOff>
      <xdr:row>126</xdr:row>
      <xdr:rowOff>0</xdr:rowOff>
    </xdr:from>
    <xdr:to>
      <xdr:col>5</xdr:col>
      <xdr:colOff>365760</xdr:colOff>
      <xdr:row>129</xdr:row>
      <xdr:rowOff>30480</xdr:rowOff>
    </xdr:to>
    <xdr:sp macro="" textlink="">
      <xdr:nvSpPr>
        <xdr:cNvPr id="50238" name="Object 62" hidden="1">
          <a:extLst>
            <a:ext uri="{63B3BB69-23CF-44E3-9099-C40C66FF867C}">
              <a14:compatExt xmlns:a14="http://schemas.microsoft.com/office/drawing/2010/main" spid="_x0000_s50238"/>
            </a:ext>
            <a:ext uri="{FF2B5EF4-FFF2-40B4-BE49-F238E27FC236}">
              <a16:creationId xmlns:a16="http://schemas.microsoft.com/office/drawing/2014/main" id="{00000000-0008-0000-0C00-00003E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xdr:col>
      <xdr:colOff>297180</xdr:colOff>
      <xdr:row>130</xdr:row>
      <xdr:rowOff>53340</xdr:rowOff>
    </xdr:from>
    <xdr:to>
      <xdr:col>5</xdr:col>
      <xdr:colOff>426720</xdr:colOff>
      <xdr:row>133</xdr:row>
      <xdr:rowOff>83820</xdr:rowOff>
    </xdr:to>
    <xdr:sp macro="" textlink="">
      <xdr:nvSpPr>
        <xdr:cNvPr id="50239" name="Object 63" hidden="1">
          <a:extLst>
            <a:ext uri="{63B3BB69-23CF-44E3-9099-C40C66FF867C}">
              <a14:compatExt xmlns:a14="http://schemas.microsoft.com/office/drawing/2010/main" spid="_x0000_s50239"/>
            </a:ext>
            <a:ext uri="{FF2B5EF4-FFF2-40B4-BE49-F238E27FC236}">
              <a16:creationId xmlns:a16="http://schemas.microsoft.com/office/drawing/2014/main" id="{00000000-0008-0000-0C00-00003F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2</xdr:col>
      <xdr:colOff>0</xdr:colOff>
      <xdr:row>135</xdr:row>
      <xdr:rowOff>0</xdr:rowOff>
    </xdr:from>
    <xdr:to>
      <xdr:col>6</xdr:col>
      <xdr:colOff>144780</xdr:colOff>
      <xdr:row>138</xdr:row>
      <xdr:rowOff>30480</xdr:rowOff>
    </xdr:to>
    <xdr:sp macro="" textlink="">
      <xdr:nvSpPr>
        <xdr:cNvPr id="50240" name="Object 64" hidden="1">
          <a:extLst>
            <a:ext uri="{63B3BB69-23CF-44E3-9099-C40C66FF867C}">
              <a14:compatExt xmlns:a14="http://schemas.microsoft.com/office/drawing/2010/main" spid="_x0000_s50240"/>
            </a:ext>
            <a:ext uri="{FF2B5EF4-FFF2-40B4-BE49-F238E27FC236}">
              <a16:creationId xmlns:a16="http://schemas.microsoft.com/office/drawing/2014/main" id="{00000000-0008-0000-0C00-000040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0</xdr:colOff>
      <xdr:row>142</xdr:row>
      <xdr:rowOff>0</xdr:rowOff>
    </xdr:from>
    <xdr:to>
      <xdr:col>8</xdr:col>
      <xdr:colOff>297180</xdr:colOff>
      <xdr:row>143</xdr:row>
      <xdr:rowOff>53340</xdr:rowOff>
    </xdr:to>
    <xdr:sp macro="" textlink="">
      <xdr:nvSpPr>
        <xdr:cNvPr id="50241" name="Object 65" hidden="1">
          <a:extLst>
            <a:ext uri="{63B3BB69-23CF-44E3-9099-C40C66FF867C}">
              <a14:compatExt xmlns:a14="http://schemas.microsoft.com/office/drawing/2010/main" spid="_x0000_s50241"/>
            </a:ext>
            <a:ext uri="{FF2B5EF4-FFF2-40B4-BE49-F238E27FC236}">
              <a16:creationId xmlns:a16="http://schemas.microsoft.com/office/drawing/2014/main" id="{00000000-0008-0000-0C00-000041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6</xdr:col>
      <xdr:colOff>144780</xdr:colOff>
      <xdr:row>0</xdr:row>
      <xdr:rowOff>83820</xdr:rowOff>
    </xdr:from>
    <xdr:to>
      <xdr:col>7</xdr:col>
      <xdr:colOff>335280</xdr:colOff>
      <xdr:row>3</xdr:row>
      <xdr:rowOff>106680</xdr:rowOff>
    </xdr:to>
    <xdr:sp macro="" textlink="">
      <xdr:nvSpPr>
        <xdr:cNvPr id="50242" name="Object 66" hidden="1">
          <a:extLst>
            <a:ext uri="{63B3BB69-23CF-44E3-9099-C40C66FF867C}">
              <a14:compatExt xmlns:a14="http://schemas.microsoft.com/office/drawing/2010/main" spid="_x0000_s50242"/>
            </a:ext>
            <a:ext uri="{FF2B5EF4-FFF2-40B4-BE49-F238E27FC236}">
              <a16:creationId xmlns:a16="http://schemas.microsoft.com/office/drawing/2014/main" id="{00000000-0008-0000-0C00-000042C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Documents%20and%20Settings\lkscruggs\Desktop\BIA%20MACT%20Survey%20and%20Supp\Update%20Survey-summa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rp Info"/>
      <sheetName val="FORM A- General Information"/>
      <sheetName val="Sheet3"/>
      <sheetName val="Sheet5"/>
      <sheetName val="FORM B- Tunnel Kilns"/>
      <sheetName val="Kiln size and control info"/>
      <sheetName val="Summary"/>
      <sheetName val="FORM B- Periodic Kilns"/>
      <sheetName val="Sheet6"/>
      <sheetName val="FORM C- APCD Info"/>
      <sheetName val="FORM D- Test Data"/>
      <sheetName val="FORM E- Monit-Other Costs"/>
      <sheetName val="FORM F- Additional Questions"/>
      <sheetName val="PICK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6.bin"/><Relationship Id="rId1" Type="http://schemas.openxmlformats.org/officeDocument/2006/relationships/hyperlink" Target="http://www.amstat.org/publications/jse/v13n1/olsson.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pcforexcel.com/are-skewness-and-kurtosis-useful-statistics"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spcforexcel.com/are-skewness-and-kurtosis-useful-statistics" TargetMode="External"/><Relationship Id="rId1" Type="http://schemas.openxmlformats.org/officeDocument/2006/relationships/hyperlink" Target="http://www.spiderfinancial.com/support/documentation/numxl/reference-manual/statistical-tests/test_xkurt" TargetMode="External"/><Relationship Id="rId4"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7"/>
  <sheetViews>
    <sheetView tabSelected="1" workbookViewId="0"/>
  </sheetViews>
  <sheetFormatPr defaultColWidth="9.28515625" defaultRowHeight="12.75" x14ac:dyDescent="0.2"/>
  <cols>
    <col min="1" max="1" width="100.28515625" style="73" customWidth="1"/>
    <col min="2" max="16384" width="9.28515625" style="177"/>
  </cols>
  <sheetData>
    <row r="1" spans="1:1" x14ac:dyDescent="0.2">
      <c r="A1" s="74" t="s">
        <v>0</v>
      </c>
    </row>
    <row r="3" spans="1:1" x14ac:dyDescent="0.2">
      <c r="A3" s="74" t="s">
        <v>1</v>
      </c>
    </row>
    <row r="4" spans="1:1" x14ac:dyDescent="0.2">
      <c r="A4" s="178"/>
    </row>
    <row r="5" spans="1:1" x14ac:dyDescent="0.2">
      <c r="A5" s="74" t="s">
        <v>2</v>
      </c>
    </row>
    <row r="6" spans="1:1" x14ac:dyDescent="0.2">
      <c r="A6" s="179" t="s">
        <v>3</v>
      </c>
    </row>
    <row r="7" spans="1:1" x14ac:dyDescent="0.2">
      <c r="A7" s="178" t="s">
        <v>4</v>
      </c>
    </row>
    <row r="8" spans="1:1" x14ac:dyDescent="0.2">
      <c r="A8" s="178"/>
    </row>
    <row r="9" spans="1:1" x14ac:dyDescent="0.2">
      <c r="A9" s="179" t="s">
        <v>5</v>
      </c>
    </row>
    <row r="10" spans="1:1" x14ac:dyDescent="0.2">
      <c r="A10" s="178" t="s">
        <v>6</v>
      </c>
    </row>
    <row r="11" spans="1:1" x14ac:dyDescent="0.2">
      <c r="A11" s="178" t="s">
        <v>7</v>
      </c>
    </row>
    <row r="12" spans="1:1" x14ac:dyDescent="0.2">
      <c r="A12" s="178"/>
    </row>
    <row r="13" spans="1:1" x14ac:dyDescent="0.2">
      <c r="A13" s="74" t="s">
        <v>8</v>
      </c>
    </row>
    <row r="14" spans="1:1" ht="25.5" x14ac:dyDescent="0.2">
      <c r="A14" s="178" t="s">
        <v>9</v>
      </c>
    </row>
    <row r="15" spans="1:1" x14ac:dyDescent="0.2">
      <c r="A15" s="178"/>
    </row>
    <row r="16" spans="1:1" x14ac:dyDescent="0.2">
      <c r="A16" s="74" t="s">
        <v>10</v>
      </c>
    </row>
    <row r="17" spans="1:1" x14ac:dyDescent="0.2">
      <c r="A17" s="73" t="s">
        <v>11</v>
      </c>
    </row>
    <row r="18" spans="1:1" ht="51" x14ac:dyDescent="0.2">
      <c r="A18" s="73" t="s">
        <v>12</v>
      </c>
    </row>
    <row r="19" spans="1:1" ht="25.5" x14ac:dyDescent="0.2">
      <c r="A19" s="178" t="s">
        <v>13</v>
      </c>
    </row>
    <row r="21" spans="1:1" ht="25.5" x14ac:dyDescent="0.2">
      <c r="A21" s="178" t="s">
        <v>14</v>
      </c>
    </row>
    <row r="23" spans="1:1" ht="25.5" x14ac:dyDescent="0.2">
      <c r="A23" s="73" t="s">
        <v>15</v>
      </c>
    </row>
    <row r="25" spans="1:1" ht="25.5" x14ac:dyDescent="0.2">
      <c r="A25" s="73" t="s">
        <v>16</v>
      </c>
    </row>
    <row r="27" spans="1:1" ht="25.5" x14ac:dyDescent="0.2">
      <c r="A27" s="73" t="s">
        <v>17</v>
      </c>
    </row>
    <row r="29" spans="1:1" ht="25.5" x14ac:dyDescent="0.2">
      <c r="A29" s="73" t="s">
        <v>18</v>
      </c>
    </row>
    <row r="31" spans="1:1" x14ac:dyDescent="0.2">
      <c r="A31" s="73" t="s">
        <v>19</v>
      </c>
    </row>
    <row r="33" spans="1:1" x14ac:dyDescent="0.2">
      <c r="A33" s="74" t="s">
        <v>20</v>
      </c>
    </row>
    <row r="34" spans="1:1" x14ac:dyDescent="0.2">
      <c r="A34" s="73" t="s">
        <v>21</v>
      </c>
    </row>
    <row r="36" spans="1:1" ht="25.5" x14ac:dyDescent="0.2">
      <c r="A36" s="178" t="s">
        <v>22</v>
      </c>
    </row>
    <row r="38" spans="1:1" x14ac:dyDescent="0.2">
      <c r="A38" s="73" t="s">
        <v>23</v>
      </c>
    </row>
    <row r="40" spans="1:1" ht="25.5" x14ac:dyDescent="0.2">
      <c r="A40" s="73" t="s">
        <v>24</v>
      </c>
    </row>
    <row r="42" spans="1:1" x14ac:dyDescent="0.2">
      <c r="A42" s="80" t="s">
        <v>25</v>
      </c>
    </row>
    <row r="43" spans="1:1" x14ac:dyDescent="0.2">
      <c r="A43" s="80"/>
    </row>
    <row r="44" spans="1:1" ht="38.25" x14ac:dyDescent="0.2">
      <c r="A44" s="80" t="s">
        <v>26</v>
      </c>
    </row>
    <row r="45" spans="1:1" x14ac:dyDescent="0.2">
      <c r="A45" s="80"/>
    </row>
    <row r="46" spans="1:1" ht="51" x14ac:dyDescent="0.2">
      <c r="A46" s="80" t="s">
        <v>27</v>
      </c>
    </row>
    <row r="47" spans="1:1" x14ac:dyDescent="0.2">
      <c r="A47" s="80"/>
    </row>
    <row r="48" spans="1:1" ht="51" x14ac:dyDescent="0.2">
      <c r="A48" s="80" t="s">
        <v>28</v>
      </c>
    </row>
    <row r="49" spans="1:1" x14ac:dyDescent="0.2">
      <c r="A49" s="80"/>
    </row>
    <row r="50" spans="1:1" ht="51" x14ac:dyDescent="0.2">
      <c r="A50" s="80" t="s">
        <v>29</v>
      </c>
    </row>
    <row r="51" spans="1:1" x14ac:dyDescent="0.2">
      <c r="A51" s="80"/>
    </row>
    <row r="52" spans="1:1" ht="38.25" x14ac:dyDescent="0.2">
      <c r="A52" s="80" t="s">
        <v>30</v>
      </c>
    </row>
    <row r="53" spans="1:1" x14ac:dyDescent="0.2">
      <c r="A53" s="80"/>
    </row>
    <row r="54" spans="1:1" ht="38.25" x14ac:dyDescent="0.2">
      <c r="A54" s="80" t="s">
        <v>31</v>
      </c>
    </row>
    <row r="55" spans="1:1" x14ac:dyDescent="0.2">
      <c r="A55" s="80"/>
    </row>
    <row r="56" spans="1:1" ht="38.25" x14ac:dyDescent="0.2">
      <c r="A56" s="80" t="s">
        <v>32</v>
      </c>
    </row>
    <row r="57" spans="1:1" x14ac:dyDescent="0.2">
      <c r="A57" s="80"/>
    </row>
    <row r="58" spans="1:1" ht="51" x14ac:dyDescent="0.2">
      <c r="A58" s="80" t="s">
        <v>33</v>
      </c>
    </row>
    <row r="59" spans="1:1" x14ac:dyDescent="0.2">
      <c r="A59" s="80"/>
    </row>
    <row r="60" spans="1:1" x14ac:dyDescent="0.2">
      <c r="A60" s="80" t="s">
        <v>34</v>
      </c>
    </row>
    <row r="61" spans="1:1" x14ac:dyDescent="0.2">
      <c r="A61" s="81"/>
    </row>
    <row r="62" spans="1:1" x14ac:dyDescent="0.2">
      <c r="A62" s="73" t="s">
        <v>35</v>
      </c>
    </row>
    <row r="63" spans="1:1" x14ac:dyDescent="0.2">
      <c r="A63" s="81"/>
    </row>
    <row r="64" spans="1:1" x14ac:dyDescent="0.2">
      <c r="A64" s="73" t="s">
        <v>36</v>
      </c>
    </row>
    <row r="66" spans="1:1" ht="76.5" x14ac:dyDescent="0.2">
      <c r="A66" s="81" t="s">
        <v>37</v>
      </c>
    </row>
    <row r="67" spans="1:1" x14ac:dyDescent="0.2">
      <c r="A67" s="81"/>
    </row>
    <row r="68" spans="1:1" x14ac:dyDescent="0.2">
      <c r="A68" s="74" t="s">
        <v>38</v>
      </c>
    </row>
    <row r="69" spans="1:1" x14ac:dyDescent="0.2">
      <c r="A69" s="73" t="s">
        <v>39</v>
      </c>
    </row>
    <row r="70" spans="1:1" x14ac:dyDescent="0.2">
      <c r="A70" s="80" t="s">
        <v>40</v>
      </c>
    </row>
    <row r="71" spans="1:1" x14ac:dyDescent="0.2">
      <c r="A71" s="80" t="s">
        <v>41</v>
      </c>
    </row>
    <row r="72" spans="1:1" x14ac:dyDescent="0.2">
      <c r="A72" s="80" t="s">
        <v>42</v>
      </c>
    </row>
    <row r="73" spans="1:1" s="180" customFormat="1" x14ac:dyDescent="0.2">
      <c r="A73" s="80" t="s">
        <v>43</v>
      </c>
    </row>
    <row r="74" spans="1:1" s="180" customFormat="1" x14ac:dyDescent="0.2">
      <c r="A74" s="80"/>
    </row>
    <row r="75" spans="1:1" x14ac:dyDescent="0.2">
      <c r="A75" s="73" t="s">
        <v>44</v>
      </c>
    </row>
    <row r="77" spans="1:1" x14ac:dyDescent="0.2">
      <c r="A77" s="73" t="s">
        <v>45</v>
      </c>
    </row>
    <row r="78" spans="1:1" x14ac:dyDescent="0.2">
      <c r="A78" s="73" t="s">
        <v>46</v>
      </c>
    </row>
    <row r="79" spans="1:1" x14ac:dyDescent="0.2">
      <c r="A79" s="73" t="s">
        <v>47</v>
      </c>
    </row>
    <row r="80" spans="1:1" x14ac:dyDescent="0.2">
      <c r="A80" s="73" t="s">
        <v>48</v>
      </c>
    </row>
    <row r="81" spans="1:1" ht="14.25" x14ac:dyDescent="0.2">
      <c r="A81" s="73" t="s">
        <v>49</v>
      </c>
    </row>
    <row r="82" spans="1:1" x14ac:dyDescent="0.2">
      <c r="A82" s="73" t="s">
        <v>50</v>
      </c>
    </row>
    <row r="83" spans="1:1" ht="15.75" x14ac:dyDescent="0.3">
      <c r="A83" s="178" t="s">
        <v>51</v>
      </c>
    </row>
    <row r="85" spans="1:1" x14ac:dyDescent="0.2">
      <c r="A85" s="73" t="s">
        <v>52</v>
      </c>
    </row>
    <row r="87" spans="1:1" ht="25.5" x14ac:dyDescent="0.2">
      <c r="A87" s="73" t="s">
        <v>53</v>
      </c>
    </row>
  </sheetData>
  <sheetProtection algorithmName="SHA-512" hashValue="u4DfyMGVlWqFnXHTWRWF60LL1x3cA9WVoJTMWNtGmhsF8dBJ3IkfCLsOdGwYmUXd1QbtXwv/CIit4sjCrnHPsg==" saltValue="eH8AUik4UYazZDb6lE7viA=="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s="56" t="e">
        <f>'Recalculate t-stat skew'!G5</f>
        <v>#NUM!</v>
      </c>
      <c r="L2" t="s">
        <v>272</v>
      </c>
      <c r="M2" s="56"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skew'!H5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skew'!I5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skew'!J5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sheetPr>
  <dimension ref="A2:AM143"/>
  <sheetViews>
    <sheetView workbookViewId="0"/>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skew'!K5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2:AM143"/>
  <sheetViews>
    <sheetView workbookViewId="0">
      <selection activeCell="AN26" sqref="AN26"/>
    </sheetView>
  </sheetViews>
  <sheetFormatPr defaultRowHeight="15" x14ac:dyDescent="0.25"/>
  <cols>
    <col min="3" max="3" width="12" bestFit="1" customWidth="1"/>
    <col min="9" max="9" width="12.28515625" customWidth="1"/>
    <col min="11" max="11" width="12" bestFit="1" customWidth="1"/>
    <col min="18" max="18" width="12" bestFit="1" customWidth="1"/>
    <col min="24" max="24" width="12" bestFit="1" customWidth="1"/>
  </cols>
  <sheetData>
    <row r="2" spans="1:13" x14ac:dyDescent="0.25">
      <c r="A2" s="214" t="s">
        <v>270</v>
      </c>
      <c r="B2" s="214"/>
      <c r="C2" s="214"/>
      <c r="D2" s="214"/>
      <c r="E2" s="214"/>
      <c r="F2" s="214"/>
      <c r="I2" s="55" t="s">
        <v>271</v>
      </c>
      <c r="J2" t="e">
        <f>'Recalculate t-stat skew'!L5</f>
        <v>#NUM!</v>
      </c>
      <c r="L2" t="s">
        <v>272</v>
      </c>
      <c r="M2" t="e">
        <f>1/(1+$J$2^2/(C20-1))</f>
        <v>#NUM!</v>
      </c>
    </row>
    <row r="7" spans="1:13" x14ac:dyDescent="0.25">
      <c r="A7" s="217" t="s">
        <v>174</v>
      </c>
      <c r="B7" s="217"/>
      <c r="C7" s="217"/>
      <c r="D7" s="217"/>
      <c r="E7" s="217"/>
      <c r="F7" s="217"/>
      <c r="G7" s="217"/>
      <c r="H7" s="217"/>
    </row>
    <row r="9" spans="1:13" x14ac:dyDescent="0.25">
      <c r="A9" s="205" t="s">
        <v>175</v>
      </c>
      <c r="B9" s="205"/>
      <c r="C9" s="205"/>
      <c r="D9" s="205"/>
      <c r="E9" s="205"/>
      <c r="F9" s="205"/>
      <c r="G9" s="205"/>
      <c r="H9" s="205"/>
    </row>
    <row r="13" spans="1:13" x14ac:dyDescent="0.25">
      <c r="A13" s="62" t="s">
        <v>176</v>
      </c>
    </row>
    <row r="16" spans="1:13" x14ac:dyDescent="0.25">
      <c r="A16" s="55" t="s">
        <v>177</v>
      </c>
      <c r="F16" t="s">
        <v>159</v>
      </c>
      <c r="H16" s="75" t="e">
        <f>Template_skewed!$B$103</f>
        <v>#DIV/0!</v>
      </c>
    </row>
    <row r="18" spans="1:39" x14ac:dyDescent="0.25">
      <c r="A18" s="55" t="s">
        <v>178</v>
      </c>
      <c r="C18" t="e">
        <f>M2</f>
        <v>#NUM!</v>
      </c>
      <c r="F18" t="s">
        <v>161</v>
      </c>
      <c r="H18" s="76" t="e">
        <f>Template_skewed!$B$105</f>
        <v>#DIV/0!</v>
      </c>
    </row>
    <row r="20" spans="1:39" x14ac:dyDescent="0.25">
      <c r="A20" s="55" t="s">
        <v>179</v>
      </c>
      <c r="C20">
        <f>Template_skewed!$J$166</f>
        <v>0</v>
      </c>
    </row>
    <row r="22" spans="1:39" x14ac:dyDescent="0.25">
      <c r="A22" t="s">
        <v>180</v>
      </c>
      <c r="C22" t="e">
        <f>Template_skewed!H161</f>
        <v>#NUM!</v>
      </c>
    </row>
    <row r="24" spans="1:39" x14ac:dyDescent="0.25">
      <c r="A24" s="217" t="s">
        <v>181</v>
      </c>
      <c r="B24" s="217"/>
      <c r="I24" s="217" t="s">
        <v>182</v>
      </c>
      <c r="J24" s="217"/>
      <c r="P24" s="217" t="s">
        <v>183</v>
      </c>
      <c r="Q24" s="217"/>
      <c r="V24" s="217" t="s">
        <v>184</v>
      </c>
      <c r="W24" s="217"/>
      <c r="AB24" s="217" t="s">
        <v>185</v>
      </c>
      <c r="AC24" s="217"/>
      <c r="AI24" s="217" t="s">
        <v>186</v>
      </c>
      <c r="AJ24" s="217"/>
    </row>
    <row r="26" spans="1:39" x14ac:dyDescent="0.25">
      <c r="A26" s="55" t="s">
        <v>187</v>
      </c>
      <c r="B26">
        <f>($C$20-1)/2</f>
        <v>-0.5</v>
      </c>
      <c r="I26" s="55" t="s">
        <v>187</v>
      </c>
      <c r="J26">
        <f>($C$20+1)/2</f>
        <v>0.5</v>
      </c>
      <c r="P26" s="55" t="s">
        <v>187</v>
      </c>
      <c r="Q26">
        <f>($C$20+3)/2</f>
        <v>1.5</v>
      </c>
      <c r="V26" s="55" t="s">
        <v>187</v>
      </c>
      <c r="W26" s="161">
        <f>($C$20+5)/2</f>
        <v>2.5</v>
      </c>
      <c r="X26" s="161" t="s">
        <v>188</v>
      </c>
      <c r="AB26" s="55" t="s">
        <v>187</v>
      </c>
      <c r="AC26">
        <f>($C$20-1)/2</f>
        <v>-0.5</v>
      </c>
      <c r="AI26" s="55" t="s">
        <v>187</v>
      </c>
      <c r="AJ26">
        <f>($C$20+1)/2</f>
        <v>0.5</v>
      </c>
    </row>
    <row r="28" spans="1:39" x14ac:dyDescent="0.25">
      <c r="A28" s="55" t="s">
        <v>189</v>
      </c>
      <c r="B28">
        <f>1/2</f>
        <v>0.5</v>
      </c>
      <c r="C28" s="63"/>
      <c r="I28" s="55" t="s">
        <v>189</v>
      </c>
      <c r="J28">
        <f>1/2</f>
        <v>0.5</v>
      </c>
      <c r="P28" s="55" t="s">
        <v>189</v>
      </c>
      <c r="Q28">
        <f>1/2</f>
        <v>0.5</v>
      </c>
      <c r="V28" s="55" t="s">
        <v>189</v>
      </c>
      <c r="W28">
        <f>1/2</f>
        <v>0.5</v>
      </c>
      <c r="AB28" s="55" t="s">
        <v>189</v>
      </c>
      <c r="AC28">
        <v>1</v>
      </c>
      <c r="AI28" s="55" t="s">
        <v>189</v>
      </c>
      <c r="AJ28">
        <v>1</v>
      </c>
    </row>
    <row r="29" spans="1:39" x14ac:dyDescent="0.25">
      <c r="A29" s="64"/>
      <c r="B29" s="64"/>
      <c r="C29" s="65"/>
      <c r="I29" s="64"/>
      <c r="J29" s="64"/>
      <c r="P29" s="64"/>
      <c r="Q29" s="64"/>
      <c r="V29" s="64"/>
      <c r="W29" s="64"/>
      <c r="AB29" s="64"/>
      <c r="AC29" s="64"/>
      <c r="AI29" s="64"/>
      <c r="AJ29" s="64"/>
    </row>
    <row r="30" spans="1:39" x14ac:dyDescent="0.25">
      <c r="A30" s="55" t="s">
        <v>190</v>
      </c>
      <c r="B30" s="64" t="e">
        <f>B28*($C$18/(1-$C$18))</f>
        <v>#NUM!</v>
      </c>
      <c r="C30" s="65"/>
      <c r="I30" s="55" t="s">
        <v>190</v>
      </c>
      <c r="J30" s="64" t="e">
        <f>J28*($C$18/(1-$C$18))</f>
        <v>#NUM!</v>
      </c>
      <c r="P30" s="55" t="s">
        <v>190</v>
      </c>
      <c r="Q30" s="64" t="e">
        <f>Q28*($C$18/(1-$C$18))</f>
        <v>#NUM!</v>
      </c>
      <c r="V30" s="55" t="s">
        <v>190</v>
      </c>
      <c r="W30" s="64" t="e">
        <f>W28*($C$18/(1-$C$18))</f>
        <v>#NUM!</v>
      </c>
      <c r="AB30" s="55" t="s">
        <v>190</v>
      </c>
      <c r="AC30" s="64" t="e">
        <f>AC28*($C$18/(1-$C$18))</f>
        <v>#NUM!</v>
      </c>
      <c r="AI30" s="55" t="s">
        <v>190</v>
      </c>
      <c r="AJ30" s="64" t="e">
        <f>AJ28*($C$18/(1-$C$18))</f>
        <v>#NUM!</v>
      </c>
    </row>
    <row r="32" spans="1:39" x14ac:dyDescent="0.25">
      <c r="A32" s="217" t="s">
        <v>191</v>
      </c>
      <c r="B32" s="217"/>
      <c r="C32" s="217"/>
      <c r="D32" s="217"/>
      <c r="E32" s="217"/>
      <c r="I32" s="217" t="s">
        <v>191</v>
      </c>
      <c r="J32" s="217"/>
      <c r="K32" s="217"/>
      <c r="L32" s="217"/>
      <c r="M32" s="217"/>
      <c r="P32" s="217" t="s">
        <v>191</v>
      </c>
      <c r="Q32" s="217"/>
      <c r="R32" s="217"/>
      <c r="S32" s="217"/>
      <c r="T32" s="217"/>
      <c r="V32" s="217" t="s">
        <v>191</v>
      </c>
      <c r="W32" s="217"/>
      <c r="X32" s="217"/>
      <c r="Y32" s="217"/>
      <c r="Z32" s="217"/>
      <c r="AB32" s="217" t="s">
        <v>191</v>
      </c>
      <c r="AC32" s="217"/>
      <c r="AD32" s="217"/>
      <c r="AE32" s="217"/>
      <c r="AF32" s="217"/>
      <c r="AI32" s="217" t="s">
        <v>191</v>
      </c>
      <c r="AJ32" s="217"/>
      <c r="AK32" s="217"/>
      <c r="AL32" s="217"/>
      <c r="AM32" s="217"/>
    </row>
    <row r="34" spans="1:39" x14ac:dyDescent="0.25">
      <c r="A34" t="s">
        <v>192</v>
      </c>
      <c r="C34" s="66" t="e">
        <f>GAMMADIST($B$30,$B$26, 1, TRUE)</f>
        <v>#NUM!</v>
      </c>
      <c r="I34" t="s">
        <v>193</v>
      </c>
      <c r="K34" s="66" t="e">
        <f>GAMMADIST($J$30,$J$26, 1, TRUE)</f>
        <v>#NUM!</v>
      </c>
      <c r="P34" t="s">
        <v>194</v>
      </c>
      <c r="R34" s="66" t="e">
        <f>GAMMADIST($Q$30,$Q$26, 1, TRUE)</f>
        <v>#NUM!</v>
      </c>
      <c r="V34" t="s">
        <v>195</v>
      </c>
      <c r="X34" s="66" t="e">
        <f>GAMMADIST($W$30,$W$26, 1, TRUE)</f>
        <v>#NUM!</v>
      </c>
      <c r="AB34" t="s">
        <v>196</v>
      </c>
      <c r="AD34" s="66" t="e">
        <f>GAMMADIST($AC$30,$AC$26, 1, TRUE)</f>
        <v>#NUM!</v>
      </c>
      <c r="AI34" t="s">
        <v>197</v>
      </c>
      <c r="AK34" s="66" t="e">
        <f>GAMMADIST($AJ$30,$AJ$26, 1, TRUE)</f>
        <v>#NUM!</v>
      </c>
    </row>
    <row r="36" spans="1:39" x14ac:dyDescent="0.25">
      <c r="A36" t="s">
        <v>198</v>
      </c>
      <c r="C36" t="e">
        <f>EXP(GAMMALN($B$26))</f>
        <v>#NUM!</v>
      </c>
      <c r="I36" t="s">
        <v>199</v>
      </c>
      <c r="K36">
        <f>EXP(GAMMALN($J$26))</f>
        <v>1.7724538509055161</v>
      </c>
      <c r="P36" t="s">
        <v>200</v>
      </c>
      <c r="R36">
        <f>EXP(GAMMALN($Q$26))</f>
        <v>0.88622692545275805</v>
      </c>
      <c r="V36" t="s">
        <v>201</v>
      </c>
      <c r="X36">
        <f>EXP(GAMMALN($W$26))</f>
        <v>1.329340388179137</v>
      </c>
      <c r="AB36" t="s">
        <v>202</v>
      </c>
      <c r="AD36" t="e">
        <f>EXP(GAMMALN($AC$26))</f>
        <v>#NUM!</v>
      </c>
      <c r="AI36" t="s">
        <v>203</v>
      </c>
      <c r="AK36">
        <f>EXP(GAMMALN($AJ$26))</f>
        <v>1.7724538509055161</v>
      </c>
    </row>
    <row r="38" spans="1:39" x14ac:dyDescent="0.25">
      <c r="A38" t="s">
        <v>204</v>
      </c>
      <c r="C38" t="e">
        <f>EXP(-$B$30)*$B$30^$B$26/$C$36</f>
        <v>#NUM!</v>
      </c>
      <c r="I38" t="s">
        <v>205</v>
      </c>
      <c r="K38" t="e">
        <f>EXP(-$J$30)*$J$30^$J$26/$K$36</f>
        <v>#NUM!</v>
      </c>
      <c r="P38" t="s">
        <v>206</v>
      </c>
      <c r="R38" t="e">
        <f>EXP(-$Q$30)*$Q$30^$Q$26/$R$36</f>
        <v>#NUM!</v>
      </c>
      <c r="V38" t="s">
        <v>207</v>
      </c>
      <c r="X38" t="e">
        <f>EXP(-$W$30)*$W$30^$W$26/$X$36</f>
        <v>#NUM!</v>
      </c>
      <c r="AB38" t="s">
        <v>208</v>
      </c>
      <c r="AD38" t="e">
        <f>EXP(-$AC$30)*$AC$30^$AC$26/$AD$36</f>
        <v>#NUM!</v>
      </c>
      <c r="AI38" t="s">
        <v>209</v>
      </c>
      <c r="AK38" t="e">
        <f>EXP(-$AJ$30)*$AJ$30^$AJ$26/$AK$36</f>
        <v>#NUM!</v>
      </c>
    </row>
    <row r="41" spans="1:39" x14ac:dyDescent="0.25">
      <c r="A41" t="s">
        <v>210</v>
      </c>
      <c r="C41" t="e">
        <f>($B$26-1-$B$30)/(2*$B$28)</f>
        <v>#NUM!</v>
      </c>
      <c r="I41" t="s">
        <v>211</v>
      </c>
      <c r="K41" t="e">
        <f>($J$26-1-$J$30)/(2*$J$28)</f>
        <v>#NUM!</v>
      </c>
      <c r="P41" t="s">
        <v>212</v>
      </c>
      <c r="R41" t="e">
        <f>($Q$26-1-$Q$30)/(2*$Q$28)</f>
        <v>#NUM!</v>
      </c>
      <c r="V41" t="s">
        <v>213</v>
      </c>
      <c r="X41" t="e">
        <f>($W$26-1-$W$30)/(2*$W$28)</f>
        <v>#NUM!</v>
      </c>
      <c r="AB41" t="s">
        <v>214</v>
      </c>
      <c r="AD41" t="e">
        <f>($AC$26-1-$AC$30)/(2*$AC$28)</f>
        <v>#NUM!</v>
      </c>
      <c r="AI41" t="s">
        <v>215</v>
      </c>
      <c r="AK41" t="e">
        <f>($AJ$26-1-$AJ$30)/(2*$AJ$28)</f>
        <v>#NUM!</v>
      </c>
    </row>
    <row r="43" spans="1:39" x14ac:dyDescent="0.25">
      <c r="A43" t="s">
        <v>216</v>
      </c>
      <c r="E43">
        <f>($B$26^3/2-5*$B$26^2/3+3*$B$26/2-(1/3))</f>
        <v>-1.5625</v>
      </c>
      <c r="I43" t="s">
        <v>217</v>
      </c>
      <c r="M43">
        <f>($J$26^3/2-5*$J$26^2/3+3*$J$26/2-(1/3))</f>
        <v>6.25E-2</v>
      </c>
      <c r="P43" t="s">
        <v>218</v>
      </c>
      <c r="T43">
        <f>($Q$26^3/2-5*$Q$26^2/3+3*$Q$26/2-(1/3))</f>
        <v>-0.14583333333333331</v>
      </c>
      <c r="V43" t="s">
        <v>219</v>
      </c>
      <c r="Z43">
        <f>($W$26^3/2-5*$W$26^2/3+3*$W$26/2-(1/3))</f>
        <v>0.81250000000000067</v>
      </c>
      <c r="AB43" t="s">
        <v>220</v>
      </c>
      <c r="AF43">
        <f>($AC$26^3/2-5*$AC$26^2/3+3*$AC$26/2-(1/3))</f>
        <v>-1.5625</v>
      </c>
      <c r="AI43" t="s">
        <v>221</v>
      </c>
      <c r="AM43">
        <f>($AJ$26^3/2-5*$AJ$26^2/3+3*$AJ$26/2-(1/3))</f>
        <v>6.25E-2</v>
      </c>
    </row>
    <row r="47" spans="1:39" x14ac:dyDescent="0.25">
      <c r="A47" t="s">
        <v>222</v>
      </c>
      <c r="E47" t="e">
        <f>B30*(3*$B$26^2/2-11*$B$26/6+(1/3))</f>
        <v>#NUM!</v>
      </c>
      <c r="I47" t="s">
        <v>223</v>
      </c>
      <c r="M47" t="e">
        <f>$J$30*(3*$J$26^2/2-11*$J$26/6+(1/3))</f>
        <v>#NUM!</v>
      </c>
      <c r="P47" t="s">
        <v>224</v>
      </c>
      <c r="T47" t="e">
        <f>$Q$30*(3*$Q$26^2/2-11*$Q$26/6+(1/3))</f>
        <v>#NUM!</v>
      </c>
      <c r="V47" t="s">
        <v>225</v>
      </c>
      <c r="Z47" t="e">
        <f>$W$30*(3*$W$26^2/2-11*$W$26/6+(1/3))</f>
        <v>#NUM!</v>
      </c>
      <c r="AB47" t="s">
        <v>226</v>
      </c>
      <c r="AF47" t="e">
        <f>$AC$30*(3*$AC$26^2/2-11*$AC$26/6+(1/3))</f>
        <v>#NUM!</v>
      </c>
      <c r="AI47" t="s">
        <v>227</v>
      </c>
      <c r="AM47" t="e">
        <f>$AJ$30*(3*$AJ$26^2/2-11*$AJ$26/6+(1/3))</f>
        <v>#NUM!</v>
      </c>
    </row>
    <row r="50" spans="1:39" x14ac:dyDescent="0.25">
      <c r="A50" t="s">
        <v>228</v>
      </c>
      <c r="E50" s="67" t="e">
        <f>B30^2*(3*$B$26/2-(1/6))</f>
        <v>#NUM!</v>
      </c>
      <c r="I50" t="s">
        <v>229</v>
      </c>
      <c r="M50" s="67" t="e">
        <f>J30^2*(3*$J$26/2-(1/6))</f>
        <v>#NUM!</v>
      </c>
      <c r="P50" t="s">
        <v>230</v>
      </c>
      <c r="T50" s="67" t="e">
        <f>Q30^2*(3*$Q$26/2-(1/6))</f>
        <v>#NUM!</v>
      </c>
      <c r="V50" t="s">
        <v>231</v>
      </c>
      <c r="Z50" s="67" t="e">
        <f>W30^2*(3*$W$26/2-(1/6))</f>
        <v>#NUM!</v>
      </c>
      <c r="AB50" t="s">
        <v>232</v>
      </c>
      <c r="AF50" s="67" t="e">
        <f>AC30^2*(3*$AC$26/2-(1/6))</f>
        <v>#NUM!</v>
      </c>
      <c r="AI50" t="s">
        <v>233</v>
      </c>
      <c r="AM50" s="67" t="e">
        <f>AJ30^2*(3*$AJ$26/2-(1/6))</f>
        <v>#NUM!</v>
      </c>
    </row>
    <row r="54" spans="1:39" x14ac:dyDescent="0.25">
      <c r="A54" t="s">
        <v>234</v>
      </c>
      <c r="E54" s="67" t="e">
        <f>C34/C36+C38*(C41+(1/(2*$B$28)^2)*(E43-E47+E50-B30^3/2))</f>
        <v>#NUM!</v>
      </c>
      <c r="I54" t="s">
        <v>235</v>
      </c>
      <c r="M54" s="67" t="e">
        <f>K34/K36+K38*(K41+(1/(2*$J$28)^2)*(M43-M47+M50-J30^3/2))</f>
        <v>#NUM!</v>
      </c>
      <c r="P54" t="s">
        <v>236</v>
      </c>
      <c r="T54" s="67" t="e">
        <f>R34/R36+R38*(R41+(1/(2*$Q$28)^2)*(T43-T47+T50-Q30^3/2))</f>
        <v>#NUM!</v>
      </c>
      <c r="V54" t="s">
        <v>237</v>
      </c>
      <c r="Z54" s="67" t="e">
        <f>X34/X36+X38*(X41+(1/(2*$W$28)^2)*(Z43-Z47+Z50-W30^3/2))</f>
        <v>#NUM!</v>
      </c>
      <c r="AB54" t="s">
        <v>238</v>
      </c>
      <c r="AF54" s="67" t="e">
        <f>AD34/AD36+AD38*(AD41+(1/(2*$AC$28)^2)*(AF43-AF47+AF50-AC30^3/2))</f>
        <v>#NUM!</v>
      </c>
      <c r="AI54" t="s">
        <v>239</v>
      </c>
      <c r="AM54" s="67" t="e">
        <f>AK34/AK36+AK38*(AK41+(1/(2*$AJ$28)^2)*(AM43-AM47+AM50-AJ30^3/2))</f>
        <v>#NUM!</v>
      </c>
    </row>
    <row r="57" spans="1:39" x14ac:dyDescent="0.25">
      <c r="A57" t="s">
        <v>240</v>
      </c>
      <c r="F57" s="67" t="e">
        <f>(1/2)*$E$54</f>
        <v>#NUM!</v>
      </c>
    </row>
    <row r="61" spans="1:39" x14ac:dyDescent="0.25">
      <c r="A61" t="s">
        <v>241</v>
      </c>
    </row>
    <row r="67" spans="1:5" x14ac:dyDescent="0.25">
      <c r="A67" t="s">
        <v>242</v>
      </c>
      <c r="D67" t="e">
        <f>1/(6*SQRT(2*$C$20*PI()))</f>
        <v>#DIV/0!</v>
      </c>
    </row>
    <row r="71" spans="1:5" x14ac:dyDescent="0.25">
      <c r="A71" t="s">
        <v>243</v>
      </c>
      <c r="D71" t="e">
        <f>1+(2*C20-1)*C22/(C20-1)</f>
        <v>#NUM!</v>
      </c>
    </row>
    <row r="75" spans="1:5" x14ac:dyDescent="0.25">
      <c r="A75" t="s">
        <v>244</v>
      </c>
      <c r="E75" t="e">
        <f>(1+C22^2/(C20-1))^((C20+1)/2)</f>
        <v>#NUM!</v>
      </c>
    </row>
    <row r="79" spans="1:5" x14ac:dyDescent="0.25">
      <c r="A79" t="s">
        <v>245</v>
      </c>
      <c r="E79" t="e">
        <f>D67*D71/E75</f>
        <v>#DIV/0!</v>
      </c>
    </row>
    <row r="83" spans="1:5" x14ac:dyDescent="0.25">
      <c r="A83" t="s">
        <v>246</v>
      </c>
    </row>
    <row r="88" spans="1:5" x14ac:dyDescent="0.25">
      <c r="A88" t="s">
        <v>247</v>
      </c>
      <c r="E88" t="e">
        <f>(C20-1)/(3*SQRT(2*C20*PI()))</f>
        <v>#DIV/0!</v>
      </c>
    </row>
    <row r="92" spans="1:5" x14ac:dyDescent="0.25">
      <c r="A92" t="s">
        <v>248</v>
      </c>
      <c r="E92" t="e">
        <f>(2*$C$20-1)/(6*SQRT(2*$C$20*PI()))</f>
        <v>#DIV/0!</v>
      </c>
    </row>
    <row r="96" spans="1:5" x14ac:dyDescent="0.25">
      <c r="A96" t="s">
        <v>249</v>
      </c>
      <c r="E96" s="67" t="e">
        <f>E92*AF54-E88*AM54</f>
        <v>#DIV/0!</v>
      </c>
    </row>
    <row r="99" spans="1:7" x14ac:dyDescent="0.25">
      <c r="A99" t="s">
        <v>250</v>
      </c>
    </row>
    <row r="102" spans="1:7" x14ac:dyDescent="0.25">
      <c r="A102" t="s">
        <v>251</v>
      </c>
      <c r="F102" s="67" t="e">
        <f>((C20-1)/24)*E54</f>
        <v>#NUM!</v>
      </c>
    </row>
    <row r="107" spans="1:7" x14ac:dyDescent="0.25">
      <c r="A107" t="s">
        <v>252</v>
      </c>
      <c r="G107" s="67" t="e">
        <f>((C20-1)*(C20+2)/(12*C20))*M54</f>
        <v>#DIV/0!</v>
      </c>
    </row>
    <row r="111" spans="1:7" x14ac:dyDescent="0.25">
      <c r="A111" t="s">
        <v>253</v>
      </c>
      <c r="G111" s="67" t="e">
        <f>((C20+4)*(C20-1)/(24*C20))*T54</f>
        <v>#DIV/0!</v>
      </c>
    </row>
    <row r="115" spans="1:7" x14ac:dyDescent="0.25">
      <c r="A115" t="s">
        <v>245</v>
      </c>
      <c r="G115" s="67" t="e">
        <f>F102-G107+G111</f>
        <v>#NUM!</v>
      </c>
    </row>
    <row r="118" spans="1:7" x14ac:dyDescent="0.25">
      <c r="A118" t="s">
        <v>254</v>
      </c>
    </row>
    <row r="123" spans="1:7" x14ac:dyDescent="0.25">
      <c r="G123" s="67" t="e">
        <f>((C20-1)*(2*C20+5)/72)*E54</f>
        <v>#NUM!</v>
      </c>
    </row>
    <row r="124" spans="1:7" x14ac:dyDescent="0.25">
      <c r="A124" t="s">
        <v>255</v>
      </c>
    </row>
    <row r="127" spans="1:7" x14ac:dyDescent="0.25">
      <c r="G127" s="67" t="e">
        <f>((C20-1)*(2*C20^2+5*C20+8)/(24*C20))*M54</f>
        <v>#DIV/0!</v>
      </c>
    </row>
    <row r="128" spans="1:7" x14ac:dyDescent="0.25">
      <c r="A128" t="s">
        <v>256</v>
      </c>
    </row>
    <row r="132" spans="1:10" x14ac:dyDescent="0.25">
      <c r="A132" t="s">
        <v>257</v>
      </c>
      <c r="G132" s="67" t="e">
        <f>((C20-1)*(2*C20^2+5*C20+12)/(24*C20))*T54</f>
        <v>#DIV/0!</v>
      </c>
    </row>
    <row r="136" spans="1:10" x14ac:dyDescent="0.25">
      <c r="A136" t="s">
        <v>258</v>
      </c>
      <c r="H136" s="67" t="e">
        <f>((C20-1)*(2*C20^2+5*C20+12)/(72*C20))*Z54</f>
        <v>#DIV/0!</v>
      </c>
    </row>
    <row r="141" spans="1:10" x14ac:dyDescent="0.25">
      <c r="A141" t="s">
        <v>249</v>
      </c>
      <c r="C141" s="67" t="e">
        <f>G123-G127+G132-H136</f>
        <v>#NUM!</v>
      </c>
    </row>
    <row r="143" spans="1:10" x14ac:dyDescent="0.25">
      <c r="A143" t="s">
        <v>259</v>
      </c>
      <c r="J143" s="69" t="e">
        <f>F57+H18*E96-H16*G115+(H18^2)*C141</f>
        <v>#NUM!</v>
      </c>
    </row>
  </sheetData>
  <mergeCells count="14">
    <mergeCell ref="A2:F2"/>
    <mergeCell ref="A7:H7"/>
    <mergeCell ref="A24:B24"/>
    <mergeCell ref="I24:J24"/>
    <mergeCell ref="P24:Q24"/>
    <mergeCell ref="AB24:AC24"/>
    <mergeCell ref="AI24:AJ24"/>
    <mergeCell ref="A32:E32"/>
    <mergeCell ref="I32:M32"/>
    <mergeCell ref="P32:T32"/>
    <mergeCell ref="V32:Z32"/>
    <mergeCell ref="AB32:AF32"/>
    <mergeCell ref="AI32:AM32"/>
    <mergeCell ref="V24:W24"/>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2" tint="-0.249977111117893"/>
    <pageSetUpPr fitToPage="1"/>
  </sheetPr>
  <dimension ref="A1:AE83"/>
  <sheetViews>
    <sheetView zoomScale="90" zoomScaleNormal="90" workbookViewId="0">
      <selection activeCell="AN26" sqref="AN26"/>
    </sheetView>
  </sheetViews>
  <sheetFormatPr defaultColWidth="9.28515625" defaultRowHeight="12.75" x14ac:dyDescent="0.2"/>
  <cols>
    <col min="1" max="2" width="24.5703125" style="2" customWidth="1"/>
    <col min="3" max="3" width="19.28515625" style="2" customWidth="1"/>
    <col min="4" max="4" width="20.7109375" style="2" customWidth="1"/>
    <col min="5" max="31" width="19" style="2" customWidth="1"/>
    <col min="32" max="16384" width="9.28515625" style="2"/>
  </cols>
  <sheetData>
    <row r="1" spans="1:31" x14ac:dyDescent="0.2">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x14ac:dyDescent="0.2">
      <c r="A2" s="3" t="s">
        <v>56</v>
      </c>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x14ac:dyDescent="0.2">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x14ac:dyDescent="0.2">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x14ac:dyDescent="0.2">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x14ac:dyDescent="0.2">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x14ac:dyDescent="0.2">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x14ac:dyDescent="0.2">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x14ac:dyDescent="0.2">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x14ac:dyDescent="0.2">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x14ac:dyDescent="0.2">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x14ac:dyDescent="0.2">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x14ac:dyDescent="0.2">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x14ac:dyDescent="0.2">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x14ac:dyDescent="0.2">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x14ac:dyDescent="0.2">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x14ac:dyDescent="0.2">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x14ac:dyDescent="0.2">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x14ac:dyDescent="0.2">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x14ac:dyDescent="0.2">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x14ac:dyDescent="0.2">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x14ac:dyDescent="0.2">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x14ac:dyDescent="0.2">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x14ac:dyDescent="0.2">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x14ac:dyDescent="0.2">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x14ac:dyDescent="0.2">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x14ac:dyDescent="0.2">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x14ac:dyDescent="0.2">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x14ac:dyDescent="0.2">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x14ac:dyDescent="0.2">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x14ac:dyDescent="0.2">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x14ac:dyDescent="0.2">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x14ac:dyDescent="0.2">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x14ac:dyDescent="0.2">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x14ac:dyDescent="0.2">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x14ac:dyDescent="0.2">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x14ac:dyDescent="0.2">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x14ac:dyDescent="0.25">
      <c r="A38" s="206" t="s">
        <v>99</v>
      </c>
      <c r="B38" s="207"/>
      <c r="C38" s="207"/>
      <c r="D38" s="207"/>
      <c r="E38" s="5"/>
      <c r="F38" s="5"/>
      <c r="G38" s="5"/>
      <c r="H38" s="5"/>
      <c r="I38" s="5"/>
      <c r="J38" s="5"/>
      <c r="K38" s="6"/>
      <c r="L38" s="6"/>
    </row>
    <row r="39" spans="1:31" s="7" customFormat="1" x14ac:dyDescent="0.2">
      <c r="A39" s="8"/>
      <c r="B39" s="5"/>
      <c r="C39" s="5"/>
      <c r="D39" s="5"/>
      <c r="E39" s="5"/>
      <c r="F39" s="5"/>
      <c r="G39" s="5"/>
      <c r="H39" s="5"/>
      <c r="I39" s="5"/>
      <c r="J39" s="5"/>
      <c r="K39" s="6"/>
      <c r="L39" s="6"/>
    </row>
    <row r="40" spans="1:31" s="7" customFormat="1" x14ac:dyDescent="0.2">
      <c r="A40" s="9" t="s">
        <v>58</v>
      </c>
      <c r="B40" s="118" t="s">
        <v>54</v>
      </c>
      <c r="C40" s="5"/>
      <c r="D40" s="5"/>
      <c r="E40" s="5"/>
      <c r="F40" s="5"/>
      <c r="G40" s="5"/>
      <c r="H40" s="5"/>
      <c r="I40" s="5"/>
      <c r="J40" s="5"/>
      <c r="K40" s="6"/>
      <c r="L40" s="6"/>
    </row>
    <row r="41" spans="1:31" s="7" customFormat="1" x14ac:dyDescent="0.2">
      <c r="A41" s="9" t="s">
        <v>59</v>
      </c>
      <c r="B41" s="119">
        <f>COUNT(B3:AE37)</f>
        <v>0</v>
      </c>
      <c r="C41" s="5"/>
      <c r="D41" s="5"/>
      <c r="E41" s="5"/>
      <c r="F41" s="5"/>
      <c r="G41" s="5"/>
      <c r="H41" s="5"/>
      <c r="I41" s="5"/>
      <c r="J41" s="5"/>
      <c r="K41" s="6"/>
      <c r="L41" s="6"/>
    </row>
    <row r="42" spans="1:31" s="7" customFormat="1" x14ac:dyDescent="0.2">
      <c r="A42" s="9" t="s">
        <v>60</v>
      </c>
      <c r="B42" s="119" t="e">
        <f>KURT(B3:AE37)</f>
        <v>#DIV/0!</v>
      </c>
      <c r="C42" s="5"/>
      <c r="D42" s="5"/>
      <c r="E42" s="5"/>
      <c r="F42" s="5"/>
      <c r="G42" s="5"/>
      <c r="H42" s="5"/>
      <c r="I42" s="5"/>
      <c r="J42" s="5"/>
      <c r="K42" s="6"/>
      <c r="L42" s="6"/>
    </row>
    <row r="43" spans="1:31" s="7" customFormat="1" x14ac:dyDescent="0.2">
      <c r="A43" s="9" t="s">
        <v>62</v>
      </c>
      <c r="B43" s="121">
        <f>SQRT(24*B41*(B41^2-1)/((B41-2)*(B41+3)*(B41-3)*(B41+5)))</f>
        <v>0</v>
      </c>
      <c r="C43" s="5"/>
      <c r="D43" s="5"/>
      <c r="E43" s="5"/>
      <c r="F43" s="5"/>
      <c r="G43" s="5"/>
      <c r="H43" s="5"/>
      <c r="I43" s="5"/>
      <c r="J43" s="5"/>
      <c r="K43" s="6"/>
      <c r="L43" s="6"/>
    </row>
    <row r="44" spans="1:31" s="7" customFormat="1" x14ac:dyDescent="0.2">
      <c r="A44" s="9" t="s">
        <v>64</v>
      </c>
      <c r="B44" s="119" t="e">
        <f>IF(ABS(B42/B43)&gt;NORMSINV(1-0.05/2),"non normal","normal")</f>
        <v>#DIV/0!</v>
      </c>
      <c r="C44" s="5"/>
      <c r="D44" s="5"/>
      <c r="E44" s="5"/>
      <c r="F44" s="5"/>
      <c r="G44" s="5"/>
      <c r="H44" s="5"/>
      <c r="I44" s="5"/>
      <c r="J44" s="5"/>
      <c r="K44" s="6"/>
      <c r="L44" s="6"/>
    </row>
    <row r="45" spans="1:31" s="7" customFormat="1" x14ac:dyDescent="0.2">
      <c r="A45" s="9" t="s">
        <v>65</v>
      </c>
      <c r="B45" s="119" t="e">
        <f>SKEW(B3:AE37)</f>
        <v>#DIV/0!</v>
      </c>
      <c r="C45" s="5"/>
      <c r="D45" s="5"/>
      <c r="E45" s="5"/>
      <c r="F45" s="5"/>
      <c r="G45" s="5"/>
      <c r="H45" s="5"/>
      <c r="I45" s="5"/>
      <c r="J45" s="5"/>
      <c r="K45" s="6"/>
      <c r="L45" s="6"/>
    </row>
    <row r="46" spans="1:31" s="7" customFormat="1" x14ac:dyDescent="0.2">
      <c r="A46" s="9" t="s">
        <v>67</v>
      </c>
      <c r="B46" s="119">
        <f>SQRT((6*B41*(B41-1))/((B41-2)*(B41+1)*(B41+3)))</f>
        <v>0</v>
      </c>
      <c r="C46" s="118" t="s">
        <v>72</v>
      </c>
      <c r="D46" s="5"/>
      <c r="E46" s="5"/>
      <c r="F46" s="5"/>
      <c r="G46" s="5"/>
      <c r="H46" s="5"/>
      <c r="I46" s="5"/>
      <c r="J46" s="5"/>
      <c r="K46" s="6"/>
      <c r="L46" s="6"/>
    </row>
    <row r="47" spans="1:31" s="7" customFormat="1" ht="15" x14ac:dyDescent="0.2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x14ac:dyDescent="0.25">
      <c r="A48" s="8"/>
      <c r="B48" s="11"/>
      <c r="C48" s="5"/>
      <c r="D48" s="10"/>
      <c r="E48" s="10"/>
      <c r="F48" s="5"/>
      <c r="G48" s="5"/>
      <c r="H48" s="5"/>
      <c r="I48" s="5"/>
      <c r="J48" s="5"/>
      <c r="K48" s="6"/>
      <c r="L48" s="6"/>
    </row>
    <row r="49" spans="1:12" s="7" customFormat="1" ht="15" x14ac:dyDescent="0.25">
      <c r="A49" s="8"/>
      <c r="B49" s="11"/>
      <c r="C49" s="5"/>
      <c r="D49" s="10"/>
      <c r="E49" s="10"/>
      <c r="F49" s="5"/>
      <c r="G49" s="5"/>
      <c r="H49" s="5"/>
      <c r="I49" s="5"/>
      <c r="J49" s="5"/>
      <c r="K49" s="6"/>
      <c r="L49" s="6"/>
    </row>
    <row r="50" spans="1:12" x14ac:dyDescent="0.2">
      <c r="A50" s="12" t="s">
        <v>102</v>
      </c>
      <c r="C50" s="13">
        <f>COUNTA(B3:AE37)</f>
        <v>0</v>
      </c>
      <c r="D50" s="13"/>
      <c r="E50" s="13"/>
      <c r="F50" s="13"/>
      <c r="G50" s="13"/>
      <c r="H50" s="13"/>
      <c r="I50" s="13"/>
      <c r="J50" s="13"/>
    </row>
    <row r="51" spans="1:12" x14ac:dyDescent="0.2">
      <c r="A51" s="13"/>
      <c r="C51" s="13"/>
      <c r="D51" s="13"/>
      <c r="E51" s="13"/>
      <c r="F51" s="13"/>
      <c r="G51" s="13"/>
      <c r="H51" s="13"/>
      <c r="I51" s="13"/>
      <c r="J51" s="13"/>
    </row>
    <row r="52" spans="1:12" x14ac:dyDescent="0.2">
      <c r="A52" s="13" t="s">
        <v>273</v>
      </c>
      <c r="C52" s="16">
        <f>C50-1</f>
        <v>-1</v>
      </c>
      <c r="D52" s="13"/>
      <c r="E52" s="13"/>
      <c r="F52" s="13"/>
      <c r="G52" s="13"/>
      <c r="H52" s="13"/>
      <c r="I52" s="15"/>
      <c r="J52" s="15"/>
    </row>
    <row r="53" spans="1:12" x14ac:dyDescent="0.2">
      <c r="A53" s="13"/>
      <c r="C53" s="13"/>
      <c r="D53" s="13"/>
      <c r="E53" s="13"/>
      <c r="F53" s="13"/>
      <c r="G53" s="13"/>
      <c r="H53" s="13"/>
      <c r="I53" s="15"/>
      <c r="J53" s="15"/>
    </row>
    <row r="54" spans="1:12" x14ac:dyDescent="0.2">
      <c r="A54" s="12" t="s">
        <v>105</v>
      </c>
      <c r="C54" s="79" t="e">
        <f>AVERAGE(B3:AE37)</f>
        <v>#DIV/0!</v>
      </c>
      <c r="D54" s="17"/>
      <c r="E54" s="13"/>
      <c r="F54" s="13"/>
      <c r="G54" s="13"/>
      <c r="H54" s="13"/>
      <c r="I54" s="13"/>
      <c r="J54" s="13"/>
    </row>
    <row r="55" spans="1:12" x14ac:dyDescent="0.2">
      <c r="C55" s="13"/>
      <c r="D55" s="13"/>
      <c r="E55" s="13"/>
      <c r="F55" s="13"/>
      <c r="G55" s="13"/>
      <c r="H55" s="13"/>
      <c r="I55" s="13"/>
      <c r="J55" s="13"/>
    </row>
    <row r="56" spans="1:12" x14ac:dyDescent="0.2">
      <c r="A56" s="13" t="s">
        <v>274</v>
      </c>
      <c r="C56" s="79" t="e">
        <f>STDEV(B3:AE37)</f>
        <v>#DIV/0!</v>
      </c>
      <c r="D56" s="13"/>
      <c r="E56" s="13"/>
      <c r="F56" s="13"/>
      <c r="G56" s="13"/>
      <c r="H56" s="13"/>
      <c r="I56" s="13"/>
      <c r="J56" s="13"/>
    </row>
    <row r="57" spans="1:12" x14ac:dyDescent="0.2">
      <c r="A57" s="13"/>
      <c r="C57" s="13"/>
      <c r="D57" s="13"/>
      <c r="E57" s="13"/>
      <c r="F57" s="13"/>
      <c r="G57" s="13"/>
      <c r="H57" s="13"/>
      <c r="I57" s="13"/>
      <c r="J57" s="13"/>
    </row>
    <row r="58" spans="1:12" x14ac:dyDescent="0.2">
      <c r="A58" s="183" t="s">
        <v>275</v>
      </c>
      <c r="B58" s="20" t="s">
        <v>276</v>
      </c>
      <c r="C58" s="17" t="e">
        <f>TINV(2*(1-0.99),C52)</f>
        <v>#NUM!</v>
      </c>
      <c r="D58" s="184"/>
      <c r="E58" s="13"/>
      <c r="F58" s="13"/>
      <c r="G58" s="13"/>
      <c r="H58" s="13"/>
      <c r="I58" s="15"/>
      <c r="J58" s="15"/>
    </row>
    <row r="59" spans="1:12" x14ac:dyDescent="0.2">
      <c r="C59" s="13"/>
      <c r="D59" s="13"/>
      <c r="E59" s="13"/>
      <c r="F59" s="13"/>
      <c r="G59" s="17"/>
      <c r="H59" s="13"/>
      <c r="I59" s="15"/>
      <c r="J59" s="15"/>
    </row>
    <row r="60" spans="1:12" x14ac:dyDescent="0.2">
      <c r="A60" s="20"/>
      <c r="C60" s="13"/>
      <c r="D60" s="13"/>
      <c r="E60" s="13"/>
      <c r="F60" s="13"/>
      <c r="G60" s="17"/>
      <c r="H60" s="13"/>
      <c r="I60" s="15"/>
      <c r="J60" s="15"/>
    </row>
    <row r="61" spans="1:12" x14ac:dyDescent="0.2">
      <c r="A61" s="183" t="s">
        <v>277</v>
      </c>
      <c r="C61" s="185" t="e">
        <f>C54+(C56*C58)</f>
        <v>#DIV/0!</v>
      </c>
      <c r="D61" s="13"/>
      <c r="E61" s="13"/>
      <c r="F61" s="13"/>
      <c r="G61" s="13"/>
      <c r="H61" s="13"/>
      <c r="I61" s="13"/>
      <c r="J61" s="13"/>
    </row>
    <row r="62" spans="1:12" x14ac:dyDescent="0.2">
      <c r="A62" s="12"/>
      <c r="B62" s="17"/>
      <c r="C62" s="17"/>
      <c r="D62" s="79"/>
      <c r="E62" s="17"/>
      <c r="F62" s="17"/>
      <c r="G62" s="17"/>
      <c r="H62" s="17"/>
      <c r="I62" s="17"/>
      <c r="J62" s="17"/>
      <c r="K62" s="18"/>
    </row>
    <row r="63" spans="1:12" x14ac:dyDescent="0.2">
      <c r="A63" s="13"/>
      <c r="B63" s="13"/>
      <c r="C63" s="13"/>
      <c r="D63" s="13"/>
      <c r="E63" s="13"/>
      <c r="F63" s="13"/>
      <c r="G63" s="13"/>
      <c r="H63" s="13"/>
      <c r="I63" s="13"/>
      <c r="J63" s="13"/>
    </row>
    <row r="64" spans="1:12" x14ac:dyDescent="0.2">
      <c r="A64" s="13"/>
      <c r="B64" s="13"/>
      <c r="C64" s="13"/>
      <c r="D64" s="13"/>
      <c r="E64" s="13"/>
      <c r="F64" s="13"/>
      <c r="G64" s="13"/>
      <c r="H64" s="13"/>
      <c r="I64" s="13"/>
      <c r="J64" s="13"/>
    </row>
    <row r="65" spans="1:10" x14ac:dyDescent="0.2">
      <c r="A65" s="13"/>
      <c r="B65" s="13"/>
      <c r="C65" s="13"/>
      <c r="D65" s="13"/>
      <c r="E65" s="13"/>
      <c r="F65" s="13"/>
      <c r="G65" s="13"/>
      <c r="H65" s="13"/>
      <c r="I65" s="13"/>
      <c r="J65" s="13"/>
    </row>
    <row r="66" spans="1:10" x14ac:dyDescent="0.2">
      <c r="A66" s="13"/>
      <c r="B66" s="13"/>
      <c r="C66" s="13"/>
      <c r="D66" s="13"/>
      <c r="E66" s="13"/>
      <c r="F66" s="13"/>
      <c r="G66" s="13"/>
      <c r="H66" s="13"/>
      <c r="I66" s="13"/>
      <c r="J66" s="13"/>
    </row>
    <row r="67" spans="1:10" x14ac:dyDescent="0.2">
      <c r="A67" s="13"/>
      <c r="B67" s="13"/>
      <c r="C67" s="13"/>
      <c r="D67" s="13"/>
      <c r="E67" s="13"/>
      <c r="F67" s="13"/>
      <c r="G67" s="13"/>
      <c r="H67" s="13"/>
      <c r="I67" s="13"/>
      <c r="J67" s="13"/>
    </row>
    <row r="68" spans="1:10" x14ac:dyDescent="0.2">
      <c r="A68" s="13"/>
      <c r="B68" s="13"/>
      <c r="C68" s="13"/>
      <c r="D68" s="13"/>
      <c r="E68" s="13"/>
      <c r="F68" s="13"/>
      <c r="G68" s="13"/>
      <c r="H68" s="13"/>
      <c r="I68" s="13"/>
      <c r="J68" s="13"/>
    </row>
    <row r="69" spans="1:10" x14ac:dyDescent="0.2">
      <c r="A69" s="13"/>
      <c r="B69" s="13"/>
      <c r="C69" s="13"/>
      <c r="D69" s="13"/>
      <c r="E69" s="13"/>
      <c r="F69" s="13"/>
      <c r="G69" s="13"/>
      <c r="H69" s="13"/>
      <c r="I69" s="13"/>
      <c r="J69" s="13"/>
    </row>
    <row r="70" spans="1:10" x14ac:dyDescent="0.2">
      <c r="A70" s="13"/>
      <c r="B70" s="13"/>
      <c r="C70" s="13"/>
      <c r="D70" s="13"/>
      <c r="E70" s="13"/>
      <c r="F70" s="13"/>
      <c r="G70" s="13"/>
      <c r="H70" s="13"/>
      <c r="I70" s="13"/>
      <c r="J70" s="13"/>
    </row>
    <row r="71" spans="1:10" x14ac:dyDescent="0.2">
      <c r="A71" s="13"/>
      <c r="B71" s="13"/>
      <c r="C71" s="13"/>
      <c r="D71" s="13"/>
      <c r="E71" s="13"/>
      <c r="F71" s="13"/>
      <c r="G71" s="13"/>
      <c r="H71" s="13"/>
      <c r="I71" s="13"/>
      <c r="J71" s="13"/>
    </row>
    <row r="72" spans="1:10" x14ac:dyDescent="0.2">
      <c r="A72" s="13"/>
      <c r="B72" s="13"/>
      <c r="C72" s="13"/>
      <c r="D72" s="13"/>
      <c r="E72" s="13"/>
      <c r="F72" s="13"/>
      <c r="G72" s="13"/>
      <c r="H72" s="13"/>
      <c r="I72" s="13"/>
      <c r="J72" s="13"/>
    </row>
    <row r="73" spans="1:10" x14ac:dyDescent="0.2">
      <c r="A73" s="13"/>
      <c r="B73" s="13"/>
      <c r="C73" s="13"/>
      <c r="D73" s="13"/>
      <c r="E73" s="13"/>
      <c r="F73" s="13"/>
      <c r="G73" s="13"/>
      <c r="H73" s="13"/>
      <c r="I73" s="13"/>
      <c r="J73" s="13"/>
    </row>
    <row r="74" spans="1:10" x14ac:dyDescent="0.2">
      <c r="A74" s="13"/>
      <c r="B74" s="13"/>
      <c r="C74" s="13"/>
      <c r="D74" s="13"/>
      <c r="E74" s="13"/>
      <c r="F74" s="13"/>
      <c r="G74" s="13"/>
      <c r="H74" s="13"/>
      <c r="I74" s="13"/>
      <c r="J74" s="13"/>
    </row>
    <row r="75" spans="1:10" x14ac:dyDescent="0.2">
      <c r="A75" s="13"/>
      <c r="B75" s="13"/>
      <c r="C75" s="13"/>
      <c r="D75" s="13"/>
      <c r="E75" s="13"/>
      <c r="F75" s="13"/>
      <c r="G75" s="13"/>
      <c r="H75" s="13"/>
      <c r="I75" s="13"/>
      <c r="J75" s="13"/>
    </row>
    <row r="76" spans="1:10" x14ac:dyDescent="0.2">
      <c r="A76" s="13"/>
      <c r="B76" s="13"/>
      <c r="C76" s="13"/>
      <c r="D76" s="13"/>
      <c r="E76" s="13"/>
      <c r="F76" s="13"/>
      <c r="G76" s="13"/>
      <c r="H76" s="13"/>
      <c r="I76" s="13"/>
      <c r="J76" s="13"/>
    </row>
    <row r="77" spans="1:10" x14ac:dyDescent="0.2">
      <c r="A77" s="13"/>
      <c r="B77" s="13"/>
      <c r="C77" s="13"/>
      <c r="D77" s="13"/>
      <c r="E77" s="13"/>
      <c r="F77" s="13"/>
      <c r="G77" s="13"/>
      <c r="H77" s="13"/>
      <c r="I77" s="13"/>
      <c r="J77" s="13"/>
    </row>
    <row r="78" spans="1:10" x14ac:dyDescent="0.2">
      <c r="A78" s="13"/>
      <c r="B78" s="13"/>
      <c r="C78" s="13"/>
      <c r="D78" s="13"/>
      <c r="E78" s="13"/>
      <c r="F78" s="13"/>
      <c r="G78" s="13"/>
      <c r="H78" s="13"/>
      <c r="I78" s="13"/>
      <c r="J78" s="13"/>
    </row>
    <row r="79" spans="1:10" x14ac:dyDescent="0.2">
      <c r="A79" s="13"/>
      <c r="B79" s="13"/>
      <c r="C79" s="13"/>
      <c r="D79" s="13"/>
      <c r="E79" s="13"/>
      <c r="F79" s="13"/>
      <c r="G79" s="13"/>
      <c r="H79" s="13"/>
      <c r="I79" s="13"/>
      <c r="J79" s="13"/>
    </row>
    <row r="80" spans="1:10" x14ac:dyDescent="0.2">
      <c r="A80" s="13"/>
      <c r="B80" s="13"/>
      <c r="C80" s="13"/>
      <c r="D80" s="13"/>
      <c r="E80" s="13"/>
      <c r="F80" s="13"/>
      <c r="G80" s="13"/>
      <c r="H80" s="13"/>
      <c r="I80" s="13"/>
      <c r="J80" s="13"/>
    </row>
    <row r="81" spans="1:10" x14ac:dyDescent="0.2">
      <c r="A81" s="13"/>
      <c r="B81" s="13"/>
      <c r="C81" s="13"/>
      <c r="D81" s="13"/>
      <c r="E81" s="13"/>
      <c r="F81" s="13"/>
      <c r="G81" s="13"/>
      <c r="H81" s="13"/>
      <c r="I81" s="13"/>
      <c r="J81" s="13"/>
    </row>
    <row r="82" spans="1:10" x14ac:dyDescent="0.2">
      <c r="A82" s="13"/>
      <c r="B82" s="13"/>
      <c r="C82" s="13"/>
      <c r="D82" s="13"/>
      <c r="E82" s="13"/>
      <c r="F82" s="13"/>
      <c r="G82" s="13"/>
      <c r="H82" s="13"/>
      <c r="I82" s="13"/>
      <c r="J82" s="13"/>
    </row>
    <row r="83" spans="1:10" x14ac:dyDescent="0.2">
      <c r="A83" s="13"/>
      <c r="B83" s="13"/>
      <c r="C83" s="13"/>
      <c r="D83" s="13"/>
      <c r="E83" s="13"/>
      <c r="F83" s="13"/>
      <c r="G83" s="13"/>
      <c r="H83" s="13"/>
      <c r="I83" s="13"/>
      <c r="J83" s="13"/>
    </row>
  </sheetData>
  <mergeCells count="1">
    <mergeCell ref="A38:D38"/>
  </mergeCells>
  <pageMargins left="0.75" right="0.38" top="1" bottom="1" header="0.5" footer="0.5"/>
  <pageSetup scale="59" fitToHeight="2" orientation="landscape" r:id="rId1"/>
  <headerFooter alignWithMargins="0">
    <oddFooter>&amp;L&amp;F&amp;C&amp;A&amp;R&amp;D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pageSetUpPr fitToPage="1"/>
  </sheetPr>
  <dimension ref="A1:AE124"/>
  <sheetViews>
    <sheetView zoomScale="90" zoomScaleNormal="90" workbookViewId="0">
      <selection activeCell="AN26" sqref="AN26"/>
    </sheetView>
  </sheetViews>
  <sheetFormatPr defaultColWidth="9.28515625" defaultRowHeight="15" x14ac:dyDescent="0.25"/>
  <cols>
    <col min="1" max="1" width="20.42578125" style="34" customWidth="1"/>
    <col min="2" max="2" width="27.7109375" style="34" customWidth="1"/>
    <col min="3" max="3" width="25.28515625" style="34" customWidth="1"/>
    <col min="4" max="4" width="20.28515625" style="34" customWidth="1"/>
    <col min="5" max="31" width="19" style="34" customWidth="1"/>
    <col min="32" max="16384" width="9.28515625" style="34"/>
  </cols>
  <sheetData>
    <row r="1" spans="1:31" s="22" customFormat="1" ht="12.75" x14ac:dyDescent="0.2">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x14ac:dyDescent="0.2">
      <c r="A2" s="23" t="s">
        <v>56</v>
      </c>
      <c r="B2" s="24"/>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ht="12.75" x14ac:dyDescent="0.2">
      <c r="A3" s="103">
        <v>1</v>
      </c>
      <c r="B3" s="85"/>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ht="12.75" x14ac:dyDescent="0.2">
      <c r="A4" s="103">
        <v>2</v>
      </c>
      <c r="B4" s="85"/>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ht="12.75" x14ac:dyDescent="0.2">
      <c r="A5" s="103">
        <v>3</v>
      </c>
      <c r="B5" s="85"/>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x14ac:dyDescent="0.2">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x14ac:dyDescent="0.2">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x14ac:dyDescent="0.2">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x14ac:dyDescent="0.2">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x14ac:dyDescent="0.2">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x14ac:dyDescent="0.2">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x14ac:dyDescent="0.2">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x14ac:dyDescent="0.2">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x14ac:dyDescent="0.2">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x14ac:dyDescent="0.2">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x14ac:dyDescent="0.2">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x14ac:dyDescent="0.2">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x14ac:dyDescent="0.2">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x14ac:dyDescent="0.2">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x14ac:dyDescent="0.2">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x14ac:dyDescent="0.2">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x14ac:dyDescent="0.2">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x14ac:dyDescent="0.2">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x14ac:dyDescent="0.2">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x14ac:dyDescent="0.2">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x14ac:dyDescent="0.2">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x14ac:dyDescent="0.2">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x14ac:dyDescent="0.2">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x14ac:dyDescent="0.2">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x14ac:dyDescent="0.2">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x14ac:dyDescent="0.2">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x14ac:dyDescent="0.2">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x14ac:dyDescent="0.2">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x14ac:dyDescent="0.2">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x14ac:dyDescent="0.2">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x14ac:dyDescent="0.2">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x14ac:dyDescent="0.2">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x14ac:dyDescent="0.25">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x14ac:dyDescent="0.2">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ht="12.75" x14ac:dyDescent="0.2">
      <c r="A40" s="30" t="s">
        <v>58</v>
      </c>
      <c r="B40" s="120" t="s">
        <v>54</v>
      </c>
      <c r="C40" s="120" t="s">
        <v>116</v>
      </c>
      <c r="D40" s="26"/>
      <c r="E40" s="26"/>
      <c r="F40" s="26"/>
      <c r="G40" s="26"/>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ht="12.75" x14ac:dyDescent="0.2">
      <c r="A41" s="30" t="s">
        <v>59</v>
      </c>
      <c r="B41" s="121">
        <f>COUNT(B3:AE37)</f>
        <v>0</v>
      </c>
      <c r="C41" s="121">
        <f>COUNT(B51:AE85)</f>
        <v>0</v>
      </c>
      <c r="D41" s="26"/>
      <c r="E41" s="26"/>
      <c r="F41" s="26"/>
      <c r="G41" s="26"/>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ht="12.75" x14ac:dyDescent="0.2">
      <c r="A42" s="30" t="s">
        <v>60</v>
      </c>
      <c r="B42" s="121" t="e">
        <f>KURT(B3:AE37)</f>
        <v>#DIV/0!</v>
      </c>
      <c r="C42" s="121" t="e">
        <f>KURT(B51:AE85)</f>
        <v>#DIV/0!</v>
      </c>
      <c r="D42" s="26"/>
      <c r="E42" s="26"/>
      <c r="F42" s="26"/>
      <c r="G42" s="26"/>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x14ac:dyDescent="0.2">
      <c r="A43" s="30" t="s">
        <v>62</v>
      </c>
      <c r="B43" s="121">
        <f>SQRT(24*B41*(B41^2-1)/((B41-2)*(B41+3)*(B41-3)*(B41+5)))</f>
        <v>0</v>
      </c>
      <c r="C43" s="121">
        <f>SQRT(24*C41*(C41^2-1)/((C41-2)*(C41+3)*(C41-3)*(C41+5)))</f>
        <v>0</v>
      </c>
      <c r="D43" s="26"/>
      <c r="E43" s="26" t="s">
        <v>117</v>
      </c>
      <c r="F43" s="89" t="e">
        <f>AVERAGE(B3:AE37)</f>
        <v>#DIV/0!</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x14ac:dyDescent="0.2">
      <c r="A44" s="30" t="s">
        <v>64</v>
      </c>
      <c r="B44" s="121" t="e">
        <f>IF(ABS(B42/B43)&gt;NORMSINV(1-0.05/2),"non normal","normal")</f>
        <v>#DIV/0!</v>
      </c>
      <c r="C44" s="121" t="e">
        <f>IF(ABS(C42/C43)&gt;NORMSINV(1-0.05/2),"non normal","normal")</f>
        <v>#DIV/0!</v>
      </c>
      <c r="D44" s="26"/>
      <c r="E44" s="26" t="s">
        <v>118</v>
      </c>
      <c r="F44" s="89" t="e">
        <f>VAR(B3:AE37)</f>
        <v>#DIV/0!</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x14ac:dyDescent="0.2">
      <c r="A45" s="30" t="s">
        <v>65</v>
      </c>
      <c r="B45" s="121" t="e">
        <f>SKEW(B3:AE37)</f>
        <v>#DIV/0!</v>
      </c>
      <c r="C45" s="121" t="e">
        <f>SKEW(B51:AE85)</f>
        <v>#DIV/0!</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x14ac:dyDescent="0.2">
      <c r="A46" s="30" t="s">
        <v>67</v>
      </c>
      <c r="B46" s="121">
        <f>SQRT((6*B41*(B41-1))/((B41-2)*(B41+1)*(B41+3)))</f>
        <v>0</v>
      </c>
      <c r="C46" s="121">
        <f>SQRT((6*C41*(C41-1))/((C41-2)*(C41+1)*(C41+3)))</f>
        <v>0</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x14ac:dyDescent="0.2">
      <c r="A47" s="30" t="s">
        <v>69</v>
      </c>
      <c r="B47" s="121" t="e">
        <f>IF(ABS(B45/B46)&gt;NORMSINV(1-0.05/2),"non normal","normal")</f>
        <v>#DIV/0!</v>
      </c>
      <c r="C47" s="121" t="e">
        <f>IF(ABS(C45/C46)&gt;NORMSINV(1-0.05/2),"non normal","normal")</f>
        <v>#DIV/0!</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25">
      <c r="A48" s="30" t="s">
        <v>71</v>
      </c>
      <c r="B48" s="121" t="e">
        <f>ABS(B45/B46)</f>
        <v>#DIV/0!</v>
      </c>
      <c r="C48" s="121" t="e">
        <f>ABS(C45/C46)</f>
        <v>#DIV/0!</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25">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x14ac:dyDescent="0.25">
      <c r="A50" s="35" t="s">
        <v>56</v>
      </c>
      <c r="B50" s="105" t="str">
        <f>IF(B2&gt;0,B2,"")</f>
        <v/>
      </c>
      <c r="C50" s="105" t="str">
        <f t="shared" ref="C50:AE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si="0"/>
        <v/>
      </c>
      <c r="N50" s="105" t="str">
        <f t="shared" si="0"/>
        <v/>
      </c>
      <c r="O50" s="105" t="str">
        <f t="shared" si="0"/>
        <v/>
      </c>
      <c r="P50" s="105" t="str">
        <f t="shared" si="0"/>
        <v/>
      </c>
      <c r="Q50" s="105" t="str">
        <f t="shared" si="0"/>
        <v/>
      </c>
      <c r="R50" s="105" t="str">
        <f t="shared" si="0"/>
        <v/>
      </c>
      <c r="S50" s="105" t="str">
        <f t="shared" si="0"/>
        <v/>
      </c>
      <c r="T50" s="105" t="str">
        <f t="shared" si="0"/>
        <v/>
      </c>
      <c r="U50" s="105" t="str">
        <f t="shared" si="0"/>
        <v/>
      </c>
      <c r="V50" s="105" t="str">
        <f t="shared" si="0"/>
        <v/>
      </c>
      <c r="W50" s="105" t="str">
        <f t="shared" si="0"/>
        <v/>
      </c>
      <c r="X50" s="105" t="str">
        <f t="shared" si="0"/>
        <v/>
      </c>
      <c r="Y50" s="105" t="str">
        <f t="shared" si="0"/>
        <v/>
      </c>
      <c r="Z50" s="105" t="str">
        <f t="shared" si="0"/>
        <v/>
      </c>
      <c r="AA50" s="105" t="str">
        <f t="shared" si="0"/>
        <v/>
      </c>
      <c r="AB50" s="105" t="str">
        <f t="shared" si="0"/>
        <v/>
      </c>
      <c r="AC50" s="105" t="str">
        <f t="shared" si="0"/>
        <v/>
      </c>
      <c r="AD50" s="105" t="str">
        <f t="shared" si="0"/>
        <v/>
      </c>
      <c r="AE50" s="105" t="str">
        <f t="shared" si="0"/>
        <v/>
      </c>
    </row>
    <row r="51" spans="1:31" x14ac:dyDescent="0.25">
      <c r="A51" s="106">
        <v>1</v>
      </c>
      <c r="B51" s="107" t="str">
        <f>IF(B3&gt;0,LN(B3),"")</f>
        <v/>
      </c>
      <c r="C51" s="107" t="str">
        <f t="shared" ref="C51:AE63" si="1">IF(C3&gt;0,LN(C3),"")</f>
        <v/>
      </c>
      <c r="D51" s="107" t="str">
        <f t="shared" si="1"/>
        <v/>
      </c>
      <c r="E51" s="107" t="str">
        <f t="shared" si="1"/>
        <v/>
      </c>
      <c r="F51" s="107" t="str">
        <f t="shared" si="1"/>
        <v/>
      </c>
      <c r="G51" s="107" t="str">
        <f t="shared" si="1"/>
        <v/>
      </c>
      <c r="H51" s="107" t="str">
        <f t="shared" si="1"/>
        <v/>
      </c>
      <c r="I51" s="107" t="str">
        <f t="shared" si="1"/>
        <v/>
      </c>
      <c r="J51" s="107" t="str">
        <f t="shared" si="1"/>
        <v/>
      </c>
      <c r="K51" s="107" t="str">
        <f t="shared" si="1"/>
        <v/>
      </c>
      <c r="L51" s="107" t="str">
        <f t="shared" si="1"/>
        <v/>
      </c>
      <c r="M51" s="107" t="str">
        <f t="shared" si="1"/>
        <v/>
      </c>
      <c r="N51" s="107" t="str">
        <f t="shared" si="1"/>
        <v/>
      </c>
      <c r="O51" s="107" t="str">
        <f t="shared" si="1"/>
        <v/>
      </c>
      <c r="P51" s="107" t="str">
        <f t="shared" si="1"/>
        <v/>
      </c>
      <c r="Q51" s="107" t="str">
        <f t="shared" si="1"/>
        <v/>
      </c>
      <c r="R51" s="107" t="str">
        <f t="shared" si="1"/>
        <v/>
      </c>
      <c r="S51" s="107" t="str">
        <f t="shared" si="1"/>
        <v/>
      </c>
      <c r="T51" s="107" t="str">
        <f t="shared" si="1"/>
        <v/>
      </c>
      <c r="U51" s="107" t="str">
        <f t="shared" si="1"/>
        <v/>
      </c>
      <c r="V51" s="107" t="str">
        <f t="shared" si="1"/>
        <v/>
      </c>
      <c r="W51" s="107" t="str">
        <f t="shared" si="1"/>
        <v/>
      </c>
      <c r="X51" s="107" t="str">
        <f t="shared" si="1"/>
        <v/>
      </c>
      <c r="Y51" s="107" t="str">
        <f t="shared" si="1"/>
        <v/>
      </c>
      <c r="Z51" s="107" t="str">
        <f t="shared" si="1"/>
        <v/>
      </c>
      <c r="AA51" s="107" t="str">
        <f t="shared" si="1"/>
        <v/>
      </c>
      <c r="AB51" s="107" t="str">
        <f t="shared" si="1"/>
        <v/>
      </c>
      <c r="AC51" s="107" t="str">
        <f t="shared" si="1"/>
        <v/>
      </c>
      <c r="AD51" s="107" t="str">
        <f t="shared" si="1"/>
        <v/>
      </c>
      <c r="AE51" s="107" t="str">
        <f t="shared" si="1"/>
        <v/>
      </c>
    </row>
    <row r="52" spans="1:31" x14ac:dyDescent="0.25">
      <c r="A52" s="106">
        <v>2</v>
      </c>
      <c r="B52" s="107" t="str">
        <f t="shared" ref="B52:Q67" si="2">IF(B4&gt;0,LN(B4),"")</f>
        <v/>
      </c>
      <c r="C52" s="107" t="str">
        <f t="shared" si="2"/>
        <v/>
      </c>
      <c r="D52" s="107" t="str">
        <f t="shared" si="2"/>
        <v/>
      </c>
      <c r="E52" s="107" t="str">
        <f t="shared" si="2"/>
        <v/>
      </c>
      <c r="F52" s="107" t="str">
        <f t="shared" si="2"/>
        <v/>
      </c>
      <c r="G52" s="107" t="str">
        <f t="shared" si="2"/>
        <v/>
      </c>
      <c r="H52" s="107" t="str">
        <f t="shared" si="2"/>
        <v/>
      </c>
      <c r="I52" s="107" t="str">
        <f t="shared" si="2"/>
        <v/>
      </c>
      <c r="J52" s="107" t="str">
        <f t="shared" si="2"/>
        <v/>
      </c>
      <c r="K52" s="107" t="str">
        <f t="shared" si="2"/>
        <v/>
      </c>
      <c r="L52" s="107" t="str">
        <f t="shared" si="2"/>
        <v/>
      </c>
      <c r="M52" s="107" t="str">
        <f t="shared" si="1"/>
        <v/>
      </c>
      <c r="N52" s="107" t="str">
        <f t="shared" si="1"/>
        <v/>
      </c>
      <c r="O52" s="107" t="str">
        <f t="shared" si="1"/>
        <v/>
      </c>
      <c r="P52" s="107" t="str">
        <f t="shared" si="1"/>
        <v/>
      </c>
      <c r="Q52" s="107" t="str">
        <f t="shared" si="1"/>
        <v/>
      </c>
      <c r="R52" s="107" t="str">
        <f t="shared" si="1"/>
        <v/>
      </c>
      <c r="S52" s="107" t="str">
        <f t="shared" si="1"/>
        <v/>
      </c>
      <c r="T52" s="107" t="str">
        <f t="shared" si="1"/>
        <v/>
      </c>
      <c r="U52" s="107" t="str">
        <f t="shared" si="1"/>
        <v/>
      </c>
      <c r="V52" s="107" t="str">
        <f t="shared" si="1"/>
        <v/>
      </c>
      <c r="W52" s="107" t="str">
        <f t="shared" si="1"/>
        <v/>
      </c>
      <c r="X52" s="107" t="str">
        <f t="shared" si="1"/>
        <v/>
      </c>
      <c r="Y52" s="107" t="str">
        <f t="shared" si="1"/>
        <v/>
      </c>
      <c r="Z52" s="107" t="str">
        <f t="shared" si="1"/>
        <v/>
      </c>
      <c r="AA52" s="107" t="str">
        <f t="shared" si="1"/>
        <v/>
      </c>
      <c r="AB52" s="107" t="str">
        <f t="shared" si="1"/>
        <v/>
      </c>
      <c r="AC52" s="107" t="str">
        <f t="shared" si="1"/>
        <v/>
      </c>
      <c r="AD52" s="107" t="str">
        <f t="shared" si="1"/>
        <v/>
      </c>
      <c r="AE52" s="107" t="str">
        <f t="shared" si="1"/>
        <v/>
      </c>
    </row>
    <row r="53" spans="1:31" x14ac:dyDescent="0.25">
      <c r="A53" s="106">
        <v>3</v>
      </c>
      <c r="B53" s="107" t="str">
        <f t="shared" si="2"/>
        <v/>
      </c>
      <c r="C53" s="107" t="str">
        <f t="shared" si="2"/>
        <v/>
      </c>
      <c r="D53" s="107" t="str">
        <f t="shared" si="2"/>
        <v/>
      </c>
      <c r="E53" s="107" t="str">
        <f t="shared" si="2"/>
        <v/>
      </c>
      <c r="F53" s="107" t="str">
        <f t="shared" si="2"/>
        <v/>
      </c>
      <c r="G53" s="107" t="str">
        <f t="shared" si="2"/>
        <v/>
      </c>
      <c r="H53" s="107" t="str">
        <f t="shared" si="2"/>
        <v/>
      </c>
      <c r="I53" s="107" t="str">
        <f t="shared" si="2"/>
        <v/>
      </c>
      <c r="J53" s="107" t="str">
        <f t="shared" si="2"/>
        <v/>
      </c>
      <c r="K53" s="107" t="str">
        <f t="shared" si="2"/>
        <v/>
      </c>
      <c r="L53" s="107" t="str">
        <f t="shared" si="2"/>
        <v/>
      </c>
      <c r="M53" s="107" t="str">
        <f t="shared" si="1"/>
        <v/>
      </c>
      <c r="N53" s="107" t="str">
        <f t="shared" si="1"/>
        <v/>
      </c>
      <c r="O53" s="107" t="str">
        <f t="shared" si="1"/>
        <v/>
      </c>
      <c r="P53" s="107" t="str">
        <f t="shared" si="1"/>
        <v/>
      </c>
      <c r="Q53" s="107" t="str">
        <f t="shared" si="1"/>
        <v/>
      </c>
      <c r="R53" s="107" t="str">
        <f t="shared" si="1"/>
        <v/>
      </c>
      <c r="S53" s="107" t="str">
        <f t="shared" si="1"/>
        <v/>
      </c>
      <c r="T53" s="107" t="str">
        <f t="shared" si="1"/>
        <v/>
      </c>
      <c r="U53" s="107" t="str">
        <f t="shared" si="1"/>
        <v/>
      </c>
      <c r="V53" s="107" t="str">
        <f t="shared" si="1"/>
        <v/>
      </c>
      <c r="W53" s="107" t="str">
        <f t="shared" si="1"/>
        <v/>
      </c>
      <c r="X53" s="107" t="str">
        <f t="shared" si="1"/>
        <v/>
      </c>
      <c r="Y53" s="107" t="str">
        <f t="shared" si="1"/>
        <v/>
      </c>
      <c r="Z53" s="107" t="str">
        <f t="shared" si="1"/>
        <v/>
      </c>
      <c r="AA53" s="107" t="str">
        <f t="shared" si="1"/>
        <v/>
      </c>
      <c r="AB53" s="107" t="str">
        <f t="shared" si="1"/>
        <v/>
      </c>
      <c r="AC53" s="107" t="str">
        <f t="shared" si="1"/>
        <v/>
      </c>
      <c r="AD53" s="107" t="str">
        <f t="shared" si="1"/>
        <v/>
      </c>
      <c r="AE53" s="107" t="str">
        <f t="shared" si="1"/>
        <v/>
      </c>
    </row>
    <row r="54" spans="1:31" x14ac:dyDescent="0.25">
      <c r="A54" s="106">
        <v>4</v>
      </c>
      <c r="B54" s="107" t="str">
        <f t="shared" si="2"/>
        <v/>
      </c>
      <c r="C54" s="107" t="str">
        <f t="shared" si="2"/>
        <v/>
      </c>
      <c r="D54" s="107" t="str">
        <f t="shared" si="2"/>
        <v/>
      </c>
      <c r="E54" s="107" t="str">
        <f t="shared" si="2"/>
        <v/>
      </c>
      <c r="F54" s="107" t="str">
        <f t="shared" si="2"/>
        <v/>
      </c>
      <c r="G54" s="107" t="str">
        <f t="shared" si="2"/>
        <v/>
      </c>
      <c r="H54" s="107" t="str">
        <f t="shared" si="2"/>
        <v/>
      </c>
      <c r="I54" s="107" t="str">
        <f t="shared" si="2"/>
        <v/>
      </c>
      <c r="J54" s="107" t="str">
        <f t="shared" si="2"/>
        <v/>
      </c>
      <c r="K54" s="107" t="str">
        <f t="shared" si="2"/>
        <v/>
      </c>
      <c r="L54" s="107" t="str">
        <f t="shared" si="2"/>
        <v/>
      </c>
      <c r="M54" s="107" t="str">
        <f t="shared" si="1"/>
        <v/>
      </c>
      <c r="N54" s="107" t="str">
        <f t="shared" si="1"/>
        <v/>
      </c>
      <c r="O54" s="107" t="str">
        <f t="shared" si="1"/>
        <v/>
      </c>
      <c r="P54" s="107" t="str">
        <f t="shared" si="1"/>
        <v/>
      </c>
      <c r="Q54" s="107" t="str">
        <f t="shared" si="1"/>
        <v/>
      </c>
      <c r="R54" s="107" t="str">
        <f t="shared" si="1"/>
        <v/>
      </c>
      <c r="S54" s="107" t="str">
        <f t="shared" si="1"/>
        <v/>
      </c>
      <c r="T54" s="107" t="str">
        <f t="shared" si="1"/>
        <v/>
      </c>
      <c r="U54" s="107" t="str">
        <f t="shared" si="1"/>
        <v/>
      </c>
      <c r="V54" s="107" t="str">
        <f t="shared" si="1"/>
        <v/>
      </c>
      <c r="W54" s="107" t="str">
        <f t="shared" si="1"/>
        <v/>
      </c>
      <c r="X54" s="107" t="str">
        <f t="shared" si="1"/>
        <v/>
      </c>
      <c r="Y54" s="107" t="str">
        <f t="shared" si="1"/>
        <v/>
      </c>
      <c r="Z54" s="107" t="str">
        <f t="shared" si="1"/>
        <v/>
      </c>
      <c r="AA54" s="107" t="str">
        <f t="shared" si="1"/>
        <v/>
      </c>
      <c r="AB54" s="107" t="str">
        <f t="shared" si="1"/>
        <v/>
      </c>
      <c r="AC54" s="107" t="str">
        <f t="shared" si="1"/>
        <v/>
      </c>
      <c r="AD54" s="107" t="str">
        <f t="shared" si="1"/>
        <v/>
      </c>
      <c r="AE54" s="107" t="str">
        <f t="shared" si="1"/>
        <v/>
      </c>
    </row>
    <row r="55" spans="1:31" x14ac:dyDescent="0.25">
      <c r="A55" s="106">
        <v>5</v>
      </c>
      <c r="B55" s="107" t="str">
        <f t="shared" si="2"/>
        <v/>
      </c>
      <c r="C55" s="107" t="str">
        <f t="shared" si="2"/>
        <v/>
      </c>
      <c r="D55" s="107" t="str">
        <f t="shared" si="2"/>
        <v/>
      </c>
      <c r="E55" s="107" t="str">
        <f t="shared" si="2"/>
        <v/>
      </c>
      <c r="F55" s="107" t="str">
        <f t="shared" si="2"/>
        <v/>
      </c>
      <c r="G55" s="107" t="str">
        <f t="shared" si="2"/>
        <v/>
      </c>
      <c r="H55" s="107" t="str">
        <f t="shared" si="2"/>
        <v/>
      </c>
      <c r="I55" s="107" t="str">
        <f t="shared" si="2"/>
        <v/>
      </c>
      <c r="J55" s="107" t="str">
        <f t="shared" si="2"/>
        <v/>
      </c>
      <c r="K55" s="107" t="str">
        <f t="shared" si="2"/>
        <v/>
      </c>
      <c r="L55" s="107" t="str">
        <f t="shared" si="2"/>
        <v/>
      </c>
      <c r="M55" s="107" t="str">
        <f t="shared" si="1"/>
        <v/>
      </c>
      <c r="N55" s="107" t="str">
        <f t="shared" si="1"/>
        <v/>
      </c>
      <c r="O55" s="107" t="str">
        <f t="shared" si="1"/>
        <v/>
      </c>
      <c r="P55" s="107" t="str">
        <f t="shared" si="1"/>
        <v/>
      </c>
      <c r="Q55" s="107" t="str">
        <f t="shared" si="1"/>
        <v/>
      </c>
      <c r="R55" s="107" t="str">
        <f t="shared" si="1"/>
        <v/>
      </c>
      <c r="S55" s="107" t="str">
        <f t="shared" si="1"/>
        <v/>
      </c>
      <c r="T55" s="107" t="str">
        <f t="shared" si="1"/>
        <v/>
      </c>
      <c r="U55" s="107" t="str">
        <f t="shared" si="1"/>
        <v/>
      </c>
      <c r="V55" s="107" t="str">
        <f t="shared" si="1"/>
        <v/>
      </c>
      <c r="W55" s="107" t="str">
        <f t="shared" si="1"/>
        <v/>
      </c>
      <c r="X55" s="107" t="str">
        <f t="shared" si="1"/>
        <v/>
      </c>
      <c r="Y55" s="107" t="str">
        <f t="shared" si="1"/>
        <v/>
      </c>
      <c r="Z55" s="107" t="str">
        <f t="shared" si="1"/>
        <v/>
      </c>
      <c r="AA55" s="107" t="str">
        <f t="shared" si="1"/>
        <v/>
      </c>
      <c r="AB55" s="107" t="str">
        <f t="shared" si="1"/>
        <v/>
      </c>
      <c r="AC55" s="107" t="str">
        <f t="shared" si="1"/>
        <v/>
      </c>
      <c r="AD55" s="107" t="str">
        <f t="shared" si="1"/>
        <v/>
      </c>
      <c r="AE55" s="107" t="str">
        <f t="shared" si="1"/>
        <v/>
      </c>
    </row>
    <row r="56" spans="1:31" x14ac:dyDescent="0.25">
      <c r="A56" s="106">
        <v>6</v>
      </c>
      <c r="B56" s="107" t="str">
        <f t="shared" si="2"/>
        <v/>
      </c>
      <c r="C56" s="107" t="str">
        <f t="shared" si="2"/>
        <v/>
      </c>
      <c r="D56" s="107" t="str">
        <f t="shared" si="2"/>
        <v/>
      </c>
      <c r="E56" s="107" t="str">
        <f t="shared" si="2"/>
        <v/>
      </c>
      <c r="F56" s="107" t="str">
        <f t="shared" si="2"/>
        <v/>
      </c>
      <c r="G56" s="107" t="str">
        <f t="shared" si="2"/>
        <v/>
      </c>
      <c r="H56" s="107" t="str">
        <f t="shared" si="2"/>
        <v/>
      </c>
      <c r="I56" s="107" t="str">
        <f t="shared" si="2"/>
        <v/>
      </c>
      <c r="J56" s="107" t="str">
        <f t="shared" si="2"/>
        <v/>
      </c>
      <c r="K56" s="107" t="str">
        <f t="shared" si="2"/>
        <v/>
      </c>
      <c r="L56" s="107" t="str">
        <f t="shared" si="2"/>
        <v/>
      </c>
      <c r="M56" s="107" t="str">
        <f t="shared" si="1"/>
        <v/>
      </c>
      <c r="N56" s="107" t="str">
        <f t="shared" si="1"/>
        <v/>
      </c>
      <c r="O56" s="107" t="str">
        <f t="shared" si="1"/>
        <v/>
      </c>
      <c r="P56" s="107" t="str">
        <f t="shared" si="1"/>
        <v/>
      </c>
      <c r="Q56" s="107" t="str">
        <f t="shared" si="1"/>
        <v/>
      </c>
      <c r="R56" s="107" t="str">
        <f t="shared" si="1"/>
        <v/>
      </c>
      <c r="S56" s="107" t="str">
        <f t="shared" si="1"/>
        <v/>
      </c>
      <c r="T56" s="107" t="str">
        <f t="shared" si="1"/>
        <v/>
      </c>
      <c r="U56" s="107" t="str">
        <f t="shared" si="1"/>
        <v/>
      </c>
      <c r="V56" s="107" t="str">
        <f t="shared" si="1"/>
        <v/>
      </c>
      <c r="W56" s="107" t="str">
        <f t="shared" si="1"/>
        <v/>
      </c>
      <c r="X56" s="107" t="str">
        <f t="shared" si="1"/>
        <v/>
      </c>
      <c r="Y56" s="107" t="str">
        <f t="shared" si="1"/>
        <v/>
      </c>
      <c r="Z56" s="107" t="str">
        <f t="shared" si="1"/>
        <v/>
      </c>
      <c r="AA56" s="107" t="str">
        <f t="shared" si="1"/>
        <v/>
      </c>
      <c r="AB56" s="107" t="str">
        <f t="shared" si="1"/>
        <v/>
      </c>
      <c r="AC56" s="107" t="str">
        <f t="shared" si="1"/>
        <v/>
      </c>
      <c r="AD56" s="107" t="str">
        <f t="shared" si="1"/>
        <v/>
      </c>
      <c r="AE56" s="107" t="str">
        <f t="shared" si="1"/>
        <v/>
      </c>
    </row>
    <row r="57" spans="1:31" x14ac:dyDescent="0.25">
      <c r="A57" s="106">
        <v>7</v>
      </c>
      <c r="B57" s="107" t="str">
        <f t="shared" si="2"/>
        <v/>
      </c>
      <c r="C57" s="107" t="str">
        <f t="shared" si="2"/>
        <v/>
      </c>
      <c r="D57" s="107" t="str">
        <f t="shared" si="2"/>
        <v/>
      </c>
      <c r="E57" s="107" t="str">
        <f t="shared" si="2"/>
        <v/>
      </c>
      <c r="F57" s="107" t="str">
        <f t="shared" si="2"/>
        <v/>
      </c>
      <c r="G57" s="107" t="str">
        <f t="shared" si="2"/>
        <v/>
      </c>
      <c r="H57" s="107" t="str">
        <f t="shared" si="2"/>
        <v/>
      </c>
      <c r="I57" s="107" t="str">
        <f t="shared" si="2"/>
        <v/>
      </c>
      <c r="J57" s="107" t="str">
        <f t="shared" si="2"/>
        <v/>
      </c>
      <c r="K57" s="107" t="str">
        <f t="shared" si="2"/>
        <v/>
      </c>
      <c r="L57" s="107" t="str">
        <f t="shared" si="2"/>
        <v/>
      </c>
      <c r="M57" s="107" t="str">
        <f t="shared" si="1"/>
        <v/>
      </c>
      <c r="N57" s="107" t="str">
        <f t="shared" si="1"/>
        <v/>
      </c>
      <c r="O57" s="107" t="str">
        <f t="shared" si="1"/>
        <v/>
      </c>
      <c r="P57" s="107" t="str">
        <f t="shared" si="1"/>
        <v/>
      </c>
      <c r="Q57" s="107" t="str">
        <f t="shared" si="1"/>
        <v/>
      </c>
      <c r="R57" s="107" t="str">
        <f t="shared" si="1"/>
        <v/>
      </c>
      <c r="S57" s="107" t="str">
        <f t="shared" si="1"/>
        <v/>
      </c>
      <c r="T57" s="107" t="str">
        <f t="shared" si="1"/>
        <v/>
      </c>
      <c r="U57" s="107" t="str">
        <f t="shared" si="1"/>
        <v/>
      </c>
      <c r="V57" s="107" t="str">
        <f t="shared" si="1"/>
        <v/>
      </c>
      <c r="W57" s="107" t="str">
        <f t="shared" si="1"/>
        <v/>
      </c>
      <c r="X57" s="107" t="str">
        <f t="shared" si="1"/>
        <v/>
      </c>
      <c r="Y57" s="107" t="str">
        <f t="shared" si="1"/>
        <v/>
      </c>
      <c r="Z57" s="107" t="str">
        <f t="shared" si="1"/>
        <v/>
      </c>
      <c r="AA57" s="107" t="str">
        <f t="shared" si="1"/>
        <v/>
      </c>
      <c r="AB57" s="107" t="str">
        <f t="shared" si="1"/>
        <v/>
      </c>
      <c r="AC57" s="107" t="str">
        <f t="shared" si="1"/>
        <v/>
      </c>
      <c r="AD57" s="107" t="str">
        <f t="shared" si="1"/>
        <v/>
      </c>
      <c r="AE57" s="107" t="str">
        <f t="shared" si="1"/>
        <v/>
      </c>
    </row>
    <row r="58" spans="1:31" x14ac:dyDescent="0.25">
      <c r="A58" s="106">
        <v>8</v>
      </c>
      <c r="B58" s="107" t="str">
        <f t="shared" si="2"/>
        <v/>
      </c>
      <c r="C58" s="107" t="str">
        <f t="shared" si="2"/>
        <v/>
      </c>
      <c r="D58" s="107" t="str">
        <f t="shared" si="2"/>
        <v/>
      </c>
      <c r="E58" s="107" t="str">
        <f t="shared" si="2"/>
        <v/>
      </c>
      <c r="F58" s="107" t="str">
        <f t="shared" si="2"/>
        <v/>
      </c>
      <c r="G58" s="107" t="str">
        <f t="shared" si="2"/>
        <v/>
      </c>
      <c r="H58" s="107" t="str">
        <f t="shared" si="2"/>
        <v/>
      </c>
      <c r="I58" s="107" t="str">
        <f t="shared" si="2"/>
        <v/>
      </c>
      <c r="J58" s="107" t="str">
        <f t="shared" si="2"/>
        <v/>
      </c>
      <c r="K58" s="107" t="str">
        <f t="shared" si="2"/>
        <v/>
      </c>
      <c r="L58" s="107" t="str">
        <f t="shared" si="2"/>
        <v/>
      </c>
      <c r="M58" s="107" t="str">
        <f t="shared" si="1"/>
        <v/>
      </c>
      <c r="N58" s="107" t="str">
        <f t="shared" si="1"/>
        <v/>
      </c>
      <c r="O58" s="107" t="str">
        <f t="shared" si="1"/>
        <v/>
      </c>
      <c r="P58" s="107" t="str">
        <f t="shared" si="1"/>
        <v/>
      </c>
      <c r="Q58" s="107" t="str">
        <f t="shared" si="1"/>
        <v/>
      </c>
      <c r="R58" s="107" t="str">
        <f t="shared" si="1"/>
        <v/>
      </c>
      <c r="S58" s="107" t="str">
        <f t="shared" si="1"/>
        <v/>
      </c>
      <c r="T58" s="107" t="str">
        <f t="shared" si="1"/>
        <v/>
      </c>
      <c r="U58" s="107" t="str">
        <f t="shared" si="1"/>
        <v/>
      </c>
      <c r="V58" s="107" t="str">
        <f t="shared" si="1"/>
        <v/>
      </c>
      <c r="W58" s="107" t="str">
        <f t="shared" si="1"/>
        <v/>
      </c>
      <c r="X58" s="107" t="str">
        <f t="shared" si="1"/>
        <v/>
      </c>
      <c r="Y58" s="107" t="str">
        <f t="shared" si="1"/>
        <v/>
      </c>
      <c r="Z58" s="107" t="str">
        <f t="shared" si="1"/>
        <v/>
      </c>
      <c r="AA58" s="107" t="str">
        <f t="shared" si="1"/>
        <v/>
      </c>
      <c r="AB58" s="107" t="str">
        <f t="shared" si="1"/>
        <v/>
      </c>
      <c r="AC58" s="107" t="str">
        <f t="shared" si="1"/>
        <v/>
      </c>
      <c r="AD58" s="107" t="str">
        <f t="shared" si="1"/>
        <v/>
      </c>
      <c r="AE58" s="107" t="str">
        <f t="shared" si="1"/>
        <v/>
      </c>
    </row>
    <row r="59" spans="1:31" x14ac:dyDescent="0.25">
      <c r="A59" s="106">
        <v>9</v>
      </c>
      <c r="B59" s="107" t="str">
        <f t="shared" si="2"/>
        <v/>
      </c>
      <c r="C59" s="107" t="str">
        <f t="shared" si="2"/>
        <v/>
      </c>
      <c r="D59" s="107" t="str">
        <f t="shared" si="2"/>
        <v/>
      </c>
      <c r="E59" s="107" t="str">
        <f t="shared" si="2"/>
        <v/>
      </c>
      <c r="F59" s="107" t="str">
        <f t="shared" si="2"/>
        <v/>
      </c>
      <c r="G59" s="107" t="str">
        <f t="shared" si="2"/>
        <v/>
      </c>
      <c r="H59" s="107" t="str">
        <f t="shared" si="2"/>
        <v/>
      </c>
      <c r="I59" s="107" t="str">
        <f t="shared" si="2"/>
        <v/>
      </c>
      <c r="J59" s="107" t="str">
        <f t="shared" si="2"/>
        <v/>
      </c>
      <c r="K59" s="107" t="str">
        <f t="shared" si="2"/>
        <v/>
      </c>
      <c r="L59" s="107" t="str">
        <f t="shared" si="2"/>
        <v/>
      </c>
      <c r="M59" s="107" t="str">
        <f t="shared" si="1"/>
        <v/>
      </c>
      <c r="N59" s="107" t="str">
        <f t="shared" si="1"/>
        <v/>
      </c>
      <c r="O59" s="107" t="str">
        <f t="shared" si="1"/>
        <v/>
      </c>
      <c r="P59" s="107" t="str">
        <f t="shared" si="1"/>
        <v/>
      </c>
      <c r="Q59" s="107" t="str">
        <f t="shared" si="1"/>
        <v/>
      </c>
      <c r="R59" s="107" t="str">
        <f t="shared" si="1"/>
        <v/>
      </c>
      <c r="S59" s="107" t="str">
        <f t="shared" si="1"/>
        <v/>
      </c>
      <c r="T59" s="107" t="str">
        <f t="shared" si="1"/>
        <v/>
      </c>
      <c r="U59" s="107" t="str">
        <f t="shared" si="1"/>
        <v/>
      </c>
      <c r="V59" s="107" t="str">
        <f t="shared" si="1"/>
        <v/>
      </c>
      <c r="W59" s="107" t="str">
        <f t="shared" si="1"/>
        <v/>
      </c>
      <c r="X59" s="107" t="str">
        <f t="shared" si="1"/>
        <v/>
      </c>
      <c r="Y59" s="107" t="str">
        <f t="shared" si="1"/>
        <v/>
      </c>
      <c r="Z59" s="107" t="str">
        <f t="shared" si="1"/>
        <v/>
      </c>
      <c r="AA59" s="107" t="str">
        <f t="shared" si="1"/>
        <v/>
      </c>
      <c r="AB59" s="107" t="str">
        <f t="shared" si="1"/>
        <v/>
      </c>
      <c r="AC59" s="107" t="str">
        <f t="shared" si="1"/>
        <v/>
      </c>
      <c r="AD59" s="107" t="str">
        <f t="shared" si="1"/>
        <v/>
      </c>
      <c r="AE59" s="107" t="str">
        <f t="shared" si="1"/>
        <v/>
      </c>
    </row>
    <row r="60" spans="1:31" x14ac:dyDescent="0.25">
      <c r="A60" s="106">
        <v>10</v>
      </c>
      <c r="B60" s="107" t="str">
        <f t="shared" si="2"/>
        <v/>
      </c>
      <c r="C60" s="107" t="str">
        <f t="shared" si="2"/>
        <v/>
      </c>
      <c r="D60" s="107" t="str">
        <f t="shared" si="2"/>
        <v/>
      </c>
      <c r="E60" s="107" t="str">
        <f t="shared" si="2"/>
        <v/>
      </c>
      <c r="F60" s="107" t="str">
        <f t="shared" si="2"/>
        <v/>
      </c>
      <c r="G60" s="107" t="str">
        <f t="shared" si="2"/>
        <v/>
      </c>
      <c r="H60" s="107" t="str">
        <f t="shared" si="2"/>
        <v/>
      </c>
      <c r="I60" s="107" t="str">
        <f t="shared" si="2"/>
        <v/>
      </c>
      <c r="J60" s="107" t="str">
        <f t="shared" si="2"/>
        <v/>
      </c>
      <c r="K60" s="107" t="str">
        <f t="shared" si="2"/>
        <v/>
      </c>
      <c r="L60" s="107" t="str">
        <f t="shared" si="2"/>
        <v/>
      </c>
      <c r="M60" s="107" t="str">
        <f t="shared" si="1"/>
        <v/>
      </c>
      <c r="N60" s="107" t="str">
        <f t="shared" si="1"/>
        <v/>
      </c>
      <c r="O60" s="107" t="str">
        <f t="shared" si="1"/>
        <v/>
      </c>
      <c r="P60" s="107" t="str">
        <f t="shared" si="1"/>
        <v/>
      </c>
      <c r="Q60" s="107" t="str">
        <f t="shared" si="1"/>
        <v/>
      </c>
      <c r="R60" s="107" t="str">
        <f t="shared" si="1"/>
        <v/>
      </c>
      <c r="S60" s="107" t="str">
        <f t="shared" si="1"/>
        <v/>
      </c>
      <c r="T60" s="107" t="str">
        <f t="shared" si="1"/>
        <v/>
      </c>
      <c r="U60" s="107" t="str">
        <f t="shared" si="1"/>
        <v/>
      </c>
      <c r="V60" s="107" t="str">
        <f t="shared" si="1"/>
        <v/>
      </c>
      <c r="W60" s="107" t="str">
        <f t="shared" si="1"/>
        <v/>
      </c>
      <c r="X60" s="107" t="str">
        <f t="shared" si="1"/>
        <v/>
      </c>
      <c r="Y60" s="107" t="str">
        <f t="shared" si="1"/>
        <v/>
      </c>
      <c r="Z60" s="107" t="str">
        <f t="shared" si="1"/>
        <v/>
      </c>
      <c r="AA60" s="107" t="str">
        <f t="shared" si="1"/>
        <v/>
      </c>
      <c r="AB60" s="107" t="str">
        <f t="shared" si="1"/>
        <v/>
      </c>
      <c r="AC60" s="107" t="str">
        <f t="shared" si="1"/>
        <v/>
      </c>
      <c r="AD60" s="107" t="str">
        <f t="shared" si="1"/>
        <v/>
      </c>
      <c r="AE60" s="107" t="str">
        <f t="shared" si="1"/>
        <v/>
      </c>
    </row>
    <row r="61" spans="1:31" x14ac:dyDescent="0.25">
      <c r="A61" s="106">
        <v>11</v>
      </c>
      <c r="B61" s="107" t="str">
        <f t="shared" si="2"/>
        <v/>
      </c>
      <c r="C61" s="107" t="str">
        <f t="shared" si="2"/>
        <v/>
      </c>
      <c r="D61" s="107" t="str">
        <f t="shared" si="2"/>
        <v/>
      </c>
      <c r="E61" s="107" t="str">
        <f t="shared" si="2"/>
        <v/>
      </c>
      <c r="F61" s="107" t="str">
        <f t="shared" si="2"/>
        <v/>
      </c>
      <c r="G61" s="107" t="str">
        <f t="shared" si="2"/>
        <v/>
      </c>
      <c r="H61" s="107" t="str">
        <f t="shared" si="2"/>
        <v/>
      </c>
      <c r="I61" s="107" t="str">
        <f t="shared" si="2"/>
        <v/>
      </c>
      <c r="J61" s="107" t="str">
        <f t="shared" si="2"/>
        <v/>
      </c>
      <c r="K61" s="107" t="str">
        <f t="shared" si="2"/>
        <v/>
      </c>
      <c r="L61" s="107" t="str">
        <f t="shared" si="2"/>
        <v/>
      </c>
      <c r="M61" s="107" t="str">
        <f t="shared" si="1"/>
        <v/>
      </c>
      <c r="N61" s="107" t="str">
        <f t="shared" si="1"/>
        <v/>
      </c>
      <c r="O61" s="107" t="str">
        <f t="shared" si="1"/>
        <v/>
      </c>
      <c r="P61" s="107" t="str">
        <f t="shared" si="1"/>
        <v/>
      </c>
      <c r="Q61" s="107" t="str">
        <f t="shared" si="1"/>
        <v/>
      </c>
      <c r="R61" s="107" t="str">
        <f t="shared" si="1"/>
        <v/>
      </c>
      <c r="S61" s="107" t="str">
        <f t="shared" si="1"/>
        <v/>
      </c>
      <c r="T61" s="107" t="str">
        <f t="shared" si="1"/>
        <v/>
      </c>
      <c r="U61" s="107" t="str">
        <f t="shared" si="1"/>
        <v/>
      </c>
      <c r="V61" s="107" t="str">
        <f t="shared" si="1"/>
        <v/>
      </c>
      <c r="W61" s="107" t="str">
        <f t="shared" si="1"/>
        <v/>
      </c>
      <c r="X61" s="107" t="str">
        <f t="shared" si="1"/>
        <v/>
      </c>
      <c r="Y61" s="107" t="str">
        <f t="shared" si="1"/>
        <v/>
      </c>
      <c r="Z61" s="107" t="str">
        <f t="shared" si="1"/>
        <v/>
      </c>
      <c r="AA61" s="107" t="str">
        <f t="shared" si="1"/>
        <v/>
      </c>
      <c r="AB61" s="107" t="str">
        <f t="shared" si="1"/>
        <v/>
      </c>
      <c r="AC61" s="107" t="str">
        <f t="shared" si="1"/>
        <v/>
      </c>
      <c r="AD61" s="107" t="str">
        <f t="shared" si="1"/>
        <v/>
      </c>
      <c r="AE61" s="107" t="str">
        <f t="shared" si="1"/>
        <v/>
      </c>
    </row>
    <row r="62" spans="1:31" x14ac:dyDescent="0.25">
      <c r="A62" s="106">
        <v>12</v>
      </c>
      <c r="B62" s="107" t="str">
        <f t="shared" si="2"/>
        <v/>
      </c>
      <c r="C62" s="107" t="str">
        <f t="shared" si="2"/>
        <v/>
      </c>
      <c r="D62" s="107" t="str">
        <f t="shared" si="2"/>
        <v/>
      </c>
      <c r="E62" s="107" t="str">
        <f t="shared" si="2"/>
        <v/>
      </c>
      <c r="F62" s="107" t="str">
        <f t="shared" si="2"/>
        <v/>
      </c>
      <c r="G62" s="107" t="str">
        <f t="shared" si="2"/>
        <v/>
      </c>
      <c r="H62" s="107" t="str">
        <f t="shared" si="2"/>
        <v/>
      </c>
      <c r="I62" s="107" t="str">
        <f t="shared" si="2"/>
        <v/>
      </c>
      <c r="J62" s="107" t="str">
        <f t="shared" si="2"/>
        <v/>
      </c>
      <c r="K62" s="107" t="str">
        <f t="shared" si="2"/>
        <v/>
      </c>
      <c r="L62" s="107" t="str">
        <f t="shared" si="2"/>
        <v/>
      </c>
      <c r="M62" s="107" t="str">
        <f t="shared" si="1"/>
        <v/>
      </c>
      <c r="N62" s="107" t="str">
        <f t="shared" si="1"/>
        <v/>
      </c>
      <c r="O62" s="107" t="str">
        <f t="shared" si="1"/>
        <v/>
      </c>
      <c r="P62" s="107" t="str">
        <f t="shared" si="1"/>
        <v/>
      </c>
      <c r="Q62" s="107" t="str">
        <f t="shared" si="1"/>
        <v/>
      </c>
      <c r="R62" s="107" t="str">
        <f t="shared" si="1"/>
        <v/>
      </c>
      <c r="S62" s="107" t="str">
        <f t="shared" si="1"/>
        <v/>
      </c>
      <c r="T62" s="107" t="str">
        <f t="shared" si="1"/>
        <v/>
      </c>
      <c r="U62" s="107" t="str">
        <f t="shared" si="1"/>
        <v/>
      </c>
      <c r="V62" s="107" t="str">
        <f t="shared" si="1"/>
        <v/>
      </c>
      <c r="W62" s="107" t="str">
        <f t="shared" si="1"/>
        <v/>
      </c>
      <c r="X62" s="107" t="str">
        <f t="shared" si="1"/>
        <v/>
      </c>
      <c r="Y62" s="107" t="str">
        <f t="shared" si="1"/>
        <v/>
      </c>
      <c r="Z62" s="107" t="str">
        <f t="shared" si="1"/>
        <v/>
      </c>
      <c r="AA62" s="107" t="str">
        <f t="shared" si="1"/>
        <v/>
      </c>
      <c r="AB62" s="107" t="str">
        <f t="shared" si="1"/>
        <v/>
      </c>
      <c r="AC62" s="107" t="str">
        <f t="shared" si="1"/>
        <v/>
      </c>
      <c r="AD62" s="107" t="str">
        <f t="shared" si="1"/>
        <v/>
      </c>
      <c r="AE62" s="107" t="str">
        <f t="shared" si="1"/>
        <v/>
      </c>
    </row>
    <row r="63" spans="1:31" x14ac:dyDescent="0.25">
      <c r="A63" s="106">
        <v>13</v>
      </c>
      <c r="B63" s="107" t="str">
        <f t="shared" si="2"/>
        <v/>
      </c>
      <c r="C63" s="107" t="str">
        <f t="shared" si="2"/>
        <v/>
      </c>
      <c r="D63" s="107" t="str">
        <f t="shared" si="2"/>
        <v/>
      </c>
      <c r="E63" s="107" t="str">
        <f t="shared" si="2"/>
        <v/>
      </c>
      <c r="F63" s="107" t="str">
        <f t="shared" si="2"/>
        <v/>
      </c>
      <c r="G63" s="107" t="str">
        <f t="shared" si="2"/>
        <v/>
      </c>
      <c r="H63" s="107" t="str">
        <f t="shared" si="2"/>
        <v/>
      </c>
      <c r="I63" s="107" t="str">
        <f t="shared" si="2"/>
        <v/>
      </c>
      <c r="J63" s="107" t="str">
        <f t="shared" si="2"/>
        <v/>
      </c>
      <c r="K63" s="107" t="str">
        <f t="shared" si="2"/>
        <v/>
      </c>
      <c r="L63" s="107" t="str">
        <f t="shared" si="2"/>
        <v/>
      </c>
      <c r="M63" s="107" t="str">
        <f t="shared" si="1"/>
        <v/>
      </c>
      <c r="N63" s="107" t="str">
        <f t="shared" si="1"/>
        <v/>
      </c>
      <c r="O63" s="107" t="str">
        <f t="shared" si="1"/>
        <v/>
      </c>
      <c r="P63" s="107" t="str">
        <f t="shared" si="1"/>
        <v/>
      </c>
      <c r="Q63" s="107" t="str">
        <f t="shared" si="1"/>
        <v/>
      </c>
      <c r="R63" s="107" t="str">
        <f t="shared" si="1"/>
        <v/>
      </c>
      <c r="S63" s="107" t="str">
        <f t="shared" si="1"/>
        <v/>
      </c>
      <c r="T63" s="107" t="str">
        <f t="shared" si="1"/>
        <v/>
      </c>
      <c r="U63" s="107" t="str">
        <f t="shared" si="1"/>
        <v/>
      </c>
      <c r="V63" s="107" t="str">
        <f t="shared" si="1"/>
        <v/>
      </c>
      <c r="W63" s="107" t="str">
        <f t="shared" si="1"/>
        <v/>
      </c>
      <c r="X63" s="107" t="str">
        <f t="shared" si="1"/>
        <v/>
      </c>
      <c r="Y63" s="107" t="str">
        <f t="shared" si="1"/>
        <v/>
      </c>
      <c r="Z63" s="107" t="str">
        <f t="shared" si="1"/>
        <v/>
      </c>
      <c r="AA63" s="107" t="str">
        <f t="shared" si="1"/>
        <v/>
      </c>
      <c r="AB63" s="107" t="str">
        <f t="shared" si="1"/>
        <v/>
      </c>
      <c r="AC63" s="107" t="str">
        <f t="shared" si="1"/>
        <v/>
      </c>
      <c r="AD63" s="107" t="str">
        <f t="shared" ref="AD63:AE63" si="3">IF(AD15&gt;0,LN(AD15),"")</f>
        <v/>
      </c>
      <c r="AE63" s="107" t="str">
        <f t="shared" si="3"/>
        <v/>
      </c>
    </row>
    <row r="64" spans="1:31" x14ac:dyDescent="0.25">
      <c r="A64" s="106">
        <v>14</v>
      </c>
      <c r="B64" s="107" t="str">
        <f t="shared" si="2"/>
        <v/>
      </c>
      <c r="C64" s="107" t="str">
        <f t="shared" si="2"/>
        <v/>
      </c>
      <c r="D64" s="107" t="str">
        <f t="shared" si="2"/>
        <v/>
      </c>
      <c r="E64" s="107" t="str">
        <f t="shared" si="2"/>
        <v/>
      </c>
      <c r="F64" s="107" t="str">
        <f t="shared" si="2"/>
        <v/>
      </c>
      <c r="G64" s="107" t="str">
        <f t="shared" si="2"/>
        <v/>
      </c>
      <c r="H64" s="107" t="str">
        <f t="shared" si="2"/>
        <v/>
      </c>
      <c r="I64" s="107" t="str">
        <f t="shared" si="2"/>
        <v/>
      </c>
      <c r="J64" s="107" t="str">
        <f t="shared" si="2"/>
        <v/>
      </c>
      <c r="K64" s="107" t="str">
        <f t="shared" si="2"/>
        <v/>
      </c>
      <c r="L64" s="107" t="str">
        <f t="shared" si="2"/>
        <v/>
      </c>
      <c r="M64" s="107" t="str">
        <f t="shared" si="2"/>
        <v/>
      </c>
      <c r="N64" s="107" t="str">
        <f t="shared" si="2"/>
        <v/>
      </c>
      <c r="O64" s="107" t="str">
        <f t="shared" si="2"/>
        <v/>
      </c>
      <c r="P64" s="107" t="str">
        <f t="shared" si="2"/>
        <v/>
      </c>
      <c r="Q64" s="107" t="str">
        <f t="shared" si="2"/>
        <v/>
      </c>
      <c r="R64" s="107" t="str">
        <f t="shared" ref="R64:AE67" si="4">IF(R16&gt;0,LN(R16),"")</f>
        <v/>
      </c>
      <c r="S64" s="107" t="str">
        <f t="shared" si="4"/>
        <v/>
      </c>
      <c r="T64" s="107" t="str">
        <f t="shared" si="4"/>
        <v/>
      </c>
      <c r="U64" s="107" t="str">
        <f t="shared" si="4"/>
        <v/>
      </c>
      <c r="V64" s="107" t="str">
        <f t="shared" si="4"/>
        <v/>
      </c>
      <c r="W64" s="107" t="str">
        <f t="shared" si="4"/>
        <v/>
      </c>
      <c r="X64" s="107" t="str">
        <f t="shared" si="4"/>
        <v/>
      </c>
      <c r="Y64" s="107" t="str">
        <f t="shared" si="4"/>
        <v/>
      </c>
      <c r="Z64" s="107" t="str">
        <f t="shared" si="4"/>
        <v/>
      </c>
      <c r="AA64" s="107" t="str">
        <f t="shared" si="4"/>
        <v/>
      </c>
      <c r="AB64" s="107" t="str">
        <f t="shared" si="4"/>
        <v/>
      </c>
      <c r="AC64" s="107" t="str">
        <f t="shared" si="4"/>
        <v/>
      </c>
      <c r="AD64" s="107" t="str">
        <f t="shared" si="4"/>
        <v/>
      </c>
      <c r="AE64" s="107" t="str">
        <f t="shared" si="4"/>
        <v/>
      </c>
    </row>
    <row r="65" spans="1:31" x14ac:dyDescent="0.25">
      <c r="A65" s="106">
        <v>15</v>
      </c>
      <c r="B65" s="107" t="str">
        <f t="shared" si="2"/>
        <v/>
      </c>
      <c r="C65" s="107" t="str">
        <f t="shared" si="2"/>
        <v/>
      </c>
      <c r="D65" s="107" t="str">
        <f t="shared" si="2"/>
        <v/>
      </c>
      <c r="E65" s="107" t="str">
        <f t="shared" si="2"/>
        <v/>
      </c>
      <c r="F65" s="107" t="str">
        <f t="shared" si="2"/>
        <v/>
      </c>
      <c r="G65" s="107" t="str">
        <f t="shared" si="2"/>
        <v/>
      </c>
      <c r="H65" s="107" t="str">
        <f t="shared" si="2"/>
        <v/>
      </c>
      <c r="I65" s="107" t="str">
        <f t="shared" si="2"/>
        <v/>
      </c>
      <c r="J65" s="107" t="str">
        <f t="shared" si="2"/>
        <v/>
      </c>
      <c r="K65" s="107" t="str">
        <f t="shared" si="2"/>
        <v/>
      </c>
      <c r="L65" s="107" t="str">
        <f t="shared" si="2"/>
        <v/>
      </c>
      <c r="M65" s="107" t="str">
        <f t="shared" si="2"/>
        <v/>
      </c>
      <c r="N65" s="107" t="str">
        <f t="shared" si="2"/>
        <v/>
      </c>
      <c r="O65" s="107" t="str">
        <f t="shared" si="2"/>
        <v/>
      </c>
      <c r="P65" s="107" t="str">
        <f t="shared" si="2"/>
        <v/>
      </c>
      <c r="Q65" s="107" t="str">
        <f t="shared" si="2"/>
        <v/>
      </c>
      <c r="R65" s="107" t="str">
        <f t="shared" si="4"/>
        <v/>
      </c>
      <c r="S65" s="107" t="str">
        <f t="shared" si="4"/>
        <v/>
      </c>
      <c r="T65" s="107" t="str">
        <f t="shared" si="4"/>
        <v/>
      </c>
      <c r="U65" s="107" t="str">
        <f t="shared" si="4"/>
        <v/>
      </c>
      <c r="V65" s="107" t="str">
        <f t="shared" si="4"/>
        <v/>
      </c>
      <c r="W65" s="107" t="str">
        <f t="shared" si="4"/>
        <v/>
      </c>
      <c r="X65" s="107" t="str">
        <f t="shared" si="4"/>
        <v/>
      </c>
      <c r="Y65" s="107" t="str">
        <f t="shared" si="4"/>
        <v/>
      </c>
      <c r="Z65" s="107" t="str">
        <f t="shared" si="4"/>
        <v/>
      </c>
      <c r="AA65" s="107" t="str">
        <f t="shared" si="4"/>
        <v/>
      </c>
      <c r="AB65" s="107" t="str">
        <f t="shared" si="4"/>
        <v/>
      </c>
      <c r="AC65" s="107" t="str">
        <f t="shared" si="4"/>
        <v/>
      </c>
      <c r="AD65" s="107" t="str">
        <f t="shared" si="4"/>
        <v/>
      </c>
      <c r="AE65" s="107" t="str">
        <f t="shared" si="4"/>
        <v/>
      </c>
    </row>
    <row r="66" spans="1:31" x14ac:dyDescent="0.25">
      <c r="A66" s="106">
        <v>16</v>
      </c>
      <c r="B66" s="107" t="str">
        <f t="shared" si="2"/>
        <v/>
      </c>
      <c r="C66" s="107" t="str">
        <f t="shared" si="2"/>
        <v/>
      </c>
      <c r="D66" s="107" t="str">
        <f t="shared" si="2"/>
        <v/>
      </c>
      <c r="E66" s="107" t="str">
        <f t="shared" si="2"/>
        <v/>
      </c>
      <c r="F66" s="107" t="str">
        <f t="shared" si="2"/>
        <v/>
      </c>
      <c r="G66" s="107" t="str">
        <f t="shared" si="2"/>
        <v/>
      </c>
      <c r="H66" s="107" t="str">
        <f t="shared" si="2"/>
        <v/>
      </c>
      <c r="I66" s="107" t="str">
        <f t="shared" si="2"/>
        <v/>
      </c>
      <c r="J66" s="107" t="str">
        <f t="shared" si="2"/>
        <v/>
      </c>
      <c r="K66" s="107" t="str">
        <f t="shared" si="2"/>
        <v/>
      </c>
      <c r="L66" s="107" t="str">
        <f t="shared" si="2"/>
        <v/>
      </c>
      <c r="M66" s="107" t="str">
        <f t="shared" si="2"/>
        <v/>
      </c>
      <c r="N66" s="107" t="str">
        <f t="shared" si="2"/>
        <v/>
      </c>
      <c r="O66" s="107" t="str">
        <f t="shared" si="2"/>
        <v/>
      </c>
      <c r="P66" s="107" t="str">
        <f t="shared" si="2"/>
        <v/>
      </c>
      <c r="Q66" s="107" t="str">
        <f t="shared" si="2"/>
        <v/>
      </c>
      <c r="R66" s="107" t="str">
        <f t="shared" si="4"/>
        <v/>
      </c>
      <c r="S66" s="107" t="str">
        <f t="shared" si="4"/>
        <v/>
      </c>
      <c r="T66" s="107" t="str">
        <f t="shared" si="4"/>
        <v/>
      </c>
      <c r="U66" s="107" t="str">
        <f t="shared" si="4"/>
        <v/>
      </c>
      <c r="V66" s="107" t="str">
        <f t="shared" si="4"/>
        <v/>
      </c>
      <c r="W66" s="107" t="str">
        <f t="shared" si="4"/>
        <v/>
      </c>
      <c r="X66" s="107" t="str">
        <f t="shared" si="4"/>
        <v/>
      </c>
      <c r="Y66" s="107" t="str">
        <f t="shared" si="4"/>
        <v/>
      </c>
      <c r="Z66" s="107" t="str">
        <f t="shared" si="4"/>
        <v/>
      </c>
      <c r="AA66" s="107" t="str">
        <f t="shared" si="4"/>
        <v/>
      </c>
      <c r="AB66" s="107" t="str">
        <f t="shared" si="4"/>
        <v/>
      </c>
      <c r="AC66" s="107" t="str">
        <f t="shared" si="4"/>
        <v/>
      </c>
      <c r="AD66" s="107" t="str">
        <f t="shared" si="4"/>
        <v/>
      </c>
      <c r="AE66" s="107" t="str">
        <f t="shared" si="4"/>
        <v/>
      </c>
    </row>
    <row r="67" spans="1:31" x14ac:dyDescent="0.25">
      <c r="A67" s="106">
        <v>17</v>
      </c>
      <c r="B67" s="107" t="str">
        <f t="shared" si="2"/>
        <v/>
      </c>
      <c r="C67" s="107" t="str">
        <f t="shared" si="2"/>
        <v/>
      </c>
      <c r="D67" s="107" t="str">
        <f t="shared" si="2"/>
        <v/>
      </c>
      <c r="E67" s="107" t="str">
        <f t="shared" si="2"/>
        <v/>
      </c>
      <c r="F67" s="107" t="str">
        <f t="shared" si="2"/>
        <v/>
      </c>
      <c r="G67" s="107" t="str">
        <f t="shared" si="2"/>
        <v/>
      </c>
      <c r="H67" s="107" t="str">
        <f t="shared" si="2"/>
        <v/>
      </c>
      <c r="I67" s="107" t="str">
        <f t="shared" si="2"/>
        <v/>
      </c>
      <c r="J67" s="107" t="str">
        <f t="shared" si="2"/>
        <v/>
      </c>
      <c r="K67" s="107" t="str">
        <f t="shared" si="2"/>
        <v/>
      </c>
      <c r="L67" s="107" t="str">
        <f t="shared" si="2"/>
        <v/>
      </c>
      <c r="M67" s="107" t="str">
        <f t="shared" si="2"/>
        <v/>
      </c>
      <c r="N67" s="107" t="str">
        <f t="shared" si="2"/>
        <v/>
      </c>
      <c r="O67" s="107" t="str">
        <f t="shared" si="2"/>
        <v/>
      </c>
      <c r="P67" s="107" t="str">
        <f t="shared" si="2"/>
        <v/>
      </c>
      <c r="Q67" s="107" t="str">
        <f t="shared" si="2"/>
        <v/>
      </c>
      <c r="R67" s="107" t="str">
        <f t="shared" si="4"/>
        <v/>
      </c>
      <c r="S67" s="107" t="str">
        <f t="shared" si="4"/>
        <v/>
      </c>
      <c r="T67" s="107" t="str">
        <f t="shared" si="4"/>
        <v/>
      </c>
      <c r="U67" s="107" t="str">
        <f t="shared" si="4"/>
        <v/>
      </c>
      <c r="V67" s="107" t="str">
        <f t="shared" si="4"/>
        <v/>
      </c>
      <c r="W67" s="107" t="str">
        <f t="shared" si="4"/>
        <v/>
      </c>
      <c r="X67" s="107" t="str">
        <f t="shared" si="4"/>
        <v/>
      </c>
      <c r="Y67" s="107" t="str">
        <f t="shared" si="4"/>
        <v/>
      </c>
      <c r="Z67" s="107" t="str">
        <f t="shared" si="4"/>
        <v/>
      </c>
      <c r="AA67" s="107" t="str">
        <f t="shared" si="4"/>
        <v/>
      </c>
      <c r="AB67" s="107" t="str">
        <f t="shared" si="4"/>
        <v/>
      </c>
      <c r="AC67" s="107" t="str">
        <f t="shared" si="4"/>
        <v/>
      </c>
      <c r="AD67" s="107" t="str">
        <f t="shared" si="4"/>
        <v/>
      </c>
      <c r="AE67" s="107" t="str">
        <f t="shared" si="4"/>
        <v/>
      </c>
    </row>
    <row r="68" spans="1:31" x14ac:dyDescent="0.25">
      <c r="A68" s="106">
        <v>18</v>
      </c>
      <c r="B68" s="107" t="str">
        <f t="shared" ref="B68:AE76" si="5">IF(B20&gt;0,LN(B20),"")</f>
        <v/>
      </c>
      <c r="C68" s="107" t="str">
        <f t="shared" si="5"/>
        <v/>
      </c>
      <c r="D68" s="107" t="str">
        <f t="shared" si="5"/>
        <v/>
      </c>
      <c r="E68" s="107" t="str">
        <f t="shared" si="5"/>
        <v/>
      </c>
      <c r="F68" s="107" t="str">
        <f t="shared" si="5"/>
        <v/>
      </c>
      <c r="G68" s="107" t="str">
        <f t="shared" si="5"/>
        <v/>
      </c>
      <c r="H68" s="107" t="str">
        <f t="shared" si="5"/>
        <v/>
      </c>
      <c r="I68" s="107" t="str">
        <f t="shared" si="5"/>
        <v/>
      </c>
      <c r="J68" s="107" t="str">
        <f t="shared" si="5"/>
        <v/>
      </c>
      <c r="K68" s="107" t="str">
        <f t="shared" si="5"/>
        <v/>
      </c>
      <c r="L68" s="107" t="str">
        <f t="shared" si="5"/>
        <v/>
      </c>
      <c r="M68" s="107" t="str">
        <f t="shared" si="5"/>
        <v/>
      </c>
      <c r="N68" s="107" t="str">
        <f t="shared" si="5"/>
        <v/>
      </c>
      <c r="O68" s="107" t="str">
        <f t="shared" si="5"/>
        <v/>
      </c>
      <c r="P68" s="107" t="str">
        <f t="shared" si="5"/>
        <v/>
      </c>
      <c r="Q68" s="107" t="str">
        <f t="shared" si="5"/>
        <v/>
      </c>
      <c r="R68" s="107" t="str">
        <f t="shared" si="5"/>
        <v/>
      </c>
      <c r="S68" s="107" t="str">
        <f t="shared" si="5"/>
        <v/>
      </c>
      <c r="T68" s="107" t="str">
        <f t="shared" si="5"/>
        <v/>
      </c>
      <c r="U68" s="107" t="str">
        <f t="shared" si="5"/>
        <v/>
      </c>
      <c r="V68" s="107" t="str">
        <f t="shared" si="5"/>
        <v/>
      </c>
      <c r="W68" s="107" t="str">
        <f t="shared" si="5"/>
        <v/>
      </c>
      <c r="X68" s="107" t="str">
        <f t="shared" si="5"/>
        <v/>
      </c>
      <c r="Y68" s="107" t="str">
        <f t="shared" si="5"/>
        <v/>
      </c>
      <c r="Z68" s="107" t="str">
        <f t="shared" si="5"/>
        <v/>
      </c>
      <c r="AA68" s="107" t="str">
        <f t="shared" si="5"/>
        <v/>
      </c>
      <c r="AB68" s="107" t="str">
        <f t="shared" si="5"/>
        <v/>
      </c>
      <c r="AC68" s="107" t="str">
        <f t="shared" si="5"/>
        <v/>
      </c>
      <c r="AD68" s="107" t="str">
        <f t="shared" si="5"/>
        <v/>
      </c>
      <c r="AE68" s="107" t="str">
        <f t="shared" si="5"/>
        <v/>
      </c>
    </row>
    <row r="69" spans="1:31" x14ac:dyDescent="0.25">
      <c r="A69" s="106">
        <v>19</v>
      </c>
      <c r="B69" s="107" t="str">
        <f t="shared" si="5"/>
        <v/>
      </c>
      <c r="C69" s="107" t="str">
        <f t="shared" si="5"/>
        <v/>
      </c>
      <c r="D69" s="107" t="str">
        <f t="shared" si="5"/>
        <v/>
      </c>
      <c r="E69" s="107" t="str">
        <f t="shared" si="5"/>
        <v/>
      </c>
      <c r="F69" s="107" t="str">
        <f t="shared" si="5"/>
        <v/>
      </c>
      <c r="G69" s="107" t="str">
        <f t="shared" si="5"/>
        <v/>
      </c>
      <c r="H69" s="107" t="str">
        <f t="shared" si="5"/>
        <v/>
      </c>
      <c r="I69" s="107" t="str">
        <f t="shared" si="5"/>
        <v/>
      </c>
      <c r="J69" s="107" t="str">
        <f t="shared" si="5"/>
        <v/>
      </c>
      <c r="K69" s="107" t="str">
        <f t="shared" si="5"/>
        <v/>
      </c>
      <c r="L69" s="107" t="str">
        <f t="shared" si="5"/>
        <v/>
      </c>
      <c r="M69" s="107" t="str">
        <f t="shared" si="5"/>
        <v/>
      </c>
      <c r="N69" s="107" t="str">
        <f t="shared" si="5"/>
        <v/>
      </c>
      <c r="O69" s="107" t="str">
        <f t="shared" si="5"/>
        <v/>
      </c>
      <c r="P69" s="107" t="str">
        <f t="shared" si="5"/>
        <v/>
      </c>
      <c r="Q69" s="107" t="str">
        <f t="shared" si="5"/>
        <v/>
      </c>
      <c r="R69" s="107" t="str">
        <f t="shared" si="5"/>
        <v/>
      </c>
      <c r="S69" s="107" t="str">
        <f t="shared" si="5"/>
        <v/>
      </c>
      <c r="T69" s="107" t="str">
        <f t="shared" si="5"/>
        <v/>
      </c>
      <c r="U69" s="107" t="str">
        <f t="shared" si="5"/>
        <v/>
      </c>
      <c r="V69" s="107" t="str">
        <f t="shared" si="5"/>
        <v/>
      </c>
      <c r="W69" s="107" t="str">
        <f t="shared" si="5"/>
        <v/>
      </c>
      <c r="X69" s="107" t="str">
        <f t="shared" si="5"/>
        <v/>
      </c>
      <c r="Y69" s="107" t="str">
        <f t="shared" si="5"/>
        <v/>
      </c>
      <c r="Z69" s="107" t="str">
        <f t="shared" si="5"/>
        <v/>
      </c>
      <c r="AA69" s="107" t="str">
        <f t="shared" si="5"/>
        <v/>
      </c>
      <c r="AB69" s="107" t="str">
        <f t="shared" si="5"/>
        <v/>
      </c>
      <c r="AC69" s="107" t="str">
        <f t="shared" si="5"/>
        <v/>
      </c>
      <c r="AD69" s="107" t="str">
        <f t="shared" si="5"/>
        <v/>
      </c>
      <c r="AE69" s="107" t="str">
        <f t="shared" si="5"/>
        <v/>
      </c>
    </row>
    <row r="70" spans="1:31" x14ac:dyDescent="0.25">
      <c r="A70" s="106">
        <v>20</v>
      </c>
      <c r="B70" s="107" t="str">
        <f t="shared" si="5"/>
        <v/>
      </c>
      <c r="C70" s="107" t="str">
        <f t="shared" si="5"/>
        <v/>
      </c>
      <c r="D70" s="107" t="str">
        <f t="shared" si="5"/>
        <v/>
      </c>
      <c r="E70" s="107" t="str">
        <f t="shared" si="5"/>
        <v/>
      </c>
      <c r="F70" s="107" t="str">
        <f t="shared" si="5"/>
        <v/>
      </c>
      <c r="G70" s="107" t="str">
        <f t="shared" si="5"/>
        <v/>
      </c>
      <c r="H70" s="107" t="str">
        <f t="shared" si="5"/>
        <v/>
      </c>
      <c r="I70" s="107" t="str">
        <f t="shared" si="5"/>
        <v/>
      </c>
      <c r="J70" s="107" t="str">
        <f t="shared" si="5"/>
        <v/>
      </c>
      <c r="K70" s="107" t="str">
        <f t="shared" si="5"/>
        <v/>
      </c>
      <c r="L70" s="107" t="str">
        <f t="shared" si="5"/>
        <v/>
      </c>
      <c r="M70" s="107" t="str">
        <f t="shared" si="5"/>
        <v/>
      </c>
      <c r="N70" s="107" t="str">
        <f t="shared" si="5"/>
        <v/>
      </c>
      <c r="O70" s="107" t="str">
        <f t="shared" si="5"/>
        <v/>
      </c>
      <c r="P70" s="107" t="str">
        <f t="shared" si="5"/>
        <v/>
      </c>
      <c r="Q70" s="107" t="str">
        <f t="shared" si="5"/>
        <v/>
      </c>
      <c r="R70" s="107" t="str">
        <f t="shared" si="5"/>
        <v/>
      </c>
      <c r="S70" s="107" t="str">
        <f t="shared" si="5"/>
        <v/>
      </c>
      <c r="T70" s="107" t="str">
        <f t="shared" si="5"/>
        <v/>
      </c>
      <c r="U70" s="107" t="str">
        <f t="shared" si="5"/>
        <v/>
      </c>
      <c r="V70" s="107" t="str">
        <f t="shared" si="5"/>
        <v/>
      </c>
      <c r="W70" s="107" t="str">
        <f t="shared" si="5"/>
        <v/>
      </c>
      <c r="X70" s="107" t="str">
        <f t="shared" si="5"/>
        <v/>
      </c>
      <c r="Y70" s="107" t="str">
        <f t="shared" si="5"/>
        <v/>
      </c>
      <c r="Z70" s="107" t="str">
        <f t="shared" si="5"/>
        <v/>
      </c>
      <c r="AA70" s="107" t="str">
        <f t="shared" si="5"/>
        <v/>
      </c>
      <c r="AB70" s="107" t="str">
        <f t="shared" si="5"/>
        <v/>
      </c>
      <c r="AC70" s="107" t="str">
        <f t="shared" si="5"/>
        <v/>
      </c>
      <c r="AD70" s="107" t="str">
        <f t="shared" si="5"/>
        <v/>
      </c>
      <c r="AE70" s="107" t="str">
        <f t="shared" si="5"/>
        <v/>
      </c>
    </row>
    <row r="71" spans="1:31" x14ac:dyDescent="0.25">
      <c r="A71" s="106">
        <v>21</v>
      </c>
      <c r="B71" s="107" t="str">
        <f t="shared" si="5"/>
        <v/>
      </c>
      <c r="C71" s="107" t="str">
        <f t="shared" si="5"/>
        <v/>
      </c>
      <c r="D71" s="107" t="str">
        <f t="shared" si="5"/>
        <v/>
      </c>
      <c r="E71" s="107" t="str">
        <f t="shared" si="5"/>
        <v/>
      </c>
      <c r="F71" s="107" t="str">
        <f t="shared" si="5"/>
        <v/>
      </c>
      <c r="G71" s="107" t="str">
        <f t="shared" si="5"/>
        <v/>
      </c>
      <c r="H71" s="107" t="str">
        <f t="shared" si="5"/>
        <v/>
      </c>
      <c r="I71" s="107" t="str">
        <f t="shared" si="5"/>
        <v/>
      </c>
      <c r="J71" s="107" t="str">
        <f t="shared" si="5"/>
        <v/>
      </c>
      <c r="K71" s="107" t="str">
        <f t="shared" si="5"/>
        <v/>
      </c>
      <c r="L71" s="107" t="str">
        <f t="shared" si="5"/>
        <v/>
      </c>
      <c r="M71" s="107" t="str">
        <f t="shared" si="5"/>
        <v/>
      </c>
      <c r="N71" s="107" t="str">
        <f t="shared" si="5"/>
        <v/>
      </c>
      <c r="O71" s="107" t="str">
        <f t="shared" si="5"/>
        <v/>
      </c>
      <c r="P71" s="107" t="str">
        <f t="shared" si="5"/>
        <v/>
      </c>
      <c r="Q71" s="107" t="str">
        <f t="shared" si="5"/>
        <v/>
      </c>
      <c r="R71" s="107" t="str">
        <f t="shared" si="5"/>
        <v/>
      </c>
      <c r="S71" s="107" t="str">
        <f t="shared" si="5"/>
        <v/>
      </c>
      <c r="T71" s="107" t="str">
        <f t="shared" si="5"/>
        <v/>
      </c>
      <c r="U71" s="107" t="str">
        <f t="shared" si="5"/>
        <v/>
      </c>
      <c r="V71" s="107" t="str">
        <f t="shared" si="5"/>
        <v/>
      </c>
      <c r="W71" s="107" t="str">
        <f t="shared" si="5"/>
        <v/>
      </c>
      <c r="X71" s="107" t="str">
        <f t="shared" si="5"/>
        <v/>
      </c>
      <c r="Y71" s="107" t="str">
        <f t="shared" si="5"/>
        <v/>
      </c>
      <c r="Z71" s="107" t="str">
        <f t="shared" si="5"/>
        <v/>
      </c>
      <c r="AA71" s="107" t="str">
        <f t="shared" si="5"/>
        <v/>
      </c>
      <c r="AB71" s="107" t="str">
        <f t="shared" si="5"/>
        <v/>
      </c>
      <c r="AC71" s="107" t="str">
        <f t="shared" si="5"/>
        <v/>
      </c>
      <c r="AD71" s="107" t="str">
        <f t="shared" si="5"/>
        <v/>
      </c>
      <c r="AE71" s="107" t="str">
        <f t="shared" si="5"/>
        <v/>
      </c>
    </row>
    <row r="72" spans="1:31" x14ac:dyDescent="0.25">
      <c r="A72" s="106">
        <v>22</v>
      </c>
      <c r="B72" s="107" t="str">
        <f t="shared" si="5"/>
        <v/>
      </c>
      <c r="C72" s="107" t="str">
        <f t="shared" si="5"/>
        <v/>
      </c>
      <c r="D72" s="107" t="str">
        <f t="shared" si="5"/>
        <v/>
      </c>
      <c r="E72" s="107" t="str">
        <f t="shared" si="5"/>
        <v/>
      </c>
      <c r="F72" s="107" t="str">
        <f t="shared" si="5"/>
        <v/>
      </c>
      <c r="G72" s="107" t="str">
        <f t="shared" si="5"/>
        <v/>
      </c>
      <c r="H72" s="107" t="str">
        <f t="shared" si="5"/>
        <v/>
      </c>
      <c r="I72" s="107" t="str">
        <f t="shared" si="5"/>
        <v/>
      </c>
      <c r="J72" s="107" t="str">
        <f t="shared" si="5"/>
        <v/>
      </c>
      <c r="K72" s="107" t="str">
        <f t="shared" si="5"/>
        <v/>
      </c>
      <c r="L72" s="107" t="str">
        <f t="shared" si="5"/>
        <v/>
      </c>
      <c r="M72" s="107" t="str">
        <f t="shared" si="5"/>
        <v/>
      </c>
      <c r="N72" s="107" t="str">
        <f t="shared" si="5"/>
        <v/>
      </c>
      <c r="O72" s="107" t="str">
        <f t="shared" si="5"/>
        <v/>
      </c>
      <c r="P72" s="107" t="str">
        <f t="shared" si="5"/>
        <v/>
      </c>
      <c r="Q72" s="107" t="str">
        <f t="shared" si="5"/>
        <v/>
      </c>
      <c r="R72" s="107" t="str">
        <f t="shared" si="5"/>
        <v/>
      </c>
      <c r="S72" s="107" t="str">
        <f t="shared" si="5"/>
        <v/>
      </c>
      <c r="T72" s="107" t="str">
        <f t="shared" si="5"/>
        <v/>
      </c>
      <c r="U72" s="107" t="str">
        <f t="shared" si="5"/>
        <v/>
      </c>
      <c r="V72" s="107" t="str">
        <f t="shared" si="5"/>
        <v/>
      </c>
      <c r="W72" s="107" t="str">
        <f t="shared" si="5"/>
        <v/>
      </c>
      <c r="X72" s="107" t="str">
        <f t="shared" si="5"/>
        <v/>
      </c>
      <c r="Y72" s="107" t="str">
        <f t="shared" si="5"/>
        <v/>
      </c>
      <c r="Z72" s="107" t="str">
        <f t="shared" si="5"/>
        <v/>
      </c>
      <c r="AA72" s="107" t="str">
        <f t="shared" si="5"/>
        <v/>
      </c>
      <c r="AB72" s="107" t="str">
        <f t="shared" si="5"/>
        <v/>
      </c>
      <c r="AC72" s="107" t="str">
        <f t="shared" si="5"/>
        <v/>
      </c>
      <c r="AD72" s="107" t="str">
        <f t="shared" si="5"/>
        <v/>
      </c>
      <c r="AE72" s="107" t="str">
        <f t="shared" si="5"/>
        <v/>
      </c>
    </row>
    <row r="73" spans="1:31" x14ac:dyDescent="0.25">
      <c r="A73" s="106">
        <v>23</v>
      </c>
      <c r="B73" s="107" t="str">
        <f t="shared" si="5"/>
        <v/>
      </c>
      <c r="C73" s="107" t="str">
        <f t="shared" si="5"/>
        <v/>
      </c>
      <c r="D73" s="107" t="str">
        <f t="shared" si="5"/>
        <v/>
      </c>
      <c r="E73" s="107" t="str">
        <f t="shared" si="5"/>
        <v/>
      </c>
      <c r="F73" s="107" t="str">
        <f t="shared" si="5"/>
        <v/>
      </c>
      <c r="G73" s="107" t="str">
        <f t="shared" si="5"/>
        <v/>
      </c>
      <c r="H73" s="107" t="str">
        <f t="shared" si="5"/>
        <v/>
      </c>
      <c r="I73" s="107" t="str">
        <f t="shared" si="5"/>
        <v/>
      </c>
      <c r="J73" s="107" t="str">
        <f t="shared" si="5"/>
        <v/>
      </c>
      <c r="K73" s="107" t="str">
        <f t="shared" si="5"/>
        <v/>
      </c>
      <c r="L73" s="107" t="str">
        <f t="shared" si="5"/>
        <v/>
      </c>
      <c r="M73" s="107" t="str">
        <f t="shared" si="5"/>
        <v/>
      </c>
      <c r="N73" s="107" t="str">
        <f t="shared" si="5"/>
        <v/>
      </c>
      <c r="O73" s="107" t="str">
        <f t="shared" si="5"/>
        <v/>
      </c>
      <c r="P73" s="107" t="str">
        <f t="shared" si="5"/>
        <v/>
      </c>
      <c r="Q73" s="107" t="str">
        <f t="shared" si="5"/>
        <v/>
      </c>
      <c r="R73" s="107" t="str">
        <f t="shared" si="5"/>
        <v/>
      </c>
      <c r="S73" s="107" t="str">
        <f t="shared" si="5"/>
        <v/>
      </c>
      <c r="T73" s="107" t="str">
        <f t="shared" si="5"/>
        <v/>
      </c>
      <c r="U73" s="107" t="str">
        <f t="shared" si="5"/>
        <v/>
      </c>
      <c r="V73" s="107" t="str">
        <f t="shared" si="5"/>
        <v/>
      </c>
      <c r="W73" s="107" t="str">
        <f t="shared" si="5"/>
        <v/>
      </c>
      <c r="X73" s="107" t="str">
        <f t="shared" si="5"/>
        <v/>
      </c>
      <c r="Y73" s="107" t="str">
        <f t="shared" si="5"/>
        <v/>
      </c>
      <c r="Z73" s="107" t="str">
        <f t="shared" si="5"/>
        <v/>
      </c>
      <c r="AA73" s="107" t="str">
        <f t="shared" si="5"/>
        <v/>
      </c>
      <c r="AB73" s="107" t="str">
        <f t="shared" si="5"/>
        <v/>
      </c>
      <c r="AC73" s="107" t="str">
        <f t="shared" si="5"/>
        <v/>
      </c>
      <c r="AD73" s="107" t="str">
        <f t="shared" si="5"/>
        <v/>
      </c>
      <c r="AE73" s="107" t="str">
        <f t="shared" si="5"/>
        <v/>
      </c>
    </row>
    <row r="74" spans="1:31" x14ac:dyDescent="0.25">
      <c r="A74" s="106">
        <v>24</v>
      </c>
      <c r="B74" s="107" t="str">
        <f t="shared" si="5"/>
        <v/>
      </c>
      <c r="C74" s="107" t="str">
        <f t="shared" si="5"/>
        <v/>
      </c>
      <c r="D74" s="107" t="str">
        <f t="shared" si="5"/>
        <v/>
      </c>
      <c r="E74" s="107" t="str">
        <f t="shared" si="5"/>
        <v/>
      </c>
      <c r="F74" s="107" t="str">
        <f t="shared" si="5"/>
        <v/>
      </c>
      <c r="G74" s="107" t="str">
        <f t="shared" si="5"/>
        <v/>
      </c>
      <c r="H74" s="107" t="str">
        <f t="shared" si="5"/>
        <v/>
      </c>
      <c r="I74" s="107" t="str">
        <f t="shared" si="5"/>
        <v/>
      </c>
      <c r="J74" s="107" t="str">
        <f t="shared" si="5"/>
        <v/>
      </c>
      <c r="K74" s="107" t="str">
        <f t="shared" si="5"/>
        <v/>
      </c>
      <c r="L74" s="107" t="str">
        <f t="shared" si="5"/>
        <v/>
      </c>
      <c r="M74" s="107" t="str">
        <f t="shared" si="5"/>
        <v/>
      </c>
      <c r="N74" s="107" t="str">
        <f t="shared" si="5"/>
        <v/>
      </c>
      <c r="O74" s="107" t="str">
        <f t="shared" si="5"/>
        <v/>
      </c>
      <c r="P74" s="107" t="str">
        <f t="shared" si="5"/>
        <v/>
      </c>
      <c r="Q74" s="107" t="str">
        <f t="shared" si="5"/>
        <v/>
      </c>
      <c r="R74" s="107" t="str">
        <f t="shared" si="5"/>
        <v/>
      </c>
      <c r="S74" s="107" t="str">
        <f t="shared" si="5"/>
        <v/>
      </c>
      <c r="T74" s="107" t="str">
        <f t="shared" si="5"/>
        <v/>
      </c>
      <c r="U74" s="107" t="str">
        <f t="shared" si="5"/>
        <v/>
      </c>
      <c r="V74" s="107" t="str">
        <f t="shared" si="5"/>
        <v/>
      </c>
      <c r="W74" s="107" t="str">
        <f t="shared" si="5"/>
        <v/>
      </c>
      <c r="X74" s="107" t="str">
        <f t="shared" si="5"/>
        <v/>
      </c>
      <c r="Y74" s="107" t="str">
        <f t="shared" si="5"/>
        <v/>
      </c>
      <c r="Z74" s="107" t="str">
        <f t="shared" si="5"/>
        <v/>
      </c>
      <c r="AA74" s="107" t="str">
        <f t="shared" si="5"/>
        <v/>
      </c>
      <c r="AB74" s="107" t="str">
        <f t="shared" si="5"/>
        <v/>
      </c>
      <c r="AC74" s="107" t="str">
        <f t="shared" si="5"/>
        <v/>
      </c>
      <c r="AD74" s="107" t="str">
        <f t="shared" si="5"/>
        <v/>
      </c>
      <c r="AE74" s="107" t="str">
        <f t="shared" si="5"/>
        <v/>
      </c>
    </row>
    <row r="75" spans="1:31" x14ac:dyDescent="0.25">
      <c r="A75" s="106">
        <v>25</v>
      </c>
      <c r="B75" s="107" t="str">
        <f t="shared" si="5"/>
        <v/>
      </c>
      <c r="C75" s="107" t="str">
        <f t="shared" si="5"/>
        <v/>
      </c>
      <c r="D75" s="107" t="str">
        <f t="shared" si="5"/>
        <v/>
      </c>
      <c r="E75" s="107" t="str">
        <f t="shared" si="5"/>
        <v/>
      </c>
      <c r="F75" s="107" t="str">
        <f t="shared" si="5"/>
        <v/>
      </c>
      <c r="G75" s="107" t="str">
        <f t="shared" si="5"/>
        <v/>
      </c>
      <c r="H75" s="107" t="str">
        <f t="shared" si="5"/>
        <v/>
      </c>
      <c r="I75" s="107" t="str">
        <f t="shared" si="5"/>
        <v/>
      </c>
      <c r="J75" s="107" t="str">
        <f t="shared" si="5"/>
        <v/>
      </c>
      <c r="K75" s="107" t="str">
        <f t="shared" si="5"/>
        <v/>
      </c>
      <c r="L75" s="107" t="str">
        <f t="shared" si="5"/>
        <v/>
      </c>
      <c r="M75" s="107" t="str">
        <f t="shared" si="5"/>
        <v/>
      </c>
      <c r="N75" s="107" t="str">
        <f t="shared" si="5"/>
        <v/>
      </c>
      <c r="O75" s="107" t="str">
        <f t="shared" si="5"/>
        <v/>
      </c>
      <c r="P75" s="107" t="str">
        <f t="shared" si="5"/>
        <v/>
      </c>
      <c r="Q75" s="107" t="str">
        <f t="shared" si="5"/>
        <v/>
      </c>
      <c r="R75" s="107" t="str">
        <f t="shared" si="5"/>
        <v/>
      </c>
      <c r="S75" s="107" t="str">
        <f t="shared" si="5"/>
        <v/>
      </c>
      <c r="T75" s="107" t="str">
        <f t="shared" si="5"/>
        <v/>
      </c>
      <c r="U75" s="107" t="str">
        <f t="shared" si="5"/>
        <v/>
      </c>
      <c r="V75" s="107" t="str">
        <f t="shared" si="5"/>
        <v/>
      </c>
      <c r="W75" s="107" t="str">
        <f t="shared" si="5"/>
        <v/>
      </c>
      <c r="X75" s="107" t="str">
        <f t="shared" si="5"/>
        <v/>
      </c>
      <c r="Y75" s="107" t="str">
        <f t="shared" si="5"/>
        <v/>
      </c>
      <c r="Z75" s="107" t="str">
        <f t="shared" si="5"/>
        <v/>
      </c>
      <c r="AA75" s="107" t="str">
        <f t="shared" si="5"/>
        <v/>
      </c>
      <c r="AB75" s="107" t="str">
        <f t="shared" si="5"/>
        <v/>
      </c>
      <c r="AC75" s="107" t="str">
        <f t="shared" si="5"/>
        <v/>
      </c>
      <c r="AD75" s="107" t="str">
        <f t="shared" si="5"/>
        <v/>
      </c>
      <c r="AE75" s="107" t="str">
        <f t="shared" si="5"/>
        <v/>
      </c>
    </row>
    <row r="76" spans="1:31" x14ac:dyDescent="0.25">
      <c r="A76" s="106">
        <v>26</v>
      </c>
      <c r="B76" s="107" t="str">
        <f t="shared" si="5"/>
        <v/>
      </c>
      <c r="C76" s="107" t="str">
        <f t="shared" si="5"/>
        <v/>
      </c>
      <c r="D76" s="107" t="str">
        <f t="shared" si="5"/>
        <v/>
      </c>
      <c r="E76" s="107" t="str">
        <f t="shared" si="5"/>
        <v/>
      </c>
      <c r="F76" s="107" t="str">
        <f t="shared" si="5"/>
        <v/>
      </c>
      <c r="G76" s="107" t="str">
        <f t="shared" si="5"/>
        <v/>
      </c>
      <c r="H76" s="107" t="str">
        <f t="shared" si="5"/>
        <v/>
      </c>
      <c r="I76" s="107" t="str">
        <f t="shared" si="5"/>
        <v/>
      </c>
      <c r="J76" s="107" t="str">
        <f t="shared" si="5"/>
        <v/>
      </c>
      <c r="K76" s="107" t="str">
        <f t="shared" si="5"/>
        <v/>
      </c>
      <c r="L76" s="107" t="str">
        <f t="shared" si="5"/>
        <v/>
      </c>
      <c r="M76" s="107" t="str">
        <f t="shared" si="5"/>
        <v/>
      </c>
      <c r="N76" s="107" t="str">
        <f t="shared" si="5"/>
        <v/>
      </c>
      <c r="O76" s="107" t="str">
        <f t="shared" si="5"/>
        <v/>
      </c>
      <c r="P76" s="107" t="str">
        <f t="shared" si="5"/>
        <v/>
      </c>
      <c r="Q76" s="107" t="str">
        <f t="shared" ref="Q76:AE76" si="6">IF(Q28&gt;0,LN(Q28),"")</f>
        <v/>
      </c>
      <c r="R76" s="107" t="str">
        <f t="shared" si="6"/>
        <v/>
      </c>
      <c r="S76" s="107" t="str">
        <f t="shared" si="6"/>
        <v/>
      </c>
      <c r="T76" s="107" t="str">
        <f t="shared" si="6"/>
        <v/>
      </c>
      <c r="U76" s="107" t="str">
        <f t="shared" si="6"/>
        <v/>
      </c>
      <c r="V76" s="107" t="str">
        <f t="shared" si="6"/>
        <v/>
      </c>
      <c r="W76" s="107" t="str">
        <f t="shared" si="6"/>
        <v/>
      </c>
      <c r="X76" s="107" t="str">
        <f t="shared" si="6"/>
        <v/>
      </c>
      <c r="Y76" s="107" t="str">
        <f t="shared" si="6"/>
        <v/>
      </c>
      <c r="Z76" s="107" t="str">
        <f t="shared" si="6"/>
        <v/>
      </c>
      <c r="AA76" s="107" t="str">
        <f t="shared" si="6"/>
        <v/>
      </c>
      <c r="AB76" s="107" t="str">
        <f t="shared" si="6"/>
        <v/>
      </c>
      <c r="AC76" s="107" t="str">
        <f t="shared" si="6"/>
        <v/>
      </c>
      <c r="AD76" s="107" t="str">
        <f t="shared" si="6"/>
        <v/>
      </c>
      <c r="AE76" s="107" t="str">
        <f t="shared" si="6"/>
        <v/>
      </c>
    </row>
    <row r="77" spans="1:31" x14ac:dyDescent="0.25">
      <c r="A77" s="106">
        <v>27</v>
      </c>
      <c r="B77" s="107" t="str">
        <f t="shared" ref="B77:AE85" si="7">IF(B29&gt;0,LN(B29),"")</f>
        <v/>
      </c>
      <c r="C77" s="107" t="str">
        <f t="shared" si="7"/>
        <v/>
      </c>
      <c r="D77" s="107" t="str">
        <f t="shared" si="7"/>
        <v/>
      </c>
      <c r="E77" s="107" t="str">
        <f t="shared" si="7"/>
        <v/>
      </c>
      <c r="F77" s="107" t="str">
        <f t="shared" si="7"/>
        <v/>
      </c>
      <c r="G77" s="107" t="str">
        <f t="shared" si="7"/>
        <v/>
      </c>
      <c r="H77" s="107" t="str">
        <f t="shared" si="7"/>
        <v/>
      </c>
      <c r="I77" s="107" t="str">
        <f t="shared" si="7"/>
        <v/>
      </c>
      <c r="J77" s="107" t="str">
        <f t="shared" si="7"/>
        <v/>
      </c>
      <c r="K77" s="107" t="str">
        <f t="shared" si="7"/>
        <v/>
      </c>
      <c r="L77" s="107" t="str">
        <f t="shared" si="7"/>
        <v/>
      </c>
      <c r="M77" s="107" t="str">
        <f t="shared" si="7"/>
        <v/>
      </c>
      <c r="N77" s="107" t="str">
        <f t="shared" si="7"/>
        <v/>
      </c>
      <c r="O77" s="107" t="str">
        <f t="shared" si="7"/>
        <v/>
      </c>
      <c r="P77" s="107" t="str">
        <f t="shared" si="7"/>
        <v/>
      </c>
      <c r="Q77" s="107" t="str">
        <f t="shared" si="7"/>
        <v/>
      </c>
      <c r="R77" s="107" t="str">
        <f t="shared" si="7"/>
        <v/>
      </c>
      <c r="S77" s="107" t="str">
        <f t="shared" si="7"/>
        <v/>
      </c>
      <c r="T77" s="107" t="str">
        <f t="shared" si="7"/>
        <v/>
      </c>
      <c r="U77" s="107" t="str">
        <f t="shared" si="7"/>
        <v/>
      </c>
      <c r="V77" s="107" t="str">
        <f t="shared" si="7"/>
        <v/>
      </c>
      <c r="W77" s="107" t="str">
        <f t="shared" si="7"/>
        <v/>
      </c>
      <c r="X77" s="107" t="str">
        <f t="shared" si="7"/>
        <v/>
      </c>
      <c r="Y77" s="107" t="str">
        <f t="shared" si="7"/>
        <v/>
      </c>
      <c r="Z77" s="107" t="str">
        <f t="shared" si="7"/>
        <v/>
      </c>
      <c r="AA77" s="107" t="str">
        <f t="shared" si="7"/>
        <v/>
      </c>
      <c r="AB77" s="107" t="str">
        <f t="shared" si="7"/>
        <v/>
      </c>
      <c r="AC77" s="107" t="str">
        <f t="shared" si="7"/>
        <v/>
      </c>
      <c r="AD77" s="107" t="str">
        <f t="shared" si="7"/>
        <v/>
      </c>
      <c r="AE77" s="107" t="str">
        <f t="shared" si="7"/>
        <v/>
      </c>
    </row>
    <row r="78" spans="1:31" x14ac:dyDescent="0.25">
      <c r="A78" s="106">
        <v>28</v>
      </c>
      <c r="B78" s="107" t="str">
        <f t="shared" si="7"/>
        <v/>
      </c>
      <c r="C78" s="107" t="str">
        <f t="shared" si="7"/>
        <v/>
      </c>
      <c r="D78" s="107" t="str">
        <f t="shared" si="7"/>
        <v/>
      </c>
      <c r="E78" s="107" t="str">
        <f t="shared" si="7"/>
        <v/>
      </c>
      <c r="F78" s="107" t="str">
        <f t="shared" si="7"/>
        <v/>
      </c>
      <c r="G78" s="107" t="str">
        <f t="shared" si="7"/>
        <v/>
      </c>
      <c r="H78" s="107" t="str">
        <f t="shared" si="7"/>
        <v/>
      </c>
      <c r="I78" s="107" t="str">
        <f t="shared" si="7"/>
        <v/>
      </c>
      <c r="J78" s="107" t="str">
        <f t="shared" si="7"/>
        <v/>
      </c>
      <c r="K78" s="107" t="str">
        <f t="shared" si="7"/>
        <v/>
      </c>
      <c r="L78" s="107" t="str">
        <f t="shared" si="7"/>
        <v/>
      </c>
      <c r="M78" s="107" t="str">
        <f t="shared" si="7"/>
        <v/>
      </c>
      <c r="N78" s="107" t="str">
        <f t="shared" si="7"/>
        <v/>
      </c>
      <c r="O78" s="107" t="str">
        <f t="shared" si="7"/>
        <v/>
      </c>
      <c r="P78" s="107" t="str">
        <f t="shared" si="7"/>
        <v/>
      </c>
      <c r="Q78" s="107" t="str">
        <f t="shared" si="7"/>
        <v/>
      </c>
      <c r="R78" s="107" t="str">
        <f t="shared" si="7"/>
        <v/>
      </c>
      <c r="S78" s="107" t="str">
        <f t="shared" si="7"/>
        <v/>
      </c>
      <c r="T78" s="107" t="str">
        <f t="shared" si="7"/>
        <v/>
      </c>
      <c r="U78" s="107" t="str">
        <f t="shared" si="7"/>
        <v/>
      </c>
      <c r="V78" s="107" t="str">
        <f t="shared" si="7"/>
        <v/>
      </c>
      <c r="W78" s="107" t="str">
        <f t="shared" si="7"/>
        <v/>
      </c>
      <c r="X78" s="107" t="str">
        <f t="shared" si="7"/>
        <v/>
      </c>
      <c r="Y78" s="107" t="str">
        <f t="shared" si="7"/>
        <v/>
      </c>
      <c r="Z78" s="107" t="str">
        <f t="shared" si="7"/>
        <v/>
      </c>
      <c r="AA78" s="107" t="str">
        <f t="shared" si="7"/>
        <v/>
      </c>
      <c r="AB78" s="107" t="str">
        <f t="shared" si="7"/>
        <v/>
      </c>
      <c r="AC78" s="107" t="str">
        <f t="shared" si="7"/>
        <v/>
      </c>
      <c r="AD78" s="107" t="str">
        <f t="shared" si="7"/>
        <v/>
      </c>
      <c r="AE78" s="107" t="str">
        <f t="shared" si="7"/>
        <v/>
      </c>
    </row>
    <row r="79" spans="1:31" x14ac:dyDescent="0.25">
      <c r="A79" s="106">
        <v>29</v>
      </c>
      <c r="B79" s="107" t="str">
        <f t="shared" si="7"/>
        <v/>
      </c>
      <c r="C79" s="107" t="str">
        <f t="shared" si="7"/>
        <v/>
      </c>
      <c r="D79" s="107" t="str">
        <f t="shared" si="7"/>
        <v/>
      </c>
      <c r="E79" s="107" t="str">
        <f t="shared" si="7"/>
        <v/>
      </c>
      <c r="F79" s="107" t="str">
        <f t="shared" si="7"/>
        <v/>
      </c>
      <c r="G79" s="107" t="str">
        <f t="shared" si="7"/>
        <v/>
      </c>
      <c r="H79" s="107" t="str">
        <f t="shared" si="7"/>
        <v/>
      </c>
      <c r="I79" s="107" t="str">
        <f t="shared" si="7"/>
        <v/>
      </c>
      <c r="J79" s="107" t="str">
        <f t="shared" si="7"/>
        <v/>
      </c>
      <c r="K79" s="107" t="str">
        <f t="shared" si="7"/>
        <v/>
      </c>
      <c r="L79" s="107" t="str">
        <f t="shared" si="7"/>
        <v/>
      </c>
      <c r="M79" s="107" t="str">
        <f t="shared" si="7"/>
        <v/>
      </c>
      <c r="N79" s="107" t="str">
        <f t="shared" si="7"/>
        <v/>
      </c>
      <c r="O79" s="107" t="str">
        <f t="shared" si="7"/>
        <v/>
      </c>
      <c r="P79" s="107" t="str">
        <f t="shared" si="7"/>
        <v/>
      </c>
      <c r="Q79" s="107" t="str">
        <f t="shared" si="7"/>
        <v/>
      </c>
      <c r="R79" s="107" t="str">
        <f t="shared" si="7"/>
        <v/>
      </c>
      <c r="S79" s="107" t="str">
        <f t="shared" si="7"/>
        <v/>
      </c>
      <c r="T79" s="107" t="str">
        <f t="shared" si="7"/>
        <v/>
      </c>
      <c r="U79" s="107" t="str">
        <f t="shared" si="7"/>
        <v/>
      </c>
      <c r="V79" s="107" t="str">
        <f t="shared" si="7"/>
        <v/>
      </c>
      <c r="W79" s="107" t="str">
        <f t="shared" si="7"/>
        <v/>
      </c>
      <c r="X79" s="107" t="str">
        <f t="shared" si="7"/>
        <v/>
      </c>
      <c r="Y79" s="107" t="str">
        <f t="shared" si="7"/>
        <v/>
      </c>
      <c r="Z79" s="107" t="str">
        <f t="shared" si="7"/>
        <v/>
      </c>
      <c r="AA79" s="107" t="str">
        <f t="shared" si="7"/>
        <v/>
      </c>
      <c r="AB79" s="107" t="str">
        <f t="shared" si="7"/>
        <v/>
      </c>
      <c r="AC79" s="107" t="str">
        <f t="shared" si="7"/>
        <v/>
      </c>
      <c r="AD79" s="107" t="str">
        <f t="shared" si="7"/>
        <v/>
      </c>
      <c r="AE79" s="107" t="str">
        <f t="shared" si="7"/>
        <v/>
      </c>
    </row>
    <row r="80" spans="1:31" x14ac:dyDescent="0.25">
      <c r="A80" s="106">
        <v>30</v>
      </c>
      <c r="B80" s="107" t="str">
        <f t="shared" si="7"/>
        <v/>
      </c>
      <c r="C80" s="107" t="str">
        <f t="shared" si="7"/>
        <v/>
      </c>
      <c r="D80" s="107" t="str">
        <f t="shared" si="7"/>
        <v/>
      </c>
      <c r="E80" s="107" t="str">
        <f t="shared" si="7"/>
        <v/>
      </c>
      <c r="F80" s="107" t="str">
        <f t="shared" si="7"/>
        <v/>
      </c>
      <c r="G80" s="107" t="str">
        <f t="shared" si="7"/>
        <v/>
      </c>
      <c r="H80" s="107" t="str">
        <f t="shared" si="7"/>
        <v/>
      </c>
      <c r="I80" s="107" t="str">
        <f t="shared" si="7"/>
        <v/>
      </c>
      <c r="J80" s="107" t="str">
        <f t="shared" si="7"/>
        <v/>
      </c>
      <c r="K80" s="107" t="str">
        <f t="shared" si="7"/>
        <v/>
      </c>
      <c r="L80" s="107" t="str">
        <f t="shared" si="7"/>
        <v/>
      </c>
      <c r="M80" s="107" t="str">
        <f t="shared" si="7"/>
        <v/>
      </c>
      <c r="N80" s="107" t="str">
        <f t="shared" si="7"/>
        <v/>
      </c>
      <c r="O80" s="107" t="str">
        <f t="shared" si="7"/>
        <v/>
      </c>
      <c r="P80" s="107" t="str">
        <f t="shared" si="7"/>
        <v/>
      </c>
      <c r="Q80" s="107" t="str">
        <f t="shared" si="7"/>
        <v/>
      </c>
      <c r="R80" s="107" t="str">
        <f t="shared" si="7"/>
        <v/>
      </c>
      <c r="S80" s="107" t="str">
        <f t="shared" si="7"/>
        <v/>
      </c>
      <c r="T80" s="107" t="str">
        <f t="shared" si="7"/>
        <v/>
      </c>
      <c r="U80" s="107" t="str">
        <f t="shared" si="7"/>
        <v/>
      </c>
      <c r="V80" s="107" t="str">
        <f t="shared" si="7"/>
        <v/>
      </c>
      <c r="W80" s="107" t="str">
        <f t="shared" si="7"/>
        <v/>
      </c>
      <c r="X80" s="107" t="str">
        <f t="shared" si="7"/>
        <v/>
      </c>
      <c r="Y80" s="107" t="str">
        <f t="shared" si="7"/>
        <v/>
      </c>
      <c r="Z80" s="107" t="str">
        <f t="shared" si="7"/>
        <v/>
      </c>
      <c r="AA80" s="107" t="str">
        <f t="shared" si="7"/>
        <v/>
      </c>
      <c r="AB80" s="107" t="str">
        <f t="shared" si="7"/>
        <v/>
      </c>
      <c r="AC80" s="107" t="str">
        <f t="shared" si="7"/>
        <v/>
      </c>
      <c r="AD80" s="107" t="str">
        <f t="shared" si="7"/>
        <v/>
      </c>
      <c r="AE80" s="107" t="str">
        <f t="shared" si="7"/>
        <v/>
      </c>
    </row>
    <row r="81" spans="1:31" x14ac:dyDescent="0.25">
      <c r="A81" s="106">
        <v>31</v>
      </c>
      <c r="B81" s="107" t="str">
        <f t="shared" si="7"/>
        <v/>
      </c>
      <c r="C81" s="107" t="str">
        <f t="shared" si="7"/>
        <v/>
      </c>
      <c r="D81" s="107" t="str">
        <f t="shared" si="7"/>
        <v/>
      </c>
      <c r="E81" s="107" t="str">
        <f t="shared" si="7"/>
        <v/>
      </c>
      <c r="F81" s="107" t="str">
        <f t="shared" si="7"/>
        <v/>
      </c>
      <c r="G81" s="107" t="str">
        <f t="shared" si="7"/>
        <v/>
      </c>
      <c r="H81" s="107" t="str">
        <f t="shared" si="7"/>
        <v/>
      </c>
      <c r="I81" s="107" t="str">
        <f t="shared" si="7"/>
        <v/>
      </c>
      <c r="J81" s="107" t="str">
        <f t="shared" si="7"/>
        <v/>
      </c>
      <c r="K81" s="107" t="str">
        <f t="shared" si="7"/>
        <v/>
      </c>
      <c r="L81" s="107" t="str">
        <f t="shared" si="7"/>
        <v/>
      </c>
      <c r="M81" s="107" t="str">
        <f t="shared" si="7"/>
        <v/>
      </c>
      <c r="N81" s="107" t="str">
        <f t="shared" si="7"/>
        <v/>
      </c>
      <c r="O81" s="107" t="str">
        <f t="shared" si="7"/>
        <v/>
      </c>
      <c r="P81" s="107" t="str">
        <f t="shared" si="7"/>
        <v/>
      </c>
      <c r="Q81" s="107" t="str">
        <f t="shared" si="7"/>
        <v/>
      </c>
      <c r="R81" s="107" t="str">
        <f t="shared" si="7"/>
        <v/>
      </c>
      <c r="S81" s="107" t="str">
        <f t="shared" si="7"/>
        <v/>
      </c>
      <c r="T81" s="107" t="str">
        <f t="shared" si="7"/>
        <v/>
      </c>
      <c r="U81" s="107" t="str">
        <f t="shared" si="7"/>
        <v/>
      </c>
      <c r="V81" s="107" t="str">
        <f t="shared" si="7"/>
        <v/>
      </c>
      <c r="W81" s="107" t="str">
        <f t="shared" si="7"/>
        <v/>
      </c>
      <c r="X81" s="107" t="str">
        <f t="shared" si="7"/>
        <v/>
      </c>
      <c r="Y81" s="107" t="str">
        <f t="shared" si="7"/>
        <v/>
      </c>
      <c r="Z81" s="107" t="str">
        <f t="shared" si="7"/>
        <v/>
      </c>
      <c r="AA81" s="107" t="str">
        <f t="shared" si="7"/>
        <v/>
      </c>
      <c r="AB81" s="107" t="str">
        <f t="shared" si="7"/>
        <v/>
      </c>
      <c r="AC81" s="107" t="str">
        <f t="shared" si="7"/>
        <v/>
      </c>
      <c r="AD81" s="107" t="str">
        <f t="shared" si="7"/>
        <v/>
      </c>
      <c r="AE81" s="107" t="str">
        <f t="shared" si="7"/>
        <v/>
      </c>
    </row>
    <row r="82" spans="1:31" x14ac:dyDescent="0.25">
      <c r="A82" s="106">
        <v>32</v>
      </c>
      <c r="B82" s="107" t="str">
        <f t="shared" si="7"/>
        <v/>
      </c>
      <c r="C82" s="107" t="str">
        <f t="shared" si="7"/>
        <v/>
      </c>
      <c r="D82" s="107" t="str">
        <f t="shared" si="7"/>
        <v/>
      </c>
      <c r="E82" s="107" t="str">
        <f t="shared" si="7"/>
        <v/>
      </c>
      <c r="F82" s="107" t="str">
        <f t="shared" si="7"/>
        <v/>
      </c>
      <c r="G82" s="107" t="str">
        <f t="shared" si="7"/>
        <v/>
      </c>
      <c r="H82" s="107" t="str">
        <f t="shared" si="7"/>
        <v/>
      </c>
      <c r="I82" s="107" t="str">
        <f t="shared" si="7"/>
        <v/>
      </c>
      <c r="J82" s="107" t="str">
        <f t="shared" si="7"/>
        <v/>
      </c>
      <c r="K82" s="107" t="str">
        <f t="shared" si="7"/>
        <v/>
      </c>
      <c r="L82" s="107" t="str">
        <f t="shared" si="7"/>
        <v/>
      </c>
      <c r="M82" s="107" t="str">
        <f t="shared" si="7"/>
        <v/>
      </c>
      <c r="N82" s="107" t="str">
        <f t="shared" si="7"/>
        <v/>
      </c>
      <c r="O82" s="107" t="str">
        <f t="shared" si="7"/>
        <v/>
      </c>
      <c r="P82" s="107" t="str">
        <f t="shared" si="7"/>
        <v/>
      </c>
      <c r="Q82" s="107" t="str">
        <f t="shared" si="7"/>
        <v/>
      </c>
      <c r="R82" s="107" t="str">
        <f t="shared" si="7"/>
        <v/>
      </c>
      <c r="S82" s="107" t="str">
        <f t="shared" si="7"/>
        <v/>
      </c>
      <c r="T82" s="107" t="str">
        <f t="shared" si="7"/>
        <v/>
      </c>
      <c r="U82" s="107" t="str">
        <f t="shared" si="7"/>
        <v/>
      </c>
      <c r="V82" s="107" t="str">
        <f t="shared" si="7"/>
        <v/>
      </c>
      <c r="W82" s="107" t="str">
        <f t="shared" si="7"/>
        <v/>
      </c>
      <c r="X82" s="107" t="str">
        <f t="shared" si="7"/>
        <v/>
      </c>
      <c r="Y82" s="107" t="str">
        <f t="shared" si="7"/>
        <v/>
      </c>
      <c r="Z82" s="107" t="str">
        <f t="shared" si="7"/>
        <v/>
      </c>
      <c r="AA82" s="107" t="str">
        <f t="shared" si="7"/>
        <v/>
      </c>
      <c r="AB82" s="107" t="str">
        <f t="shared" si="7"/>
        <v/>
      </c>
      <c r="AC82" s="107" t="str">
        <f t="shared" si="7"/>
        <v/>
      </c>
      <c r="AD82" s="107" t="str">
        <f t="shared" si="7"/>
        <v/>
      </c>
      <c r="AE82" s="107" t="str">
        <f t="shared" si="7"/>
        <v/>
      </c>
    </row>
    <row r="83" spans="1:31" x14ac:dyDescent="0.25">
      <c r="A83" s="106">
        <v>33</v>
      </c>
      <c r="B83" s="107" t="str">
        <f t="shared" si="7"/>
        <v/>
      </c>
      <c r="C83" s="107" t="str">
        <f t="shared" si="7"/>
        <v/>
      </c>
      <c r="D83" s="107" t="str">
        <f t="shared" si="7"/>
        <v/>
      </c>
      <c r="E83" s="107" t="str">
        <f t="shared" si="7"/>
        <v/>
      </c>
      <c r="F83" s="107" t="str">
        <f t="shared" si="7"/>
        <v/>
      </c>
      <c r="G83" s="107" t="str">
        <f t="shared" si="7"/>
        <v/>
      </c>
      <c r="H83" s="107" t="str">
        <f t="shared" si="7"/>
        <v/>
      </c>
      <c r="I83" s="107" t="str">
        <f t="shared" si="7"/>
        <v/>
      </c>
      <c r="J83" s="107" t="str">
        <f t="shared" si="7"/>
        <v/>
      </c>
      <c r="K83" s="107" t="str">
        <f t="shared" si="7"/>
        <v/>
      </c>
      <c r="L83" s="107" t="str">
        <f t="shared" si="7"/>
        <v/>
      </c>
      <c r="M83" s="107" t="str">
        <f t="shared" si="7"/>
        <v/>
      </c>
      <c r="N83" s="107" t="str">
        <f t="shared" si="7"/>
        <v/>
      </c>
      <c r="O83" s="107" t="str">
        <f t="shared" si="7"/>
        <v/>
      </c>
      <c r="P83" s="107" t="str">
        <f t="shared" si="7"/>
        <v/>
      </c>
      <c r="Q83" s="107" t="str">
        <f t="shared" si="7"/>
        <v/>
      </c>
      <c r="R83" s="107" t="str">
        <f t="shared" si="7"/>
        <v/>
      </c>
      <c r="S83" s="107" t="str">
        <f t="shared" si="7"/>
        <v/>
      </c>
      <c r="T83" s="107" t="str">
        <f t="shared" si="7"/>
        <v/>
      </c>
      <c r="U83" s="107" t="str">
        <f t="shared" si="7"/>
        <v/>
      </c>
      <c r="V83" s="107" t="str">
        <f t="shared" si="7"/>
        <v/>
      </c>
      <c r="W83" s="107" t="str">
        <f t="shared" si="7"/>
        <v/>
      </c>
      <c r="X83" s="107" t="str">
        <f t="shared" si="7"/>
        <v/>
      </c>
      <c r="Y83" s="107" t="str">
        <f t="shared" si="7"/>
        <v/>
      </c>
      <c r="Z83" s="107" t="str">
        <f t="shared" si="7"/>
        <v/>
      </c>
      <c r="AA83" s="107" t="str">
        <f t="shared" si="7"/>
        <v/>
      </c>
      <c r="AB83" s="107" t="str">
        <f t="shared" si="7"/>
        <v/>
      </c>
      <c r="AC83" s="107" t="str">
        <f t="shared" si="7"/>
        <v/>
      </c>
      <c r="AD83" s="107" t="str">
        <f t="shared" si="7"/>
        <v/>
      </c>
      <c r="AE83" s="107" t="str">
        <f t="shared" si="7"/>
        <v/>
      </c>
    </row>
    <row r="84" spans="1:31" x14ac:dyDescent="0.25">
      <c r="A84" s="106">
        <v>34</v>
      </c>
      <c r="B84" s="107" t="str">
        <f t="shared" si="7"/>
        <v/>
      </c>
      <c r="C84" s="107" t="str">
        <f t="shared" si="7"/>
        <v/>
      </c>
      <c r="D84" s="107" t="str">
        <f t="shared" si="7"/>
        <v/>
      </c>
      <c r="E84" s="107" t="str">
        <f t="shared" si="7"/>
        <v/>
      </c>
      <c r="F84" s="107" t="str">
        <f t="shared" si="7"/>
        <v/>
      </c>
      <c r="G84" s="107" t="str">
        <f t="shared" si="7"/>
        <v/>
      </c>
      <c r="H84" s="107" t="str">
        <f t="shared" si="7"/>
        <v/>
      </c>
      <c r="I84" s="107" t="str">
        <f t="shared" si="7"/>
        <v/>
      </c>
      <c r="J84" s="107" t="str">
        <f t="shared" si="7"/>
        <v/>
      </c>
      <c r="K84" s="107" t="str">
        <f t="shared" si="7"/>
        <v/>
      </c>
      <c r="L84" s="107" t="str">
        <f t="shared" si="7"/>
        <v/>
      </c>
      <c r="M84" s="107" t="str">
        <f t="shared" si="7"/>
        <v/>
      </c>
      <c r="N84" s="107" t="str">
        <f t="shared" si="7"/>
        <v/>
      </c>
      <c r="O84" s="107" t="str">
        <f t="shared" si="7"/>
        <v/>
      </c>
      <c r="P84" s="107" t="str">
        <f t="shared" si="7"/>
        <v/>
      </c>
      <c r="Q84" s="107" t="str">
        <f t="shared" si="7"/>
        <v/>
      </c>
      <c r="R84" s="107" t="str">
        <f t="shared" si="7"/>
        <v/>
      </c>
      <c r="S84" s="107" t="str">
        <f t="shared" si="7"/>
        <v/>
      </c>
      <c r="T84" s="107" t="str">
        <f t="shared" si="7"/>
        <v/>
      </c>
      <c r="U84" s="107" t="str">
        <f t="shared" si="7"/>
        <v/>
      </c>
      <c r="V84" s="107" t="str">
        <f t="shared" si="7"/>
        <v/>
      </c>
      <c r="W84" s="107" t="str">
        <f t="shared" si="7"/>
        <v/>
      </c>
      <c r="X84" s="107" t="str">
        <f t="shared" si="7"/>
        <v/>
      </c>
      <c r="Y84" s="107" t="str">
        <f t="shared" si="7"/>
        <v/>
      </c>
      <c r="Z84" s="107" t="str">
        <f t="shared" si="7"/>
        <v/>
      </c>
      <c r="AA84" s="107" t="str">
        <f t="shared" si="7"/>
        <v/>
      </c>
      <c r="AB84" s="107" t="str">
        <f t="shared" si="7"/>
        <v/>
      </c>
      <c r="AC84" s="107" t="str">
        <f t="shared" si="7"/>
        <v/>
      </c>
      <c r="AD84" s="107" t="str">
        <f t="shared" si="7"/>
        <v/>
      </c>
      <c r="AE84" s="107" t="str">
        <f t="shared" si="7"/>
        <v/>
      </c>
    </row>
    <row r="85" spans="1:31" x14ac:dyDescent="0.25">
      <c r="A85" s="106">
        <v>35</v>
      </c>
      <c r="B85" s="107" t="str">
        <f t="shared" si="7"/>
        <v/>
      </c>
      <c r="C85" s="107" t="str">
        <f t="shared" si="7"/>
        <v/>
      </c>
      <c r="D85" s="107" t="str">
        <f t="shared" si="7"/>
        <v/>
      </c>
      <c r="E85" s="107" t="str">
        <f t="shared" si="7"/>
        <v/>
      </c>
      <c r="F85" s="107" t="str">
        <f t="shared" si="7"/>
        <v/>
      </c>
      <c r="G85" s="107" t="str">
        <f t="shared" si="7"/>
        <v/>
      </c>
      <c r="H85" s="107" t="str">
        <f t="shared" si="7"/>
        <v/>
      </c>
      <c r="I85" s="107" t="str">
        <f t="shared" si="7"/>
        <v/>
      </c>
      <c r="J85" s="107" t="str">
        <f t="shared" si="7"/>
        <v/>
      </c>
      <c r="K85" s="107" t="str">
        <f t="shared" si="7"/>
        <v/>
      </c>
      <c r="L85" s="107" t="str">
        <f t="shared" si="7"/>
        <v/>
      </c>
      <c r="M85" s="107" t="str">
        <f t="shared" si="7"/>
        <v/>
      </c>
      <c r="N85" s="107" t="str">
        <f t="shared" si="7"/>
        <v/>
      </c>
      <c r="O85" s="107" t="str">
        <f t="shared" si="7"/>
        <v/>
      </c>
      <c r="P85" s="107" t="str">
        <f t="shared" si="7"/>
        <v/>
      </c>
      <c r="Q85" s="107" t="str">
        <f t="shared" ref="Q85:AE85" si="8">IF(Q37&gt;0,LN(Q37),"")</f>
        <v/>
      </c>
      <c r="R85" s="107" t="str">
        <f t="shared" si="8"/>
        <v/>
      </c>
      <c r="S85" s="107" t="str">
        <f t="shared" si="8"/>
        <v/>
      </c>
      <c r="T85" s="107" t="str">
        <f t="shared" si="8"/>
        <v/>
      </c>
      <c r="U85" s="107" t="str">
        <f t="shared" si="8"/>
        <v/>
      </c>
      <c r="V85" s="107" t="str">
        <f t="shared" si="8"/>
        <v/>
      </c>
      <c r="W85" s="107" t="str">
        <f t="shared" si="8"/>
        <v/>
      </c>
      <c r="X85" s="107" t="str">
        <f t="shared" si="8"/>
        <v/>
      </c>
      <c r="Y85" s="107" t="str">
        <f t="shared" si="8"/>
        <v/>
      </c>
      <c r="Z85" s="107" t="str">
        <f t="shared" si="8"/>
        <v/>
      </c>
      <c r="AA85" s="107" t="str">
        <f t="shared" si="8"/>
        <v/>
      </c>
      <c r="AB85" s="107" t="str">
        <f t="shared" si="8"/>
        <v/>
      </c>
      <c r="AC85" s="107" t="str">
        <f t="shared" si="8"/>
        <v/>
      </c>
      <c r="AD85" s="107" t="str">
        <f t="shared" si="8"/>
        <v/>
      </c>
      <c r="AE85" s="107" t="str">
        <f t="shared" si="8"/>
        <v/>
      </c>
    </row>
    <row r="86" spans="1:31" x14ac:dyDescent="0.25">
      <c r="B86" s="36"/>
      <c r="C86" s="36"/>
      <c r="D86" s="36"/>
      <c r="E86" s="36"/>
      <c r="F86" s="36"/>
    </row>
    <row r="87" spans="1:31" ht="14.65" customHeight="1" x14ac:dyDescent="0.25">
      <c r="A87" s="110" t="s">
        <v>278</v>
      </c>
      <c r="B87" s="186" t="s">
        <v>279</v>
      </c>
      <c r="C87" s="45">
        <f>COUNT(B51:AE85)</f>
        <v>0</v>
      </c>
    </row>
    <row r="88" spans="1:31" x14ac:dyDescent="0.25">
      <c r="B88" s="37"/>
      <c r="C88" s="187"/>
      <c r="D88" s="37"/>
      <c r="E88" s="37"/>
    </row>
    <row r="89" spans="1:31" x14ac:dyDescent="0.25">
      <c r="A89" s="110" t="s">
        <v>278</v>
      </c>
      <c r="B89" s="188" t="s">
        <v>273</v>
      </c>
      <c r="C89" s="45">
        <f>C87-1</f>
        <v>-1</v>
      </c>
    </row>
    <row r="90" spans="1:31" x14ac:dyDescent="0.25">
      <c r="C90" s="45"/>
    </row>
    <row r="91" spans="1:31" x14ac:dyDescent="0.25">
      <c r="A91" s="110" t="s">
        <v>278</v>
      </c>
      <c r="B91"/>
      <c r="C91" s="189" t="e">
        <f>AVERAGE(B51:AE85)</f>
        <v>#DIV/0!</v>
      </c>
    </row>
    <row r="92" spans="1:31" x14ac:dyDescent="0.25">
      <c r="C92" s="45"/>
      <c r="E92" s="37"/>
    </row>
    <row r="93" spans="1:31" ht="17.25" x14ac:dyDescent="0.25">
      <c r="A93" s="110" t="s">
        <v>278</v>
      </c>
      <c r="B93" s="190" t="s">
        <v>280</v>
      </c>
      <c r="C93" s="189" t="e">
        <f>VAR(B51:AE85)</f>
        <v>#DIV/0!</v>
      </c>
    </row>
    <row r="94" spans="1:31" x14ac:dyDescent="0.25">
      <c r="C94" s="126"/>
    </row>
    <row r="95" spans="1:31" ht="17.25" x14ac:dyDescent="0.25">
      <c r="A95" s="110" t="s">
        <v>278</v>
      </c>
      <c r="B95" s="190" t="s">
        <v>281</v>
      </c>
      <c r="C95" s="189" t="e">
        <f>C93/2</f>
        <v>#DIV/0!</v>
      </c>
    </row>
    <row r="96" spans="1:31" x14ac:dyDescent="0.25">
      <c r="C96" s="45"/>
    </row>
    <row r="97" spans="1:3" x14ac:dyDescent="0.25">
      <c r="A97" s="110" t="s">
        <v>278</v>
      </c>
      <c r="B97" s="20" t="s">
        <v>276</v>
      </c>
      <c r="C97" s="191" t="e">
        <f>TINV(2*0.01,C89)</f>
        <v>#NUM!</v>
      </c>
    </row>
    <row r="98" spans="1:3" x14ac:dyDescent="0.25">
      <c r="C98" s="45"/>
    </row>
    <row r="99" spans="1:3" ht="17.25" x14ac:dyDescent="0.25">
      <c r="A99" s="110" t="s">
        <v>278</v>
      </c>
      <c r="B99" s="190" t="s">
        <v>282</v>
      </c>
      <c r="C99" s="189" t="e">
        <f>C93/C87</f>
        <v>#DIV/0!</v>
      </c>
    </row>
    <row r="100" spans="1:3" x14ac:dyDescent="0.25">
      <c r="C100" s="45"/>
    </row>
    <row r="101" spans="1:3" ht="17.25" x14ac:dyDescent="0.25">
      <c r="A101" s="110" t="s">
        <v>278</v>
      </c>
      <c r="B101" s="190" t="s">
        <v>283</v>
      </c>
      <c r="C101" s="189" t="e">
        <f>C93^2</f>
        <v>#DIV/0!</v>
      </c>
    </row>
    <row r="102" spans="1:3" x14ac:dyDescent="0.25">
      <c r="C102" s="45"/>
    </row>
    <row r="103" spans="1:3" x14ac:dyDescent="0.25">
      <c r="B103" s="192" t="s">
        <v>284</v>
      </c>
      <c r="C103" s="45">
        <f>2*(C87-1)</f>
        <v>-2</v>
      </c>
    </row>
    <row r="104" spans="1:3" x14ac:dyDescent="0.25">
      <c r="C104" s="45"/>
    </row>
    <row r="105" spans="1:3" ht="17.25" x14ac:dyDescent="0.25">
      <c r="B105" s="190" t="s">
        <v>285</v>
      </c>
      <c r="C105" s="189" t="e">
        <f>C101/C103</f>
        <v>#DIV/0!</v>
      </c>
    </row>
    <row r="107" spans="1:3" x14ac:dyDescent="0.25">
      <c r="A107"/>
      <c r="C107" s="193" t="e">
        <f>C91+C95+C97*SQRT(C99+C105)</f>
        <v>#DIV/0!</v>
      </c>
    </row>
    <row r="110" spans="1:3" x14ac:dyDescent="0.25">
      <c r="A110" s="194" t="s">
        <v>286</v>
      </c>
    </row>
    <row r="111" spans="1:3" x14ac:dyDescent="0.25">
      <c r="A111" s="195" t="s">
        <v>287</v>
      </c>
      <c r="C111" s="196" t="e">
        <f>EXP(C107)</f>
        <v>#DIV/0!</v>
      </c>
    </row>
    <row r="112" spans="1:3" x14ac:dyDescent="0.25">
      <c r="C112" s="189"/>
    </row>
    <row r="124" spans="1:1" x14ac:dyDescent="0.25">
      <c r="A124" s="110"/>
    </row>
  </sheetData>
  <mergeCells count="1">
    <mergeCell ref="A38:D38"/>
  </mergeCells>
  <hyperlinks>
    <hyperlink ref="A111" r:id="rId1" xr:uid="{00000000-0004-0000-1000-000000000000}"/>
  </hyperlinks>
  <pageMargins left="0.7" right="0.7" top="0.75" bottom="0.75" header="0.3" footer="0.3"/>
  <pageSetup scale="44" fitToHeight="2" orientation="landscape" r:id="rId2"/>
  <headerFooter>
    <oddFooter>&amp;L&amp;F&amp;C&amp;A&amp;R&amp;D</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BK52"/>
  <sheetViews>
    <sheetView zoomScaleNormal="100" workbookViewId="0"/>
  </sheetViews>
  <sheetFormatPr defaultRowHeight="15" x14ac:dyDescent="0.25"/>
  <cols>
    <col min="1" max="1" width="17" customWidth="1"/>
    <col min="2" max="2" width="20.28515625" customWidth="1"/>
    <col min="3" max="3" width="14.7109375" customWidth="1"/>
    <col min="4" max="4" width="18" customWidth="1"/>
    <col min="5" max="5" width="19" bestFit="1" customWidth="1"/>
    <col min="6" max="6" width="18.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x14ac:dyDescent="0.25">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x14ac:dyDescent="0.25">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x14ac:dyDescent="0.25">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X18" si="1">IF(C3&gt;0,LN(C3),"")</f>
        <v/>
      </c>
      <c r="AJ3" s="85" t="str">
        <f t="shared" si="1"/>
        <v/>
      </c>
      <c r="AK3" s="85" t="str">
        <f t="shared" si="1"/>
        <v/>
      </c>
      <c r="AL3" s="85" t="str">
        <f t="shared" si="1"/>
        <v/>
      </c>
      <c r="AM3" s="85" t="str">
        <f t="shared" si="1"/>
        <v/>
      </c>
      <c r="AN3" s="85" t="str">
        <f t="shared" si="1"/>
        <v/>
      </c>
      <c r="AO3" s="85" t="str">
        <f t="shared" si="1"/>
        <v/>
      </c>
      <c r="AP3" s="85" t="str">
        <f t="shared" si="1"/>
        <v/>
      </c>
      <c r="AQ3" s="85" t="str">
        <f t="shared" si="1"/>
        <v/>
      </c>
      <c r="AR3" s="85" t="str">
        <f t="shared" si="1"/>
        <v/>
      </c>
      <c r="AS3" s="85" t="str">
        <f t="shared" si="1"/>
        <v/>
      </c>
      <c r="AT3" s="85" t="str">
        <f t="shared" si="1"/>
        <v/>
      </c>
      <c r="AU3" s="85" t="str">
        <f t="shared" si="1"/>
        <v/>
      </c>
      <c r="AV3" s="85" t="str">
        <f t="shared" si="1"/>
        <v/>
      </c>
      <c r="AW3" s="85" t="str">
        <f t="shared" si="1"/>
        <v/>
      </c>
      <c r="AX3" s="85" t="str">
        <f t="shared" si="1"/>
        <v/>
      </c>
      <c r="AY3" s="85" t="str">
        <f t="shared" ref="AY3:BK22" si="2">IF(S3&gt;0,LN(S3),"")</f>
        <v/>
      </c>
      <c r="AZ3" s="85" t="str">
        <f t="shared" si="2"/>
        <v/>
      </c>
      <c r="BA3" s="85" t="str">
        <f t="shared" si="2"/>
        <v/>
      </c>
      <c r="BB3" s="85" t="str">
        <f t="shared" si="2"/>
        <v/>
      </c>
      <c r="BC3" s="85" t="str">
        <f t="shared" si="2"/>
        <v/>
      </c>
      <c r="BD3" s="85" t="str">
        <f t="shared" si="2"/>
        <v/>
      </c>
      <c r="BE3" s="85" t="str">
        <f t="shared" si="2"/>
        <v/>
      </c>
      <c r="BF3" s="85" t="str">
        <f t="shared" si="2"/>
        <v/>
      </c>
      <c r="BG3" s="85" t="str">
        <f t="shared" si="2"/>
        <v/>
      </c>
      <c r="BH3" s="85" t="str">
        <f t="shared" si="2"/>
        <v/>
      </c>
      <c r="BI3" s="85" t="str">
        <f t="shared" si="2"/>
        <v/>
      </c>
      <c r="BJ3" s="85" t="str">
        <f t="shared" si="2"/>
        <v/>
      </c>
      <c r="BK3" s="85" t="str">
        <f t="shared" si="2"/>
        <v/>
      </c>
    </row>
    <row r="4" spans="1:63" x14ac:dyDescent="0.25">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W33" si="3">IF(B4&gt;0,LN(B4),"")</f>
        <v/>
      </c>
      <c r="AI4" s="85" t="str">
        <f t="shared" si="1"/>
        <v/>
      </c>
      <c r="AJ4" s="85" t="str">
        <f t="shared" si="1"/>
        <v/>
      </c>
      <c r="AK4" s="85" t="str">
        <f t="shared" si="1"/>
        <v/>
      </c>
      <c r="AL4" s="85" t="str">
        <f t="shared" si="1"/>
        <v/>
      </c>
      <c r="AM4" s="85" t="str">
        <f t="shared" si="1"/>
        <v/>
      </c>
      <c r="AN4" s="85" t="str">
        <f t="shared" si="1"/>
        <v/>
      </c>
      <c r="AO4" s="85" t="str">
        <f t="shared" si="1"/>
        <v/>
      </c>
      <c r="AP4" s="85" t="str">
        <f t="shared" si="1"/>
        <v/>
      </c>
      <c r="AQ4" s="85" t="str">
        <f t="shared" si="1"/>
        <v/>
      </c>
      <c r="AR4" s="85" t="str">
        <f t="shared" si="1"/>
        <v/>
      </c>
      <c r="AS4" s="85" t="str">
        <f t="shared" si="1"/>
        <v/>
      </c>
      <c r="AT4" s="85" t="str">
        <f t="shared" si="1"/>
        <v/>
      </c>
      <c r="AU4" s="85" t="str">
        <f t="shared" si="1"/>
        <v/>
      </c>
      <c r="AV4" s="85" t="str">
        <f t="shared" si="1"/>
        <v/>
      </c>
      <c r="AW4" s="85" t="str">
        <f t="shared" si="1"/>
        <v/>
      </c>
      <c r="AX4" s="85" t="str">
        <f t="shared" si="1"/>
        <v/>
      </c>
      <c r="AY4" s="85" t="str">
        <f t="shared" si="2"/>
        <v/>
      </c>
      <c r="AZ4" s="85" t="str">
        <f t="shared" si="2"/>
        <v/>
      </c>
      <c r="BA4" s="85" t="str">
        <f t="shared" si="2"/>
        <v/>
      </c>
      <c r="BB4" s="85" t="str">
        <f t="shared" si="2"/>
        <v/>
      </c>
      <c r="BC4" s="85" t="str">
        <f t="shared" si="2"/>
        <v/>
      </c>
      <c r="BD4" s="85" t="str">
        <f t="shared" si="2"/>
        <v/>
      </c>
      <c r="BE4" s="85" t="str">
        <f t="shared" si="2"/>
        <v/>
      </c>
      <c r="BF4" s="85" t="str">
        <f t="shared" si="2"/>
        <v/>
      </c>
      <c r="BG4" s="85" t="str">
        <f t="shared" si="2"/>
        <v/>
      </c>
      <c r="BH4" s="85" t="str">
        <f t="shared" si="2"/>
        <v/>
      </c>
      <c r="BI4" s="85" t="str">
        <f t="shared" si="2"/>
        <v/>
      </c>
      <c r="BJ4" s="85" t="str">
        <f t="shared" si="2"/>
        <v/>
      </c>
      <c r="BK4" s="85" t="str">
        <f t="shared" si="2"/>
        <v/>
      </c>
    </row>
    <row r="5" spans="1:63" x14ac:dyDescent="0.25">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
        <v/>
      </c>
      <c r="AI5" s="85" t="str">
        <f t="shared" si="1"/>
        <v/>
      </c>
      <c r="AJ5" s="85" t="str">
        <f t="shared" si="1"/>
        <v/>
      </c>
      <c r="AK5" s="85" t="str">
        <f t="shared" si="1"/>
        <v/>
      </c>
      <c r="AL5" s="85" t="str">
        <f t="shared" si="1"/>
        <v/>
      </c>
      <c r="AM5" s="85" t="str">
        <f t="shared" si="1"/>
        <v/>
      </c>
      <c r="AN5" s="85" t="str">
        <f t="shared" si="1"/>
        <v/>
      </c>
      <c r="AO5" s="85" t="str">
        <f t="shared" si="1"/>
        <v/>
      </c>
      <c r="AP5" s="85" t="str">
        <f t="shared" si="1"/>
        <v/>
      </c>
      <c r="AQ5" s="85" t="str">
        <f t="shared" si="1"/>
        <v/>
      </c>
      <c r="AR5" s="85" t="str">
        <f t="shared" si="1"/>
        <v/>
      </c>
      <c r="AS5" s="85" t="str">
        <f t="shared" si="1"/>
        <v/>
      </c>
      <c r="AT5" s="85" t="str">
        <f t="shared" si="1"/>
        <v/>
      </c>
      <c r="AU5" s="85" t="str">
        <f t="shared" si="1"/>
        <v/>
      </c>
      <c r="AV5" s="85" t="str">
        <f t="shared" si="1"/>
        <v/>
      </c>
      <c r="AW5" s="85" t="str">
        <f t="shared" si="1"/>
        <v/>
      </c>
      <c r="AX5" s="85" t="str">
        <f t="shared" si="1"/>
        <v/>
      </c>
      <c r="AY5" s="85" t="str">
        <f t="shared" si="2"/>
        <v/>
      </c>
      <c r="AZ5" s="85" t="str">
        <f t="shared" si="2"/>
        <v/>
      </c>
      <c r="BA5" s="85" t="str">
        <f t="shared" si="2"/>
        <v/>
      </c>
      <c r="BB5" s="85" t="str">
        <f t="shared" si="2"/>
        <v/>
      </c>
      <c r="BC5" s="85" t="str">
        <f t="shared" si="2"/>
        <v/>
      </c>
      <c r="BD5" s="85" t="str">
        <f t="shared" si="2"/>
        <v/>
      </c>
      <c r="BE5" s="85" t="str">
        <f t="shared" si="2"/>
        <v/>
      </c>
      <c r="BF5" s="85" t="str">
        <f t="shared" si="2"/>
        <v/>
      </c>
      <c r="BG5" s="85" t="str">
        <f t="shared" si="2"/>
        <v/>
      </c>
      <c r="BH5" s="85" t="str">
        <f t="shared" si="2"/>
        <v/>
      </c>
      <c r="BI5" s="85" t="str">
        <f t="shared" si="2"/>
        <v/>
      </c>
      <c r="BJ5" s="85" t="str">
        <f t="shared" si="2"/>
        <v/>
      </c>
      <c r="BK5" s="85" t="str">
        <f t="shared" si="2"/>
        <v/>
      </c>
    </row>
    <row r="6" spans="1:63" x14ac:dyDescent="0.25">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
        <v/>
      </c>
      <c r="AI6" s="85" t="str">
        <f t="shared" si="1"/>
        <v/>
      </c>
      <c r="AJ6" s="85" t="str">
        <f t="shared" si="1"/>
        <v/>
      </c>
      <c r="AK6" s="85" t="str">
        <f t="shared" si="1"/>
        <v/>
      </c>
      <c r="AL6" s="85" t="str">
        <f t="shared" si="1"/>
        <v/>
      </c>
      <c r="AM6" s="85" t="str">
        <f t="shared" si="1"/>
        <v/>
      </c>
      <c r="AN6" s="85" t="str">
        <f t="shared" si="1"/>
        <v/>
      </c>
      <c r="AO6" s="85" t="str">
        <f t="shared" si="1"/>
        <v/>
      </c>
      <c r="AP6" s="85" t="str">
        <f t="shared" si="1"/>
        <v/>
      </c>
      <c r="AQ6" s="85" t="str">
        <f t="shared" si="1"/>
        <v/>
      </c>
      <c r="AR6" s="85" t="str">
        <f t="shared" si="1"/>
        <v/>
      </c>
      <c r="AS6" s="85" t="str">
        <f t="shared" si="1"/>
        <v/>
      </c>
      <c r="AT6" s="85" t="str">
        <f t="shared" si="1"/>
        <v/>
      </c>
      <c r="AU6" s="85" t="str">
        <f t="shared" si="1"/>
        <v/>
      </c>
      <c r="AV6" s="85" t="str">
        <f t="shared" si="1"/>
        <v/>
      </c>
      <c r="AW6" s="85" t="str">
        <f t="shared" si="1"/>
        <v/>
      </c>
      <c r="AX6" s="85" t="str">
        <f t="shared" si="1"/>
        <v/>
      </c>
      <c r="AY6" s="85" t="str">
        <f t="shared" si="2"/>
        <v/>
      </c>
      <c r="AZ6" s="85" t="str">
        <f t="shared" si="2"/>
        <v/>
      </c>
      <c r="BA6" s="85" t="str">
        <f t="shared" si="2"/>
        <v/>
      </c>
      <c r="BB6" s="85" t="str">
        <f t="shared" si="2"/>
        <v/>
      </c>
      <c r="BC6" s="85" t="str">
        <f t="shared" si="2"/>
        <v/>
      </c>
      <c r="BD6" s="85" t="str">
        <f t="shared" si="2"/>
        <v/>
      </c>
      <c r="BE6" s="85" t="str">
        <f t="shared" si="2"/>
        <v/>
      </c>
      <c r="BF6" s="85" t="str">
        <f t="shared" si="2"/>
        <v/>
      </c>
      <c r="BG6" s="85" t="str">
        <f t="shared" si="2"/>
        <v/>
      </c>
      <c r="BH6" s="85" t="str">
        <f t="shared" si="2"/>
        <v/>
      </c>
      <c r="BI6" s="85" t="str">
        <f t="shared" si="2"/>
        <v/>
      </c>
      <c r="BJ6" s="85" t="str">
        <f t="shared" si="2"/>
        <v/>
      </c>
      <c r="BK6" s="85" t="str">
        <f t="shared" si="2"/>
        <v/>
      </c>
    </row>
    <row r="7" spans="1:63" x14ac:dyDescent="0.25">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
        <v/>
      </c>
      <c r="AI7" s="85" t="str">
        <f t="shared" si="1"/>
        <v/>
      </c>
      <c r="AJ7" s="85" t="str">
        <f t="shared" si="1"/>
        <v/>
      </c>
      <c r="AK7" s="85" t="str">
        <f t="shared" si="1"/>
        <v/>
      </c>
      <c r="AL7" s="85" t="str">
        <f t="shared" si="1"/>
        <v/>
      </c>
      <c r="AM7" s="85" t="str">
        <f t="shared" si="1"/>
        <v/>
      </c>
      <c r="AN7" s="85" t="str">
        <f t="shared" si="1"/>
        <v/>
      </c>
      <c r="AO7" s="85" t="str">
        <f t="shared" si="1"/>
        <v/>
      </c>
      <c r="AP7" s="85" t="str">
        <f t="shared" si="1"/>
        <v/>
      </c>
      <c r="AQ7" s="85" t="str">
        <f t="shared" si="1"/>
        <v/>
      </c>
      <c r="AR7" s="85" t="str">
        <f t="shared" si="1"/>
        <v/>
      </c>
      <c r="AS7" s="85" t="str">
        <f t="shared" si="1"/>
        <v/>
      </c>
      <c r="AT7" s="85" t="str">
        <f t="shared" si="1"/>
        <v/>
      </c>
      <c r="AU7" s="85" t="str">
        <f t="shared" si="1"/>
        <v/>
      </c>
      <c r="AV7" s="85" t="str">
        <f t="shared" si="1"/>
        <v/>
      </c>
      <c r="AW7" s="85" t="str">
        <f t="shared" si="1"/>
        <v/>
      </c>
      <c r="AX7" s="85" t="str">
        <f t="shared" si="1"/>
        <v/>
      </c>
      <c r="AY7" s="85" t="str">
        <f t="shared" si="2"/>
        <v/>
      </c>
      <c r="AZ7" s="85" t="str">
        <f t="shared" si="2"/>
        <v/>
      </c>
      <c r="BA7" s="85" t="str">
        <f t="shared" si="2"/>
        <v/>
      </c>
      <c r="BB7" s="85" t="str">
        <f t="shared" si="2"/>
        <v/>
      </c>
      <c r="BC7" s="85" t="str">
        <f t="shared" si="2"/>
        <v/>
      </c>
      <c r="BD7" s="85" t="str">
        <f t="shared" si="2"/>
        <v/>
      </c>
      <c r="BE7" s="85" t="str">
        <f t="shared" si="2"/>
        <v/>
      </c>
      <c r="BF7" s="85" t="str">
        <f t="shared" si="2"/>
        <v/>
      </c>
      <c r="BG7" s="85" t="str">
        <f t="shared" si="2"/>
        <v/>
      </c>
      <c r="BH7" s="85" t="str">
        <f t="shared" si="2"/>
        <v/>
      </c>
      <c r="BI7" s="85" t="str">
        <f t="shared" si="2"/>
        <v/>
      </c>
      <c r="BJ7" s="85" t="str">
        <f t="shared" si="2"/>
        <v/>
      </c>
      <c r="BK7" s="85" t="str">
        <f t="shared" si="2"/>
        <v/>
      </c>
    </row>
    <row r="8" spans="1:63" x14ac:dyDescent="0.25">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
        <v/>
      </c>
      <c r="AI8" s="85" t="str">
        <f t="shared" si="1"/>
        <v/>
      </c>
      <c r="AJ8" s="85" t="str">
        <f t="shared" si="1"/>
        <v/>
      </c>
      <c r="AK8" s="85" t="str">
        <f t="shared" si="1"/>
        <v/>
      </c>
      <c r="AL8" s="85" t="str">
        <f t="shared" si="1"/>
        <v/>
      </c>
      <c r="AM8" s="85" t="str">
        <f t="shared" si="1"/>
        <v/>
      </c>
      <c r="AN8" s="85" t="str">
        <f t="shared" si="1"/>
        <v/>
      </c>
      <c r="AO8" s="85" t="str">
        <f t="shared" si="1"/>
        <v/>
      </c>
      <c r="AP8" s="85" t="str">
        <f t="shared" si="1"/>
        <v/>
      </c>
      <c r="AQ8" s="85" t="str">
        <f t="shared" si="1"/>
        <v/>
      </c>
      <c r="AR8" s="85" t="str">
        <f t="shared" si="1"/>
        <v/>
      </c>
      <c r="AS8" s="85" t="str">
        <f t="shared" si="1"/>
        <v/>
      </c>
      <c r="AT8" s="85" t="str">
        <f t="shared" si="1"/>
        <v/>
      </c>
      <c r="AU8" s="85" t="str">
        <f t="shared" si="1"/>
        <v/>
      </c>
      <c r="AV8" s="85" t="str">
        <f t="shared" si="1"/>
        <v/>
      </c>
      <c r="AW8" s="85" t="str">
        <f t="shared" si="1"/>
        <v/>
      </c>
      <c r="AX8" s="85" t="str">
        <f t="shared" si="1"/>
        <v/>
      </c>
      <c r="AY8" s="85" t="str">
        <f t="shared" si="2"/>
        <v/>
      </c>
      <c r="AZ8" s="85" t="str">
        <f t="shared" si="2"/>
        <v/>
      </c>
      <c r="BA8" s="85" t="str">
        <f t="shared" si="2"/>
        <v/>
      </c>
      <c r="BB8" s="85" t="str">
        <f t="shared" si="2"/>
        <v/>
      </c>
      <c r="BC8" s="85" t="str">
        <f t="shared" si="2"/>
        <v/>
      </c>
      <c r="BD8" s="85" t="str">
        <f t="shared" si="2"/>
        <v/>
      </c>
      <c r="BE8" s="85" t="str">
        <f t="shared" si="2"/>
        <v/>
      </c>
      <c r="BF8" s="85" t="str">
        <f t="shared" si="2"/>
        <v/>
      </c>
      <c r="BG8" s="85" t="str">
        <f t="shared" si="2"/>
        <v/>
      </c>
      <c r="BH8" s="85" t="str">
        <f t="shared" si="2"/>
        <v/>
      </c>
      <c r="BI8" s="85" t="str">
        <f t="shared" si="2"/>
        <v/>
      </c>
      <c r="BJ8" s="85" t="str">
        <f t="shared" si="2"/>
        <v/>
      </c>
      <c r="BK8" s="85" t="str">
        <f t="shared" si="2"/>
        <v/>
      </c>
    </row>
    <row r="9" spans="1:63" x14ac:dyDescent="0.25">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
        <v/>
      </c>
      <c r="AI9" s="85" t="str">
        <f t="shared" si="1"/>
        <v/>
      </c>
      <c r="AJ9" s="85" t="str">
        <f t="shared" si="1"/>
        <v/>
      </c>
      <c r="AK9" s="85" t="str">
        <f t="shared" si="1"/>
        <v/>
      </c>
      <c r="AL9" s="85" t="str">
        <f t="shared" si="1"/>
        <v/>
      </c>
      <c r="AM9" s="85" t="str">
        <f t="shared" si="1"/>
        <v/>
      </c>
      <c r="AN9" s="85" t="str">
        <f t="shared" si="1"/>
        <v/>
      </c>
      <c r="AO9" s="85" t="str">
        <f t="shared" si="1"/>
        <v/>
      </c>
      <c r="AP9" s="85" t="str">
        <f t="shared" si="1"/>
        <v/>
      </c>
      <c r="AQ9" s="85" t="str">
        <f t="shared" si="1"/>
        <v/>
      </c>
      <c r="AR9" s="85" t="str">
        <f t="shared" si="1"/>
        <v/>
      </c>
      <c r="AS9" s="85" t="str">
        <f t="shared" si="1"/>
        <v/>
      </c>
      <c r="AT9" s="85" t="str">
        <f t="shared" si="1"/>
        <v/>
      </c>
      <c r="AU9" s="85" t="str">
        <f t="shared" si="1"/>
        <v/>
      </c>
      <c r="AV9" s="85" t="str">
        <f t="shared" si="1"/>
        <v/>
      </c>
      <c r="AW9" s="85" t="str">
        <f t="shared" si="1"/>
        <v/>
      </c>
      <c r="AX9" s="85" t="str">
        <f t="shared" si="1"/>
        <v/>
      </c>
      <c r="AY9" s="85" t="str">
        <f t="shared" si="2"/>
        <v/>
      </c>
      <c r="AZ9" s="85" t="str">
        <f t="shared" si="2"/>
        <v/>
      </c>
      <c r="BA9" s="85" t="str">
        <f t="shared" si="2"/>
        <v/>
      </c>
      <c r="BB9" s="85" t="str">
        <f t="shared" si="2"/>
        <v/>
      </c>
      <c r="BC9" s="85" t="str">
        <f t="shared" si="2"/>
        <v/>
      </c>
      <c r="BD9" s="85" t="str">
        <f t="shared" si="2"/>
        <v/>
      </c>
      <c r="BE9" s="85" t="str">
        <f t="shared" si="2"/>
        <v/>
      </c>
      <c r="BF9" s="85" t="str">
        <f t="shared" si="2"/>
        <v/>
      </c>
      <c r="BG9" s="85" t="str">
        <f t="shared" si="2"/>
        <v/>
      </c>
      <c r="BH9" s="85" t="str">
        <f t="shared" si="2"/>
        <v/>
      </c>
      <c r="BI9" s="85" t="str">
        <f t="shared" si="2"/>
        <v/>
      </c>
      <c r="BJ9" s="85" t="str">
        <f t="shared" si="2"/>
        <v/>
      </c>
      <c r="BK9" s="85" t="str">
        <f t="shared" si="2"/>
        <v/>
      </c>
    </row>
    <row r="10" spans="1:63" x14ac:dyDescent="0.25">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
        <v/>
      </c>
      <c r="AI10" s="85" t="str">
        <f t="shared" si="1"/>
        <v/>
      </c>
      <c r="AJ10" s="85" t="str">
        <f t="shared" si="1"/>
        <v/>
      </c>
      <c r="AK10" s="85" t="str">
        <f t="shared" si="1"/>
        <v/>
      </c>
      <c r="AL10" s="85" t="str">
        <f t="shared" si="1"/>
        <v/>
      </c>
      <c r="AM10" s="85" t="str">
        <f t="shared" si="1"/>
        <v/>
      </c>
      <c r="AN10" s="85" t="str">
        <f t="shared" si="1"/>
        <v/>
      </c>
      <c r="AO10" s="85" t="str">
        <f t="shared" si="1"/>
        <v/>
      </c>
      <c r="AP10" s="85" t="str">
        <f t="shared" si="1"/>
        <v/>
      </c>
      <c r="AQ10" s="85" t="str">
        <f t="shared" si="1"/>
        <v/>
      </c>
      <c r="AR10" s="85" t="str">
        <f t="shared" si="1"/>
        <v/>
      </c>
      <c r="AS10" s="85" t="str">
        <f t="shared" si="1"/>
        <v/>
      </c>
      <c r="AT10" s="85" t="str">
        <f t="shared" si="1"/>
        <v/>
      </c>
      <c r="AU10" s="85" t="str">
        <f t="shared" si="1"/>
        <v/>
      </c>
      <c r="AV10" s="85" t="str">
        <f t="shared" si="1"/>
        <v/>
      </c>
      <c r="AW10" s="85" t="str">
        <f t="shared" si="1"/>
        <v/>
      </c>
      <c r="AX10" s="85" t="str">
        <f t="shared" si="1"/>
        <v/>
      </c>
      <c r="AY10" s="85" t="str">
        <f t="shared" si="2"/>
        <v/>
      </c>
      <c r="AZ10" s="85" t="str">
        <f t="shared" si="2"/>
        <v/>
      </c>
      <c r="BA10" s="85" t="str">
        <f t="shared" si="2"/>
        <v/>
      </c>
      <c r="BB10" s="85" t="str">
        <f t="shared" si="2"/>
        <v/>
      </c>
      <c r="BC10" s="85" t="str">
        <f t="shared" si="2"/>
        <v/>
      </c>
      <c r="BD10" s="85" t="str">
        <f t="shared" si="2"/>
        <v/>
      </c>
      <c r="BE10" s="85" t="str">
        <f t="shared" si="2"/>
        <v/>
      </c>
      <c r="BF10" s="85" t="str">
        <f t="shared" si="2"/>
        <v/>
      </c>
      <c r="BG10" s="85" t="str">
        <f t="shared" si="2"/>
        <v/>
      </c>
      <c r="BH10" s="85" t="str">
        <f t="shared" si="2"/>
        <v/>
      </c>
      <c r="BI10" s="85" t="str">
        <f t="shared" si="2"/>
        <v/>
      </c>
      <c r="BJ10" s="85" t="str">
        <f t="shared" si="2"/>
        <v/>
      </c>
      <c r="BK10" s="85" t="str">
        <f t="shared" si="2"/>
        <v/>
      </c>
    </row>
    <row r="11" spans="1:63" x14ac:dyDescent="0.2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
        <v/>
      </c>
      <c r="AI11" s="85" t="str">
        <f t="shared" si="1"/>
        <v/>
      </c>
      <c r="AJ11" s="85" t="str">
        <f t="shared" si="1"/>
        <v/>
      </c>
      <c r="AK11" s="85" t="str">
        <f t="shared" si="1"/>
        <v/>
      </c>
      <c r="AL11" s="85" t="str">
        <f t="shared" si="1"/>
        <v/>
      </c>
      <c r="AM11" s="85" t="str">
        <f t="shared" si="1"/>
        <v/>
      </c>
      <c r="AN11" s="85" t="str">
        <f t="shared" si="1"/>
        <v/>
      </c>
      <c r="AO11" s="85" t="str">
        <f t="shared" si="1"/>
        <v/>
      </c>
      <c r="AP11" s="85" t="str">
        <f t="shared" si="1"/>
        <v/>
      </c>
      <c r="AQ11" s="85" t="str">
        <f t="shared" si="1"/>
        <v/>
      </c>
      <c r="AR11" s="85" t="str">
        <f t="shared" si="1"/>
        <v/>
      </c>
      <c r="AS11" s="85" t="str">
        <f t="shared" si="1"/>
        <v/>
      </c>
      <c r="AT11" s="85" t="str">
        <f t="shared" si="1"/>
        <v/>
      </c>
      <c r="AU11" s="85" t="str">
        <f t="shared" si="1"/>
        <v/>
      </c>
      <c r="AV11" s="85" t="str">
        <f t="shared" si="1"/>
        <v/>
      </c>
      <c r="AW11" s="85" t="str">
        <f t="shared" si="1"/>
        <v/>
      </c>
      <c r="AX11" s="85" t="str">
        <f t="shared" si="1"/>
        <v/>
      </c>
      <c r="AY11" s="85" t="str">
        <f t="shared" si="2"/>
        <v/>
      </c>
      <c r="AZ11" s="85" t="str">
        <f t="shared" si="2"/>
        <v/>
      </c>
      <c r="BA11" s="85" t="str">
        <f t="shared" si="2"/>
        <v/>
      </c>
      <c r="BB11" s="85" t="str">
        <f t="shared" si="2"/>
        <v/>
      </c>
      <c r="BC11" s="85" t="str">
        <f t="shared" si="2"/>
        <v/>
      </c>
      <c r="BD11" s="85" t="str">
        <f t="shared" si="2"/>
        <v/>
      </c>
      <c r="BE11" s="85" t="str">
        <f t="shared" si="2"/>
        <v/>
      </c>
      <c r="BF11" s="85" t="str">
        <f t="shared" si="2"/>
        <v/>
      </c>
      <c r="BG11" s="85" t="str">
        <f t="shared" si="2"/>
        <v/>
      </c>
      <c r="BH11" s="85" t="str">
        <f t="shared" si="2"/>
        <v/>
      </c>
      <c r="BI11" s="85" t="str">
        <f t="shared" si="2"/>
        <v/>
      </c>
      <c r="BJ11" s="85" t="str">
        <f t="shared" si="2"/>
        <v/>
      </c>
      <c r="BK11" s="85" t="str">
        <f t="shared" si="2"/>
        <v/>
      </c>
    </row>
    <row r="12" spans="1:63" x14ac:dyDescent="0.2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
        <v/>
      </c>
      <c r="AI12" s="85" t="str">
        <f t="shared" si="1"/>
        <v/>
      </c>
      <c r="AJ12" s="85" t="str">
        <f t="shared" si="1"/>
        <v/>
      </c>
      <c r="AK12" s="85" t="str">
        <f t="shared" si="1"/>
        <v/>
      </c>
      <c r="AL12" s="85" t="str">
        <f t="shared" si="1"/>
        <v/>
      </c>
      <c r="AM12" s="85" t="str">
        <f t="shared" si="1"/>
        <v/>
      </c>
      <c r="AN12" s="85" t="str">
        <f t="shared" si="1"/>
        <v/>
      </c>
      <c r="AO12" s="85" t="str">
        <f t="shared" si="1"/>
        <v/>
      </c>
      <c r="AP12" s="85" t="str">
        <f t="shared" si="1"/>
        <v/>
      </c>
      <c r="AQ12" s="85" t="str">
        <f t="shared" si="1"/>
        <v/>
      </c>
      <c r="AR12" s="85" t="str">
        <f t="shared" si="1"/>
        <v/>
      </c>
      <c r="AS12" s="85" t="str">
        <f t="shared" si="1"/>
        <v/>
      </c>
      <c r="AT12" s="85" t="str">
        <f t="shared" si="1"/>
        <v/>
      </c>
      <c r="AU12" s="85" t="str">
        <f t="shared" si="1"/>
        <v/>
      </c>
      <c r="AV12" s="85" t="str">
        <f t="shared" si="1"/>
        <v/>
      </c>
      <c r="AW12" s="85" t="str">
        <f t="shared" si="1"/>
        <v/>
      </c>
      <c r="AX12" s="85" t="str">
        <f t="shared" si="1"/>
        <v/>
      </c>
      <c r="AY12" s="85" t="str">
        <f t="shared" si="2"/>
        <v/>
      </c>
      <c r="AZ12" s="85" t="str">
        <f t="shared" si="2"/>
        <v/>
      </c>
      <c r="BA12" s="85" t="str">
        <f t="shared" si="2"/>
        <v/>
      </c>
      <c r="BB12" s="85" t="str">
        <f t="shared" si="2"/>
        <v/>
      </c>
      <c r="BC12" s="85" t="str">
        <f t="shared" si="2"/>
        <v/>
      </c>
      <c r="BD12" s="85" t="str">
        <f t="shared" si="2"/>
        <v/>
      </c>
      <c r="BE12" s="85" t="str">
        <f t="shared" si="2"/>
        <v/>
      </c>
      <c r="BF12" s="85" t="str">
        <f t="shared" si="2"/>
        <v/>
      </c>
      <c r="BG12" s="85" t="str">
        <f t="shared" si="2"/>
        <v/>
      </c>
      <c r="BH12" s="85" t="str">
        <f t="shared" si="2"/>
        <v/>
      </c>
      <c r="BI12" s="85" t="str">
        <f t="shared" si="2"/>
        <v/>
      </c>
      <c r="BJ12" s="85" t="str">
        <f t="shared" si="2"/>
        <v/>
      </c>
      <c r="BK12" s="85" t="str">
        <f t="shared" si="2"/>
        <v/>
      </c>
    </row>
    <row r="13" spans="1:63" x14ac:dyDescent="0.2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
        <v/>
      </c>
      <c r="AI13" s="85" t="str">
        <f t="shared" si="1"/>
        <v/>
      </c>
      <c r="AJ13" s="85" t="str">
        <f t="shared" si="1"/>
        <v/>
      </c>
      <c r="AK13" s="85" t="str">
        <f t="shared" si="1"/>
        <v/>
      </c>
      <c r="AL13" s="85" t="str">
        <f t="shared" si="1"/>
        <v/>
      </c>
      <c r="AM13" s="85" t="str">
        <f t="shared" si="1"/>
        <v/>
      </c>
      <c r="AN13" s="85" t="str">
        <f t="shared" si="1"/>
        <v/>
      </c>
      <c r="AO13" s="85" t="str">
        <f t="shared" si="1"/>
        <v/>
      </c>
      <c r="AP13" s="85" t="str">
        <f t="shared" si="1"/>
        <v/>
      </c>
      <c r="AQ13" s="85" t="str">
        <f t="shared" si="1"/>
        <v/>
      </c>
      <c r="AR13" s="85" t="str">
        <f t="shared" si="1"/>
        <v/>
      </c>
      <c r="AS13" s="85" t="str">
        <f t="shared" si="1"/>
        <v/>
      </c>
      <c r="AT13" s="85" t="str">
        <f t="shared" si="1"/>
        <v/>
      </c>
      <c r="AU13" s="85" t="str">
        <f t="shared" si="1"/>
        <v/>
      </c>
      <c r="AV13" s="85" t="str">
        <f t="shared" si="1"/>
        <v/>
      </c>
      <c r="AW13" s="85" t="str">
        <f t="shared" si="1"/>
        <v/>
      </c>
      <c r="AX13" s="85" t="str">
        <f t="shared" si="1"/>
        <v/>
      </c>
      <c r="AY13" s="85" t="str">
        <f t="shared" si="2"/>
        <v/>
      </c>
      <c r="AZ13" s="85" t="str">
        <f t="shared" si="2"/>
        <v/>
      </c>
      <c r="BA13" s="85" t="str">
        <f t="shared" si="2"/>
        <v/>
      </c>
      <c r="BB13" s="85" t="str">
        <f t="shared" si="2"/>
        <v/>
      </c>
      <c r="BC13" s="85" t="str">
        <f t="shared" si="2"/>
        <v/>
      </c>
      <c r="BD13" s="85" t="str">
        <f t="shared" si="2"/>
        <v/>
      </c>
      <c r="BE13" s="85" t="str">
        <f t="shared" si="2"/>
        <v/>
      </c>
      <c r="BF13" s="85" t="str">
        <f t="shared" si="2"/>
        <v/>
      </c>
      <c r="BG13" s="85" t="str">
        <f t="shared" si="2"/>
        <v/>
      </c>
      <c r="BH13" s="85" t="str">
        <f t="shared" si="2"/>
        <v/>
      </c>
      <c r="BI13" s="85" t="str">
        <f t="shared" si="2"/>
        <v/>
      </c>
      <c r="BJ13" s="85" t="str">
        <f t="shared" si="2"/>
        <v/>
      </c>
      <c r="BK13" s="85" t="str">
        <f t="shared" si="2"/>
        <v/>
      </c>
    </row>
    <row r="14" spans="1:63" x14ac:dyDescent="0.2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
        <v/>
      </c>
      <c r="AI14" s="85" t="str">
        <f t="shared" si="1"/>
        <v/>
      </c>
      <c r="AJ14" s="85" t="str">
        <f t="shared" si="1"/>
        <v/>
      </c>
      <c r="AK14" s="85" t="str">
        <f t="shared" si="1"/>
        <v/>
      </c>
      <c r="AL14" s="85" t="str">
        <f t="shared" si="1"/>
        <v/>
      </c>
      <c r="AM14" s="85" t="str">
        <f t="shared" si="1"/>
        <v/>
      </c>
      <c r="AN14" s="85" t="str">
        <f t="shared" si="1"/>
        <v/>
      </c>
      <c r="AO14" s="85" t="str">
        <f t="shared" si="1"/>
        <v/>
      </c>
      <c r="AP14" s="85" t="str">
        <f t="shared" si="1"/>
        <v/>
      </c>
      <c r="AQ14" s="85" t="str">
        <f t="shared" si="1"/>
        <v/>
      </c>
      <c r="AR14" s="85" t="str">
        <f t="shared" si="1"/>
        <v/>
      </c>
      <c r="AS14" s="85" t="str">
        <f t="shared" si="1"/>
        <v/>
      </c>
      <c r="AT14" s="85" t="str">
        <f t="shared" si="1"/>
        <v/>
      </c>
      <c r="AU14" s="85" t="str">
        <f t="shared" si="1"/>
        <v/>
      </c>
      <c r="AV14" s="85" t="str">
        <f t="shared" si="1"/>
        <v/>
      </c>
      <c r="AW14" s="85" t="str">
        <f t="shared" si="1"/>
        <v/>
      </c>
      <c r="AX14" s="85" t="str">
        <f t="shared" si="1"/>
        <v/>
      </c>
      <c r="AY14" s="85" t="str">
        <f t="shared" si="2"/>
        <v/>
      </c>
      <c r="AZ14" s="85" t="str">
        <f t="shared" si="2"/>
        <v/>
      </c>
      <c r="BA14" s="85" t="str">
        <f t="shared" si="2"/>
        <v/>
      </c>
      <c r="BB14" s="85" t="str">
        <f t="shared" si="2"/>
        <v/>
      </c>
      <c r="BC14" s="85" t="str">
        <f t="shared" si="2"/>
        <v/>
      </c>
      <c r="BD14" s="85" t="str">
        <f t="shared" si="2"/>
        <v/>
      </c>
      <c r="BE14" s="85" t="str">
        <f t="shared" si="2"/>
        <v/>
      </c>
      <c r="BF14" s="85" t="str">
        <f t="shared" si="2"/>
        <v/>
      </c>
      <c r="BG14" s="85" t="str">
        <f t="shared" si="2"/>
        <v/>
      </c>
      <c r="BH14" s="85" t="str">
        <f t="shared" si="2"/>
        <v/>
      </c>
      <c r="BI14" s="85" t="str">
        <f t="shared" si="2"/>
        <v/>
      </c>
      <c r="BJ14" s="85" t="str">
        <f t="shared" si="2"/>
        <v/>
      </c>
      <c r="BK14" s="85" t="str">
        <f t="shared" si="2"/>
        <v/>
      </c>
    </row>
    <row r="15" spans="1:63" x14ac:dyDescent="0.2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
        <v/>
      </c>
      <c r="AI15" s="85" t="str">
        <f t="shared" si="1"/>
        <v/>
      </c>
      <c r="AJ15" s="85" t="str">
        <f t="shared" si="1"/>
        <v/>
      </c>
      <c r="AK15" s="85" t="str">
        <f t="shared" si="1"/>
        <v/>
      </c>
      <c r="AL15" s="85" t="str">
        <f t="shared" si="1"/>
        <v/>
      </c>
      <c r="AM15" s="85" t="str">
        <f t="shared" si="1"/>
        <v/>
      </c>
      <c r="AN15" s="85" t="str">
        <f t="shared" si="1"/>
        <v/>
      </c>
      <c r="AO15" s="85" t="str">
        <f t="shared" si="1"/>
        <v/>
      </c>
      <c r="AP15" s="85" t="str">
        <f t="shared" si="1"/>
        <v/>
      </c>
      <c r="AQ15" s="85" t="str">
        <f t="shared" si="1"/>
        <v/>
      </c>
      <c r="AR15" s="85" t="str">
        <f t="shared" si="1"/>
        <v/>
      </c>
      <c r="AS15" s="85" t="str">
        <f t="shared" si="1"/>
        <v/>
      </c>
      <c r="AT15" s="85" t="str">
        <f t="shared" si="1"/>
        <v/>
      </c>
      <c r="AU15" s="85" t="str">
        <f t="shared" si="1"/>
        <v/>
      </c>
      <c r="AV15" s="85" t="str">
        <f t="shared" si="1"/>
        <v/>
      </c>
      <c r="AW15" s="85" t="str">
        <f t="shared" si="1"/>
        <v/>
      </c>
      <c r="AX15" s="85" t="str">
        <f t="shared" si="1"/>
        <v/>
      </c>
      <c r="AY15" s="85" t="str">
        <f t="shared" si="2"/>
        <v/>
      </c>
      <c r="AZ15" s="85" t="str">
        <f t="shared" si="2"/>
        <v/>
      </c>
      <c r="BA15" s="85" t="str">
        <f t="shared" si="2"/>
        <v/>
      </c>
      <c r="BB15" s="85" t="str">
        <f t="shared" si="2"/>
        <v/>
      </c>
      <c r="BC15" s="85" t="str">
        <f t="shared" si="2"/>
        <v/>
      </c>
      <c r="BD15" s="85" t="str">
        <f t="shared" si="2"/>
        <v/>
      </c>
      <c r="BE15" s="85" t="str">
        <f t="shared" si="2"/>
        <v/>
      </c>
      <c r="BF15" s="85" t="str">
        <f t="shared" si="2"/>
        <v/>
      </c>
      <c r="BG15" s="85" t="str">
        <f t="shared" si="2"/>
        <v/>
      </c>
      <c r="BH15" s="85" t="str">
        <f t="shared" si="2"/>
        <v/>
      </c>
      <c r="BI15" s="85" t="str">
        <f t="shared" si="2"/>
        <v/>
      </c>
      <c r="BJ15" s="85" t="str">
        <f t="shared" si="2"/>
        <v/>
      </c>
      <c r="BK15" s="85" t="str">
        <f t="shared" si="2"/>
        <v/>
      </c>
    </row>
    <row r="16" spans="1:63" x14ac:dyDescent="0.2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
        <v/>
      </c>
      <c r="AI16" s="85" t="str">
        <f t="shared" si="1"/>
        <v/>
      </c>
      <c r="AJ16" s="85" t="str">
        <f t="shared" si="1"/>
        <v/>
      </c>
      <c r="AK16" s="85" t="str">
        <f t="shared" si="1"/>
        <v/>
      </c>
      <c r="AL16" s="85" t="str">
        <f t="shared" si="1"/>
        <v/>
      </c>
      <c r="AM16" s="85" t="str">
        <f t="shared" si="1"/>
        <v/>
      </c>
      <c r="AN16" s="85" t="str">
        <f t="shared" si="1"/>
        <v/>
      </c>
      <c r="AO16" s="85" t="str">
        <f t="shared" si="1"/>
        <v/>
      </c>
      <c r="AP16" s="85" t="str">
        <f t="shared" si="1"/>
        <v/>
      </c>
      <c r="AQ16" s="85" t="str">
        <f t="shared" si="1"/>
        <v/>
      </c>
      <c r="AR16" s="85" t="str">
        <f t="shared" si="1"/>
        <v/>
      </c>
      <c r="AS16" s="85" t="str">
        <f t="shared" si="1"/>
        <v/>
      </c>
      <c r="AT16" s="85" t="str">
        <f t="shared" si="1"/>
        <v/>
      </c>
      <c r="AU16" s="85" t="str">
        <f t="shared" si="1"/>
        <v/>
      </c>
      <c r="AV16" s="85" t="str">
        <f t="shared" si="1"/>
        <v/>
      </c>
      <c r="AW16" s="85" t="str">
        <f t="shared" si="1"/>
        <v/>
      </c>
      <c r="AX16" s="85" t="str">
        <f t="shared" si="1"/>
        <v/>
      </c>
      <c r="AY16" s="85" t="str">
        <f t="shared" si="2"/>
        <v/>
      </c>
      <c r="AZ16" s="85" t="str">
        <f t="shared" si="2"/>
        <v/>
      </c>
      <c r="BA16" s="85" t="str">
        <f t="shared" si="2"/>
        <v/>
      </c>
      <c r="BB16" s="85" t="str">
        <f t="shared" si="2"/>
        <v/>
      </c>
      <c r="BC16" s="85" t="str">
        <f t="shared" si="2"/>
        <v/>
      </c>
      <c r="BD16" s="85" t="str">
        <f t="shared" si="2"/>
        <v/>
      </c>
      <c r="BE16" s="85" t="str">
        <f t="shared" si="2"/>
        <v/>
      </c>
      <c r="BF16" s="85" t="str">
        <f t="shared" si="2"/>
        <v/>
      </c>
      <c r="BG16" s="85" t="str">
        <f t="shared" si="2"/>
        <v/>
      </c>
      <c r="BH16" s="85" t="str">
        <f t="shared" si="2"/>
        <v/>
      </c>
      <c r="BI16" s="85" t="str">
        <f t="shared" si="2"/>
        <v/>
      </c>
      <c r="BJ16" s="85" t="str">
        <f t="shared" si="2"/>
        <v/>
      </c>
      <c r="BK16" s="85" t="str">
        <f t="shared" si="2"/>
        <v/>
      </c>
    </row>
    <row r="17" spans="1:63" x14ac:dyDescent="0.2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
        <v/>
      </c>
      <c r="AI17" s="85" t="str">
        <f t="shared" si="1"/>
        <v/>
      </c>
      <c r="AJ17" s="85" t="str">
        <f t="shared" si="1"/>
        <v/>
      </c>
      <c r="AK17" s="85" t="str">
        <f t="shared" si="1"/>
        <v/>
      </c>
      <c r="AL17" s="85" t="str">
        <f t="shared" si="1"/>
        <v/>
      </c>
      <c r="AM17" s="85" t="str">
        <f t="shared" si="1"/>
        <v/>
      </c>
      <c r="AN17" s="85" t="str">
        <f t="shared" si="1"/>
        <v/>
      </c>
      <c r="AO17" s="85" t="str">
        <f t="shared" si="1"/>
        <v/>
      </c>
      <c r="AP17" s="85" t="str">
        <f t="shared" si="1"/>
        <v/>
      </c>
      <c r="AQ17" s="85" t="str">
        <f t="shared" si="1"/>
        <v/>
      </c>
      <c r="AR17" s="85" t="str">
        <f t="shared" si="1"/>
        <v/>
      </c>
      <c r="AS17" s="85" t="str">
        <f t="shared" si="1"/>
        <v/>
      </c>
      <c r="AT17" s="85" t="str">
        <f t="shared" si="1"/>
        <v/>
      </c>
      <c r="AU17" s="85" t="str">
        <f t="shared" si="1"/>
        <v/>
      </c>
      <c r="AV17" s="85" t="str">
        <f t="shared" si="1"/>
        <v/>
      </c>
      <c r="AW17" s="85" t="str">
        <f t="shared" si="1"/>
        <v/>
      </c>
      <c r="AX17" s="85" t="str">
        <f t="shared" si="1"/>
        <v/>
      </c>
      <c r="AY17" s="85" t="str">
        <f t="shared" si="2"/>
        <v/>
      </c>
      <c r="AZ17" s="85" t="str">
        <f t="shared" si="2"/>
        <v/>
      </c>
      <c r="BA17" s="85" t="str">
        <f t="shared" si="2"/>
        <v/>
      </c>
      <c r="BB17" s="85" t="str">
        <f t="shared" si="2"/>
        <v/>
      </c>
      <c r="BC17" s="85" t="str">
        <f t="shared" si="2"/>
        <v/>
      </c>
      <c r="BD17" s="85" t="str">
        <f t="shared" si="2"/>
        <v/>
      </c>
      <c r="BE17" s="85" t="str">
        <f t="shared" si="2"/>
        <v/>
      </c>
      <c r="BF17" s="85" t="str">
        <f t="shared" si="2"/>
        <v/>
      </c>
      <c r="BG17" s="85" t="str">
        <f t="shared" si="2"/>
        <v/>
      </c>
      <c r="BH17" s="85" t="str">
        <f t="shared" si="2"/>
        <v/>
      </c>
      <c r="BI17" s="85" t="str">
        <f t="shared" si="2"/>
        <v/>
      </c>
      <c r="BJ17" s="85" t="str">
        <f t="shared" si="2"/>
        <v/>
      </c>
      <c r="BK17" s="85" t="str">
        <f t="shared" si="2"/>
        <v/>
      </c>
    </row>
    <row r="18" spans="1:63" x14ac:dyDescent="0.2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
        <v/>
      </c>
      <c r="AI18" s="85" t="str">
        <f t="shared" si="1"/>
        <v/>
      </c>
      <c r="AJ18" s="85" t="str">
        <f t="shared" si="1"/>
        <v/>
      </c>
      <c r="AK18" s="85" t="str">
        <f t="shared" si="1"/>
        <v/>
      </c>
      <c r="AL18" s="85" t="str">
        <f t="shared" si="1"/>
        <v/>
      </c>
      <c r="AM18" s="85" t="str">
        <f t="shared" si="1"/>
        <v/>
      </c>
      <c r="AN18" s="85" t="str">
        <f t="shared" si="1"/>
        <v/>
      </c>
      <c r="AO18" s="85" t="str">
        <f t="shared" si="1"/>
        <v/>
      </c>
      <c r="AP18" s="85" t="str">
        <f t="shared" si="1"/>
        <v/>
      </c>
      <c r="AQ18" s="85" t="str">
        <f t="shared" si="1"/>
        <v/>
      </c>
      <c r="AR18" s="85" t="str">
        <f t="shared" si="1"/>
        <v/>
      </c>
      <c r="AS18" s="85" t="str">
        <f t="shared" si="1"/>
        <v/>
      </c>
      <c r="AT18" s="85" t="str">
        <f t="shared" si="1"/>
        <v/>
      </c>
      <c r="AU18" s="85" t="str">
        <f t="shared" si="1"/>
        <v/>
      </c>
      <c r="AV18" s="85" t="str">
        <f t="shared" si="1"/>
        <v/>
      </c>
      <c r="AW18" s="85" t="str">
        <f t="shared" si="1"/>
        <v/>
      </c>
      <c r="AX18" s="85" t="str">
        <f t="shared" ref="AX18:BF37" si="4">IF(R18&gt;0,LN(R18),"")</f>
        <v/>
      </c>
      <c r="AY18" s="85" t="str">
        <f t="shared" si="2"/>
        <v/>
      </c>
      <c r="AZ18" s="85" t="str">
        <f t="shared" si="2"/>
        <v/>
      </c>
      <c r="BA18" s="85" t="str">
        <f t="shared" si="2"/>
        <v/>
      </c>
      <c r="BB18" s="85" t="str">
        <f t="shared" si="2"/>
        <v/>
      </c>
      <c r="BC18" s="85" t="str">
        <f t="shared" si="2"/>
        <v/>
      </c>
      <c r="BD18" s="85" t="str">
        <f t="shared" si="2"/>
        <v/>
      </c>
      <c r="BE18" s="85" t="str">
        <f t="shared" si="2"/>
        <v/>
      </c>
      <c r="BF18" s="85" t="str">
        <f t="shared" si="2"/>
        <v/>
      </c>
      <c r="BG18" s="85" t="str">
        <f t="shared" si="2"/>
        <v/>
      </c>
      <c r="BH18" s="85" t="str">
        <f t="shared" si="2"/>
        <v/>
      </c>
      <c r="BI18" s="85" t="str">
        <f t="shared" si="2"/>
        <v/>
      </c>
      <c r="BJ18" s="85" t="str">
        <f t="shared" si="2"/>
        <v/>
      </c>
      <c r="BK18" s="85" t="str">
        <f t="shared" si="2"/>
        <v/>
      </c>
    </row>
    <row r="19" spans="1:63" x14ac:dyDescent="0.2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
        <v/>
      </c>
      <c r="AI19" s="85" t="str">
        <f t="shared" si="3"/>
        <v/>
      </c>
      <c r="AJ19" s="85" t="str">
        <f t="shared" si="3"/>
        <v/>
      </c>
      <c r="AK19" s="85" t="str">
        <f t="shared" si="3"/>
        <v/>
      </c>
      <c r="AL19" s="85" t="str">
        <f t="shared" si="3"/>
        <v/>
      </c>
      <c r="AM19" s="85" t="str">
        <f t="shared" si="3"/>
        <v/>
      </c>
      <c r="AN19" s="85" t="str">
        <f t="shared" si="3"/>
        <v/>
      </c>
      <c r="AO19" s="85" t="str">
        <f t="shared" si="3"/>
        <v/>
      </c>
      <c r="AP19" s="85" t="str">
        <f t="shared" si="3"/>
        <v/>
      </c>
      <c r="AQ19" s="85" t="str">
        <f t="shared" si="3"/>
        <v/>
      </c>
      <c r="AR19" s="85" t="str">
        <f t="shared" si="3"/>
        <v/>
      </c>
      <c r="AS19" s="85" t="str">
        <f t="shared" si="3"/>
        <v/>
      </c>
      <c r="AT19" s="85" t="str">
        <f t="shared" si="3"/>
        <v/>
      </c>
      <c r="AU19" s="85" t="str">
        <f t="shared" si="3"/>
        <v/>
      </c>
      <c r="AV19" s="85" t="str">
        <f t="shared" si="3"/>
        <v/>
      </c>
      <c r="AW19" s="85" t="str">
        <f t="shared" si="3"/>
        <v/>
      </c>
      <c r="AX19" s="85" t="str">
        <f t="shared" si="4"/>
        <v/>
      </c>
      <c r="AY19" s="85" t="str">
        <f t="shared" si="2"/>
        <v/>
      </c>
      <c r="AZ19" s="85" t="str">
        <f t="shared" si="2"/>
        <v/>
      </c>
      <c r="BA19" s="85" t="str">
        <f t="shared" si="2"/>
        <v/>
      </c>
      <c r="BB19" s="85" t="str">
        <f t="shared" si="2"/>
        <v/>
      </c>
      <c r="BC19" s="85" t="str">
        <f t="shared" si="2"/>
        <v/>
      </c>
      <c r="BD19" s="85" t="str">
        <f t="shared" si="2"/>
        <v/>
      </c>
      <c r="BE19" s="85" t="str">
        <f t="shared" si="2"/>
        <v/>
      </c>
      <c r="BF19" s="85" t="str">
        <f t="shared" si="2"/>
        <v/>
      </c>
      <c r="BG19" s="85" t="str">
        <f t="shared" si="2"/>
        <v/>
      </c>
      <c r="BH19" s="85" t="str">
        <f t="shared" si="2"/>
        <v/>
      </c>
      <c r="BI19" s="85" t="str">
        <f t="shared" si="2"/>
        <v/>
      </c>
      <c r="BJ19" s="85" t="str">
        <f t="shared" si="2"/>
        <v/>
      </c>
      <c r="BK19" s="85" t="str">
        <f t="shared" si="2"/>
        <v/>
      </c>
    </row>
    <row r="20" spans="1:63" x14ac:dyDescent="0.2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
        <v/>
      </c>
      <c r="AI20" s="85" t="str">
        <f t="shared" si="3"/>
        <v/>
      </c>
      <c r="AJ20" s="85" t="str">
        <f t="shared" si="3"/>
        <v/>
      </c>
      <c r="AK20" s="85" t="str">
        <f t="shared" si="3"/>
        <v/>
      </c>
      <c r="AL20" s="85" t="str">
        <f t="shared" si="3"/>
        <v/>
      </c>
      <c r="AM20" s="85" t="str">
        <f t="shared" si="3"/>
        <v/>
      </c>
      <c r="AN20" s="85" t="str">
        <f t="shared" si="3"/>
        <v/>
      </c>
      <c r="AO20" s="85" t="str">
        <f t="shared" si="3"/>
        <v/>
      </c>
      <c r="AP20" s="85" t="str">
        <f t="shared" si="3"/>
        <v/>
      </c>
      <c r="AQ20" s="85" t="str">
        <f t="shared" si="3"/>
        <v/>
      </c>
      <c r="AR20" s="85" t="str">
        <f t="shared" si="3"/>
        <v/>
      </c>
      <c r="AS20" s="85" t="str">
        <f t="shared" si="3"/>
        <v/>
      </c>
      <c r="AT20" s="85" t="str">
        <f t="shared" si="3"/>
        <v/>
      </c>
      <c r="AU20" s="85" t="str">
        <f t="shared" si="3"/>
        <v/>
      </c>
      <c r="AV20" s="85" t="str">
        <f t="shared" si="3"/>
        <v/>
      </c>
      <c r="AW20" s="85" t="str">
        <f t="shared" si="3"/>
        <v/>
      </c>
      <c r="AX20" s="85" t="str">
        <f t="shared" si="4"/>
        <v/>
      </c>
      <c r="AY20" s="85" t="str">
        <f t="shared" si="2"/>
        <v/>
      </c>
      <c r="AZ20" s="85" t="str">
        <f t="shared" si="2"/>
        <v/>
      </c>
      <c r="BA20" s="85" t="str">
        <f t="shared" si="2"/>
        <v/>
      </c>
      <c r="BB20" s="85" t="str">
        <f t="shared" si="2"/>
        <v/>
      </c>
      <c r="BC20" s="85" t="str">
        <f t="shared" si="2"/>
        <v/>
      </c>
      <c r="BD20" s="85" t="str">
        <f t="shared" si="2"/>
        <v/>
      </c>
      <c r="BE20" s="85" t="str">
        <f t="shared" si="2"/>
        <v/>
      </c>
      <c r="BF20" s="85" t="str">
        <f t="shared" si="2"/>
        <v/>
      </c>
      <c r="BG20" s="85" t="str">
        <f t="shared" si="2"/>
        <v/>
      </c>
      <c r="BH20" s="85" t="str">
        <f t="shared" si="2"/>
        <v/>
      </c>
      <c r="BI20" s="85" t="str">
        <f t="shared" si="2"/>
        <v/>
      </c>
      <c r="BJ20" s="85" t="str">
        <f t="shared" si="2"/>
        <v/>
      </c>
      <c r="BK20" s="85" t="str">
        <f t="shared" si="2"/>
        <v/>
      </c>
    </row>
    <row r="21" spans="1:63" x14ac:dyDescent="0.2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
        <v/>
      </c>
      <c r="AI21" s="85" t="str">
        <f t="shared" si="3"/>
        <v/>
      </c>
      <c r="AJ21" s="85" t="str">
        <f t="shared" si="3"/>
        <v/>
      </c>
      <c r="AK21" s="85" t="str">
        <f t="shared" si="3"/>
        <v/>
      </c>
      <c r="AL21" s="85" t="str">
        <f t="shared" si="3"/>
        <v/>
      </c>
      <c r="AM21" s="85" t="str">
        <f t="shared" si="3"/>
        <v/>
      </c>
      <c r="AN21" s="85" t="str">
        <f t="shared" si="3"/>
        <v/>
      </c>
      <c r="AO21" s="85" t="str">
        <f t="shared" si="3"/>
        <v/>
      </c>
      <c r="AP21" s="85" t="str">
        <f t="shared" si="3"/>
        <v/>
      </c>
      <c r="AQ21" s="85" t="str">
        <f t="shared" si="3"/>
        <v/>
      </c>
      <c r="AR21" s="85" t="str">
        <f t="shared" si="3"/>
        <v/>
      </c>
      <c r="AS21" s="85" t="str">
        <f t="shared" si="3"/>
        <v/>
      </c>
      <c r="AT21" s="85" t="str">
        <f t="shared" si="3"/>
        <v/>
      </c>
      <c r="AU21" s="85" t="str">
        <f t="shared" si="3"/>
        <v/>
      </c>
      <c r="AV21" s="85" t="str">
        <f t="shared" si="3"/>
        <v/>
      </c>
      <c r="AW21" s="85" t="str">
        <f t="shared" si="3"/>
        <v/>
      </c>
      <c r="AX21" s="85" t="str">
        <f t="shared" si="4"/>
        <v/>
      </c>
      <c r="AY21" s="85" t="str">
        <f t="shared" si="2"/>
        <v/>
      </c>
      <c r="AZ21" s="85" t="str">
        <f t="shared" si="2"/>
        <v/>
      </c>
      <c r="BA21" s="85" t="str">
        <f t="shared" si="2"/>
        <v/>
      </c>
      <c r="BB21" s="85" t="str">
        <f t="shared" si="2"/>
        <v/>
      </c>
      <c r="BC21" s="85" t="str">
        <f t="shared" si="2"/>
        <v/>
      </c>
      <c r="BD21" s="85" t="str">
        <f t="shared" si="2"/>
        <v/>
      </c>
      <c r="BE21" s="85" t="str">
        <f t="shared" si="2"/>
        <v/>
      </c>
      <c r="BF21" s="85" t="str">
        <f t="shared" si="2"/>
        <v/>
      </c>
      <c r="BG21" s="85" t="str">
        <f t="shared" si="2"/>
        <v/>
      </c>
      <c r="BH21" s="85" t="str">
        <f t="shared" si="2"/>
        <v/>
      </c>
      <c r="BI21" s="85" t="str">
        <f t="shared" si="2"/>
        <v/>
      </c>
      <c r="BJ21" s="85" t="str">
        <f t="shared" si="2"/>
        <v/>
      </c>
      <c r="BK21" s="85" t="str">
        <f t="shared" si="2"/>
        <v/>
      </c>
    </row>
    <row r="22" spans="1:63" x14ac:dyDescent="0.2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
        <v/>
      </c>
      <c r="AI22" s="85" t="str">
        <f t="shared" si="3"/>
        <v/>
      </c>
      <c r="AJ22" s="85" t="str">
        <f t="shared" si="3"/>
        <v/>
      </c>
      <c r="AK22" s="85" t="str">
        <f t="shared" si="3"/>
        <v/>
      </c>
      <c r="AL22" s="85" t="str">
        <f t="shared" si="3"/>
        <v/>
      </c>
      <c r="AM22" s="85" t="str">
        <f t="shared" si="3"/>
        <v/>
      </c>
      <c r="AN22" s="85" t="str">
        <f t="shared" si="3"/>
        <v/>
      </c>
      <c r="AO22" s="85" t="str">
        <f t="shared" si="3"/>
        <v/>
      </c>
      <c r="AP22" s="85" t="str">
        <f t="shared" si="3"/>
        <v/>
      </c>
      <c r="AQ22" s="85" t="str">
        <f t="shared" si="3"/>
        <v/>
      </c>
      <c r="AR22" s="85" t="str">
        <f t="shared" si="3"/>
        <v/>
      </c>
      <c r="AS22" s="85" t="str">
        <f t="shared" si="3"/>
        <v/>
      </c>
      <c r="AT22" s="85" t="str">
        <f t="shared" si="3"/>
        <v/>
      </c>
      <c r="AU22" s="85" t="str">
        <f t="shared" si="3"/>
        <v/>
      </c>
      <c r="AV22" s="85" t="str">
        <f t="shared" si="3"/>
        <v/>
      </c>
      <c r="AW22" s="85" t="str">
        <f t="shared" si="3"/>
        <v/>
      </c>
      <c r="AX22" s="85" t="str">
        <f t="shared" si="4"/>
        <v/>
      </c>
      <c r="AY22" s="85" t="str">
        <f t="shared" si="2"/>
        <v/>
      </c>
      <c r="AZ22" s="85" t="str">
        <f t="shared" si="2"/>
        <v/>
      </c>
      <c r="BA22" s="85" t="str">
        <f t="shared" si="2"/>
        <v/>
      </c>
      <c r="BB22" s="85" t="str">
        <f t="shared" si="2"/>
        <v/>
      </c>
      <c r="BC22" s="85" t="str">
        <f t="shared" si="2"/>
        <v/>
      </c>
      <c r="BD22" s="85" t="str">
        <f t="shared" si="2"/>
        <v/>
      </c>
      <c r="BE22" s="85" t="str">
        <f t="shared" si="2"/>
        <v/>
      </c>
      <c r="BF22" s="85" t="str">
        <f t="shared" si="2"/>
        <v/>
      </c>
      <c r="BG22" s="85" t="str">
        <f t="shared" ref="BG22:BK37" si="5">IF(AA22&gt;0,LN(AA22),"")</f>
        <v/>
      </c>
      <c r="BH22" s="85" t="str">
        <f t="shared" si="5"/>
        <v/>
      </c>
      <c r="BI22" s="85" t="str">
        <f t="shared" si="5"/>
        <v/>
      </c>
      <c r="BJ22" s="85" t="str">
        <f t="shared" si="5"/>
        <v/>
      </c>
      <c r="BK22" s="85" t="str">
        <f t="shared" si="5"/>
        <v/>
      </c>
    </row>
    <row r="23" spans="1:63" x14ac:dyDescent="0.2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
        <v/>
      </c>
      <c r="AI23" s="85" t="str">
        <f t="shared" si="3"/>
        <v/>
      </c>
      <c r="AJ23" s="85" t="str">
        <f t="shared" si="3"/>
        <v/>
      </c>
      <c r="AK23" s="85" t="str">
        <f t="shared" si="3"/>
        <v/>
      </c>
      <c r="AL23" s="85" t="str">
        <f t="shared" si="3"/>
        <v/>
      </c>
      <c r="AM23" s="85" t="str">
        <f t="shared" si="3"/>
        <v/>
      </c>
      <c r="AN23" s="85" t="str">
        <f t="shared" si="3"/>
        <v/>
      </c>
      <c r="AO23" s="85" t="str">
        <f t="shared" si="3"/>
        <v/>
      </c>
      <c r="AP23" s="85" t="str">
        <f t="shared" si="3"/>
        <v/>
      </c>
      <c r="AQ23" s="85" t="str">
        <f t="shared" si="3"/>
        <v/>
      </c>
      <c r="AR23" s="85" t="str">
        <f t="shared" si="3"/>
        <v/>
      </c>
      <c r="AS23" s="85" t="str">
        <f t="shared" si="3"/>
        <v/>
      </c>
      <c r="AT23" s="85" t="str">
        <f t="shared" si="3"/>
        <v/>
      </c>
      <c r="AU23" s="85" t="str">
        <f t="shared" si="3"/>
        <v/>
      </c>
      <c r="AV23" s="85" t="str">
        <f t="shared" si="3"/>
        <v/>
      </c>
      <c r="AW23" s="85" t="str">
        <f t="shared" si="3"/>
        <v/>
      </c>
      <c r="AX23" s="85" t="str">
        <f t="shared" si="4"/>
        <v/>
      </c>
      <c r="AY23" s="85" t="str">
        <f t="shared" si="4"/>
        <v/>
      </c>
      <c r="AZ23" s="85" t="str">
        <f t="shared" si="4"/>
        <v/>
      </c>
      <c r="BA23" s="85" t="str">
        <f t="shared" si="4"/>
        <v/>
      </c>
      <c r="BB23" s="85" t="str">
        <f t="shared" si="4"/>
        <v/>
      </c>
      <c r="BC23" s="85" t="str">
        <f t="shared" si="4"/>
        <v/>
      </c>
      <c r="BD23" s="85" t="str">
        <f t="shared" si="4"/>
        <v/>
      </c>
      <c r="BE23" s="85" t="str">
        <f t="shared" si="4"/>
        <v/>
      </c>
      <c r="BF23" s="85" t="str">
        <f t="shared" si="4"/>
        <v/>
      </c>
      <c r="BG23" s="85" t="str">
        <f t="shared" si="5"/>
        <v/>
      </c>
      <c r="BH23" s="85" t="str">
        <f t="shared" si="5"/>
        <v/>
      </c>
      <c r="BI23" s="85" t="str">
        <f t="shared" si="5"/>
        <v/>
      </c>
      <c r="BJ23" s="85" t="str">
        <f t="shared" si="5"/>
        <v/>
      </c>
      <c r="BK23" s="85" t="str">
        <f t="shared" si="5"/>
        <v/>
      </c>
    </row>
    <row r="24" spans="1:63" x14ac:dyDescent="0.2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
        <v/>
      </c>
      <c r="AI24" s="85" t="str">
        <f t="shared" si="3"/>
        <v/>
      </c>
      <c r="AJ24" s="85" t="str">
        <f t="shared" si="3"/>
        <v/>
      </c>
      <c r="AK24" s="85" t="str">
        <f t="shared" si="3"/>
        <v/>
      </c>
      <c r="AL24" s="85" t="str">
        <f t="shared" si="3"/>
        <v/>
      </c>
      <c r="AM24" s="85" t="str">
        <f t="shared" si="3"/>
        <v/>
      </c>
      <c r="AN24" s="85" t="str">
        <f t="shared" si="3"/>
        <v/>
      </c>
      <c r="AO24" s="85" t="str">
        <f t="shared" si="3"/>
        <v/>
      </c>
      <c r="AP24" s="85" t="str">
        <f t="shared" si="3"/>
        <v/>
      </c>
      <c r="AQ24" s="85" t="str">
        <f t="shared" si="3"/>
        <v/>
      </c>
      <c r="AR24" s="85" t="str">
        <f t="shared" si="3"/>
        <v/>
      </c>
      <c r="AS24" s="85" t="str">
        <f t="shared" si="3"/>
        <v/>
      </c>
      <c r="AT24" s="85" t="str">
        <f t="shared" si="3"/>
        <v/>
      </c>
      <c r="AU24" s="85" t="str">
        <f t="shared" si="3"/>
        <v/>
      </c>
      <c r="AV24" s="85" t="str">
        <f t="shared" si="3"/>
        <v/>
      </c>
      <c r="AW24" s="85" t="str">
        <f t="shared" si="3"/>
        <v/>
      </c>
      <c r="AX24" s="85" t="str">
        <f t="shared" si="4"/>
        <v/>
      </c>
      <c r="AY24" s="85" t="str">
        <f t="shared" si="4"/>
        <v/>
      </c>
      <c r="AZ24" s="85" t="str">
        <f t="shared" si="4"/>
        <v/>
      </c>
      <c r="BA24" s="85" t="str">
        <f t="shared" si="4"/>
        <v/>
      </c>
      <c r="BB24" s="85" t="str">
        <f t="shared" si="4"/>
        <v/>
      </c>
      <c r="BC24" s="85" t="str">
        <f t="shared" si="4"/>
        <v/>
      </c>
      <c r="BD24" s="85" t="str">
        <f t="shared" si="4"/>
        <v/>
      </c>
      <c r="BE24" s="85" t="str">
        <f t="shared" si="4"/>
        <v/>
      </c>
      <c r="BF24" s="85" t="str">
        <f t="shared" si="4"/>
        <v/>
      </c>
      <c r="BG24" s="85" t="str">
        <f t="shared" si="5"/>
        <v/>
      </c>
      <c r="BH24" s="85" t="str">
        <f t="shared" si="5"/>
        <v/>
      </c>
      <c r="BI24" s="85" t="str">
        <f t="shared" si="5"/>
        <v/>
      </c>
      <c r="BJ24" s="85" t="str">
        <f t="shared" si="5"/>
        <v/>
      </c>
      <c r="BK24" s="85" t="str">
        <f t="shared" si="5"/>
        <v/>
      </c>
    </row>
    <row r="25" spans="1:63" x14ac:dyDescent="0.2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
        <v/>
      </c>
      <c r="AI25" s="85" t="str">
        <f t="shared" si="3"/>
        <v/>
      </c>
      <c r="AJ25" s="85" t="str">
        <f t="shared" si="3"/>
        <v/>
      </c>
      <c r="AK25" s="85" t="str">
        <f t="shared" si="3"/>
        <v/>
      </c>
      <c r="AL25" s="85" t="str">
        <f t="shared" si="3"/>
        <v/>
      </c>
      <c r="AM25" s="85" t="str">
        <f t="shared" si="3"/>
        <v/>
      </c>
      <c r="AN25" s="85" t="str">
        <f t="shared" si="3"/>
        <v/>
      </c>
      <c r="AO25" s="85" t="str">
        <f t="shared" si="3"/>
        <v/>
      </c>
      <c r="AP25" s="85" t="str">
        <f t="shared" si="3"/>
        <v/>
      </c>
      <c r="AQ25" s="85" t="str">
        <f t="shared" si="3"/>
        <v/>
      </c>
      <c r="AR25" s="85" t="str">
        <f t="shared" si="3"/>
        <v/>
      </c>
      <c r="AS25" s="85" t="str">
        <f t="shared" si="3"/>
        <v/>
      </c>
      <c r="AT25" s="85" t="str">
        <f t="shared" si="3"/>
        <v/>
      </c>
      <c r="AU25" s="85" t="str">
        <f t="shared" si="3"/>
        <v/>
      </c>
      <c r="AV25" s="85" t="str">
        <f t="shared" si="3"/>
        <v/>
      </c>
      <c r="AW25" s="85" t="str">
        <f t="shared" si="3"/>
        <v/>
      </c>
      <c r="AX25" s="85" t="str">
        <f t="shared" si="4"/>
        <v/>
      </c>
      <c r="AY25" s="85" t="str">
        <f t="shared" si="4"/>
        <v/>
      </c>
      <c r="AZ25" s="85" t="str">
        <f t="shared" si="4"/>
        <v/>
      </c>
      <c r="BA25" s="85" t="str">
        <f t="shared" si="4"/>
        <v/>
      </c>
      <c r="BB25" s="85" t="str">
        <f t="shared" si="4"/>
        <v/>
      </c>
      <c r="BC25" s="85" t="str">
        <f t="shared" si="4"/>
        <v/>
      </c>
      <c r="BD25" s="85" t="str">
        <f t="shared" si="4"/>
        <v/>
      </c>
      <c r="BE25" s="85" t="str">
        <f t="shared" si="4"/>
        <v/>
      </c>
      <c r="BF25" s="85" t="str">
        <f t="shared" si="4"/>
        <v/>
      </c>
      <c r="BG25" s="85" t="str">
        <f t="shared" si="5"/>
        <v/>
      </c>
      <c r="BH25" s="85" t="str">
        <f t="shared" si="5"/>
        <v/>
      </c>
      <c r="BI25" s="85" t="str">
        <f t="shared" si="5"/>
        <v/>
      </c>
      <c r="BJ25" s="85" t="str">
        <f t="shared" si="5"/>
        <v/>
      </c>
      <c r="BK25" s="85" t="str">
        <f t="shared" si="5"/>
        <v/>
      </c>
    </row>
    <row r="26" spans="1:63" x14ac:dyDescent="0.2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
        <v/>
      </c>
      <c r="AI26" s="85" t="str">
        <f t="shared" si="3"/>
        <v/>
      </c>
      <c r="AJ26" s="85" t="str">
        <f t="shared" si="3"/>
        <v/>
      </c>
      <c r="AK26" s="85" t="str">
        <f t="shared" si="3"/>
        <v/>
      </c>
      <c r="AL26" s="85" t="str">
        <f t="shared" si="3"/>
        <v/>
      </c>
      <c r="AM26" s="85" t="str">
        <f t="shared" si="3"/>
        <v/>
      </c>
      <c r="AN26" s="85" t="str">
        <f t="shared" si="3"/>
        <v/>
      </c>
      <c r="AO26" s="85" t="str">
        <f t="shared" si="3"/>
        <v/>
      </c>
      <c r="AP26" s="85" t="str">
        <f t="shared" si="3"/>
        <v/>
      </c>
      <c r="AQ26" s="85" t="str">
        <f t="shared" si="3"/>
        <v/>
      </c>
      <c r="AR26" s="85" t="str">
        <f t="shared" si="3"/>
        <v/>
      </c>
      <c r="AS26" s="85" t="str">
        <f t="shared" si="3"/>
        <v/>
      </c>
      <c r="AT26" s="85" t="str">
        <f t="shared" si="3"/>
        <v/>
      </c>
      <c r="AU26" s="85" t="str">
        <f t="shared" si="3"/>
        <v/>
      </c>
      <c r="AV26" s="85" t="str">
        <f t="shared" si="3"/>
        <v/>
      </c>
      <c r="AW26" s="85" t="str">
        <f t="shared" si="3"/>
        <v/>
      </c>
      <c r="AX26" s="85" t="str">
        <f t="shared" si="4"/>
        <v/>
      </c>
      <c r="AY26" s="85" t="str">
        <f t="shared" si="4"/>
        <v/>
      </c>
      <c r="AZ26" s="85" t="str">
        <f t="shared" si="4"/>
        <v/>
      </c>
      <c r="BA26" s="85" t="str">
        <f t="shared" si="4"/>
        <v/>
      </c>
      <c r="BB26" s="85" t="str">
        <f t="shared" si="4"/>
        <v/>
      </c>
      <c r="BC26" s="85" t="str">
        <f t="shared" si="4"/>
        <v/>
      </c>
      <c r="BD26" s="85" t="str">
        <f t="shared" si="4"/>
        <v/>
      </c>
      <c r="BE26" s="85" t="str">
        <f t="shared" si="4"/>
        <v/>
      </c>
      <c r="BF26" s="85" t="str">
        <f t="shared" si="4"/>
        <v/>
      </c>
      <c r="BG26" s="85" t="str">
        <f t="shared" si="5"/>
        <v/>
      </c>
      <c r="BH26" s="85" t="str">
        <f t="shared" si="5"/>
        <v/>
      </c>
      <c r="BI26" s="85" t="str">
        <f t="shared" si="5"/>
        <v/>
      </c>
      <c r="BJ26" s="85" t="str">
        <f t="shared" si="5"/>
        <v/>
      </c>
      <c r="BK26" s="85" t="str">
        <f t="shared" si="5"/>
        <v/>
      </c>
    </row>
    <row r="27" spans="1:63" x14ac:dyDescent="0.2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
        <v/>
      </c>
      <c r="AI27" s="85" t="str">
        <f t="shared" si="3"/>
        <v/>
      </c>
      <c r="AJ27" s="85" t="str">
        <f t="shared" si="3"/>
        <v/>
      </c>
      <c r="AK27" s="85" t="str">
        <f t="shared" si="3"/>
        <v/>
      </c>
      <c r="AL27" s="85" t="str">
        <f t="shared" si="3"/>
        <v/>
      </c>
      <c r="AM27" s="85" t="str">
        <f t="shared" si="3"/>
        <v/>
      </c>
      <c r="AN27" s="85" t="str">
        <f t="shared" si="3"/>
        <v/>
      </c>
      <c r="AO27" s="85" t="str">
        <f t="shared" si="3"/>
        <v/>
      </c>
      <c r="AP27" s="85" t="str">
        <f t="shared" si="3"/>
        <v/>
      </c>
      <c r="AQ27" s="85" t="str">
        <f t="shared" si="3"/>
        <v/>
      </c>
      <c r="AR27" s="85" t="str">
        <f t="shared" si="3"/>
        <v/>
      </c>
      <c r="AS27" s="85" t="str">
        <f t="shared" si="3"/>
        <v/>
      </c>
      <c r="AT27" s="85" t="str">
        <f t="shared" si="3"/>
        <v/>
      </c>
      <c r="AU27" s="85" t="str">
        <f t="shared" si="3"/>
        <v/>
      </c>
      <c r="AV27" s="85" t="str">
        <f t="shared" si="3"/>
        <v/>
      </c>
      <c r="AW27" s="85" t="str">
        <f t="shared" si="3"/>
        <v/>
      </c>
      <c r="AX27" s="85" t="str">
        <f t="shared" si="4"/>
        <v/>
      </c>
      <c r="AY27" s="85" t="str">
        <f t="shared" si="4"/>
        <v/>
      </c>
      <c r="AZ27" s="85" t="str">
        <f t="shared" si="4"/>
        <v/>
      </c>
      <c r="BA27" s="85" t="str">
        <f t="shared" si="4"/>
        <v/>
      </c>
      <c r="BB27" s="85" t="str">
        <f t="shared" si="4"/>
        <v/>
      </c>
      <c r="BC27" s="85" t="str">
        <f t="shared" si="4"/>
        <v/>
      </c>
      <c r="BD27" s="85" t="str">
        <f t="shared" si="4"/>
        <v/>
      </c>
      <c r="BE27" s="85" t="str">
        <f t="shared" si="4"/>
        <v/>
      </c>
      <c r="BF27" s="85" t="str">
        <f t="shared" si="4"/>
        <v/>
      </c>
      <c r="BG27" s="85" t="str">
        <f t="shared" si="5"/>
        <v/>
      </c>
      <c r="BH27" s="85" t="str">
        <f t="shared" si="5"/>
        <v/>
      </c>
      <c r="BI27" s="85" t="str">
        <f t="shared" si="5"/>
        <v/>
      </c>
      <c r="BJ27" s="85" t="str">
        <f t="shared" si="5"/>
        <v/>
      </c>
      <c r="BK27" s="85" t="str">
        <f t="shared" si="5"/>
        <v/>
      </c>
    </row>
    <row r="28" spans="1:63" x14ac:dyDescent="0.2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
        <v/>
      </c>
      <c r="AI28" s="85" t="str">
        <f t="shared" si="3"/>
        <v/>
      </c>
      <c r="AJ28" s="85" t="str">
        <f t="shared" si="3"/>
        <v/>
      </c>
      <c r="AK28" s="85" t="str">
        <f t="shared" si="3"/>
        <v/>
      </c>
      <c r="AL28" s="85" t="str">
        <f t="shared" si="3"/>
        <v/>
      </c>
      <c r="AM28" s="85" t="str">
        <f t="shared" si="3"/>
        <v/>
      </c>
      <c r="AN28" s="85" t="str">
        <f t="shared" si="3"/>
        <v/>
      </c>
      <c r="AO28" s="85" t="str">
        <f t="shared" si="3"/>
        <v/>
      </c>
      <c r="AP28" s="85" t="str">
        <f t="shared" si="3"/>
        <v/>
      </c>
      <c r="AQ28" s="85" t="str">
        <f t="shared" si="3"/>
        <v/>
      </c>
      <c r="AR28" s="85" t="str">
        <f t="shared" si="3"/>
        <v/>
      </c>
      <c r="AS28" s="85" t="str">
        <f t="shared" si="3"/>
        <v/>
      </c>
      <c r="AT28" s="85" t="str">
        <f t="shared" si="3"/>
        <v/>
      </c>
      <c r="AU28" s="85" t="str">
        <f t="shared" si="3"/>
        <v/>
      </c>
      <c r="AV28" s="85" t="str">
        <f t="shared" si="3"/>
        <v/>
      </c>
      <c r="AW28" s="85" t="str">
        <f t="shared" si="3"/>
        <v/>
      </c>
      <c r="AX28" s="85" t="str">
        <f t="shared" si="4"/>
        <v/>
      </c>
      <c r="AY28" s="85" t="str">
        <f t="shared" si="4"/>
        <v/>
      </c>
      <c r="AZ28" s="85" t="str">
        <f t="shared" si="4"/>
        <v/>
      </c>
      <c r="BA28" s="85" t="str">
        <f t="shared" si="4"/>
        <v/>
      </c>
      <c r="BB28" s="85" t="str">
        <f t="shared" si="4"/>
        <v/>
      </c>
      <c r="BC28" s="85" t="str">
        <f t="shared" si="4"/>
        <v/>
      </c>
      <c r="BD28" s="85" t="str">
        <f t="shared" si="4"/>
        <v/>
      </c>
      <c r="BE28" s="85" t="str">
        <f t="shared" si="4"/>
        <v/>
      </c>
      <c r="BF28" s="85" t="str">
        <f t="shared" si="4"/>
        <v/>
      </c>
      <c r="BG28" s="85" t="str">
        <f t="shared" si="5"/>
        <v/>
      </c>
      <c r="BH28" s="85" t="str">
        <f t="shared" si="5"/>
        <v/>
      </c>
      <c r="BI28" s="85" t="str">
        <f t="shared" si="5"/>
        <v/>
      </c>
      <c r="BJ28" s="85" t="str">
        <f t="shared" si="5"/>
        <v/>
      </c>
      <c r="BK28" s="85" t="str">
        <f t="shared" si="5"/>
        <v/>
      </c>
    </row>
    <row r="29" spans="1:63" x14ac:dyDescent="0.2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
        <v/>
      </c>
      <c r="AI29" s="85" t="str">
        <f t="shared" si="3"/>
        <v/>
      </c>
      <c r="AJ29" s="85" t="str">
        <f t="shared" si="3"/>
        <v/>
      </c>
      <c r="AK29" s="85" t="str">
        <f t="shared" si="3"/>
        <v/>
      </c>
      <c r="AL29" s="85" t="str">
        <f t="shared" si="3"/>
        <v/>
      </c>
      <c r="AM29" s="85" t="str">
        <f t="shared" si="3"/>
        <v/>
      </c>
      <c r="AN29" s="85" t="str">
        <f t="shared" si="3"/>
        <v/>
      </c>
      <c r="AO29" s="85" t="str">
        <f t="shared" si="3"/>
        <v/>
      </c>
      <c r="AP29" s="85" t="str">
        <f t="shared" si="3"/>
        <v/>
      </c>
      <c r="AQ29" s="85" t="str">
        <f t="shared" si="3"/>
        <v/>
      </c>
      <c r="AR29" s="85" t="str">
        <f t="shared" si="3"/>
        <v/>
      </c>
      <c r="AS29" s="85" t="str">
        <f t="shared" si="3"/>
        <v/>
      </c>
      <c r="AT29" s="85" t="str">
        <f t="shared" si="3"/>
        <v/>
      </c>
      <c r="AU29" s="85" t="str">
        <f t="shared" si="3"/>
        <v/>
      </c>
      <c r="AV29" s="85" t="str">
        <f t="shared" si="3"/>
        <v/>
      </c>
      <c r="AW29" s="85" t="str">
        <f t="shared" si="3"/>
        <v/>
      </c>
      <c r="AX29" s="85" t="str">
        <f t="shared" si="4"/>
        <v/>
      </c>
      <c r="AY29" s="85" t="str">
        <f t="shared" si="4"/>
        <v/>
      </c>
      <c r="AZ29" s="85" t="str">
        <f t="shared" si="4"/>
        <v/>
      </c>
      <c r="BA29" s="85" t="str">
        <f t="shared" si="4"/>
        <v/>
      </c>
      <c r="BB29" s="85" t="str">
        <f t="shared" si="4"/>
        <v/>
      </c>
      <c r="BC29" s="85" t="str">
        <f t="shared" si="4"/>
        <v/>
      </c>
      <c r="BD29" s="85" t="str">
        <f t="shared" si="4"/>
        <v/>
      </c>
      <c r="BE29" s="85" t="str">
        <f t="shared" si="4"/>
        <v/>
      </c>
      <c r="BF29" s="85" t="str">
        <f t="shared" si="4"/>
        <v/>
      </c>
      <c r="BG29" s="85" t="str">
        <f t="shared" si="5"/>
        <v/>
      </c>
      <c r="BH29" s="85" t="str">
        <f t="shared" si="5"/>
        <v/>
      </c>
      <c r="BI29" s="85" t="str">
        <f t="shared" si="5"/>
        <v/>
      </c>
      <c r="BJ29" s="85" t="str">
        <f t="shared" si="5"/>
        <v/>
      </c>
      <c r="BK29" s="85" t="str">
        <f t="shared" si="5"/>
        <v/>
      </c>
    </row>
    <row r="30" spans="1:63" x14ac:dyDescent="0.2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
        <v/>
      </c>
      <c r="AI30" s="85" t="str">
        <f t="shared" si="3"/>
        <v/>
      </c>
      <c r="AJ30" s="85" t="str">
        <f t="shared" si="3"/>
        <v/>
      </c>
      <c r="AK30" s="85" t="str">
        <f t="shared" si="3"/>
        <v/>
      </c>
      <c r="AL30" s="85" t="str">
        <f t="shared" si="3"/>
        <v/>
      </c>
      <c r="AM30" s="85" t="str">
        <f t="shared" si="3"/>
        <v/>
      </c>
      <c r="AN30" s="85" t="str">
        <f t="shared" si="3"/>
        <v/>
      </c>
      <c r="AO30" s="85" t="str">
        <f t="shared" si="3"/>
        <v/>
      </c>
      <c r="AP30" s="85" t="str">
        <f t="shared" si="3"/>
        <v/>
      </c>
      <c r="AQ30" s="85" t="str">
        <f t="shared" si="3"/>
        <v/>
      </c>
      <c r="AR30" s="85" t="str">
        <f t="shared" si="3"/>
        <v/>
      </c>
      <c r="AS30" s="85" t="str">
        <f t="shared" si="3"/>
        <v/>
      </c>
      <c r="AT30" s="85" t="str">
        <f t="shared" si="3"/>
        <v/>
      </c>
      <c r="AU30" s="85" t="str">
        <f t="shared" si="3"/>
        <v/>
      </c>
      <c r="AV30" s="85" t="str">
        <f t="shared" si="3"/>
        <v/>
      </c>
      <c r="AW30" s="85" t="str">
        <f t="shared" si="3"/>
        <v/>
      </c>
      <c r="AX30" s="85" t="str">
        <f t="shared" si="4"/>
        <v/>
      </c>
      <c r="AY30" s="85" t="str">
        <f t="shared" si="4"/>
        <v/>
      </c>
      <c r="AZ30" s="85" t="str">
        <f t="shared" si="4"/>
        <v/>
      </c>
      <c r="BA30" s="85" t="str">
        <f t="shared" si="4"/>
        <v/>
      </c>
      <c r="BB30" s="85" t="str">
        <f t="shared" si="4"/>
        <v/>
      </c>
      <c r="BC30" s="85" t="str">
        <f t="shared" si="4"/>
        <v/>
      </c>
      <c r="BD30" s="85" t="str">
        <f t="shared" si="4"/>
        <v/>
      </c>
      <c r="BE30" s="85" t="str">
        <f t="shared" si="4"/>
        <v/>
      </c>
      <c r="BF30" s="85" t="str">
        <f t="shared" si="4"/>
        <v/>
      </c>
      <c r="BG30" s="85" t="str">
        <f t="shared" si="5"/>
        <v/>
      </c>
      <c r="BH30" s="85" t="str">
        <f t="shared" si="5"/>
        <v/>
      </c>
      <c r="BI30" s="85" t="str">
        <f t="shared" si="5"/>
        <v/>
      </c>
      <c r="BJ30" s="85" t="str">
        <f t="shared" si="5"/>
        <v/>
      </c>
      <c r="BK30" s="85" t="str">
        <f t="shared" si="5"/>
        <v/>
      </c>
    </row>
    <row r="31" spans="1:63" x14ac:dyDescent="0.2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
        <v/>
      </c>
      <c r="AI31" s="85" t="str">
        <f t="shared" si="3"/>
        <v/>
      </c>
      <c r="AJ31" s="85" t="str">
        <f t="shared" si="3"/>
        <v/>
      </c>
      <c r="AK31" s="85" t="str">
        <f t="shared" si="3"/>
        <v/>
      </c>
      <c r="AL31" s="85" t="str">
        <f t="shared" si="3"/>
        <v/>
      </c>
      <c r="AM31" s="85" t="str">
        <f t="shared" si="3"/>
        <v/>
      </c>
      <c r="AN31" s="85" t="str">
        <f t="shared" si="3"/>
        <v/>
      </c>
      <c r="AO31" s="85" t="str">
        <f t="shared" si="3"/>
        <v/>
      </c>
      <c r="AP31" s="85" t="str">
        <f t="shared" si="3"/>
        <v/>
      </c>
      <c r="AQ31" s="85" t="str">
        <f t="shared" si="3"/>
        <v/>
      </c>
      <c r="AR31" s="85" t="str">
        <f t="shared" si="3"/>
        <v/>
      </c>
      <c r="AS31" s="85" t="str">
        <f t="shared" si="3"/>
        <v/>
      </c>
      <c r="AT31" s="85" t="str">
        <f t="shared" si="3"/>
        <v/>
      </c>
      <c r="AU31" s="85" t="str">
        <f t="shared" si="3"/>
        <v/>
      </c>
      <c r="AV31" s="85" t="str">
        <f t="shared" si="3"/>
        <v/>
      </c>
      <c r="AW31" s="85" t="str">
        <f t="shared" si="3"/>
        <v/>
      </c>
      <c r="AX31" s="85" t="str">
        <f t="shared" si="4"/>
        <v/>
      </c>
      <c r="AY31" s="85" t="str">
        <f t="shared" si="4"/>
        <v/>
      </c>
      <c r="AZ31" s="85" t="str">
        <f t="shared" si="4"/>
        <v/>
      </c>
      <c r="BA31" s="85" t="str">
        <f t="shared" si="4"/>
        <v/>
      </c>
      <c r="BB31" s="85" t="str">
        <f t="shared" si="4"/>
        <v/>
      </c>
      <c r="BC31" s="85" t="str">
        <f t="shared" si="4"/>
        <v/>
      </c>
      <c r="BD31" s="85" t="str">
        <f t="shared" si="4"/>
        <v/>
      </c>
      <c r="BE31" s="85" t="str">
        <f t="shared" si="4"/>
        <v/>
      </c>
      <c r="BF31" s="85" t="str">
        <f t="shared" si="4"/>
        <v/>
      </c>
      <c r="BG31" s="85" t="str">
        <f t="shared" si="5"/>
        <v/>
      </c>
      <c r="BH31" s="85" t="str">
        <f t="shared" si="5"/>
        <v/>
      </c>
      <c r="BI31" s="85" t="str">
        <f t="shared" si="5"/>
        <v/>
      </c>
      <c r="BJ31" s="85" t="str">
        <f t="shared" si="5"/>
        <v/>
      </c>
      <c r="BK31" s="85" t="str">
        <f t="shared" si="5"/>
        <v/>
      </c>
    </row>
    <row r="32" spans="1:63" x14ac:dyDescent="0.2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
        <v/>
      </c>
      <c r="AI32" s="85" t="str">
        <f t="shared" si="3"/>
        <v/>
      </c>
      <c r="AJ32" s="85" t="str">
        <f t="shared" si="3"/>
        <v/>
      </c>
      <c r="AK32" s="85" t="str">
        <f t="shared" si="3"/>
        <v/>
      </c>
      <c r="AL32" s="85" t="str">
        <f t="shared" si="3"/>
        <v/>
      </c>
      <c r="AM32" s="85" t="str">
        <f t="shared" si="3"/>
        <v/>
      </c>
      <c r="AN32" s="85" t="str">
        <f t="shared" si="3"/>
        <v/>
      </c>
      <c r="AO32" s="85" t="str">
        <f t="shared" si="3"/>
        <v/>
      </c>
      <c r="AP32" s="85" t="str">
        <f t="shared" si="3"/>
        <v/>
      </c>
      <c r="AQ32" s="85" t="str">
        <f t="shared" si="3"/>
        <v/>
      </c>
      <c r="AR32" s="85" t="str">
        <f t="shared" si="3"/>
        <v/>
      </c>
      <c r="AS32" s="85" t="str">
        <f t="shared" si="3"/>
        <v/>
      </c>
      <c r="AT32" s="85" t="str">
        <f t="shared" si="3"/>
        <v/>
      </c>
      <c r="AU32" s="85" t="str">
        <f t="shared" si="3"/>
        <v/>
      </c>
      <c r="AV32" s="85" t="str">
        <f t="shared" si="3"/>
        <v/>
      </c>
      <c r="AW32" s="85" t="str">
        <f t="shared" si="3"/>
        <v/>
      </c>
      <c r="AX32" s="85" t="str">
        <f t="shared" si="4"/>
        <v/>
      </c>
      <c r="AY32" s="85" t="str">
        <f t="shared" si="4"/>
        <v/>
      </c>
      <c r="AZ32" s="85" t="str">
        <f t="shared" si="4"/>
        <v/>
      </c>
      <c r="BA32" s="85" t="str">
        <f t="shared" si="4"/>
        <v/>
      </c>
      <c r="BB32" s="85" t="str">
        <f t="shared" si="4"/>
        <v/>
      </c>
      <c r="BC32" s="85" t="str">
        <f t="shared" si="4"/>
        <v/>
      </c>
      <c r="BD32" s="85" t="str">
        <f t="shared" si="4"/>
        <v/>
      </c>
      <c r="BE32" s="85" t="str">
        <f t="shared" si="4"/>
        <v/>
      </c>
      <c r="BF32" s="85" t="str">
        <f t="shared" si="4"/>
        <v/>
      </c>
      <c r="BG32" s="85" t="str">
        <f t="shared" si="5"/>
        <v/>
      </c>
      <c r="BH32" s="85" t="str">
        <f t="shared" si="5"/>
        <v/>
      </c>
      <c r="BI32" s="85" t="str">
        <f t="shared" si="5"/>
        <v/>
      </c>
      <c r="BJ32" s="85" t="str">
        <f t="shared" si="5"/>
        <v/>
      </c>
      <c r="BK32" s="85" t="str">
        <f t="shared" si="5"/>
        <v/>
      </c>
    </row>
    <row r="33" spans="1:63" x14ac:dyDescent="0.2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
        <v/>
      </c>
      <c r="AI33" s="85" t="str">
        <f t="shared" si="3"/>
        <v/>
      </c>
      <c r="AJ33" s="85" t="str">
        <f t="shared" si="3"/>
        <v/>
      </c>
      <c r="AK33" s="85" t="str">
        <f t="shared" si="3"/>
        <v/>
      </c>
      <c r="AL33" s="85" t="str">
        <f t="shared" si="3"/>
        <v/>
      </c>
      <c r="AM33" s="85" t="str">
        <f t="shared" si="3"/>
        <v/>
      </c>
      <c r="AN33" s="85" t="str">
        <f t="shared" si="3"/>
        <v/>
      </c>
      <c r="AO33" s="85" t="str">
        <f t="shared" si="3"/>
        <v/>
      </c>
      <c r="AP33" s="85" t="str">
        <f t="shared" si="3"/>
        <v/>
      </c>
      <c r="AQ33" s="85" t="str">
        <f t="shared" si="3"/>
        <v/>
      </c>
      <c r="AR33" s="85" t="str">
        <f t="shared" si="3"/>
        <v/>
      </c>
      <c r="AS33" s="85" t="str">
        <f t="shared" si="3"/>
        <v/>
      </c>
      <c r="AT33" s="85" t="str">
        <f t="shared" si="3"/>
        <v/>
      </c>
      <c r="AU33" s="85" t="str">
        <f t="shared" si="3"/>
        <v/>
      </c>
      <c r="AV33" s="85" t="str">
        <f t="shared" si="3"/>
        <v/>
      </c>
      <c r="AW33" s="85" t="str">
        <f t="shared" si="3"/>
        <v/>
      </c>
      <c r="AX33" s="85" t="str">
        <f t="shared" si="4"/>
        <v/>
      </c>
      <c r="AY33" s="85" t="str">
        <f t="shared" si="4"/>
        <v/>
      </c>
      <c r="AZ33" s="85" t="str">
        <f t="shared" si="4"/>
        <v/>
      </c>
      <c r="BA33" s="85" t="str">
        <f t="shared" si="4"/>
        <v/>
      </c>
      <c r="BB33" s="85" t="str">
        <f t="shared" si="4"/>
        <v/>
      </c>
      <c r="BC33" s="85" t="str">
        <f t="shared" si="4"/>
        <v/>
      </c>
      <c r="BD33" s="85" t="str">
        <f t="shared" si="4"/>
        <v/>
      </c>
      <c r="BE33" s="85" t="str">
        <f t="shared" si="4"/>
        <v/>
      </c>
      <c r="BF33" s="85" t="str">
        <f t="shared" si="4"/>
        <v/>
      </c>
      <c r="BG33" s="85" t="str">
        <f t="shared" si="5"/>
        <v/>
      </c>
      <c r="BH33" s="85" t="str">
        <f t="shared" si="5"/>
        <v/>
      </c>
      <c r="BI33" s="85" t="str">
        <f t="shared" si="5"/>
        <v/>
      </c>
      <c r="BJ33" s="85" t="str">
        <f t="shared" si="5"/>
        <v/>
      </c>
      <c r="BK33" s="85" t="str">
        <f t="shared" si="5"/>
        <v/>
      </c>
    </row>
    <row r="34" spans="1:63" x14ac:dyDescent="0.2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ref="AH34:AW37" si="6">IF(B34&gt;0,LN(B34),"")</f>
        <v/>
      </c>
      <c r="AI34" s="85" t="str">
        <f t="shared" si="6"/>
        <v/>
      </c>
      <c r="AJ34" s="85" t="str">
        <f t="shared" si="6"/>
        <v/>
      </c>
      <c r="AK34" s="85" t="str">
        <f t="shared" si="6"/>
        <v/>
      </c>
      <c r="AL34" s="85" t="str">
        <f t="shared" si="6"/>
        <v/>
      </c>
      <c r="AM34" s="85" t="str">
        <f t="shared" si="6"/>
        <v/>
      </c>
      <c r="AN34" s="85" t="str">
        <f t="shared" si="6"/>
        <v/>
      </c>
      <c r="AO34" s="85" t="str">
        <f t="shared" si="6"/>
        <v/>
      </c>
      <c r="AP34" s="85" t="str">
        <f t="shared" si="6"/>
        <v/>
      </c>
      <c r="AQ34" s="85" t="str">
        <f t="shared" si="6"/>
        <v/>
      </c>
      <c r="AR34" s="85" t="str">
        <f t="shared" si="6"/>
        <v/>
      </c>
      <c r="AS34" s="85" t="str">
        <f t="shared" si="6"/>
        <v/>
      </c>
      <c r="AT34" s="85" t="str">
        <f t="shared" si="6"/>
        <v/>
      </c>
      <c r="AU34" s="85" t="str">
        <f t="shared" si="6"/>
        <v/>
      </c>
      <c r="AV34" s="85" t="str">
        <f t="shared" si="6"/>
        <v/>
      </c>
      <c r="AW34" s="85" t="str">
        <f t="shared" si="6"/>
        <v/>
      </c>
      <c r="AX34" s="85" t="str">
        <f t="shared" si="4"/>
        <v/>
      </c>
      <c r="AY34" s="85" t="str">
        <f t="shared" si="4"/>
        <v/>
      </c>
      <c r="AZ34" s="85" t="str">
        <f t="shared" si="4"/>
        <v/>
      </c>
      <c r="BA34" s="85" t="str">
        <f t="shared" si="4"/>
        <v/>
      </c>
      <c r="BB34" s="85" t="str">
        <f t="shared" si="4"/>
        <v/>
      </c>
      <c r="BC34" s="85" t="str">
        <f t="shared" si="4"/>
        <v/>
      </c>
      <c r="BD34" s="85" t="str">
        <f t="shared" si="4"/>
        <v/>
      </c>
      <c r="BE34" s="85" t="str">
        <f t="shared" si="4"/>
        <v/>
      </c>
      <c r="BF34" s="85" t="str">
        <f t="shared" si="4"/>
        <v/>
      </c>
      <c r="BG34" s="85" t="str">
        <f t="shared" si="5"/>
        <v/>
      </c>
      <c r="BH34" s="85" t="str">
        <f t="shared" si="5"/>
        <v/>
      </c>
      <c r="BI34" s="85" t="str">
        <f t="shared" si="5"/>
        <v/>
      </c>
      <c r="BJ34" s="85" t="str">
        <f t="shared" si="5"/>
        <v/>
      </c>
      <c r="BK34" s="85" t="str">
        <f t="shared" si="5"/>
        <v/>
      </c>
    </row>
    <row r="35" spans="1:63" x14ac:dyDescent="0.2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6"/>
        <v/>
      </c>
      <c r="AI35" s="85" t="str">
        <f t="shared" si="6"/>
        <v/>
      </c>
      <c r="AJ35" s="85" t="str">
        <f t="shared" si="6"/>
        <v/>
      </c>
      <c r="AK35" s="85" t="str">
        <f t="shared" si="6"/>
        <v/>
      </c>
      <c r="AL35" s="85" t="str">
        <f t="shared" si="6"/>
        <v/>
      </c>
      <c r="AM35" s="85" t="str">
        <f t="shared" si="6"/>
        <v/>
      </c>
      <c r="AN35" s="85" t="str">
        <f t="shared" si="6"/>
        <v/>
      </c>
      <c r="AO35" s="85" t="str">
        <f t="shared" si="6"/>
        <v/>
      </c>
      <c r="AP35" s="85" t="str">
        <f t="shared" si="6"/>
        <v/>
      </c>
      <c r="AQ35" s="85" t="str">
        <f t="shared" si="6"/>
        <v/>
      </c>
      <c r="AR35" s="85" t="str">
        <f t="shared" si="6"/>
        <v/>
      </c>
      <c r="AS35" s="85" t="str">
        <f t="shared" si="6"/>
        <v/>
      </c>
      <c r="AT35" s="85" t="str">
        <f t="shared" si="6"/>
        <v/>
      </c>
      <c r="AU35" s="85" t="str">
        <f t="shared" si="6"/>
        <v/>
      </c>
      <c r="AV35" s="85" t="str">
        <f t="shared" si="6"/>
        <v/>
      </c>
      <c r="AW35" s="85" t="str">
        <f t="shared" si="6"/>
        <v/>
      </c>
      <c r="AX35" s="85" t="str">
        <f t="shared" si="4"/>
        <v/>
      </c>
      <c r="AY35" s="85" t="str">
        <f t="shared" si="4"/>
        <v/>
      </c>
      <c r="AZ35" s="85" t="str">
        <f t="shared" si="4"/>
        <v/>
      </c>
      <c r="BA35" s="85" t="str">
        <f t="shared" si="4"/>
        <v/>
      </c>
      <c r="BB35" s="85" t="str">
        <f t="shared" si="4"/>
        <v/>
      </c>
      <c r="BC35" s="85" t="str">
        <f t="shared" si="4"/>
        <v/>
      </c>
      <c r="BD35" s="85" t="str">
        <f t="shared" si="4"/>
        <v/>
      </c>
      <c r="BE35" s="85" t="str">
        <f t="shared" si="4"/>
        <v/>
      </c>
      <c r="BF35" s="85" t="str">
        <f t="shared" si="4"/>
        <v/>
      </c>
      <c r="BG35" s="85" t="str">
        <f t="shared" si="5"/>
        <v/>
      </c>
      <c r="BH35" s="85" t="str">
        <f t="shared" si="5"/>
        <v/>
      </c>
      <c r="BI35" s="85" t="str">
        <f t="shared" si="5"/>
        <v/>
      </c>
      <c r="BJ35" s="85" t="str">
        <f t="shared" si="5"/>
        <v/>
      </c>
      <c r="BK35" s="85" t="str">
        <f t="shared" si="5"/>
        <v/>
      </c>
    </row>
    <row r="36" spans="1:63" x14ac:dyDescent="0.2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6"/>
        <v/>
      </c>
      <c r="AI36" s="85" t="str">
        <f t="shared" si="6"/>
        <v/>
      </c>
      <c r="AJ36" s="85" t="str">
        <f t="shared" si="6"/>
        <v/>
      </c>
      <c r="AK36" s="85" t="str">
        <f t="shared" si="6"/>
        <v/>
      </c>
      <c r="AL36" s="85" t="str">
        <f t="shared" si="6"/>
        <v/>
      </c>
      <c r="AM36" s="85" t="str">
        <f t="shared" si="6"/>
        <v/>
      </c>
      <c r="AN36" s="85" t="str">
        <f t="shared" si="6"/>
        <v/>
      </c>
      <c r="AO36" s="85" t="str">
        <f t="shared" si="6"/>
        <v/>
      </c>
      <c r="AP36" s="85" t="str">
        <f t="shared" si="6"/>
        <v/>
      </c>
      <c r="AQ36" s="85" t="str">
        <f t="shared" si="6"/>
        <v/>
      </c>
      <c r="AR36" s="85" t="str">
        <f t="shared" si="6"/>
        <v/>
      </c>
      <c r="AS36" s="85" t="str">
        <f t="shared" si="6"/>
        <v/>
      </c>
      <c r="AT36" s="85" t="str">
        <f t="shared" si="6"/>
        <v/>
      </c>
      <c r="AU36" s="85" t="str">
        <f t="shared" si="6"/>
        <v/>
      </c>
      <c r="AV36" s="85" t="str">
        <f t="shared" si="6"/>
        <v/>
      </c>
      <c r="AW36" s="85" t="str">
        <f t="shared" si="6"/>
        <v/>
      </c>
      <c r="AX36" s="85" t="str">
        <f t="shared" si="4"/>
        <v/>
      </c>
      <c r="AY36" s="85" t="str">
        <f t="shared" si="4"/>
        <v/>
      </c>
      <c r="AZ36" s="85" t="str">
        <f t="shared" si="4"/>
        <v/>
      </c>
      <c r="BA36" s="85" t="str">
        <f t="shared" si="4"/>
        <v/>
      </c>
      <c r="BB36" s="85" t="str">
        <f t="shared" si="4"/>
        <v/>
      </c>
      <c r="BC36" s="85" t="str">
        <f t="shared" si="4"/>
        <v/>
      </c>
      <c r="BD36" s="85" t="str">
        <f t="shared" si="4"/>
        <v/>
      </c>
      <c r="BE36" s="85" t="str">
        <f t="shared" si="4"/>
        <v/>
      </c>
      <c r="BF36" s="85" t="str">
        <f t="shared" si="4"/>
        <v/>
      </c>
      <c r="BG36" s="85" t="str">
        <f t="shared" si="5"/>
        <v/>
      </c>
      <c r="BH36" s="85" t="str">
        <f t="shared" si="5"/>
        <v/>
      </c>
      <c r="BI36" s="85" t="str">
        <f t="shared" si="5"/>
        <v/>
      </c>
      <c r="BJ36" s="85" t="str">
        <f t="shared" si="5"/>
        <v/>
      </c>
      <c r="BK36" s="85" t="str">
        <f t="shared" si="5"/>
        <v/>
      </c>
    </row>
    <row r="37" spans="1:63" x14ac:dyDescent="0.2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6"/>
        <v/>
      </c>
      <c r="AI37" s="85" t="str">
        <f t="shared" si="6"/>
        <v/>
      </c>
      <c r="AJ37" s="85" t="str">
        <f t="shared" si="6"/>
        <v/>
      </c>
      <c r="AK37" s="85" t="str">
        <f t="shared" si="6"/>
        <v/>
      </c>
      <c r="AL37" s="85" t="str">
        <f t="shared" si="6"/>
        <v/>
      </c>
      <c r="AM37" s="85" t="str">
        <f t="shared" si="6"/>
        <v/>
      </c>
      <c r="AN37" s="85" t="str">
        <f t="shared" si="6"/>
        <v/>
      </c>
      <c r="AO37" s="85" t="str">
        <f t="shared" si="6"/>
        <v/>
      </c>
      <c r="AP37" s="85" t="str">
        <f t="shared" si="6"/>
        <v/>
      </c>
      <c r="AQ37" s="85" t="str">
        <f t="shared" si="6"/>
        <v/>
      </c>
      <c r="AR37" s="85" t="str">
        <f t="shared" si="6"/>
        <v/>
      </c>
      <c r="AS37" s="85" t="str">
        <f t="shared" si="6"/>
        <v/>
      </c>
      <c r="AT37" s="85" t="str">
        <f t="shared" si="6"/>
        <v/>
      </c>
      <c r="AU37" s="85" t="str">
        <f t="shared" si="6"/>
        <v/>
      </c>
      <c r="AV37" s="85" t="str">
        <f t="shared" si="6"/>
        <v/>
      </c>
      <c r="AW37" s="85" t="str">
        <f t="shared" si="6"/>
        <v/>
      </c>
      <c r="AX37" s="85" t="str">
        <f t="shared" si="4"/>
        <v/>
      </c>
      <c r="AY37" s="85" t="str">
        <f t="shared" si="4"/>
        <v/>
      </c>
      <c r="AZ37" s="85" t="str">
        <f t="shared" si="4"/>
        <v/>
      </c>
      <c r="BA37" s="85" t="str">
        <f t="shared" si="4"/>
        <v/>
      </c>
      <c r="BB37" s="85" t="str">
        <f t="shared" si="4"/>
        <v/>
      </c>
      <c r="BC37" s="85" t="str">
        <f t="shared" si="4"/>
        <v/>
      </c>
      <c r="BD37" s="85" t="str">
        <f t="shared" si="4"/>
        <v/>
      </c>
      <c r="BE37" s="85" t="str">
        <f t="shared" si="4"/>
        <v/>
      </c>
      <c r="BF37" s="85" t="str">
        <f t="shared" si="4"/>
        <v/>
      </c>
      <c r="BG37" s="85" t="str">
        <f t="shared" si="5"/>
        <v/>
      </c>
      <c r="BH37" s="85" t="str">
        <f t="shared" si="5"/>
        <v/>
      </c>
      <c r="BI37" s="85" t="str">
        <f t="shared" si="5"/>
        <v/>
      </c>
      <c r="BJ37" s="85" t="str">
        <f t="shared" si="5"/>
        <v/>
      </c>
      <c r="BK37" s="85" t="str">
        <f t="shared" si="5"/>
        <v/>
      </c>
    </row>
    <row r="38" spans="1:63" x14ac:dyDescent="0.25">
      <c r="A38" s="131"/>
      <c r="B38" s="70"/>
      <c r="C38" s="70"/>
      <c r="D38" s="70"/>
      <c r="E38" s="70"/>
      <c r="F38" s="70"/>
      <c r="G38" s="70"/>
      <c r="H38" s="70"/>
      <c r="I38" s="70"/>
      <c r="J38" s="70"/>
      <c r="K38" s="70"/>
      <c r="L38" s="70"/>
    </row>
    <row r="39" spans="1:63" x14ac:dyDescent="0.25">
      <c r="A39" s="149" t="s">
        <v>57</v>
      </c>
      <c r="B39" s="150"/>
      <c r="C39" s="150"/>
      <c r="D39" s="150"/>
      <c r="E39" s="151"/>
      <c r="F39" s="70"/>
      <c r="G39" s="70"/>
      <c r="H39" s="70"/>
      <c r="I39" s="70"/>
      <c r="J39" s="70"/>
      <c r="K39" s="70"/>
      <c r="L39" s="70"/>
    </row>
    <row r="40" spans="1:63" x14ac:dyDescent="0.25">
      <c r="A40" s="133" t="s">
        <v>58</v>
      </c>
      <c r="B40" s="134" t="s">
        <v>54</v>
      </c>
      <c r="C40" s="134" t="s">
        <v>55</v>
      </c>
    </row>
    <row r="41" spans="1:63" x14ac:dyDescent="0.25">
      <c r="A41" s="30" t="s">
        <v>59</v>
      </c>
      <c r="B41" s="121">
        <f>COUNT(B3:AE37)</f>
        <v>0</v>
      </c>
      <c r="C41" s="121">
        <f>COUNT(AH3:BK37)</f>
        <v>0</v>
      </c>
    </row>
    <row r="42" spans="1:63" x14ac:dyDescent="0.25">
      <c r="A42" s="30" t="s">
        <v>60</v>
      </c>
      <c r="B42" s="127" t="e">
        <f>KURT(B3:AE37)</f>
        <v>#DIV/0!</v>
      </c>
      <c r="C42" s="127" t="e">
        <f>KURT(AH3:BK37)</f>
        <v>#DIV/0!</v>
      </c>
      <c r="G42" s="130" t="s">
        <v>61</v>
      </c>
    </row>
    <row r="43" spans="1:63" x14ac:dyDescent="0.25">
      <c r="A43" s="30" t="s">
        <v>62</v>
      </c>
      <c r="B43" s="121">
        <f>SQRT(24*B41*(B41^2-1)/((B41-2)*(B41+3)*(B41-3)*(B41+5)))</f>
        <v>0</v>
      </c>
      <c r="C43" s="121">
        <f>SQRT(24*C41*(C41^2-1)/((C41-2)*(C41+3)*(C41-3)*(C41+5)))</f>
        <v>0</v>
      </c>
      <c r="G43" t="s">
        <v>63</v>
      </c>
    </row>
    <row r="44" spans="1:63" x14ac:dyDescent="0.25">
      <c r="A44" s="30" t="s">
        <v>64</v>
      </c>
      <c r="B44" s="121" t="e">
        <f>IF(ABS(B42/B43)&gt;NORMSINV(1-0.05/2),"non normal","normal")</f>
        <v>#DIV/0!</v>
      </c>
      <c r="C44" s="121" t="e">
        <f>IF(ABS(C42/C43)&gt;NORMSINV(1-0.05/2),"non normal","normal")</f>
        <v>#DIV/0!</v>
      </c>
    </row>
    <row r="45" spans="1:63" x14ac:dyDescent="0.25">
      <c r="A45" s="30" t="s">
        <v>65</v>
      </c>
      <c r="B45" s="122" t="e">
        <f>SKEW(B3:AE37)</f>
        <v>#DIV/0!</v>
      </c>
      <c r="C45" s="122" t="e">
        <f>SKEW(AH3:BK37)</f>
        <v>#DIV/0!</v>
      </c>
      <c r="G45" t="s">
        <v>66</v>
      </c>
    </row>
    <row r="46" spans="1:63" x14ac:dyDescent="0.25">
      <c r="A46" s="30" t="s">
        <v>67</v>
      </c>
      <c r="B46" s="121">
        <f>SQRT((6*B41*(B41-1))/((B41-2)*(B41+1)*(B41+3)))</f>
        <v>0</v>
      </c>
      <c r="C46" s="121">
        <f>SQRT((6*C41*(C41-1))/((C41-2)*(C41+1)*(C41+3)))</f>
        <v>0</v>
      </c>
      <c r="G46" s="181" t="s">
        <v>68</v>
      </c>
    </row>
    <row r="47" spans="1:63" x14ac:dyDescent="0.25">
      <c r="A47" s="30" t="s">
        <v>69</v>
      </c>
      <c r="B47" s="121" t="e">
        <f>IF(ABS(B45/B46)&gt;NORMSINV(1-0.05/2),"non normal","normal")</f>
        <v>#DIV/0!</v>
      </c>
      <c r="C47" s="121" t="e">
        <f>IF(ABS(C45/C46)&gt;NORMSINV(1-0.05/2),"non normal","normal")</f>
        <v>#DIV/0!</v>
      </c>
      <c r="G47" t="s">
        <v>70</v>
      </c>
    </row>
    <row r="48" spans="1:63" x14ac:dyDescent="0.25">
      <c r="A48" s="197" t="s">
        <v>71</v>
      </c>
      <c r="B48" s="198" t="e">
        <f>ABS(B45/B46)</f>
        <v>#DIV/0!</v>
      </c>
      <c r="C48" s="198" t="e">
        <f>ABS(C45/C46)</f>
        <v>#DIV/0!</v>
      </c>
      <c r="D48" s="70"/>
      <c r="E48" s="70"/>
      <c r="F48" s="70"/>
      <c r="G48" s="70"/>
      <c r="H48" s="70"/>
      <c r="I48" s="70"/>
      <c r="J48" s="70"/>
      <c r="K48" s="70"/>
      <c r="L48" s="70"/>
    </row>
    <row r="49" spans="1:12" x14ac:dyDescent="0.25">
      <c r="A49" s="131"/>
      <c r="B49" s="123" t="s">
        <v>72</v>
      </c>
      <c r="C49" s="123" t="s">
        <v>73</v>
      </c>
      <c r="D49" s="123" t="s">
        <v>74</v>
      </c>
      <c r="E49" s="70"/>
      <c r="F49" s="70"/>
      <c r="G49" s="70"/>
      <c r="H49" s="70"/>
      <c r="I49" s="70"/>
      <c r="J49" s="70"/>
      <c r="K49" s="70"/>
      <c r="L49" s="70"/>
    </row>
    <row r="50" spans="1:12" x14ac:dyDescent="0.25">
      <c r="A50" s="131"/>
      <c r="B50" s="124" t="e">
        <f>IF(AND(B44="normal", B47="normal"),"Normal", "Non Normal")</f>
        <v>#DIV/0!</v>
      </c>
      <c r="C50" s="124" t="e">
        <f>IF(AND(C44="normal", C47="normal"),"Normal", "Non Normal")</f>
        <v>#DIV/0!</v>
      </c>
      <c r="D50" s="201" t="e">
        <f>IF(AND(B50="Normal",C50="Normal"),IF(B48&lt;C48,"Normal","Lognormal"),IF(B50="normal","Normal",IF(C50="normal","Lognormal","Skewed")))</f>
        <v>#DIV/0!</v>
      </c>
      <c r="E50" s="70"/>
      <c r="F50" s="70"/>
      <c r="G50" s="70"/>
      <c r="H50" s="70"/>
      <c r="I50" s="70"/>
      <c r="J50" s="70"/>
      <c r="K50" s="70"/>
      <c r="L50" s="70"/>
    </row>
    <row r="51" spans="1:12" x14ac:dyDescent="0.25">
      <c r="A51" s="131"/>
      <c r="B51" s="70"/>
      <c r="C51" s="70"/>
      <c r="D51" s="70"/>
      <c r="E51" s="70"/>
      <c r="F51" s="70"/>
      <c r="G51" s="70"/>
      <c r="H51" s="70"/>
      <c r="I51" s="70"/>
      <c r="J51" s="70"/>
      <c r="K51" s="70"/>
      <c r="L51" s="70"/>
    </row>
    <row r="52" spans="1:12" x14ac:dyDescent="0.25">
      <c r="A52" s="131"/>
      <c r="B52" s="70"/>
      <c r="C52" s="70"/>
      <c r="D52" s="70"/>
      <c r="E52" s="70"/>
      <c r="F52" s="70"/>
      <c r="G52" s="70"/>
      <c r="H52" s="70"/>
      <c r="I52" s="70"/>
      <c r="J52" s="70"/>
      <c r="K52" s="70"/>
      <c r="L52" s="70"/>
    </row>
  </sheetData>
  <hyperlinks>
    <hyperlink ref="G42" r:id="rId1" xr:uid="{00000000-0004-0000-0100-000000000000}"/>
  </hyperlinks>
  <pageMargins left="0.7" right="0.7" top="0.75" bottom="0.75" header="0.3" footer="0.3"/>
  <pageSetup scale="6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L30"/>
  <sheetViews>
    <sheetView workbookViewId="0">
      <selection activeCell="B31" sqref="B31"/>
    </sheetView>
  </sheetViews>
  <sheetFormatPr defaultRowHeight="15" x14ac:dyDescent="0.25"/>
  <cols>
    <col min="1" max="1" width="16.42578125" bestFit="1" customWidth="1"/>
    <col min="2" max="38" width="16.7109375" customWidth="1"/>
  </cols>
  <sheetData>
    <row r="1" spans="1:38" x14ac:dyDescent="0.25">
      <c r="B1" s="126" t="s">
        <v>54</v>
      </c>
      <c r="C1" s="126" t="s">
        <v>54</v>
      </c>
      <c r="D1" s="126" t="s">
        <v>54</v>
      </c>
      <c r="E1" s="126" t="s">
        <v>54</v>
      </c>
      <c r="F1" s="126" t="s">
        <v>54</v>
      </c>
      <c r="G1" s="126" t="s">
        <v>54</v>
      </c>
      <c r="H1" s="126" t="s">
        <v>54</v>
      </c>
      <c r="I1" s="126" t="s">
        <v>54</v>
      </c>
      <c r="J1" s="126" t="s">
        <v>54</v>
      </c>
      <c r="K1" s="126" t="s">
        <v>54</v>
      </c>
      <c r="L1" s="126" t="s">
        <v>54</v>
      </c>
      <c r="M1" s="126" t="s">
        <v>54</v>
      </c>
      <c r="N1" s="126" t="s">
        <v>54</v>
      </c>
      <c r="O1" s="126" t="s">
        <v>54</v>
      </c>
      <c r="P1" s="126" t="s">
        <v>54</v>
      </c>
      <c r="Q1" s="126" t="s">
        <v>54</v>
      </c>
      <c r="R1" s="126" t="s">
        <v>54</v>
      </c>
      <c r="S1" s="126" t="s">
        <v>54</v>
      </c>
      <c r="U1" s="126" t="s">
        <v>55</v>
      </c>
      <c r="V1" s="126" t="s">
        <v>55</v>
      </c>
      <c r="W1" s="126" t="s">
        <v>55</v>
      </c>
      <c r="X1" s="126" t="s">
        <v>55</v>
      </c>
      <c r="Y1" s="126" t="s">
        <v>55</v>
      </c>
      <c r="Z1" s="126" t="s">
        <v>55</v>
      </c>
      <c r="AA1" s="126" t="s">
        <v>55</v>
      </c>
      <c r="AB1" s="126" t="s">
        <v>55</v>
      </c>
      <c r="AC1" s="126" t="s">
        <v>55</v>
      </c>
      <c r="AD1" s="126" t="s">
        <v>55</v>
      </c>
      <c r="AE1" s="126" t="s">
        <v>55</v>
      </c>
      <c r="AF1" s="126" t="s">
        <v>55</v>
      </c>
      <c r="AG1" s="126" t="s">
        <v>55</v>
      </c>
      <c r="AH1" s="126" t="s">
        <v>55</v>
      </c>
      <c r="AI1" s="126" t="s">
        <v>55</v>
      </c>
      <c r="AJ1" s="126" t="s">
        <v>55</v>
      </c>
      <c r="AK1" s="126" t="s">
        <v>55</v>
      </c>
      <c r="AL1" s="126" t="s">
        <v>55</v>
      </c>
    </row>
    <row r="2" spans="1:38" s="126" customFormat="1" x14ac:dyDescent="0.25">
      <c r="A2" s="163" t="s">
        <v>56</v>
      </c>
      <c r="B2" s="164" t="s">
        <v>75</v>
      </c>
      <c r="C2" s="164" t="s">
        <v>76</v>
      </c>
      <c r="D2" s="164" t="s">
        <v>77</v>
      </c>
      <c r="E2" s="164" t="s">
        <v>78</v>
      </c>
      <c r="F2" s="164" t="s">
        <v>79</v>
      </c>
      <c r="G2" s="164" t="s">
        <v>80</v>
      </c>
      <c r="H2" s="164" t="s">
        <v>81</v>
      </c>
      <c r="I2" s="164" t="s">
        <v>82</v>
      </c>
      <c r="J2" s="164" t="s">
        <v>83</v>
      </c>
      <c r="K2" s="164" t="s">
        <v>84</v>
      </c>
      <c r="L2" s="164" t="s">
        <v>85</v>
      </c>
      <c r="M2" s="164" t="s">
        <v>86</v>
      </c>
      <c r="N2" s="164" t="s">
        <v>87</v>
      </c>
      <c r="O2" s="164" t="s">
        <v>88</v>
      </c>
      <c r="P2" s="164" t="s">
        <v>89</v>
      </c>
      <c r="Q2" s="164" t="s">
        <v>90</v>
      </c>
      <c r="R2" s="164" t="s">
        <v>91</v>
      </c>
      <c r="S2" s="164" t="s">
        <v>92</v>
      </c>
      <c r="T2" s="164"/>
      <c r="U2" s="164" t="s">
        <v>93</v>
      </c>
      <c r="V2" s="164" t="s">
        <v>76</v>
      </c>
      <c r="W2" s="164" t="s">
        <v>77</v>
      </c>
      <c r="X2" s="164" t="s">
        <v>78</v>
      </c>
      <c r="Y2" s="164" t="s">
        <v>79</v>
      </c>
      <c r="Z2" s="164" t="s">
        <v>80</v>
      </c>
      <c r="AA2" s="164" t="s">
        <v>81</v>
      </c>
      <c r="AB2" s="164" t="s">
        <v>82</v>
      </c>
      <c r="AC2" s="164" t="s">
        <v>83</v>
      </c>
      <c r="AD2" s="164" t="s">
        <v>84</v>
      </c>
      <c r="AE2" s="164" t="s">
        <v>85</v>
      </c>
      <c r="AF2" s="164" t="s">
        <v>86</v>
      </c>
      <c r="AG2" s="164" t="s">
        <v>87</v>
      </c>
      <c r="AH2" s="164" t="s">
        <v>88</v>
      </c>
      <c r="AI2" s="164" t="s">
        <v>89</v>
      </c>
      <c r="AJ2" s="164" t="s">
        <v>90</v>
      </c>
      <c r="AK2" s="164" t="s">
        <v>91</v>
      </c>
      <c r="AL2" s="164" t="s">
        <v>92</v>
      </c>
    </row>
    <row r="3" spans="1:38" x14ac:dyDescent="0.25">
      <c r="A3" s="103">
        <v>1</v>
      </c>
      <c r="B3" s="98">
        <v>8.696701030566895E-4</v>
      </c>
      <c r="C3" s="98"/>
      <c r="D3" s="98"/>
      <c r="E3" s="98"/>
      <c r="F3" s="98"/>
      <c r="G3" s="98"/>
      <c r="H3" s="98"/>
      <c r="I3" s="98"/>
      <c r="J3" s="98"/>
      <c r="K3" s="98"/>
      <c r="L3" s="98"/>
      <c r="M3" s="98"/>
      <c r="N3" s="98"/>
      <c r="O3" s="98"/>
      <c r="P3" s="98"/>
      <c r="Q3" s="98"/>
      <c r="R3" s="98"/>
      <c r="S3" s="98"/>
      <c r="T3" s="165"/>
      <c r="U3" s="98">
        <f t="shared" ref="U3:AJ5" si="0">LN(B3)</f>
        <v>-7.0473966101159311</v>
      </c>
      <c r="V3" s="98" t="e">
        <f t="shared" si="0"/>
        <v>#NUM!</v>
      </c>
      <c r="W3" s="98" t="e">
        <f t="shared" si="0"/>
        <v>#NUM!</v>
      </c>
      <c r="X3" s="98" t="e">
        <f t="shared" si="0"/>
        <v>#NUM!</v>
      </c>
      <c r="Y3" s="98" t="e">
        <f t="shared" si="0"/>
        <v>#NUM!</v>
      </c>
      <c r="Z3" s="98" t="e">
        <f t="shared" si="0"/>
        <v>#NUM!</v>
      </c>
      <c r="AA3" s="98" t="e">
        <f t="shared" si="0"/>
        <v>#NUM!</v>
      </c>
      <c r="AB3" s="98" t="e">
        <f t="shared" si="0"/>
        <v>#NUM!</v>
      </c>
      <c r="AC3" s="98" t="e">
        <f t="shared" si="0"/>
        <v>#NUM!</v>
      </c>
      <c r="AD3" s="98" t="e">
        <f t="shared" si="0"/>
        <v>#NUM!</v>
      </c>
      <c r="AE3" s="98" t="e">
        <f t="shared" si="0"/>
        <v>#NUM!</v>
      </c>
      <c r="AF3" s="98" t="e">
        <f t="shared" si="0"/>
        <v>#NUM!</v>
      </c>
      <c r="AG3" s="98" t="e">
        <f t="shared" si="0"/>
        <v>#NUM!</v>
      </c>
      <c r="AH3" s="98" t="e">
        <f t="shared" si="0"/>
        <v>#NUM!</v>
      </c>
      <c r="AI3" s="98" t="e">
        <f t="shared" si="0"/>
        <v>#NUM!</v>
      </c>
      <c r="AJ3" s="98" t="e">
        <f t="shared" si="0"/>
        <v>#NUM!</v>
      </c>
      <c r="AK3" s="98" t="e">
        <f t="shared" ref="AE3:AL5" si="1">LN(R3)</f>
        <v>#NUM!</v>
      </c>
      <c r="AL3" s="98" t="e">
        <f t="shared" si="1"/>
        <v>#NUM!</v>
      </c>
    </row>
    <row r="4" spans="1:38" x14ac:dyDescent="0.25">
      <c r="A4" s="103">
        <v>2</v>
      </c>
      <c r="B4" s="98">
        <v>2.0645489451502961E-4</v>
      </c>
      <c r="C4" s="98"/>
      <c r="D4" s="98"/>
      <c r="E4" s="98"/>
      <c r="F4" s="98"/>
      <c r="G4" s="98"/>
      <c r="H4" s="98"/>
      <c r="I4" s="98"/>
      <c r="J4" s="98"/>
      <c r="K4" s="98"/>
      <c r="L4" s="98"/>
      <c r="M4" s="98"/>
      <c r="N4" s="98"/>
      <c r="O4" s="98"/>
      <c r="P4" s="98"/>
      <c r="Q4" s="98"/>
      <c r="R4" s="98"/>
      <c r="S4" s="98"/>
      <c r="T4" s="165"/>
      <c r="U4" s="98">
        <f t="shared" si="0"/>
        <v>-8.4854285979208122</v>
      </c>
      <c r="V4" s="98" t="e">
        <f t="shared" si="0"/>
        <v>#NUM!</v>
      </c>
      <c r="W4" s="98" t="e">
        <f t="shared" si="0"/>
        <v>#NUM!</v>
      </c>
      <c r="X4" s="98" t="e">
        <f t="shared" si="0"/>
        <v>#NUM!</v>
      </c>
      <c r="Y4" s="98" t="e">
        <f t="shared" si="0"/>
        <v>#NUM!</v>
      </c>
      <c r="Z4" s="98" t="e">
        <f t="shared" si="0"/>
        <v>#NUM!</v>
      </c>
      <c r="AA4" s="98" t="e">
        <f t="shared" si="0"/>
        <v>#NUM!</v>
      </c>
      <c r="AB4" s="98" t="e">
        <f t="shared" si="0"/>
        <v>#NUM!</v>
      </c>
      <c r="AC4" s="98" t="e">
        <f t="shared" si="0"/>
        <v>#NUM!</v>
      </c>
      <c r="AD4" s="98" t="e">
        <f t="shared" si="0"/>
        <v>#NUM!</v>
      </c>
      <c r="AE4" s="98" t="e">
        <f t="shared" si="1"/>
        <v>#NUM!</v>
      </c>
      <c r="AF4" s="98" t="e">
        <f t="shared" si="1"/>
        <v>#NUM!</v>
      </c>
      <c r="AG4" s="98" t="e">
        <f t="shared" si="1"/>
        <v>#NUM!</v>
      </c>
      <c r="AH4" s="98" t="e">
        <f t="shared" si="1"/>
        <v>#NUM!</v>
      </c>
      <c r="AI4" s="98" t="e">
        <f t="shared" si="1"/>
        <v>#NUM!</v>
      </c>
      <c r="AJ4" s="98" t="e">
        <f t="shared" si="1"/>
        <v>#NUM!</v>
      </c>
      <c r="AK4" s="98" t="e">
        <f t="shared" si="1"/>
        <v>#NUM!</v>
      </c>
      <c r="AL4" s="98" t="e">
        <f t="shared" si="1"/>
        <v>#NUM!</v>
      </c>
    </row>
    <row r="5" spans="1:38" x14ac:dyDescent="0.25">
      <c r="A5" s="103">
        <v>3</v>
      </c>
      <c r="B5" s="98">
        <v>2.8251896307857657E-4</v>
      </c>
      <c r="C5" s="98"/>
      <c r="D5" s="98"/>
      <c r="E5" s="98"/>
      <c r="F5" s="98"/>
      <c r="G5" s="98"/>
      <c r="H5" s="98"/>
      <c r="I5" s="98"/>
      <c r="J5" s="98"/>
      <c r="K5" s="98"/>
      <c r="L5" s="98"/>
      <c r="M5" s="98"/>
      <c r="N5" s="98"/>
      <c r="O5" s="98"/>
      <c r="P5" s="98"/>
      <c r="Q5" s="98"/>
      <c r="R5" s="98"/>
      <c r="S5" s="98"/>
      <c r="T5" s="165"/>
      <c r="U5" s="98">
        <f t="shared" si="0"/>
        <v>-8.1717648836887591</v>
      </c>
      <c r="V5" s="98" t="e">
        <f t="shared" si="0"/>
        <v>#NUM!</v>
      </c>
      <c r="W5" s="98" t="e">
        <f t="shared" si="0"/>
        <v>#NUM!</v>
      </c>
      <c r="X5" s="98" t="e">
        <f t="shared" si="0"/>
        <v>#NUM!</v>
      </c>
      <c r="Y5" s="98" t="e">
        <f t="shared" si="0"/>
        <v>#NUM!</v>
      </c>
      <c r="Z5" s="98" t="e">
        <f t="shared" si="0"/>
        <v>#NUM!</v>
      </c>
      <c r="AA5" s="98" t="e">
        <f t="shared" si="0"/>
        <v>#NUM!</v>
      </c>
      <c r="AB5" s="98" t="e">
        <f t="shared" si="0"/>
        <v>#NUM!</v>
      </c>
      <c r="AC5" s="98" t="e">
        <f t="shared" si="0"/>
        <v>#NUM!</v>
      </c>
      <c r="AD5" s="98" t="e">
        <f t="shared" si="0"/>
        <v>#NUM!</v>
      </c>
      <c r="AE5" s="98" t="e">
        <f t="shared" si="1"/>
        <v>#NUM!</v>
      </c>
      <c r="AF5" s="98" t="e">
        <f t="shared" si="1"/>
        <v>#NUM!</v>
      </c>
      <c r="AG5" s="98" t="e">
        <f t="shared" si="1"/>
        <v>#NUM!</v>
      </c>
      <c r="AH5" s="98" t="e">
        <f t="shared" si="1"/>
        <v>#NUM!</v>
      </c>
      <c r="AI5" s="98" t="e">
        <f t="shared" si="1"/>
        <v>#NUM!</v>
      </c>
      <c r="AJ5" s="98" t="e">
        <f t="shared" si="1"/>
        <v>#NUM!</v>
      </c>
      <c r="AK5" s="98" t="e">
        <f t="shared" si="1"/>
        <v>#NUM!</v>
      </c>
      <c r="AL5" s="98" t="e">
        <f t="shared" si="1"/>
        <v>#NUM!</v>
      </c>
    </row>
    <row r="6" spans="1:38" x14ac:dyDescent="0.25">
      <c r="A6" s="166"/>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row>
    <row r="7" spans="1:38" x14ac:dyDescent="0.25">
      <c r="A7" s="167" t="s">
        <v>94</v>
      </c>
      <c r="B7" s="162">
        <f t="shared" ref="B7:Q7" si="2">AVERAGE(B3:B5)</f>
        <v>4.5288132021676524E-4</v>
      </c>
      <c r="C7" s="162" t="e">
        <f t="shared" si="2"/>
        <v>#DIV/0!</v>
      </c>
      <c r="D7" s="162" t="e">
        <f t="shared" si="2"/>
        <v>#DIV/0!</v>
      </c>
      <c r="E7" s="162" t="e">
        <f t="shared" si="2"/>
        <v>#DIV/0!</v>
      </c>
      <c r="F7" s="162" t="e">
        <f t="shared" si="2"/>
        <v>#DIV/0!</v>
      </c>
      <c r="G7" s="162" t="e">
        <f t="shared" si="2"/>
        <v>#DIV/0!</v>
      </c>
      <c r="H7" s="162" t="e">
        <f t="shared" si="2"/>
        <v>#DIV/0!</v>
      </c>
      <c r="I7" s="162" t="e">
        <f t="shared" si="2"/>
        <v>#DIV/0!</v>
      </c>
      <c r="J7" s="162" t="e">
        <f t="shared" si="2"/>
        <v>#DIV/0!</v>
      </c>
      <c r="K7" s="162" t="e">
        <f t="shared" si="2"/>
        <v>#DIV/0!</v>
      </c>
      <c r="L7" s="162" t="e">
        <f>AVERAGE(L3:L5)</f>
        <v>#DIV/0!</v>
      </c>
      <c r="M7" s="162" t="e">
        <f t="shared" si="2"/>
        <v>#DIV/0!</v>
      </c>
      <c r="N7" s="162" t="e">
        <f t="shared" si="2"/>
        <v>#DIV/0!</v>
      </c>
      <c r="O7" s="162" t="e">
        <f t="shared" si="2"/>
        <v>#DIV/0!</v>
      </c>
      <c r="P7" s="162" t="e">
        <f t="shared" si="2"/>
        <v>#DIV/0!</v>
      </c>
      <c r="Q7" s="162" t="e">
        <f t="shared" si="2"/>
        <v>#DIV/0!</v>
      </c>
      <c r="R7" s="162" t="e">
        <f>AVERAGE(R3:R5)</f>
        <v>#DIV/0!</v>
      </c>
      <c r="S7" s="162" t="e">
        <f>AVERAGE(S3:S5)</f>
        <v>#DIV/0!</v>
      </c>
      <c r="T7" s="168"/>
      <c r="U7" s="162">
        <f t="shared" ref="U7:AK7" si="3">AVERAGE(U3:U5)</f>
        <v>-7.9015300305751675</v>
      </c>
      <c r="V7" s="162" t="e">
        <f t="shared" si="3"/>
        <v>#NUM!</v>
      </c>
      <c r="W7" s="162" t="e">
        <f t="shared" si="3"/>
        <v>#NUM!</v>
      </c>
      <c r="X7" s="162" t="e">
        <f t="shared" si="3"/>
        <v>#NUM!</v>
      </c>
      <c r="Y7" s="162" t="e">
        <f t="shared" si="3"/>
        <v>#NUM!</v>
      </c>
      <c r="Z7" s="162" t="e">
        <f t="shared" si="3"/>
        <v>#NUM!</v>
      </c>
      <c r="AA7" s="162" t="e">
        <f t="shared" si="3"/>
        <v>#NUM!</v>
      </c>
      <c r="AB7" s="162" t="e">
        <f t="shared" si="3"/>
        <v>#NUM!</v>
      </c>
      <c r="AC7" s="162" t="e">
        <f t="shared" si="3"/>
        <v>#NUM!</v>
      </c>
      <c r="AD7" s="162" t="e">
        <f t="shared" si="3"/>
        <v>#NUM!</v>
      </c>
      <c r="AE7" s="162" t="e">
        <f t="shared" si="3"/>
        <v>#NUM!</v>
      </c>
      <c r="AF7" s="162" t="e">
        <f t="shared" si="3"/>
        <v>#NUM!</v>
      </c>
      <c r="AG7" s="162" t="e">
        <f t="shared" si="3"/>
        <v>#NUM!</v>
      </c>
      <c r="AH7" s="162" t="e">
        <f t="shared" si="3"/>
        <v>#NUM!</v>
      </c>
      <c r="AI7" s="162" t="e">
        <f t="shared" si="3"/>
        <v>#NUM!</v>
      </c>
      <c r="AJ7" s="162" t="e">
        <f t="shared" si="3"/>
        <v>#NUM!</v>
      </c>
      <c r="AK7" s="162" t="e">
        <f t="shared" si="3"/>
        <v>#NUM!</v>
      </c>
      <c r="AL7" s="162" t="e">
        <f>AVERAGE(AL3:AL5)</f>
        <v>#NUM!</v>
      </c>
    </row>
    <row r="8" spans="1:38" x14ac:dyDescent="0.25">
      <c r="A8" s="167" t="s">
        <v>95</v>
      </c>
      <c r="B8" s="162">
        <f t="shared" ref="B8:Q8" si="4">STDEV(B3:B5)</f>
        <v>3.6294779618768752E-4</v>
      </c>
      <c r="C8" s="162" t="e">
        <f t="shared" si="4"/>
        <v>#DIV/0!</v>
      </c>
      <c r="D8" s="162" t="e">
        <f t="shared" si="4"/>
        <v>#DIV/0!</v>
      </c>
      <c r="E8" s="162" t="e">
        <f t="shared" si="4"/>
        <v>#DIV/0!</v>
      </c>
      <c r="F8" s="162" t="e">
        <f t="shared" si="4"/>
        <v>#DIV/0!</v>
      </c>
      <c r="G8" s="162" t="e">
        <f t="shared" si="4"/>
        <v>#DIV/0!</v>
      </c>
      <c r="H8" s="162" t="e">
        <f t="shared" si="4"/>
        <v>#DIV/0!</v>
      </c>
      <c r="I8" s="162" t="e">
        <f t="shared" si="4"/>
        <v>#DIV/0!</v>
      </c>
      <c r="J8" s="162" t="e">
        <f t="shared" si="4"/>
        <v>#DIV/0!</v>
      </c>
      <c r="K8" s="162" t="e">
        <f t="shared" si="4"/>
        <v>#DIV/0!</v>
      </c>
      <c r="L8" s="162" t="e">
        <f>STDEV(L3:L5)</f>
        <v>#DIV/0!</v>
      </c>
      <c r="M8" s="162" t="e">
        <f t="shared" si="4"/>
        <v>#DIV/0!</v>
      </c>
      <c r="N8" s="162" t="e">
        <f t="shared" si="4"/>
        <v>#DIV/0!</v>
      </c>
      <c r="O8" s="162" t="e">
        <f t="shared" si="4"/>
        <v>#DIV/0!</v>
      </c>
      <c r="P8" s="162" t="e">
        <f t="shared" si="4"/>
        <v>#DIV/0!</v>
      </c>
      <c r="Q8" s="162" t="e">
        <f t="shared" si="4"/>
        <v>#DIV/0!</v>
      </c>
      <c r="R8" s="162" t="e">
        <f>STDEV(R3:R5)</f>
        <v>#DIV/0!</v>
      </c>
      <c r="S8" s="162" t="e">
        <f>STDEV(S3:S5)</f>
        <v>#DIV/0!</v>
      </c>
      <c r="T8" s="168"/>
      <c r="U8" s="162">
        <f t="shared" ref="U8:AK8" si="5">STDEV(U3:U5)</f>
        <v>0.75614426954484537</v>
      </c>
      <c r="V8" s="162" t="e">
        <f t="shared" si="5"/>
        <v>#NUM!</v>
      </c>
      <c r="W8" s="162" t="e">
        <f t="shared" si="5"/>
        <v>#NUM!</v>
      </c>
      <c r="X8" s="162" t="e">
        <f t="shared" si="5"/>
        <v>#NUM!</v>
      </c>
      <c r="Y8" s="162" t="e">
        <f t="shared" si="5"/>
        <v>#NUM!</v>
      </c>
      <c r="Z8" s="162" t="e">
        <f t="shared" si="5"/>
        <v>#NUM!</v>
      </c>
      <c r="AA8" s="162" t="e">
        <f t="shared" si="5"/>
        <v>#NUM!</v>
      </c>
      <c r="AB8" s="162" t="e">
        <f t="shared" si="5"/>
        <v>#NUM!</v>
      </c>
      <c r="AC8" s="162" t="e">
        <f t="shared" si="5"/>
        <v>#NUM!</v>
      </c>
      <c r="AD8" s="162" t="e">
        <f t="shared" si="5"/>
        <v>#NUM!</v>
      </c>
      <c r="AE8" s="162" t="e">
        <f t="shared" si="5"/>
        <v>#NUM!</v>
      </c>
      <c r="AF8" s="162" t="e">
        <f t="shared" si="5"/>
        <v>#NUM!</v>
      </c>
      <c r="AG8" s="162" t="e">
        <f t="shared" si="5"/>
        <v>#NUM!</v>
      </c>
      <c r="AH8" s="162" t="e">
        <f t="shared" si="5"/>
        <v>#NUM!</v>
      </c>
      <c r="AI8" s="162" t="e">
        <f t="shared" si="5"/>
        <v>#NUM!</v>
      </c>
      <c r="AJ8" s="162" t="e">
        <f t="shared" si="5"/>
        <v>#NUM!</v>
      </c>
      <c r="AK8" s="162" t="e">
        <f t="shared" si="5"/>
        <v>#NUM!</v>
      </c>
      <c r="AL8" s="162" t="e">
        <f>STDEV(AL3:AL5)</f>
        <v>#NUM!</v>
      </c>
    </row>
    <row r="9" spans="1:38" x14ac:dyDescent="0.25">
      <c r="A9" s="166"/>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row>
    <row r="10" spans="1:38" x14ac:dyDescent="0.25">
      <c r="A10" s="103">
        <v>1</v>
      </c>
      <c r="B10" s="98">
        <f>(B3-B$7)^4</f>
        <v>3.0176167978851099E-14</v>
      </c>
      <c r="C10" s="98" t="e">
        <f t="shared" ref="C10:S12" si="6">(C3-C$7)^4</f>
        <v>#DIV/0!</v>
      </c>
      <c r="D10" s="98" t="e">
        <f t="shared" si="6"/>
        <v>#DIV/0!</v>
      </c>
      <c r="E10" s="98" t="e">
        <f t="shared" si="6"/>
        <v>#DIV/0!</v>
      </c>
      <c r="F10" s="98" t="e">
        <f t="shared" si="6"/>
        <v>#DIV/0!</v>
      </c>
      <c r="G10" s="98" t="e">
        <f t="shared" si="6"/>
        <v>#DIV/0!</v>
      </c>
      <c r="H10" s="98" t="e">
        <f t="shared" si="6"/>
        <v>#DIV/0!</v>
      </c>
      <c r="I10" s="98" t="e">
        <f t="shared" si="6"/>
        <v>#DIV/0!</v>
      </c>
      <c r="J10" s="98" t="e">
        <f t="shared" si="6"/>
        <v>#DIV/0!</v>
      </c>
      <c r="K10" s="98" t="e">
        <f t="shared" si="6"/>
        <v>#DIV/0!</v>
      </c>
      <c r="L10" s="98" t="e">
        <f>(L3-L$7)^4</f>
        <v>#DIV/0!</v>
      </c>
      <c r="M10" s="98" t="e">
        <f t="shared" si="6"/>
        <v>#DIV/0!</v>
      </c>
      <c r="N10" s="98" t="e">
        <f t="shared" si="6"/>
        <v>#DIV/0!</v>
      </c>
      <c r="O10" s="98" t="e">
        <f t="shared" si="6"/>
        <v>#DIV/0!</v>
      </c>
      <c r="P10" s="98" t="e">
        <f t="shared" si="6"/>
        <v>#DIV/0!</v>
      </c>
      <c r="Q10" s="98" t="e">
        <f t="shared" si="6"/>
        <v>#DIV/0!</v>
      </c>
      <c r="R10" s="98" t="e">
        <f>(R3-R$7)^4</f>
        <v>#DIV/0!</v>
      </c>
      <c r="S10" s="98" t="e">
        <f t="shared" si="6"/>
        <v>#DIV/0!</v>
      </c>
      <c r="T10" s="165"/>
      <c r="U10" s="98">
        <f>(U3-U$7)^4</f>
        <v>0.53223430194753596</v>
      </c>
      <c r="V10" s="98" t="e">
        <f t="shared" ref="V10:AL12" si="7">(V3-V$7)^4</f>
        <v>#NUM!</v>
      </c>
      <c r="W10" s="98" t="e">
        <f t="shared" si="7"/>
        <v>#NUM!</v>
      </c>
      <c r="X10" s="98" t="e">
        <f t="shared" si="7"/>
        <v>#NUM!</v>
      </c>
      <c r="Y10" s="98" t="e">
        <f t="shared" si="7"/>
        <v>#NUM!</v>
      </c>
      <c r="Z10" s="98" t="e">
        <f t="shared" si="7"/>
        <v>#NUM!</v>
      </c>
      <c r="AA10" s="98" t="e">
        <f t="shared" si="7"/>
        <v>#NUM!</v>
      </c>
      <c r="AB10" s="98" t="e">
        <f t="shared" si="7"/>
        <v>#NUM!</v>
      </c>
      <c r="AC10" s="98" t="e">
        <f t="shared" si="7"/>
        <v>#NUM!</v>
      </c>
      <c r="AD10" s="98" t="e">
        <f t="shared" si="7"/>
        <v>#NUM!</v>
      </c>
      <c r="AE10" s="98" t="e">
        <f t="shared" si="7"/>
        <v>#NUM!</v>
      </c>
      <c r="AF10" s="98" t="e">
        <f t="shared" si="7"/>
        <v>#NUM!</v>
      </c>
      <c r="AG10" s="98" t="e">
        <f t="shared" si="7"/>
        <v>#NUM!</v>
      </c>
      <c r="AH10" s="98" t="e">
        <f t="shared" si="7"/>
        <v>#NUM!</v>
      </c>
      <c r="AI10" s="98" t="e">
        <f t="shared" si="7"/>
        <v>#NUM!</v>
      </c>
      <c r="AJ10" s="98" t="e">
        <f t="shared" si="7"/>
        <v>#NUM!</v>
      </c>
      <c r="AK10" s="98" t="e">
        <f t="shared" si="7"/>
        <v>#NUM!</v>
      </c>
      <c r="AL10" s="98" t="e">
        <f t="shared" si="7"/>
        <v>#NUM!</v>
      </c>
    </row>
    <row r="11" spans="1:38" x14ac:dyDescent="0.25">
      <c r="A11" s="103">
        <v>2</v>
      </c>
      <c r="B11" s="98">
        <f>(B4-B$7)^4</f>
        <v>3.6876450458248045E-15</v>
      </c>
      <c r="C11" s="98" t="e">
        <f t="shared" si="6"/>
        <v>#DIV/0!</v>
      </c>
      <c r="D11" s="98" t="e">
        <f t="shared" si="6"/>
        <v>#DIV/0!</v>
      </c>
      <c r="E11" s="98" t="e">
        <f t="shared" si="6"/>
        <v>#DIV/0!</v>
      </c>
      <c r="F11" s="98" t="e">
        <f t="shared" si="6"/>
        <v>#DIV/0!</v>
      </c>
      <c r="G11" s="98" t="e">
        <f t="shared" si="6"/>
        <v>#DIV/0!</v>
      </c>
      <c r="H11" s="98" t="e">
        <f t="shared" si="6"/>
        <v>#DIV/0!</v>
      </c>
      <c r="I11" s="98" t="e">
        <f t="shared" si="6"/>
        <v>#DIV/0!</v>
      </c>
      <c r="J11" s="98" t="e">
        <f t="shared" si="6"/>
        <v>#DIV/0!</v>
      </c>
      <c r="K11" s="98" t="e">
        <f t="shared" si="6"/>
        <v>#DIV/0!</v>
      </c>
      <c r="L11" s="98" t="e">
        <f>(L4-L$7)^4</f>
        <v>#DIV/0!</v>
      </c>
      <c r="M11" s="98" t="e">
        <f t="shared" si="6"/>
        <v>#DIV/0!</v>
      </c>
      <c r="N11" s="98" t="e">
        <f t="shared" si="6"/>
        <v>#DIV/0!</v>
      </c>
      <c r="O11" s="98" t="e">
        <f t="shared" si="6"/>
        <v>#DIV/0!</v>
      </c>
      <c r="P11" s="98" t="e">
        <f t="shared" si="6"/>
        <v>#DIV/0!</v>
      </c>
      <c r="Q11" s="98" t="e">
        <f t="shared" si="6"/>
        <v>#DIV/0!</v>
      </c>
      <c r="R11" s="98" t="e">
        <f>(R4-R$7)^4</f>
        <v>#DIV/0!</v>
      </c>
      <c r="S11" s="98" t="e">
        <f t="shared" si="6"/>
        <v>#DIV/0!</v>
      </c>
      <c r="T11" s="165"/>
      <c r="U11" s="98">
        <f>(U4-U$7)^4</f>
        <v>0.11623840410037095</v>
      </c>
      <c r="V11" s="98" t="e">
        <f t="shared" si="7"/>
        <v>#NUM!</v>
      </c>
      <c r="W11" s="98" t="e">
        <f t="shared" si="7"/>
        <v>#NUM!</v>
      </c>
      <c r="X11" s="98" t="e">
        <f t="shared" si="7"/>
        <v>#NUM!</v>
      </c>
      <c r="Y11" s="98" t="e">
        <f t="shared" si="7"/>
        <v>#NUM!</v>
      </c>
      <c r="Z11" s="98" t="e">
        <f t="shared" si="7"/>
        <v>#NUM!</v>
      </c>
      <c r="AA11" s="98" t="e">
        <f t="shared" si="7"/>
        <v>#NUM!</v>
      </c>
      <c r="AB11" s="98" t="e">
        <f t="shared" si="7"/>
        <v>#NUM!</v>
      </c>
      <c r="AC11" s="98" t="e">
        <f t="shared" si="7"/>
        <v>#NUM!</v>
      </c>
      <c r="AD11" s="98" t="e">
        <f t="shared" si="7"/>
        <v>#NUM!</v>
      </c>
      <c r="AE11" s="98" t="e">
        <f t="shared" si="7"/>
        <v>#NUM!</v>
      </c>
      <c r="AF11" s="98" t="e">
        <f t="shared" si="7"/>
        <v>#NUM!</v>
      </c>
      <c r="AG11" s="98" t="e">
        <f t="shared" si="7"/>
        <v>#NUM!</v>
      </c>
      <c r="AH11" s="98" t="e">
        <f t="shared" si="7"/>
        <v>#NUM!</v>
      </c>
      <c r="AI11" s="98" t="e">
        <f t="shared" si="7"/>
        <v>#NUM!</v>
      </c>
      <c r="AJ11" s="98" t="e">
        <f t="shared" si="7"/>
        <v>#NUM!</v>
      </c>
      <c r="AK11" s="98" t="e">
        <f t="shared" si="7"/>
        <v>#NUM!</v>
      </c>
      <c r="AL11" s="98" t="e">
        <f t="shared" si="7"/>
        <v>#NUM!</v>
      </c>
    </row>
    <row r="12" spans="1:38" x14ac:dyDescent="0.25">
      <c r="A12" s="103">
        <v>3</v>
      </c>
      <c r="B12" s="98">
        <f>(B5-B$7)^4</f>
        <v>8.4235384273769944E-16</v>
      </c>
      <c r="C12" s="98" t="e">
        <f t="shared" si="6"/>
        <v>#DIV/0!</v>
      </c>
      <c r="D12" s="98" t="e">
        <f t="shared" si="6"/>
        <v>#DIV/0!</v>
      </c>
      <c r="E12" s="98" t="e">
        <f t="shared" si="6"/>
        <v>#DIV/0!</v>
      </c>
      <c r="F12" s="98" t="e">
        <f t="shared" si="6"/>
        <v>#DIV/0!</v>
      </c>
      <c r="G12" s="98" t="e">
        <f t="shared" si="6"/>
        <v>#DIV/0!</v>
      </c>
      <c r="H12" s="98" t="e">
        <f t="shared" si="6"/>
        <v>#DIV/0!</v>
      </c>
      <c r="I12" s="98" t="e">
        <f t="shared" si="6"/>
        <v>#DIV/0!</v>
      </c>
      <c r="J12" s="98" t="e">
        <f t="shared" si="6"/>
        <v>#DIV/0!</v>
      </c>
      <c r="K12" s="98" t="e">
        <f t="shared" si="6"/>
        <v>#DIV/0!</v>
      </c>
      <c r="L12" s="98" t="e">
        <f>(L5-L$7)^4</f>
        <v>#DIV/0!</v>
      </c>
      <c r="M12" s="98" t="e">
        <f t="shared" si="6"/>
        <v>#DIV/0!</v>
      </c>
      <c r="N12" s="98" t="e">
        <f t="shared" si="6"/>
        <v>#DIV/0!</v>
      </c>
      <c r="O12" s="98" t="e">
        <f t="shared" si="6"/>
        <v>#DIV/0!</v>
      </c>
      <c r="P12" s="98" t="e">
        <f t="shared" si="6"/>
        <v>#DIV/0!</v>
      </c>
      <c r="Q12" s="98" t="e">
        <f t="shared" si="6"/>
        <v>#DIV/0!</v>
      </c>
      <c r="R12" s="98" t="e">
        <f>(R5-R$7)^4</f>
        <v>#DIV/0!</v>
      </c>
      <c r="S12" s="98" t="e">
        <f t="shared" si="6"/>
        <v>#DIV/0!</v>
      </c>
      <c r="T12" s="165"/>
      <c r="U12" s="98">
        <f>(U5-U$7)^4</f>
        <v>5.3329245945600021E-3</v>
      </c>
      <c r="V12" s="98" t="e">
        <f t="shared" si="7"/>
        <v>#NUM!</v>
      </c>
      <c r="W12" s="98" t="e">
        <f t="shared" si="7"/>
        <v>#NUM!</v>
      </c>
      <c r="X12" s="98" t="e">
        <f t="shared" si="7"/>
        <v>#NUM!</v>
      </c>
      <c r="Y12" s="98" t="e">
        <f t="shared" si="7"/>
        <v>#NUM!</v>
      </c>
      <c r="Z12" s="98" t="e">
        <f t="shared" si="7"/>
        <v>#NUM!</v>
      </c>
      <c r="AA12" s="98" t="e">
        <f t="shared" si="7"/>
        <v>#NUM!</v>
      </c>
      <c r="AB12" s="98" t="e">
        <f t="shared" si="7"/>
        <v>#NUM!</v>
      </c>
      <c r="AC12" s="98" t="e">
        <f t="shared" si="7"/>
        <v>#NUM!</v>
      </c>
      <c r="AD12" s="98" t="e">
        <f t="shared" si="7"/>
        <v>#NUM!</v>
      </c>
      <c r="AE12" s="98" t="e">
        <f t="shared" si="7"/>
        <v>#NUM!</v>
      </c>
      <c r="AF12" s="98" t="e">
        <f t="shared" si="7"/>
        <v>#NUM!</v>
      </c>
      <c r="AG12" s="98" t="e">
        <f t="shared" si="7"/>
        <v>#NUM!</v>
      </c>
      <c r="AH12" s="98" t="e">
        <f t="shared" si="7"/>
        <v>#NUM!</v>
      </c>
      <c r="AI12" s="98" t="e">
        <f t="shared" si="7"/>
        <v>#NUM!</v>
      </c>
      <c r="AJ12" s="98" t="e">
        <f t="shared" si="7"/>
        <v>#NUM!</v>
      </c>
      <c r="AK12" s="98" t="e">
        <f t="shared" si="7"/>
        <v>#NUM!</v>
      </c>
      <c r="AL12" s="98" t="e">
        <f t="shared" si="7"/>
        <v>#NUM!</v>
      </c>
    </row>
    <row r="13" spans="1:38" x14ac:dyDescent="0.25">
      <c r="A13" s="59"/>
      <c r="B13" s="59"/>
      <c r="C13" s="59"/>
      <c r="D13" s="59"/>
      <c r="E13" s="59"/>
      <c r="F13" s="59"/>
      <c r="G13" s="59"/>
      <c r="H13" s="59"/>
      <c r="I13" s="59"/>
      <c r="J13" s="59"/>
      <c r="K13" s="59"/>
      <c r="L13" s="59"/>
      <c r="M13" s="59"/>
      <c r="N13" s="59"/>
      <c r="O13" s="59"/>
      <c r="P13" s="59"/>
      <c r="Q13" s="59"/>
      <c r="R13" s="59"/>
      <c r="S13" s="59"/>
      <c r="T13" s="166"/>
      <c r="U13" s="59"/>
      <c r="V13" s="59"/>
      <c r="W13" s="59"/>
      <c r="X13" s="59"/>
      <c r="Y13" s="59"/>
      <c r="Z13" s="59"/>
      <c r="AA13" s="59"/>
      <c r="AB13" s="59"/>
      <c r="AC13" s="59"/>
      <c r="AD13" s="59"/>
      <c r="AE13" s="59"/>
      <c r="AF13" s="59"/>
      <c r="AG13" s="59"/>
      <c r="AH13" s="59"/>
      <c r="AI13" s="59"/>
      <c r="AJ13" s="59"/>
      <c r="AK13" s="59"/>
      <c r="AL13" s="59"/>
    </row>
    <row r="14" spans="1:38" x14ac:dyDescent="0.25">
      <c r="A14" s="30" t="s">
        <v>58</v>
      </c>
      <c r="B14" s="120" t="s">
        <v>54</v>
      </c>
      <c r="C14" s="120" t="s">
        <v>54</v>
      </c>
      <c r="D14" s="120" t="s">
        <v>54</v>
      </c>
      <c r="E14" s="120" t="s">
        <v>54</v>
      </c>
      <c r="F14" s="120" t="s">
        <v>54</v>
      </c>
      <c r="G14" s="120" t="s">
        <v>54</v>
      </c>
      <c r="H14" s="120" t="s">
        <v>54</v>
      </c>
      <c r="I14" s="120" t="s">
        <v>54</v>
      </c>
      <c r="J14" s="120" t="s">
        <v>54</v>
      </c>
      <c r="K14" s="120" t="s">
        <v>54</v>
      </c>
      <c r="L14" s="120" t="s">
        <v>54</v>
      </c>
      <c r="M14" s="120" t="s">
        <v>54</v>
      </c>
      <c r="N14" s="120" t="s">
        <v>54</v>
      </c>
      <c r="O14" s="120" t="s">
        <v>54</v>
      </c>
      <c r="P14" s="120" t="s">
        <v>54</v>
      </c>
      <c r="Q14" s="120" t="s">
        <v>54</v>
      </c>
      <c r="R14" s="120" t="s">
        <v>54</v>
      </c>
      <c r="S14" s="120" t="s">
        <v>54</v>
      </c>
      <c r="T14" s="169"/>
      <c r="U14" s="120" t="s">
        <v>96</v>
      </c>
      <c r="V14" s="120" t="s">
        <v>96</v>
      </c>
      <c r="W14" s="120" t="s">
        <v>96</v>
      </c>
      <c r="X14" s="120" t="s">
        <v>96</v>
      </c>
      <c r="Y14" s="120" t="s">
        <v>96</v>
      </c>
      <c r="Z14" s="120" t="s">
        <v>96</v>
      </c>
      <c r="AA14" s="120" t="s">
        <v>96</v>
      </c>
      <c r="AB14" s="120" t="s">
        <v>96</v>
      </c>
      <c r="AC14" s="120" t="s">
        <v>96</v>
      </c>
      <c r="AD14" s="120" t="s">
        <v>96</v>
      </c>
      <c r="AE14" s="120" t="s">
        <v>96</v>
      </c>
      <c r="AF14" s="120" t="s">
        <v>96</v>
      </c>
      <c r="AG14" s="120" t="s">
        <v>96</v>
      </c>
      <c r="AH14" s="120" t="s">
        <v>96</v>
      </c>
      <c r="AI14" s="120" t="s">
        <v>96</v>
      </c>
      <c r="AJ14" s="120" t="s">
        <v>96</v>
      </c>
      <c r="AK14" s="120" t="s">
        <v>96</v>
      </c>
      <c r="AL14" s="120" t="s">
        <v>96</v>
      </c>
    </row>
    <row r="15" spans="1:38" x14ac:dyDescent="0.25">
      <c r="A15" s="30" t="s">
        <v>59</v>
      </c>
      <c r="B15" s="121">
        <f t="shared" ref="B15:S15" si="8">COUNT(B3:B5)</f>
        <v>3</v>
      </c>
      <c r="C15" s="121">
        <f t="shared" si="8"/>
        <v>0</v>
      </c>
      <c r="D15" s="121">
        <f t="shared" si="8"/>
        <v>0</v>
      </c>
      <c r="E15" s="121">
        <f t="shared" si="8"/>
        <v>0</v>
      </c>
      <c r="F15" s="121">
        <f t="shared" si="8"/>
        <v>0</v>
      </c>
      <c r="G15" s="121">
        <f t="shared" si="8"/>
        <v>0</v>
      </c>
      <c r="H15" s="121">
        <f t="shared" si="8"/>
        <v>0</v>
      </c>
      <c r="I15" s="121">
        <f t="shared" si="8"/>
        <v>0</v>
      </c>
      <c r="J15" s="121">
        <f t="shared" si="8"/>
        <v>0</v>
      </c>
      <c r="K15" s="121">
        <f t="shared" si="8"/>
        <v>0</v>
      </c>
      <c r="L15" s="121">
        <f>COUNT(L3:L5)</f>
        <v>0</v>
      </c>
      <c r="M15" s="121">
        <f t="shared" si="8"/>
        <v>0</v>
      </c>
      <c r="N15" s="121">
        <f t="shared" si="8"/>
        <v>0</v>
      </c>
      <c r="O15" s="121">
        <f t="shared" si="8"/>
        <v>0</v>
      </c>
      <c r="P15" s="121">
        <f t="shared" si="8"/>
        <v>0</v>
      </c>
      <c r="Q15" s="121">
        <f t="shared" si="8"/>
        <v>0</v>
      </c>
      <c r="R15" s="121">
        <f>COUNT(R3:R5)</f>
        <v>0</v>
      </c>
      <c r="S15" s="121">
        <f t="shared" si="8"/>
        <v>0</v>
      </c>
      <c r="T15" s="169"/>
      <c r="U15" s="121">
        <f t="shared" ref="U15:AL15" si="9">COUNT(U3:U5)</f>
        <v>3</v>
      </c>
      <c r="V15" s="121">
        <f t="shared" si="9"/>
        <v>0</v>
      </c>
      <c r="W15" s="121">
        <f t="shared" si="9"/>
        <v>0</v>
      </c>
      <c r="X15" s="121">
        <f t="shared" si="9"/>
        <v>0</v>
      </c>
      <c r="Y15" s="121">
        <f t="shared" si="9"/>
        <v>0</v>
      </c>
      <c r="Z15" s="121">
        <f t="shared" si="9"/>
        <v>0</v>
      </c>
      <c r="AA15" s="121">
        <f t="shared" si="9"/>
        <v>0</v>
      </c>
      <c r="AB15" s="121">
        <f t="shared" si="9"/>
        <v>0</v>
      </c>
      <c r="AC15" s="121">
        <f t="shared" si="9"/>
        <v>0</v>
      </c>
      <c r="AD15" s="121">
        <f t="shared" si="9"/>
        <v>0</v>
      </c>
      <c r="AE15" s="121">
        <f t="shared" si="9"/>
        <v>0</v>
      </c>
      <c r="AF15" s="121">
        <f t="shared" si="9"/>
        <v>0</v>
      </c>
      <c r="AG15" s="121">
        <f t="shared" si="9"/>
        <v>0</v>
      </c>
      <c r="AH15" s="121">
        <f t="shared" si="9"/>
        <v>0</v>
      </c>
      <c r="AI15" s="121">
        <f t="shared" si="9"/>
        <v>0</v>
      </c>
      <c r="AJ15" s="121">
        <f t="shared" si="9"/>
        <v>0</v>
      </c>
      <c r="AK15" s="121">
        <f t="shared" si="9"/>
        <v>0</v>
      </c>
      <c r="AL15" s="121">
        <f t="shared" si="9"/>
        <v>0</v>
      </c>
    </row>
    <row r="16" spans="1:38" x14ac:dyDescent="0.25">
      <c r="A16" s="30" t="s">
        <v>60</v>
      </c>
      <c r="B16" s="127">
        <f>(SUM(B10:B12)/((B15-1)*(B8^4)))-3</f>
        <v>-2</v>
      </c>
      <c r="C16" s="127" t="e">
        <f t="shared" ref="C16:AL16" si="10">(SUM(C10:C12)/((C15-1)*(C8^4)))-3</f>
        <v>#DIV/0!</v>
      </c>
      <c r="D16" s="127" t="e">
        <f t="shared" si="10"/>
        <v>#DIV/0!</v>
      </c>
      <c r="E16" s="127" t="e">
        <f t="shared" si="10"/>
        <v>#DIV/0!</v>
      </c>
      <c r="F16" s="127" t="e">
        <f t="shared" si="10"/>
        <v>#DIV/0!</v>
      </c>
      <c r="G16" s="127" t="e">
        <f t="shared" si="10"/>
        <v>#DIV/0!</v>
      </c>
      <c r="H16" s="127" t="e">
        <f t="shared" si="10"/>
        <v>#DIV/0!</v>
      </c>
      <c r="I16" s="127" t="e">
        <f t="shared" si="10"/>
        <v>#DIV/0!</v>
      </c>
      <c r="J16" s="127" t="e">
        <f t="shared" ref="J16:K16" si="11">(SUM(J10:J12)/((J15-1)*(J8^4)))-3</f>
        <v>#DIV/0!</v>
      </c>
      <c r="K16" s="127" t="e">
        <f t="shared" si="11"/>
        <v>#DIV/0!</v>
      </c>
      <c r="L16" s="127" t="e">
        <f>(SUM(L10:L12)/((L15-1)*(L8^4)))-3</f>
        <v>#DIV/0!</v>
      </c>
      <c r="M16" s="127" t="e">
        <f t="shared" si="10"/>
        <v>#DIV/0!</v>
      </c>
      <c r="N16" s="127" t="e">
        <f t="shared" si="10"/>
        <v>#DIV/0!</v>
      </c>
      <c r="O16" s="127" t="e">
        <f t="shared" si="10"/>
        <v>#DIV/0!</v>
      </c>
      <c r="P16" s="127" t="e">
        <f t="shared" si="10"/>
        <v>#DIV/0!</v>
      </c>
      <c r="Q16" s="127" t="e">
        <f t="shared" si="10"/>
        <v>#DIV/0!</v>
      </c>
      <c r="R16" s="127" t="e">
        <f>(SUM(R10:R12)/((R15-1)*(R8^4)))-3</f>
        <v>#DIV/0!</v>
      </c>
      <c r="S16" s="127" t="e">
        <f t="shared" si="10"/>
        <v>#DIV/0!</v>
      </c>
      <c r="T16" s="169"/>
      <c r="U16" s="127">
        <f t="shared" si="10"/>
        <v>-2</v>
      </c>
      <c r="V16" s="127" t="e">
        <f t="shared" si="10"/>
        <v>#NUM!</v>
      </c>
      <c r="W16" s="127" t="e">
        <f t="shared" si="10"/>
        <v>#NUM!</v>
      </c>
      <c r="X16" s="127" t="e">
        <f t="shared" si="10"/>
        <v>#NUM!</v>
      </c>
      <c r="Y16" s="127" t="e">
        <f t="shared" si="10"/>
        <v>#NUM!</v>
      </c>
      <c r="Z16" s="127" t="e">
        <f t="shared" si="10"/>
        <v>#NUM!</v>
      </c>
      <c r="AA16" s="127" t="e">
        <f t="shared" si="10"/>
        <v>#NUM!</v>
      </c>
      <c r="AB16" s="127" t="e">
        <f t="shared" si="10"/>
        <v>#NUM!</v>
      </c>
      <c r="AC16" s="127" t="e">
        <f t="shared" ref="AC16:AE16" si="12">(SUM(AC10:AC12)/((AC15-1)*(AC8^4)))-3</f>
        <v>#NUM!</v>
      </c>
      <c r="AD16" s="127" t="e">
        <f t="shared" si="12"/>
        <v>#NUM!</v>
      </c>
      <c r="AE16" s="127" t="e">
        <f t="shared" si="12"/>
        <v>#NUM!</v>
      </c>
      <c r="AF16" s="127" t="e">
        <f t="shared" si="10"/>
        <v>#NUM!</v>
      </c>
      <c r="AG16" s="127" t="e">
        <f t="shared" si="10"/>
        <v>#NUM!</v>
      </c>
      <c r="AH16" s="127" t="e">
        <f t="shared" si="10"/>
        <v>#NUM!</v>
      </c>
      <c r="AI16" s="127" t="e">
        <f t="shared" si="10"/>
        <v>#NUM!</v>
      </c>
      <c r="AJ16" s="127" t="e">
        <f t="shared" si="10"/>
        <v>#NUM!</v>
      </c>
      <c r="AK16" s="127" t="e">
        <f t="shared" ref="AK16" si="13">(SUM(AK10:AK12)/((AK15-1)*(AK8^4)))-3</f>
        <v>#NUM!</v>
      </c>
      <c r="AL16" s="127" t="e">
        <f t="shared" si="10"/>
        <v>#NUM!</v>
      </c>
    </row>
    <row r="17" spans="1:38" x14ac:dyDescent="0.25">
      <c r="A17" s="30" t="s">
        <v>62</v>
      </c>
      <c r="B17" s="121">
        <f t="shared" ref="B17:S17" si="14">SQRT(24/B15)</f>
        <v>2.8284271247461903</v>
      </c>
      <c r="C17" s="121" t="e">
        <f t="shared" si="14"/>
        <v>#DIV/0!</v>
      </c>
      <c r="D17" s="121" t="e">
        <f t="shared" si="14"/>
        <v>#DIV/0!</v>
      </c>
      <c r="E17" s="121" t="e">
        <f t="shared" si="14"/>
        <v>#DIV/0!</v>
      </c>
      <c r="F17" s="121" t="e">
        <f t="shared" si="14"/>
        <v>#DIV/0!</v>
      </c>
      <c r="G17" s="121" t="e">
        <f t="shared" si="14"/>
        <v>#DIV/0!</v>
      </c>
      <c r="H17" s="121" t="e">
        <f t="shared" si="14"/>
        <v>#DIV/0!</v>
      </c>
      <c r="I17" s="121" t="e">
        <f t="shared" si="14"/>
        <v>#DIV/0!</v>
      </c>
      <c r="J17" s="121" t="e">
        <f t="shared" si="14"/>
        <v>#DIV/0!</v>
      </c>
      <c r="K17" s="121" t="e">
        <f t="shared" si="14"/>
        <v>#DIV/0!</v>
      </c>
      <c r="L17" s="121" t="e">
        <f t="shared" si="14"/>
        <v>#DIV/0!</v>
      </c>
      <c r="M17" s="121" t="e">
        <f t="shared" si="14"/>
        <v>#DIV/0!</v>
      </c>
      <c r="N17" s="121" t="e">
        <f t="shared" si="14"/>
        <v>#DIV/0!</v>
      </c>
      <c r="O17" s="121" t="e">
        <f t="shared" si="14"/>
        <v>#DIV/0!</v>
      </c>
      <c r="P17" s="121" t="e">
        <f t="shared" si="14"/>
        <v>#DIV/0!</v>
      </c>
      <c r="Q17" s="121" t="e">
        <f t="shared" si="14"/>
        <v>#DIV/0!</v>
      </c>
      <c r="R17" s="121" t="e">
        <f>SQRT(24/R15)</f>
        <v>#DIV/0!</v>
      </c>
      <c r="S17" s="121" t="e">
        <f t="shared" si="14"/>
        <v>#DIV/0!</v>
      </c>
      <c r="T17" s="169"/>
      <c r="U17" s="121">
        <f t="shared" ref="U17:AL17" si="15">SQRT(24/U15)</f>
        <v>2.8284271247461903</v>
      </c>
      <c r="V17" s="121" t="e">
        <f t="shared" si="15"/>
        <v>#DIV/0!</v>
      </c>
      <c r="W17" s="121" t="e">
        <f t="shared" si="15"/>
        <v>#DIV/0!</v>
      </c>
      <c r="X17" s="121" t="e">
        <f t="shared" si="15"/>
        <v>#DIV/0!</v>
      </c>
      <c r="Y17" s="121" t="e">
        <f t="shared" si="15"/>
        <v>#DIV/0!</v>
      </c>
      <c r="Z17" s="121" t="e">
        <f t="shared" si="15"/>
        <v>#DIV/0!</v>
      </c>
      <c r="AA17" s="121" t="e">
        <f t="shared" si="15"/>
        <v>#DIV/0!</v>
      </c>
      <c r="AB17" s="121" t="e">
        <f t="shared" si="15"/>
        <v>#DIV/0!</v>
      </c>
      <c r="AC17" s="121" t="e">
        <f t="shared" si="15"/>
        <v>#DIV/0!</v>
      </c>
      <c r="AD17" s="121" t="e">
        <f t="shared" si="15"/>
        <v>#DIV/0!</v>
      </c>
      <c r="AE17" s="121" t="e">
        <f t="shared" si="15"/>
        <v>#DIV/0!</v>
      </c>
      <c r="AF17" s="121" t="e">
        <f t="shared" si="15"/>
        <v>#DIV/0!</v>
      </c>
      <c r="AG17" s="121" t="e">
        <f t="shared" si="15"/>
        <v>#DIV/0!</v>
      </c>
      <c r="AH17" s="121" t="e">
        <f t="shared" si="15"/>
        <v>#DIV/0!</v>
      </c>
      <c r="AI17" s="121" t="e">
        <f t="shared" si="15"/>
        <v>#DIV/0!</v>
      </c>
      <c r="AJ17" s="121" t="e">
        <f t="shared" si="15"/>
        <v>#DIV/0!</v>
      </c>
      <c r="AK17" s="121" t="e">
        <f t="shared" si="15"/>
        <v>#DIV/0!</v>
      </c>
      <c r="AL17" s="121" t="e">
        <f t="shared" si="15"/>
        <v>#DIV/0!</v>
      </c>
    </row>
    <row r="18" spans="1:38" x14ac:dyDescent="0.25">
      <c r="A18" s="30" t="s">
        <v>64</v>
      </c>
      <c r="B18" s="121" t="str">
        <f>IF(ABS(B16/B17)&gt;NORMSINV(1-0.05/2),"non normal","normal")</f>
        <v>normal</v>
      </c>
      <c r="C18" s="121" t="e">
        <f t="shared" ref="C18:S18" si="16">IF(ABS(C16/C17)&gt;NORMSINV(1-0.05/2),"non normal","normal")</f>
        <v>#DIV/0!</v>
      </c>
      <c r="D18" s="121" t="e">
        <f t="shared" si="16"/>
        <v>#DIV/0!</v>
      </c>
      <c r="E18" s="121" t="e">
        <f t="shared" si="16"/>
        <v>#DIV/0!</v>
      </c>
      <c r="F18" s="121" t="e">
        <f t="shared" si="16"/>
        <v>#DIV/0!</v>
      </c>
      <c r="G18" s="121" t="e">
        <f t="shared" si="16"/>
        <v>#DIV/0!</v>
      </c>
      <c r="H18" s="121" t="e">
        <f t="shared" si="16"/>
        <v>#DIV/0!</v>
      </c>
      <c r="I18" s="121" t="e">
        <f t="shared" si="16"/>
        <v>#DIV/0!</v>
      </c>
      <c r="J18" s="121" t="e">
        <f t="shared" si="16"/>
        <v>#DIV/0!</v>
      </c>
      <c r="K18" s="121" t="e">
        <f t="shared" si="16"/>
        <v>#DIV/0!</v>
      </c>
      <c r="L18" s="121" t="e">
        <f t="shared" si="16"/>
        <v>#DIV/0!</v>
      </c>
      <c r="M18" s="121" t="e">
        <f t="shared" si="16"/>
        <v>#DIV/0!</v>
      </c>
      <c r="N18" s="121" t="e">
        <f t="shared" si="16"/>
        <v>#DIV/0!</v>
      </c>
      <c r="O18" s="121" t="e">
        <f t="shared" si="16"/>
        <v>#DIV/0!</v>
      </c>
      <c r="P18" s="121" t="e">
        <f t="shared" si="16"/>
        <v>#DIV/0!</v>
      </c>
      <c r="Q18" s="121" t="e">
        <f t="shared" si="16"/>
        <v>#DIV/0!</v>
      </c>
      <c r="R18" s="121" t="e">
        <f>IF(ABS(R16/R17)&gt;NORMSINV(1-0.05/2),"non normal","normal")</f>
        <v>#DIV/0!</v>
      </c>
      <c r="S18" s="121" t="e">
        <f t="shared" si="16"/>
        <v>#DIV/0!</v>
      </c>
      <c r="T18" s="169"/>
      <c r="U18" s="121" t="str">
        <f t="shared" ref="U18:AL18" si="17">IF(ABS(U16/U17)&gt;NORMSINV(1-0.05/2),"non normal","normal")</f>
        <v>normal</v>
      </c>
      <c r="V18" s="121" t="e">
        <f t="shared" si="17"/>
        <v>#NUM!</v>
      </c>
      <c r="W18" s="121" t="e">
        <f t="shared" si="17"/>
        <v>#NUM!</v>
      </c>
      <c r="X18" s="121" t="e">
        <f t="shared" si="17"/>
        <v>#NUM!</v>
      </c>
      <c r="Y18" s="121" t="e">
        <f t="shared" si="17"/>
        <v>#NUM!</v>
      </c>
      <c r="Z18" s="121" t="e">
        <f t="shared" si="17"/>
        <v>#NUM!</v>
      </c>
      <c r="AA18" s="121" t="e">
        <f t="shared" si="17"/>
        <v>#NUM!</v>
      </c>
      <c r="AB18" s="121" t="e">
        <f t="shared" si="17"/>
        <v>#NUM!</v>
      </c>
      <c r="AC18" s="121" t="e">
        <f t="shared" si="17"/>
        <v>#NUM!</v>
      </c>
      <c r="AD18" s="121" t="e">
        <f t="shared" si="17"/>
        <v>#NUM!</v>
      </c>
      <c r="AE18" s="121" t="e">
        <f t="shared" si="17"/>
        <v>#NUM!</v>
      </c>
      <c r="AF18" s="121" t="e">
        <f t="shared" si="17"/>
        <v>#NUM!</v>
      </c>
      <c r="AG18" s="121" t="e">
        <f t="shared" si="17"/>
        <v>#NUM!</v>
      </c>
      <c r="AH18" s="121" t="e">
        <f t="shared" si="17"/>
        <v>#NUM!</v>
      </c>
      <c r="AI18" s="121" t="e">
        <f t="shared" si="17"/>
        <v>#NUM!</v>
      </c>
      <c r="AJ18" s="121" t="e">
        <f t="shared" si="17"/>
        <v>#NUM!</v>
      </c>
      <c r="AK18" s="121" t="e">
        <f t="shared" si="17"/>
        <v>#NUM!</v>
      </c>
      <c r="AL18" s="121" t="e">
        <f t="shared" si="17"/>
        <v>#NUM!</v>
      </c>
    </row>
    <row r="19" spans="1:38" x14ac:dyDescent="0.25">
      <c r="A19" s="30" t="s">
        <v>65</v>
      </c>
      <c r="B19" s="122">
        <f t="shared" ref="B19:S19" si="18">SKEW(B3:B5)</f>
        <v>1.6468610682918792</v>
      </c>
      <c r="C19" s="122" t="e">
        <f t="shared" si="18"/>
        <v>#DIV/0!</v>
      </c>
      <c r="D19" s="122" t="e">
        <f t="shared" si="18"/>
        <v>#DIV/0!</v>
      </c>
      <c r="E19" s="122" t="e">
        <f t="shared" si="18"/>
        <v>#DIV/0!</v>
      </c>
      <c r="F19" s="122" t="e">
        <f t="shared" si="18"/>
        <v>#DIV/0!</v>
      </c>
      <c r="G19" s="122" t="e">
        <f t="shared" si="18"/>
        <v>#DIV/0!</v>
      </c>
      <c r="H19" s="122" t="e">
        <f t="shared" si="18"/>
        <v>#DIV/0!</v>
      </c>
      <c r="I19" s="122" t="e">
        <f t="shared" si="18"/>
        <v>#DIV/0!</v>
      </c>
      <c r="J19" s="122" t="e">
        <f t="shared" si="18"/>
        <v>#DIV/0!</v>
      </c>
      <c r="K19" s="122" t="e">
        <f t="shared" si="18"/>
        <v>#DIV/0!</v>
      </c>
      <c r="L19" s="122" t="e">
        <f t="shared" si="18"/>
        <v>#DIV/0!</v>
      </c>
      <c r="M19" s="122" t="e">
        <f t="shared" si="18"/>
        <v>#DIV/0!</v>
      </c>
      <c r="N19" s="122" t="e">
        <f t="shared" si="18"/>
        <v>#DIV/0!</v>
      </c>
      <c r="O19" s="122" t="e">
        <f t="shared" si="18"/>
        <v>#DIV/0!</v>
      </c>
      <c r="P19" s="122" t="e">
        <f t="shared" si="18"/>
        <v>#DIV/0!</v>
      </c>
      <c r="Q19" s="122" t="e">
        <f t="shared" si="18"/>
        <v>#DIV/0!</v>
      </c>
      <c r="R19" s="122" t="e">
        <f>SKEW(R3:R5)</f>
        <v>#DIV/0!</v>
      </c>
      <c r="S19" s="122" t="e">
        <f t="shared" si="18"/>
        <v>#DIV/0!</v>
      </c>
      <c r="T19" s="169"/>
      <c r="U19" s="122">
        <f t="shared" ref="U19:AL19" si="19">SKEW(U3:U5)</f>
        <v>1.4028234072697348</v>
      </c>
      <c r="V19" s="122" t="e">
        <f t="shared" si="19"/>
        <v>#NUM!</v>
      </c>
      <c r="W19" s="122" t="e">
        <f t="shared" si="19"/>
        <v>#NUM!</v>
      </c>
      <c r="X19" s="122" t="e">
        <f t="shared" si="19"/>
        <v>#NUM!</v>
      </c>
      <c r="Y19" s="122" t="e">
        <f t="shared" si="19"/>
        <v>#NUM!</v>
      </c>
      <c r="Z19" s="122" t="e">
        <f t="shared" si="19"/>
        <v>#NUM!</v>
      </c>
      <c r="AA19" s="122" t="e">
        <f t="shared" si="19"/>
        <v>#NUM!</v>
      </c>
      <c r="AB19" s="122" t="e">
        <f t="shared" si="19"/>
        <v>#NUM!</v>
      </c>
      <c r="AC19" s="122" t="e">
        <f t="shared" si="19"/>
        <v>#NUM!</v>
      </c>
      <c r="AD19" s="122" t="e">
        <f t="shared" si="19"/>
        <v>#NUM!</v>
      </c>
      <c r="AE19" s="122" t="e">
        <f t="shared" si="19"/>
        <v>#NUM!</v>
      </c>
      <c r="AF19" s="122" t="e">
        <f t="shared" si="19"/>
        <v>#NUM!</v>
      </c>
      <c r="AG19" s="122" t="e">
        <f t="shared" si="19"/>
        <v>#NUM!</v>
      </c>
      <c r="AH19" s="122" t="e">
        <f t="shared" si="19"/>
        <v>#NUM!</v>
      </c>
      <c r="AI19" s="122" t="e">
        <f t="shared" si="19"/>
        <v>#NUM!</v>
      </c>
      <c r="AJ19" s="122" t="e">
        <f t="shared" si="19"/>
        <v>#NUM!</v>
      </c>
      <c r="AK19" s="122" t="e">
        <f t="shared" si="19"/>
        <v>#NUM!</v>
      </c>
      <c r="AL19" s="122" t="e">
        <f t="shared" si="19"/>
        <v>#NUM!</v>
      </c>
    </row>
    <row r="20" spans="1:38" x14ac:dyDescent="0.25">
      <c r="A20" s="30" t="s">
        <v>67</v>
      </c>
      <c r="B20" s="121">
        <f t="shared" ref="B20:S20" si="20">SQRT((6*B15*(B15-1))/((B15-2)*(B15+1)*(B15+3)))</f>
        <v>1.2247448713915889</v>
      </c>
      <c r="C20" s="121">
        <f t="shared" si="20"/>
        <v>0</v>
      </c>
      <c r="D20" s="121">
        <f t="shared" si="20"/>
        <v>0</v>
      </c>
      <c r="E20" s="121">
        <f t="shared" si="20"/>
        <v>0</v>
      </c>
      <c r="F20" s="121">
        <f t="shared" si="20"/>
        <v>0</v>
      </c>
      <c r="G20" s="121">
        <f t="shared" si="20"/>
        <v>0</v>
      </c>
      <c r="H20" s="121">
        <f t="shared" si="20"/>
        <v>0</v>
      </c>
      <c r="I20" s="121">
        <f t="shared" si="20"/>
        <v>0</v>
      </c>
      <c r="J20" s="121">
        <f t="shared" si="20"/>
        <v>0</v>
      </c>
      <c r="K20" s="121">
        <f t="shared" si="20"/>
        <v>0</v>
      </c>
      <c r="L20" s="121">
        <f t="shared" si="20"/>
        <v>0</v>
      </c>
      <c r="M20" s="121">
        <f t="shared" si="20"/>
        <v>0</v>
      </c>
      <c r="N20" s="121">
        <f t="shared" si="20"/>
        <v>0</v>
      </c>
      <c r="O20" s="121">
        <f t="shared" si="20"/>
        <v>0</v>
      </c>
      <c r="P20" s="121">
        <f t="shared" si="20"/>
        <v>0</v>
      </c>
      <c r="Q20" s="121">
        <f t="shared" si="20"/>
        <v>0</v>
      </c>
      <c r="R20" s="121">
        <f t="shared" si="20"/>
        <v>0</v>
      </c>
      <c r="S20" s="121">
        <f t="shared" si="20"/>
        <v>0</v>
      </c>
      <c r="T20" s="169"/>
      <c r="U20" s="121">
        <f t="shared" ref="U20:AL20" si="21">SQRT((6*U15*(U15-1))/((U15-2)*(U15+1)*(U15+3)))</f>
        <v>1.2247448713915889</v>
      </c>
      <c r="V20" s="121">
        <f t="shared" si="21"/>
        <v>0</v>
      </c>
      <c r="W20" s="121">
        <f t="shared" si="21"/>
        <v>0</v>
      </c>
      <c r="X20" s="121">
        <f t="shared" si="21"/>
        <v>0</v>
      </c>
      <c r="Y20" s="121">
        <f t="shared" si="21"/>
        <v>0</v>
      </c>
      <c r="Z20" s="121">
        <f t="shared" si="21"/>
        <v>0</v>
      </c>
      <c r="AA20" s="121">
        <f t="shared" si="21"/>
        <v>0</v>
      </c>
      <c r="AB20" s="121">
        <f t="shared" si="21"/>
        <v>0</v>
      </c>
      <c r="AC20" s="121">
        <f t="shared" si="21"/>
        <v>0</v>
      </c>
      <c r="AD20" s="121">
        <f t="shared" si="21"/>
        <v>0</v>
      </c>
      <c r="AE20" s="121">
        <f t="shared" si="21"/>
        <v>0</v>
      </c>
      <c r="AF20" s="121">
        <f t="shared" si="21"/>
        <v>0</v>
      </c>
      <c r="AG20" s="121">
        <f t="shared" si="21"/>
        <v>0</v>
      </c>
      <c r="AH20" s="121">
        <f t="shared" si="21"/>
        <v>0</v>
      </c>
      <c r="AI20" s="121">
        <f t="shared" si="21"/>
        <v>0</v>
      </c>
      <c r="AJ20" s="121">
        <f t="shared" si="21"/>
        <v>0</v>
      </c>
      <c r="AK20" s="121">
        <f t="shared" si="21"/>
        <v>0</v>
      </c>
      <c r="AL20" s="121">
        <f t="shared" si="21"/>
        <v>0</v>
      </c>
    </row>
    <row r="21" spans="1:38" x14ac:dyDescent="0.25">
      <c r="A21" s="30" t="s">
        <v>69</v>
      </c>
      <c r="B21" s="121" t="str">
        <f t="shared" ref="B21:S21" si="22">IF(ABS(B19/B20)&gt;NORMSINV(1-0.05/2),"non normal","normal")</f>
        <v>normal</v>
      </c>
      <c r="C21" s="121" t="e">
        <f t="shared" si="22"/>
        <v>#DIV/0!</v>
      </c>
      <c r="D21" s="121" t="e">
        <f t="shared" si="22"/>
        <v>#DIV/0!</v>
      </c>
      <c r="E21" s="121" t="e">
        <f t="shared" si="22"/>
        <v>#DIV/0!</v>
      </c>
      <c r="F21" s="121" t="e">
        <f t="shared" si="22"/>
        <v>#DIV/0!</v>
      </c>
      <c r="G21" s="121" t="e">
        <f t="shared" si="22"/>
        <v>#DIV/0!</v>
      </c>
      <c r="H21" s="121" t="e">
        <f t="shared" si="22"/>
        <v>#DIV/0!</v>
      </c>
      <c r="I21" s="121" t="e">
        <f t="shared" si="22"/>
        <v>#DIV/0!</v>
      </c>
      <c r="J21" s="121" t="e">
        <f t="shared" si="22"/>
        <v>#DIV/0!</v>
      </c>
      <c r="K21" s="121" t="e">
        <f t="shared" si="22"/>
        <v>#DIV/0!</v>
      </c>
      <c r="L21" s="121" t="e">
        <f t="shared" si="22"/>
        <v>#DIV/0!</v>
      </c>
      <c r="M21" s="121" t="e">
        <f t="shared" si="22"/>
        <v>#DIV/0!</v>
      </c>
      <c r="N21" s="121" t="e">
        <f t="shared" si="22"/>
        <v>#DIV/0!</v>
      </c>
      <c r="O21" s="121" t="e">
        <f t="shared" si="22"/>
        <v>#DIV/0!</v>
      </c>
      <c r="P21" s="121" t="e">
        <f t="shared" si="22"/>
        <v>#DIV/0!</v>
      </c>
      <c r="Q21" s="121" t="e">
        <f t="shared" si="22"/>
        <v>#DIV/0!</v>
      </c>
      <c r="R21" s="121" t="e">
        <f t="shared" si="22"/>
        <v>#DIV/0!</v>
      </c>
      <c r="S21" s="121" t="e">
        <f t="shared" si="22"/>
        <v>#DIV/0!</v>
      </c>
      <c r="T21" s="169"/>
      <c r="U21" s="121" t="str">
        <f t="shared" ref="U21:AL21" si="23">IF(ABS(U19/U20)&gt;NORMSINV(1-0.05/2),"non normal","normal")</f>
        <v>normal</v>
      </c>
      <c r="V21" s="121" t="e">
        <f t="shared" si="23"/>
        <v>#NUM!</v>
      </c>
      <c r="W21" s="121" t="e">
        <f t="shared" si="23"/>
        <v>#NUM!</v>
      </c>
      <c r="X21" s="121" t="e">
        <f t="shared" si="23"/>
        <v>#NUM!</v>
      </c>
      <c r="Y21" s="121" t="e">
        <f t="shared" si="23"/>
        <v>#NUM!</v>
      </c>
      <c r="Z21" s="121" t="e">
        <f t="shared" si="23"/>
        <v>#NUM!</v>
      </c>
      <c r="AA21" s="121" t="e">
        <f t="shared" si="23"/>
        <v>#NUM!</v>
      </c>
      <c r="AB21" s="121" t="e">
        <f t="shared" si="23"/>
        <v>#NUM!</v>
      </c>
      <c r="AC21" s="121" t="e">
        <f t="shared" si="23"/>
        <v>#NUM!</v>
      </c>
      <c r="AD21" s="121" t="e">
        <f t="shared" si="23"/>
        <v>#NUM!</v>
      </c>
      <c r="AE21" s="121" t="e">
        <f t="shared" si="23"/>
        <v>#NUM!</v>
      </c>
      <c r="AF21" s="121" t="e">
        <f t="shared" si="23"/>
        <v>#NUM!</v>
      </c>
      <c r="AG21" s="121" t="e">
        <f t="shared" si="23"/>
        <v>#NUM!</v>
      </c>
      <c r="AH21" s="121" t="e">
        <f t="shared" si="23"/>
        <v>#NUM!</v>
      </c>
      <c r="AI21" s="121" t="e">
        <f t="shared" si="23"/>
        <v>#NUM!</v>
      </c>
      <c r="AJ21" s="121" t="e">
        <f t="shared" si="23"/>
        <v>#NUM!</v>
      </c>
      <c r="AK21" s="121" t="e">
        <f t="shared" si="23"/>
        <v>#NUM!</v>
      </c>
      <c r="AL21" s="121" t="e">
        <f t="shared" si="23"/>
        <v>#NUM!</v>
      </c>
    </row>
    <row r="22" spans="1:38" x14ac:dyDescent="0.25">
      <c r="A22" s="29"/>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row>
    <row r="23" spans="1:38" x14ac:dyDescent="0.25">
      <c r="A23" s="29" t="s">
        <v>97</v>
      </c>
      <c r="B23" s="126">
        <f>ABS(B19/B20)</f>
        <v>1.3446564315233018</v>
      </c>
      <c r="C23" s="126" t="e">
        <f t="shared" ref="C23:AL23" si="24">ABS(C19/C20)</f>
        <v>#DIV/0!</v>
      </c>
      <c r="D23" s="126" t="e">
        <f t="shared" si="24"/>
        <v>#DIV/0!</v>
      </c>
      <c r="E23" s="126" t="e">
        <f t="shared" si="24"/>
        <v>#DIV/0!</v>
      </c>
      <c r="F23" s="126" t="e">
        <f t="shared" si="24"/>
        <v>#DIV/0!</v>
      </c>
      <c r="G23" s="126" t="e">
        <f t="shared" si="24"/>
        <v>#DIV/0!</v>
      </c>
      <c r="H23" s="126" t="e">
        <f t="shared" si="24"/>
        <v>#DIV/0!</v>
      </c>
      <c r="I23" s="126" t="e">
        <f t="shared" si="24"/>
        <v>#DIV/0!</v>
      </c>
      <c r="J23" s="126" t="e">
        <f t="shared" si="24"/>
        <v>#DIV/0!</v>
      </c>
      <c r="K23" s="126" t="e">
        <f t="shared" si="24"/>
        <v>#DIV/0!</v>
      </c>
      <c r="L23" s="126" t="e">
        <f t="shared" si="24"/>
        <v>#DIV/0!</v>
      </c>
      <c r="M23" s="126" t="e">
        <f t="shared" si="24"/>
        <v>#DIV/0!</v>
      </c>
      <c r="N23" s="126" t="e">
        <f t="shared" si="24"/>
        <v>#DIV/0!</v>
      </c>
      <c r="O23" s="126" t="e">
        <f t="shared" si="24"/>
        <v>#DIV/0!</v>
      </c>
      <c r="P23" s="126" t="e">
        <f t="shared" si="24"/>
        <v>#DIV/0!</v>
      </c>
      <c r="Q23" s="126" t="e">
        <f t="shared" si="24"/>
        <v>#DIV/0!</v>
      </c>
      <c r="R23" s="126" t="e">
        <f t="shared" si="24"/>
        <v>#DIV/0!</v>
      </c>
      <c r="S23" s="126" t="e">
        <f t="shared" si="24"/>
        <v>#DIV/0!</v>
      </c>
      <c r="T23" s="126"/>
      <c r="U23" s="126">
        <f t="shared" si="24"/>
        <v>1.1454005156811216</v>
      </c>
      <c r="V23" s="126" t="e">
        <f t="shared" si="24"/>
        <v>#NUM!</v>
      </c>
      <c r="W23" s="126" t="e">
        <f t="shared" si="24"/>
        <v>#NUM!</v>
      </c>
      <c r="X23" s="126" t="e">
        <f t="shared" si="24"/>
        <v>#NUM!</v>
      </c>
      <c r="Y23" s="126" t="e">
        <f t="shared" si="24"/>
        <v>#NUM!</v>
      </c>
      <c r="Z23" s="126" t="e">
        <f t="shared" si="24"/>
        <v>#NUM!</v>
      </c>
      <c r="AA23" s="126" t="e">
        <f t="shared" si="24"/>
        <v>#NUM!</v>
      </c>
      <c r="AB23" s="126" t="e">
        <f t="shared" si="24"/>
        <v>#NUM!</v>
      </c>
      <c r="AC23" s="126" t="e">
        <f t="shared" si="24"/>
        <v>#NUM!</v>
      </c>
      <c r="AD23" s="126" t="e">
        <f t="shared" si="24"/>
        <v>#NUM!</v>
      </c>
      <c r="AE23" s="126" t="e">
        <f t="shared" si="24"/>
        <v>#NUM!</v>
      </c>
      <c r="AF23" s="126" t="e">
        <f t="shared" si="24"/>
        <v>#NUM!</v>
      </c>
      <c r="AG23" s="126" t="e">
        <f t="shared" si="24"/>
        <v>#NUM!</v>
      </c>
      <c r="AH23" s="126" t="e">
        <f t="shared" si="24"/>
        <v>#NUM!</v>
      </c>
      <c r="AI23" s="126" t="e">
        <f t="shared" si="24"/>
        <v>#NUM!</v>
      </c>
      <c r="AJ23" s="126" t="e">
        <f t="shared" si="24"/>
        <v>#NUM!</v>
      </c>
      <c r="AK23" s="126" t="e">
        <f t="shared" si="24"/>
        <v>#NUM!</v>
      </c>
      <c r="AL23" s="126" t="e">
        <f t="shared" si="24"/>
        <v>#NUM!</v>
      </c>
    </row>
    <row r="24" spans="1:38" x14ac:dyDescent="0.25">
      <c r="A24" s="170" t="s">
        <v>98</v>
      </c>
      <c r="B24" s="126" t="str">
        <f t="shared" ref="B24:I24" si="25">IF(B23&lt;U23,"Normal","Lognormal")</f>
        <v>Lognormal</v>
      </c>
      <c r="C24" s="126" t="e">
        <f t="shared" si="25"/>
        <v>#DIV/0!</v>
      </c>
      <c r="D24" s="126" t="e">
        <f t="shared" si="25"/>
        <v>#DIV/0!</v>
      </c>
      <c r="E24" s="126" t="e">
        <f t="shared" si="25"/>
        <v>#DIV/0!</v>
      </c>
      <c r="F24" s="126" t="e">
        <f t="shared" si="25"/>
        <v>#DIV/0!</v>
      </c>
      <c r="G24" s="126" t="e">
        <f t="shared" si="25"/>
        <v>#DIV/0!</v>
      </c>
      <c r="H24" s="126" t="e">
        <f t="shared" si="25"/>
        <v>#DIV/0!</v>
      </c>
      <c r="I24" s="126" t="e">
        <f t="shared" si="25"/>
        <v>#DIV/0!</v>
      </c>
      <c r="J24" s="126" t="e">
        <f>IF(J23&lt;AC23,"Normal","Lognormal")</f>
        <v>#DIV/0!</v>
      </c>
      <c r="K24" s="126" t="e">
        <f t="shared" ref="K24:Q24" si="26">IF(K23&lt;AD23,"Normal","Lognormal")</f>
        <v>#DIV/0!</v>
      </c>
      <c r="L24" s="126" t="e">
        <f>IF(L23&lt;AE23,"Normal","Lognormal")</f>
        <v>#DIV/0!</v>
      </c>
      <c r="M24" s="126" t="e">
        <f t="shared" si="26"/>
        <v>#DIV/0!</v>
      </c>
      <c r="N24" s="126" t="e">
        <f t="shared" si="26"/>
        <v>#DIV/0!</v>
      </c>
      <c r="O24" s="126" t="e">
        <f t="shared" si="26"/>
        <v>#DIV/0!</v>
      </c>
      <c r="P24" s="126" t="e">
        <f t="shared" si="26"/>
        <v>#DIV/0!</v>
      </c>
      <c r="Q24" s="126" t="e">
        <f t="shared" si="26"/>
        <v>#DIV/0!</v>
      </c>
      <c r="R24" s="126" t="e">
        <f>IF(R23&lt;AK23,"Normal","Lognormal")</f>
        <v>#DIV/0!</v>
      </c>
      <c r="S24" s="126" t="e">
        <f>IF(S23&lt;AL23,"Normal","Lognormal")</f>
        <v>#DIV/0!</v>
      </c>
    </row>
    <row r="25" spans="1:38" x14ac:dyDescent="0.25">
      <c r="B25" s="126">
        <v>1</v>
      </c>
      <c r="C25" s="126">
        <v>2</v>
      </c>
      <c r="D25" s="126">
        <v>3</v>
      </c>
      <c r="E25" s="126">
        <v>4</v>
      </c>
      <c r="F25" s="126">
        <v>5</v>
      </c>
      <c r="G25" s="126">
        <v>6</v>
      </c>
      <c r="H25" s="126">
        <v>7</v>
      </c>
      <c r="I25" s="126">
        <v>8</v>
      </c>
      <c r="J25" s="126">
        <v>9</v>
      </c>
      <c r="K25" s="126">
        <v>10</v>
      </c>
      <c r="L25" s="126">
        <v>11</v>
      </c>
      <c r="M25" s="126">
        <v>12</v>
      </c>
      <c r="N25" s="126">
        <v>13</v>
      </c>
      <c r="O25" s="126">
        <v>14</v>
      </c>
      <c r="P25" s="126">
        <v>15</v>
      </c>
      <c r="Q25" s="126">
        <v>16</v>
      </c>
      <c r="R25" s="126">
        <v>17</v>
      </c>
      <c r="S25" s="126">
        <v>18</v>
      </c>
    </row>
    <row r="28" spans="1:38" x14ac:dyDescent="0.25">
      <c r="B28">
        <f>1.65/1.22</f>
        <v>1.3524590163934427</v>
      </c>
    </row>
    <row r="30" spans="1:38" x14ac:dyDescent="0.25">
      <c r="B30">
        <f>2/2.83</f>
        <v>0.70671378091872794</v>
      </c>
    </row>
  </sheetData>
  <sheetProtection algorithmName="SHA-512" hashValue="r0VdRySdp9Uak1kYBjbe+hsy9BwhqqZbiXXQfOmeI6XytKvkjGYnEDp+klxi3eZ4XNxZXToo+mJ+19uQONmKqw==" saltValue="5EIUwMjZoS46WWF0va3AVg=="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E200"/>
  <sheetViews>
    <sheetView zoomScale="90" zoomScaleNormal="90" workbookViewId="0"/>
  </sheetViews>
  <sheetFormatPr defaultColWidth="9.28515625" defaultRowHeight="12.75" x14ac:dyDescent="0.2"/>
  <cols>
    <col min="1" max="2" width="24.5703125" style="2" customWidth="1"/>
    <col min="3" max="3" width="27.28515625" style="2" customWidth="1"/>
    <col min="4" max="4" width="20.7109375" style="2" customWidth="1"/>
    <col min="5" max="5" width="17.7109375" style="2" customWidth="1"/>
    <col min="6" max="6" width="16.7109375" style="2" bestFit="1" customWidth="1"/>
    <col min="7" max="7" width="14.28515625" style="2" customWidth="1"/>
    <col min="8" max="8" width="13.7109375" style="2" customWidth="1"/>
    <col min="9" max="9" width="14.7109375" style="2" customWidth="1"/>
    <col min="10" max="10" width="11.28515625" style="2" customWidth="1"/>
    <col min="11" max="11" width="11.42578125" style="2" customWidth="1"/>
    <col min="12" max="12" width="14.7109375" style="2" customWidth="1"/>
    <col min="13" max="14" width="9.28515625" style="2"/>
    <col min="15" max="15" width="11.42578125" style="2" customWidth="1"/>
    <col min="16" max="16384" width="9.28515625" style="2"/>
  </cols>
  <sheetData>
    <row r="1" spans="1:31" x14ac:dyDescent="0.2">
      <c r="A1" s="1"/>
      <c r="B1" s="91" t="s">
        <v>54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row>
    <row r="2" spans="1:31" x14ac:dyDescent="0.2">
      <c r="A2" s="3" t="s">
        <v>56</v>
      </c>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x14ac:dyDescent="0.2">
      <c r="A3" s="97">
        <v>1</v>
      </c>
      <c r="B3" s="98"/>
      <c r="C3" s="85"/>
      <c r="D3" s="85"/>
      <c r="E3" s="85"/>
      <c r="F3" s="85"/>
      <c r="G3" s="86"/>
      <c r="H3" s="86"/>
      <c r="I3" s="86"/>
      <c r="J3" s="86"/>
      <c r="K3" s="86"/>
      <c r="L3" s="86"/>
      <c r="M3" s="86"/>
      <c r="N3" s="86"/>
      <c r="O3" s="86"/>
      <c r="P3" s="86"/>
      <c r="Q3" s="86"/>
      <c r="R3" s="86"/>
      <c r="S3" s="86"/>
      <c r="T3" s="86"/>
      <c r="U3" s="86"/>
      <c r="V3" s="86"/>
      <c r="W3" s="86"/>
      <c r="X3" s="86"/>
      <c r="Y3" s="86"/>
      <c r="Z3" s="86"/>
      <c r="AA3" s="86"/>
      <c r="AB3" s="86"/>
      <c r="AC3" s="86"/>
      <c r="AD3" s="86"/>
      <c r="AE3" s="86"/>
    </row>
    <row r="4" spans="1:31" x14ac:dyDescent="0.2">
      <c r="A4" s="97">
        <v>2</v>
      </c>
      <c r="B4" s="98"/>
      <c r="C4" s="85"/>
      <c r="D4" s="85"/>
      <c r="E4" s="85"/>
      <c r="F4" s="85"/>
      <c r="G4" s="86"/>
      <c r="H4" s="86"/>
      <c r="I4" s="86"/>
      <c r="J4" s="86"/>
      <c r="K4" s="86"/>
      <c r="L4" s="86"/>
      <c r="M4" s="86"/>
      <c r="N4" s="86"/>
      <c r="O4" s="86"/>
      <c r="P4" s="86"/>
      <c r="Q4" s="86"/>
      <c r="R4" s="86"/>
      <c r="S4" s="86"/>
      <c r="T4" s="86"/>
      <c r="U4" s="86"/>
      <c r="V4" s="86"/>
      <c r="W4" s="86"/>
      <c r="X4" s="86"/>
      <c r="Y4" s="86"/>
      <c r="Z4" s="86"/>
      <c r="AA4" s="86"/>
      <c r="AB4" s="86"/>
      <c r="AC4" s="86"/>
      <c r="AD4" s="86"/>
      <c r="AE4" s="86"/>
    </row>
    <row r="5" spans="1:31" x14ac:dyDescent="0.2">
      <c r="A5" s="97">
        <v>3</v>
      </c>
      <c r="B5" s="98"/>
      <c r="C5" s="85"/>
      <c r="D5" s="85"/>
      <c r="E5" s="85"/>
      <c r="F5" s="85"/>
      <c r="G5" s="86"/>
      <c r="H5" s="86"/>
      <c r="I5" s="86"/>
      <c r="J5" s="86"/>
      <c r="K5" s="86"/>
      <c r="L5" s="86"/>
      <c r="M5" s="86"/>
      <c r="N5" s="86"/>
      <c r="O5" s="86"/>
      <c r="P5" s="86"/>
      <c r="Q5" s="86"/>
      <c r="R5" s="86"/>
      <c r="S5" s="86"/>
      <c r="T5" s="86"/>
      <c r="U5" s="86"/>
      <c r="V5" s="86"/>
      <c r="W5" s="86"/>
      <c r="X5" s="86"/>
      <c r="Y5" s="86"/>
      <c r="Z5" s="86"/>
      <c r="AA5" s="86"/>
      <c r="AB5" s="86"/>
      <c r="AC5" s="86"/>
      <c r="AD5" s="86"/>
      <c r="AE5" s="86"/>
    </row>
    <row r="6" spans="1:31" x14ac:dyDescent="0.2">
      <c r="A6" s="97">
        <v>4</v>
      </c>
      <c r="B6" s="85"/>
      <c r="C6" s="85"/>
      <c r="D6" s="85"/>
      <c r="E6" s="86"/>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x14ac:dyDescent="0.2">
      <c r="A7" s="97">
        <v>5</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row>
    <row r="8" spans="1:31" x14ac:dyDescent="0.2">
      <c r="A8" s="97">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row>
    <row r="9" spans="1:31" x14ac:dyDescent="0.2">
      <c r="A9" s="97">
        <v>7</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row>
    <row r="10" spans="1:31" x14ac:dyDescent="0.2">
      <c r="A10" s="97">
        <v>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row>
    <row r="11" spans="1:31" x14ac:dyDescent="0.2">
      <c r="A11" s="97">
        <v>9</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row>
    <row r="12" spans="1:31" x14ac:dyDescent="0.2">
      <c r="A12" s="97">
        <v>10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row>
    <row r="13" spans="1:31" x14ac:dyDescent="0.2">
      <c r="A13" s="97">
        <v>11</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row>
    <row r="14" spans="1:31" x14ac:dyDescent="0.2">
      <c r="A14" s="97">
        <v>12</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1" x14ac:dyDescent="0.2">
      <c r="A15" s="97">
        <v>13</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row>
    <row r="16" spans="1:31" x14ac:dyDescent="0.2">
      <c r="A16" s="97">
        <v>14</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row>
    <row r="17" spans="1:31" x14ac:dyDescent="0.2">
      <c r="A17" s="97">
        <v>15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row>
    <row r="18" spans="1:31" x14ac:dyDescent="0.2">
      <c r="A18" s="97">
        <v>16</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row>
    <row r="19" spans="1:31" x14ac:dyDescent="0.2">
      <c r="A19" s="97">
        <v>17</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row>
    <row r="20" spans="1:31" x14ac:dyDescent="0.2">
      <c r="A20" s="97">
        <v>18</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row>
    <row r="21" spans="1:31" x14ac:dyDescent="0.2">
      <c r="A21" s="97">
        <v>19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row>
    <row r="22" spans="1:31" x14ac:dyDescent="0.2">
      <c r="A22" s="97">
        <v>20</v>
      </c>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row>
    <row r="23" spans="1:31" x14ac:dyDescent="0.2">
      <c r="A23" s="97">
        <v>21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row>
    <row r="24" spans="1:31" x14ac:dyDescent="0.2">
      <c r="A24" s="97">
        <v>22</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row>
    <row r="25" spans="1:31" x14ac:dyDescent="0.2">
      <c r="A25" s="97">
        <v>23</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1:31" x14ac:dyDescent="0.2">
      <c r="A26" s="97">
        <v>24</v>
      </c>
      <c r="B26" s="85"/>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1:31" x14ac:dyDescent="0.2">
      <c r="A27" s="97">
        <v>25</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row>
    <row r="28" spans="1:31" x14ac:dyDescent="0.2">
      <c r="A28" s="97">
        <v>26</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row>
    <row r="29" spans="1:31" x14ac:dyDescent="0.2">
      <c r="A29" s="97">
        <v>27</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row>
    <row r="30" spans="1:31" x14ac:dyDescent="0.2">
      <c r="A30" s="97">
        <v>28</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row>
    <row r="31" spans="1:31" x14ac:dyDescent="0.2">
      <c r="A31" s="97">
        <v>29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row>
    <row r="32" spans="1:31" x14ac:dyDescent="0.2">
      <c r="A32" s="97">
        <v>30</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spans="1:31" x14ac:dyDescent="0.2">
      <c r="A33" s="97">
        <v>31</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row>
    <row r="34" spans="1:31" x14ac:dyDescent="0.2">
      <c r="A34" s="97">
        <v>32</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row>
    <row r="35" spans="1:31" x14ac:dyDescent="0.2">
      <c r="A35" s="99">
        <v>33</v>
      </c>
      <c r="B35" s="86"/>
      <c r="C35" s="86"/>
      <c r="D35" s="86"/>
      <c r="E35" s="86"/>
      <c r="F35" s="86"/>
      <c r="G35" s="86"/>
      <c r="H35" s="86"/>
      <c r="I35" s="86"/>
      <c r="J35" s="86"/>
      <c r="K35" s="85"/>
      <c r="L35" s="85"/>
      <c r="M35" s="85"/>
      <c r="N35" s="85"/>
      <c r="O35" s="85"/>
      <c r="P35" s="85"/>
      <c r="Q35" s="85"/>
      <c r="R35" s="85"/>
      <c r="S35" s="85"/>
      <c r="T35" s="85"/>
      <c r="U35" s="85"/>
      <c r="V35" s="85"/>
      <c r="W35" s="85"/>
      <c r="X35" s="85"/>
      <c r="Y35" s="85"/>
      <c r="Z35" s="85"/>
      <c r="AA35" s="85"/>
      <c r="AB35" s="85"/>
      <c r="AC35" s="85"/>
      <c r="AD35" s="85"/>
      <c r="AE35" s="85"/>
    </row>
    <row r="36" spans="1:31" x14ac:dyDescent="0.2">
      <c r="A36" s="99">
        <v>34</v>
      </c>
      <c r="B36" s="86"/>
      <c r="C36" s="86"/>
      <c r="D36" s="86"/>
      <c r="E36" s="86"/>
      <c r="F36" s="86"/>
      <c r="G36" s="86"/>
      <c r="H36" s="86"/>
      <c r="I36" s="86"/>
      <c r="J36" s="86"/>
      <c r="K36" s="85"/>
      <c r="L36" s="85"/>
      <c r="M36" s="85"/>
      <c r="N36" s="85"/>
      <c r="O36" s="85"/>
      <c r="P36" s="85"/>
      <c r="Q36" s="85"/>
      <c r="R36" s="85"/>
      <c r="S36" s="85"/>
      <c r="T36" s="85"/>
      <c r="U36" s="85"/>
      <c r="V36" s="85"/>
      <c r="W36" s="85"/>
      <c r="X36" s="85"/>
      <c r="Y36" s="85"/>
      <c r="Z36" s="85"/>
      <c r="AA36" s="85"/>
      <c r="AB36" s="85"/>
      <c r="AC36" s="85"/>
      <c r="AD36" s="85"/>
      <c r="AE36" s="85"/>
    </row>
    <row r="37" spans="1:31" x14ac:dyDescent="0.2">
      <c r="A37" s="99">
        <v>35</v>
      </c>
      <c r="B37" s="86"/>
      <c r="C37" s="86"/>
      <c r="D37" s="86"/>
      <c r="E37" s="86"/>
      <c r="F37" s="86"/>
      <c r="G37" s="86"/>
      <c r="H37" s="86"/>
      <c r="I37" s="86"/>
      <c r="J37" s="86"/>
      <c r="K37" s="85"/>
      <c r="L37" s="85"/>
      <c r="M37" s="85"/>
      <c r="N37" s="85"/>
      <c r="O37" s="85"/>
      <c r="P37" s="85"/>
      <c r="Q37" s="85"/>
      <c r="R37" s="85"/>
      <c r="S37" s="85"/>
      <c r="T37" s="85"/>
      <c r="U37" s="85"/>
      <c r="V37" s="85"/>
      <c r="W37" s="85"/>
      <c r="X37" s="85"/>
      <c r="Y37" s="85"/>
      <c r="Z37" s="85"/>
      <c r="AA37" s="85"/>
      <c r="AB37" s="85"/>
      <c r="AC37" s="85"/>
      <c r="AD37" s="85"/>
      <c r="AE37" s="85"/>
    </row>
    <row r="38" spans="1:31" s="7" customFormat="1" ht="15" x14ac:dyDescent="0.25">
      <c r="A38" s="206" t="s">
        <v>99</v>
      </c>
      <c r="B38" s="207"/>
      <c r="C38" s="207"/>
      <c r="D38" s="207"/>
      <c r="E38" s="5"/>
      <c r="F38" s="5"/>
      <c r="G38" s="5"/>
      <c r="H38" s="5"/>
      <c r="I38" s="5"/>
      <c r="J38" s="5"/>
      <c r="K38" s="6"/>
      <c r="L38" s="6"/>
    </row>
    <row r="39" spans="1:31" s="7" customFormat="1" x14ac:dyDescent="0.2">
      <c r="A39" s="8"/>
      <c r="B39" s="5"/>
      <c r="C39" s="5"/>
      <c r="D39" s="5"/>
      <c r="E39" s="5"/>
      <c r="F39" s="5"/>
      <c r="G39" s="5"/>
      <c r="H39" s="5"/>
      <c r="I39" s="5"/>
      <c r="J39" s="5"/>
      <c r="K39" s="6"/>
      <c r="L39" s="6"/>
    </row>
    <row r="40" spans="1:31" s="7" customFormat="1" x14ac:dyDescent="0.2">
      <c r="A40" s="9" t="s">
        <v>58</v>
      </c>
      <c r="B40" s="118" t="s">
        <v>54</v>
      </c>
      <c r="C40" s="5"/>
      <c r="D40" s="5"/>
      <c r="E40" s="5"/>
      <c r="F40" s="5"/>
      <c r="G40" s="5"/>
      <c r="H40" s="5"/>
      <c r="I40" s="5"/>
      <c r="J40" s="5"/>
      <c r="K40" s="6"/>
      <c r="L40" s="6"/>
    </row>
    <row r="41" spans="1:31" s="7" customFormat="1" x14ac:dyDescent="0.2">
      <c r="A41" s="9" t="s">
        <v>59</v>
      </c>
      <c r="B41" s="119">
        <f>COUNT(B3:AE37)</f>
        <v>0</v>
      </c>
      <c r="C41" s="5"/>
      <c r="D41" s="5"/>
      <c r="E41" s="5"/>
      <c r="F41" s="5"/>
      <c r="G41" s="5"/>
      <c r="H41" s="5"/>
      <c r="I41" s="5"/>
      <c r="J41" s="5"/>
      <c r="K41" s="6"/>
      <c r="L41" s="6"/>
    </row>
    <row r="42" spans="1:31" s="7" customFormat="1" ht="15" x14ac:dyDescent="0.25">
      <c r="A42" s="9" t="s">
        <v>60</v>
      </c>
      <c r="B42" s="200" t="e">
        <f>KURT(B3:AE37)</f>
        <v>#DIV/0!</v>
      </c>
      <c r="C42" s="5"/>
      <c r="D42" s="5"/>
      <c r="E42" s="5"/>
      <c r="F42" t="s">
        <v>66</v>
      </c>
      <c r="G42" s="5"/>
      <c r="H42" s="5"/>
      <c r="I42" s="5"/>
      <c r="J42" s="5"/>
      <c r="K42" s="6"/>
      <c r="L42" s="6"/>
    </row>
    <row r="43" spans="1:31" s="7" customFormat="1" ht="15" x14ac:dyDescent="0.2">
      <c r="A43" s="9" t="s">
        <v>62</v>
      </c>
      <c r="B43" s="121">
        <f>SQRT(24*B41*(B41^2-1)/((B41-2)*(B41+3)*(B41-3)*(B41+5)))</f>
        <v>0</v>
      </c>
      <c r="C43" s="5"/>
      <c r="D43" s="5"/>
      <c r="E43" s="5"/>
      <c r="F43" s="181" t="s">
        <v>68</v>
      </c>
      <c r="G43" s="5"/>
      <c r="H43" s="5"/>
      <c r="I43" s="5"/>
      <c r="J43" s="5"/>
      <c r="K43" s="6"/>
      <c r="L43" s="6"/>
    </row>
    <row r="44" spans="1:31" s="7" customFormat="1" ht="15" x14ac:dyDescent="0.25">
      <c r="A44" s="9" t="s">
        <v>64</v>
      </c>
      <c r="B44" s="119" t="e">
        <f>IF(ABS(B42/B43)&gt;NORMSINV(1-0.05/2),"non normal","normal")</f>
        <v>#DIV/0!</v>
      </c>
      <c r="C44" s="5"/>
      <c r="D44" s="5"/>
      <c r="E44" s="5"/>
      <c r="F44" t="s">
        <v>70</v>
      </c>
      <c r="G44" s="5"/>
      <c r="H44" s="5"/>
      <c r="I44" s="5"/>
      <c r="J44" s="5"/>
      <c r="K44" s="6"/>
      <c r="L44" s="6"/>
    </row>
    <row r="45" spans="1:31" s="7" customFormat="1" x14ac:dyDescent="0.2">
      <c r="A45" s="9" t="s">
        <v>65</v>
      </c>
      <c r="B45" s="199" t="e">
        <f>SKEW(B3:AE37)</f>
        <v>#DIV/0!</v>
      </c>
      <c r="C45" s="5"/>
      <c r="D45" s="5"/>
      <c r="E45" s="5"/>
      <c r="F45" s="5"/>
      <c r="G45" s="5"/>
      <c r="H45" s="5"/>
      <c r="I45" s="5"/>
      <c r="J45" s="5"/>
      <c r="K45" s="6"/>
      <c r="L45" s="6"/>
    </row>
    <row r="46" spans="1:31" s="7" customFormat="1" x14ac:dyDescent="0.2">
      <c r="A46" s="9" t="s">
        <v>67</v>
      </c>
      <c r="B46" s="119">
        <f>SQRT((6*B41*(B41-1))/((B41-2)*(B41+1)*(B41+3)))</f>
        <v>0</v>
      </c>
      <c r="C46" s="118" t="s">
        <v>72</v>
      </c>
      <c r="D46" s="5"/>
      <c r="E46" s="5"/>
      <c r="F46" s="5"/>
      <c r="G46" s="5"/>
      <c r="H46" s="5"/>
      <c r="I46" s="5"/>
      <c r="J46" s="5"/>
      <c r="K46" s="6"/>
      <c r="L46" s="6"/>
    </row>
    <row r="47" spans="1:31" s="7" customFormat="1" ht="15" x14ac:dyDescent="0.25">
      <c r="A47" s="9" t="s">
        <v>69</v>
      </c>
      <c r="B47" s="119" t="e">
        <f>IF(ABS(B45/B46)&gt;NORMSINV(1-0.05/2),"non normal","normal")</f>
        <v>#DIV/0!</v>
      </c>
      <c r="C47" s="119" t="e">
        <f>IF(AND(B44="normal", B47="normal"),"normal", "non normal")</f>
        <v>#DIV/0!</v>
      </c>
      <c r="D47" s="10"/>
      <c r="E47" s="10"/>
      <c r="F47" s="5"/>
      <c r="G47" s="5"/>
      <c r="H47" s="5"/>
      <c r="I47" s="5"/>
      <c r="J47" s="5"/>
      <c r="K47" s="6"/>
      <c r="L47" s="6"/>
    </row>
    <row r="48" spans="1:31" s="7" customFormat="1" ht="15" x14ac:dyDescent="0.25">
      <c r="A48" s="8"/>
      <c r="B48" s="11"/>
      <c r="C48" s="5"/>
      <c r="D48" s="10"/>
      <c r="E48" s="10"/>
      <c r="F48" s="5"/>
      <c r="G48" s="5"/>
      <c r="H48" s="5"/>
      <c r="I48" s="5"/>
      <c r="J48" s="5"/>
      <c r="K48" s="6"/>
      <c r="L48" s="6"/>
    </row>
    <row r="49" spans="1:31" s="7" customFormat="1" ht="15" x14ac:dyDescent="0.25">
      <c r="A49" s="8"/>
      <c r="B49" s="11"/>
      <c r="C49" s="5"/>
      <c r="D49" s="10"/>
      <c r="E49" s="10"/>
      <c r="F49" s="5"/>
      <c r="G49" s="5"/>
      <c r="H49" s="5"/>
      <c r="I49" s="5"/>
      <c r="J49" s="5"/>
      <c r="K49" s="6"/>
      <c r="L49" s="6"/>
    </row>
    <row r="50" spans="1:31" x14ac:dyDescent="0.2">
      <c r="A50" s="12" t="s">
        <v>100</v>
      </c>
      <c r="B50" s="13">
        <f t="shared" ref="B50:AE50" si="0">COUNT(B3:B37)</f>
        <v>0</v>
      </c>
      <c r="C50" s="13">
        <f t="shared" si="0"/>
        <v>0</v>
      </c>
      <c r="D50" s="13">
        <f t="shared" si="0"/>
        <v>0</v>
      </c>
      <c r="E50" s="13">
        <f t="shared" si="0"/>
        <v>0</v>
      </c>
      <c r="F50" s="13">
        <f t="shared" si="0"/>
        <v>0</v>
      </c>
      <c r="G50" s="13">
        <f t="shared" si="0"/>
        <v>0</v>
      </c>
      <c r="H50" s="13">
        <f t="shared" si="0"/>
        <v>0</v>
      </c>
      <c r="I50" s="13">
        <f t="shared" si="0"/>
        <v>0</v>
      </c>
      <c r="J50" s="13">
        <f t="shared" si="0"/>
        <v>0</v>
      </c>
      <c r="K50" s="13">
        <f t="shared" si="0"/>
        <v>0</v>
      </c>
      <c r="L50" s="13">
        <f t="shared" si="0"/>
        <v>0</v>
      </c>
      <c r="M50" s="13">
        <f t="shared" si="0"/>
        <v>0</v>
      </c>
      <c r="N50" s="13">
        <f t="shared" si="0"/>
        <v>0</v>
      </c>
      <c r="O50" s="13">
        <f t="shared" si="0"/>
        <v>0</v>
      </c>
      <c r="P50" s="13">
        <f t="shared" si="0"/>
        <v>0</v>
      </c>
      <c r="Q50" s="13">
        <f t="shared" si="0"/>
        <v>0</v>
      </c>
      <c r="R50" s="13">
        <f t="shared" si="0"/>
        <v>0</v>
      </c>
      <c r="S50" s="13">
        <f t="shared" si="0"/>
        <v>0</v>
      </c>
      <c r="T50" s="13">
        <f t="shared" si="0"/>
        <v>0</v>
      </c>
      <c r="U50" s="13">
        <f t="shared" si="0"/>
        <v>0</v>
      </c>
      <c r="V50" s="13">
        <f t="shared" si="0"/>
        <v>0</v>
      </c>
      <c r="W50" s="13">
        <f t="shared" si="0"/>
        <v>0</v>
      </c>
      <c r="X50" s="13">
        <f t="shared" si="0"/>
        <v>0</v>
      </c>
      <c r="Y50" s="13">
        <f t="shared" si="0"/>
        <v>0</v>
      </c>
      <c r="Z50" s="13">
        <f t="shared" si="0"/>
        <v>0</v>
      </c>
      <c r="AA50" s="13">
        <f t="shared" si="0"/>
        <v>0</v>
      </c>
      <c r="AB50" s="13">
        <f t="shared" si="0"/>
        <v>0</v>
      </c>
      <c r="AC50" s="13">
        <f t="shared" si="0"/>
        <v>0</v>
      </c>
      <c r="AD50" s="13">
        <f t="shared" si="0"/>
        <v>0</v>
      </c>
      <c r="AE50" s="13">
        <f t="shared" si="0"/>
        <v>0</v>
      </c>
    </row>
    <row r="51" spans="1:31" x14ac:dyDescent="0.2">
      <c r="A51" s="13"/>
      <c r="B51" s="13"/>
      <c r="C51" s="13"/>
      <c r="D51" s="13"/>
      <c r="E51" s="13"/>
      <c r="F51" s="13"/>
      <c r="G51" s="13"/>
      <c r="H51" s="13"/>
      <c r="I51" s="13"/>
      <c r="J51" s="13"/>
      <c r="K51" s="13"/>
      <c r="L51" s="13"/>
    </row>
    <row r="52" spans="1:31" x14ac:dyDescent="0.2">
      <c r="A52" s="12" t="s">
        <v>101</v>
      </c>
      <c r="B52" s="14">
        <f>COUNTA(B2:AE2)</f>
        <v>0</v>
      </c>
      <c r="C52" s="13"/>
      <c r="D52" s="13"/>
      <c r="E52" s="13"/>
      <c r="F52" s="13"/>
      <c r="G52" s="13"/>
      <c r="H52" s="13"/>
      <c r="I52" s="13"/>
      <c r="J52" s="13"/>
      <c r="K52" s="13"/>
      <c r="L52" s="13"/>
    </row>
    <row r="53" spans="1:31" x14ac:dyDescent="0.2">
      <c r="A53" s="13"/>
      <c r="B53" s="13"/>
      <c r="C53" s="13"/>
      <c r="D53" s="13"/>
      <c r="E53" s="13"/>
      <c r="F53" s="13"/>
      <c r="G53" s="13"/>
      <c r="H53" s="13"/>
      <c r="I53" s="13"/>
      <c r="J53" s="13"/>
      <c r="K53" s="13"/>
      <c r="L53" s="13"/>
    </row>
    <row r="54" spans="1:31" x14ac:dyDescent="0.2">
      <c r="A54" s="13"/>
      <c r="B54" s="13"/>
      <c r="C54" s="13"/>
      <c r="D54" s="13"/>
      <c r="E54" s="13"/>
      <c r="F54" s="13"/>
      <c r="G54" s="13"/>
      <c r="H54" s="13"/>
      <c r="I54" s="15"/>
      <c r="J54" s="15"/>
    </row>
    <row r="55" spans="1:31" x14ac:dyDescent="0.2">
      <c r="A55" s="12" t="s">
        <v>102</v>
      </c>
      <c r="B55" s="13">
        <f>SUM(B50:AE50)</f>
        <v>0</v>
      </c>
      <c r="C55" s="13"/>
      <c r="D55" s="13"/>
      <c r="E55" s="13"/>
      <c r="F55" s="13"/>
      <c r="G55" s="13"/>
      <c r="H55" s="13"/>
      <c r="I55" s="13"/>
      <c r="J55" s="13"/>
    </row>
    <row r="56" spans="1:31" x14ac:dyDescent="0.2">
      <c r="A56" s="13"/>
      <c r="B56" s="13"/>
      <c r="C56" s="13"/>
      <c r="D56" s="13"/>
      <c r="E56" s="13"/>
      <c r="F56" s="13"/>
      <c r="G56" s="13"/>
      <c r="H56" s="13"/>
      <c r="I56" s="13"/>
      <c r="J56" s="13"/>
    </row>
    <row r="57" spans="1:31" x14ac:dyDescent="0.2">
      <c r="A57" s="13"/>
      <c r="B57" s="13"/>
      <c r="C57" s="13"/>
      <c r="D57" s="13"/>
      <c r="E57" s="13"/>
      <c r="F57" s="13"/>
      <c r="G57" s="13"/>
      <c r="H57" s="13"/>
      <c r="I57" s="13"/>
      <c r="J57" s="13"/>
    </row>
    <row r="58" spans="1:31" x14ac:dyDescent="0.2">
      <c r="A58" s="13"/>
      <c r="B58" s="13"/>
      <c r="C58" s="13"/>
      <c r="D58" s="13"/>
      <c r="E58" s="13"/>
      <c r="F58" s="13"/>
      <c r="G58" s="13"/>
      <c r="H58" s="13"/>
      <c r="I58" s="15"/>
      <c r="J58" s="15"/>
    </row>
    <row r="59" spans="1:31" x14ac:dyDescent="0.2">
      <c r="A59" s="13"/>
      <c r="B59" s="13"/>
      <c r="C59" s="13"/>
      <c r="D59" s="13"/>
      <c r="E59" s="13"/>
      <c r="F59" s="13"/>
      <c r="G59" s="13"/>
      <c r="H59" s="13"/>
      <c r="I59" s="15"/>
      <c r="J59" s="15"/>
    </row>
    <row r="60" spans="1:31" x14ac:dyDescent="0.2">
      <c r="A60" s="13"/>
      <c r="B60" s="16">
        <f>B55-1</f>
        <v>-1</v>
      </c>
      <c r="C60" s="13"/>
      <c r="D60" s="13"/>
      <c r="E60" s="13"/>
      <c r="F60" s="13"/>
      <c r="G60" s="13"/>
      <c r="H60" s="13"/>
      <c r="I60" s="15"/>
      <c r="J60" s="15"/>
    </row>
    <row r="61" spans="1:31" x14ac:dyDescent="0.2">
      <c r="A61" s="13"/>
      <c r="B61" s="13"/>
      <c r="C61" s="13"/>
      <c r="D61" s="13"/>
      <c r="E61" s="13"/>
      <c r="F61" s="13"/>
      <c r="G61" s="13"/>
      <c r="H61" s="13"/>
      <c r="I61" s="15"/>
      <c r="J61" s="15"/>
    </row>
    <row r="62" spans="1:31" x14ac:dyDescent="0.2">
      <c r="A62" s="13"/>
      <c r="B62" s="13"/>
      <c r="C62" s="13"/>
      <c r="D62" s="13"/>
      <c r="E62" s="13"/>
      <c r="F62" s="13"/>
      <c r="G62" s="13"/>
      <c r="H62" s="13"/>
      <c r="I62" s="15"/>
      <c r="J62" s="15"/>
    </row>
    <row r="63" spans="1:31" x14ac:dyDescent="0.2">
      <c r="A63" s="13"/>
      <c r="B63" s="13"/>
      <c r="C63" s="13"/>
      <c r="D63" s="13"/>
      <c r="E63" s="13"/>
      <c r="F63" s="13"/>
      <c r="G63" s="13"/>
      <c r="H63" s="13"/>
      <c r="I63" s="15"/>
      <c r="J63" s="15"/>
    </row>
    <row r="64" spans="1:31" x14ac:dyDescent="0.2">
      <c r="A64" s="13"/>
      <c r="B64" s="13"/>
      <c r="C64" s="13"/>
      <c r="D64" s="13"/>
      <c r="E64" s="13"/>
      <c r="F64" s="13"/>
      <c r="G64" s="17"/>
      <c r="H64" s="13"/>
      <c r="I64" s="15"/>
      <c r="J64" s="15"/>
    </row>
    <row r="65" spans="1:31" x14ac:dyDescent="0.2">
      <c r="A65" s="12" t="s">
        <v>103</v>
      </c>
      <c r="B65" s="13"/>
      <c r="C65" s="13"/>
      <c r="D65" s="13"/>
      <c r="E65" s="13"/>
      <c r="F65" s="13"/>
      <c r="G65" s="13"/>
      <c r="H65" s="13"/>
      <c r="I65" s="15"/>
      <c r="J65" s="15"/>
    </row>
    <row r="66" spans="1:31" x14ac:dyDescent="0.2">
      <c r="A66" s="13"/>
      <c r="B66" s="13"/>
      <c r="C66" s="13"/>
      <c r="D66" s="13"/>
      <c r="E66" s="13"/>
      <c r="F66" s="13"/>
      <c r="G66" s="13"/>
      <c r="H66" s="13"/>
      <c r="I66" s="15"/>
      <c r="J66" s="15"/>
    </row>
    <row r="67" spans="1:31" x14ac:dyDescent="0.2">
      <c r="A67" s="13" t="s">
        <v>104</v>
      </c>
      <c r="B67" s="79" t="e">
        <f t="shared" ref="B67:AE67" si="1">AVERAGE(B3:B37)</f>
        <v>#DIV/0!</v>
      </c>
      <c r="C67" s="79" t="e">
        <f t="shared" si="1"/>
        <v>#DIV/0!</v>
      </c>
      <c r="D67" s="79" t="e">
        <f t="shared" si="1"/>
        <v>#DIV/0!</v>
      </c>
      <c r="E67" s="79" t="e">
        <f t="shared" si="1"/>
        <v>#DIV/0!</v>
      </c>
      <c r="F67" s="79" t="e">
        <f t="shared" si="1"/>
        <v>#DIV/0!</v>
      </c>
      <c r="G67" s="79" t="e">
        <f t="shared" si="1"/>
        <v>#DIV/0!</v>
      </c>
      <c r="H67" s="79" t="e">
        <f t="shared" si="1"/>
        <v>#DIV/0!</v>
      </c>
      <c r="I67" s="79" t="e">
        <f t="shared" si="1"/>
        <v>#DIV/0!</v>
      </c>
      <c r="J67" s="79" t="e">
        <f t="shared" si="1"/>
        <v>#DIV/0!</v>
      </c>
      <c r="K67" s="79" t="e">
        <f t="shared" si="1"/>
        <v>#DIV/0!</v>
      </c>
      <c r="L67" s="79" t="e">
        <f t="shared" si="1"/>
        <v>#DIV/0!</v>
      </c>
      <c r="M67" s="79" t="e">
        <f t="shared" si="1"/>
        <v>#DIV/0!</v>
      </c>
      <c r="N67" s="79" t="e">
        <f t="shared" si="1"/>
        <v>#DIV/0!</v>
      </c>
      <c r="O67" s="79" t="e">
        <f t="shared" si="1"/>
        <v>#DIV/0!</v>
      </c>
      <c r="P67" s="79" t="e">
        <f t="shared" si="1"/>
        <v>#DIV/0!</v>
      </c>
      <c r="Q67" s="79" t="e">
        <f t="shared" si="1"/>
        <v>#DIV/0!</v>
      </c>
      <c r="R67" s="79" t="e">
        <f t="shared" si="1"/>
        <v>#DIV/0!</v>
      </c>
      <c r="S67" s="79" t="e">
        <f t="shared" si="1"/>
        <v>#DIV/0!</v>
      </c>
      <c r="T67" s="79" t="e">
        <f t="shared" si="1"/>
        <v>#DIV/0!</v>
      </c>
      <c r="U67" s="79" t="e">
        <f t="shared" si="1"/>
        <v>#DIV/0!</v>
      </c>
      <c r="V67" s="79" t="e">
        <f t="shared" si="1"/>
        <v>#DIV/0!</v>
      </c>
      <c r="W67" s="79" t="e">
        <f t="shared" si="1"/>
        <v>#DIV/0!</v>
      </c>
      <c r="X67" s="79" t="e">
        <f t="shared" si="1"/>
        <v>#DIV/0!</v>
      </c>
      <c r="Y67" s="79" t="e">
        <f t="shared" si="1"/>
        <v>#DIV/0!</v>
      </c>
      <c r="Z67" s="79" t="e">
        <f t="shared" si="1"/>
        <v>#DIV/0!</v>
      </c>
      <c r="AA67" s="79" t="e">
        <f t="shared" si="1"/>
        <v>#DIV/0!</v>
      </c>
      <c r="AB67" s="79" t="e">
        <f t="shared" si="1"/>
        <v>#DIV/0!</v>
      </c>
      <c r="AC67" s="79" t="e">
        <f t="shared" si="1"/>
        <v>#DIV/0!</v>
      </c>
      <c r="AD67" s="79" t="e">
        <f t="shared" si="1"/>
        <v>#DIV/0!</v>
      </c>
      <c r="AE67" s="79" t="e">
        <f t="shared" si="1"/>
        <v>#DIV/0!</v>
      </c>
    </row>
    <row r="68" spans="1:31" x14ac:dyDescent="0.2">
      <c r="A68" s="13"/>
      <c r="B68" s="13"/>
      <c r="C68" s="15"/>
      <c r="D68" s="13"/>
      <c r="E68" s="13"/>
      <c r="F68" s="13"/>
      <c r="G68" s="17"/>
      <c r="H68" s="13"/>
      <c r="I68" s="15"/>
      <c r="J68" s="13"/>
    </row>
    <row r="69" spans="1:31" x14ac:dyDescent="0.2">
      <c r="A69" s="13"/>
      <c r="B69" s="13"/>
      <c r="C69" s="13"/>
      <c r="D69" s="13"/>
      <c r="E69" s="13"/>
      <c r="F69" s="13"/>
      <c r="G69" s="13"/>
      <c r="H69" s="13"/>
      <c r="I69" s="13"/>
      <c r="J69" s="13"/>
    </row>
    <row r="70" spans="1:31" x14ac:dyDescent="0.2">
      <c r="A70" s="13"/>
      <c r="B70" s="13"/>
      <c r="C70" s="13"/>
      <c r="D70" s="13"/>
      <c r="E70" s="13"/>
      <c r="F70" s="13"/>
      <c r="G70" s="13"/>
      <c r="H70" s="13"/>
      <c r="I70" s="13"/>
      <c r="J70" s="13"/>
    </row>
    <row r="71" spans="1:31" x14ac:dyDescent="0.2">
      <c r="A71" s="13"/>
      <c r="B71" s="17"/>
      <c r="C71" s="17"/>
      <c r="D71" s="17"/>
      <c r="E71" s="17"/>
      <c r="F71" s="17"/>
      <c r="G71" s="17"/>
      <c r="H71" s="17"/>
      <c r="I71" s="17"/>
      <c r="J71" s="17"/>
      <c r="K71" s="18"/>
    </row>
    <row r="72" spans="1:31" x14ac:dyDescent="0.2">
      <c r="A72" s="13"/>
      <c r="B72" s="13"/>
      <c r="C72" s="13"/>
      <c r="D72" s="13"/>
      <c r="E72" s="13"/>
      <c r="F72" s="13"/>
      <c r="G72" s="13"/>
      <c r="H72" s="13"/>
      <c r="I72" s="13"/>
      <c r="J72" s="13"/>
    </row>
    <row r="73" spans="1:31" x14ac:dyDescent="0.2">
      <c r="A73" s="13"/>
      <c r="B73" s="13"/>
      <c r="C73" s="13"/>
      <c r="D73" s="13"/>
      <c r="E73" s="13"/>
      <c r="F73" s="13"/>
      <c r="G73" s="13"/>
      <c r="H73" s="13"/>
      <c r="I73" s="13"/>
      <c r="J73" s="13"/>
    </row>
    <row r="74" spans="1:31" x14ac:dyDescent="0.2">
      <c r="A74" s="13"/>
      <c r="B74" s="79" t="e">
        <f>AVERAGE(B3:AE37)</f>
        <v>#DIV/0!</v>
      </c>
      <c r="C74" s="13"/>
      <c r="D74" s="17"/>
      <c r="E74" s="13"/>
      <c r="F74" s="13"/>
      <c r="G74" s="13"/>
      <c r="H74" s="13"/>
      <c r="I74" s="13"/>
      <c r="J74" s="13"/>
    </row>
    <row r="75" spans="1:31" x14ac:dyDescent="0.2">
      <c r="A75" s="12" t="s">
        <v>105</v>
      </c>
      <c r="B75" s="13"/>
      <c r="C75" s="17"/>
      <c r="D75" s="13"/>
      <c r="E75" s="13"/>
      <c r="F75" s="13"/>
      <c r="G75" s="13"/>
      <c r="H75" s="13"/>
      <c r="I75" s="13"/>
      <c r="J75" s="13"/>
    </row>
    <row r="76" spans="1:31" x14ac:dyDescent="0.2">
      <c r="A76" s="13"/>
      <c r="B76" s="13"/>
      <c r="C76" s="13"/>
      <c r="D76" s="13"/>
      <c r="E76" s="13"/>
      <c r="F76" s="13"/>
      <c r="G76" s="13"/>
      <c r="H76" s="13"/>
      <c r="I76" s="13"/>
      <c r="J76" s="13"/>
    </row>
    <row r="77" spans="1:31" x14ac:dyDescent="0.2">
      <c r="A77" s="13"/>
      <c r="B77" s="13"/>
      <c r="C77" s="13"/>
      <c r="D77" s="13"/>
      <c r="E77" s="13"/>
      <c r="F77" s="13"/>
      <c r="G77" s="13"/>
      <c r="H77" s="13"/>
      <c r="I77" s="13"/>
      <c r="J77" s="13"/>
    </row>
    <row r="78" spans="1:31" x14ac:dyDescent="0.2">
      <c r="A78" s="13"/>
      <c r="B78" s="13"/>
      <c r="C78" s="13"/>
      <c r="D78" s="13"/>
      <c r="E78" s="13"/>
      <c r="F78" s="13"/>
      <c r="G78" s="13"/>
      <c r="H78" s="13"/>
      <c r="I78" s="13"/>
      <c r="J78" s="13"/>
    </row>
    <row r="79" spans="1:31" x14ac:dyDescent="0.2">
      <c r="A79" s="12" t="s">
        <v>106</v>
      </c>
      <c r="B79" s="17"/>
      <c r="C79" s="17"/>
      <c r="D79" s="79" t="e">
        <f>VAR(B3:AE37)</f>
        <v>#DIV/0!</v>
      </c>
      <c r="E79" s="17"/>
      <c r="F79" s="17"/>
      <c r="G79" s="17"/>
      <c r="H79" s="17"/>
      <c r="I79" s="17"/>
      <c r="J79" s="17"/>
      <c r="K79" s="18"/>
    </row>
    <row r="80" spans="1:31" x14ac:dyDescent="0.2">
      <c r="A80" s="13"/>
      <c r="B80" s="13"/>
      <c r="C80" s="13"/>
      <c r="D80" s="13"/>
      <c r="E80" s="13"/>
      <c r="F80" s="13"/>
      <c r="G80" s="13"/>
      <c r="H80" s="13"/>
      <c r="I80" s="13"/>
      <c r="J80" s="13"/>
    </row>
    <row r="81" spans="1:12" x14ac:dyDescent="0.2">
      <c r="A81" s="13"/>
      <c r="B81" s="13"/>
      <c r="C81" s="13"/>
      <c r="D81" s="13"/>
      <c r="E81" s="13"/>
      <c r="F81" s="13"/>
      <c r="G81" s="13"/>
      <c r="H81" s="13"/>
      <c r="I81" s="13"/>
      <c r="J81" s="13"/>
    </row>
    <row r="82" spans="1:12" x14ac:dyDescent="0.2">
      <c r="A82" s="13"/>
      <c r="B82" s="13"/>
      <c r="C82" s="13"/>
      <c r="D82" s="13"/>
      <c r="E82" s="13"/>
      <c r="F82" s="13"/>
      <c r="G82" s="13"/>
      <c r="H82" s="13"/>
      <c r="I82" s="13"/>
      <c r="J82" s="13"/>
    </row>
    <row r="83" spans="1:12" x14ac:dyDescent="0.2">
      <c r="A83" s="13"/>
      <c r="B83" s="13"/>
      <c r="C83" s="13"/>
      <c r="D83" s="13"/>
      <c r="E83" s="13"/>
      <c r="F83" s="13"/>
      <c r="G83" s="13"/>
      <c r="H83" s="13"/>
      <c r="I83" s="13"/>
      <c r="J83" s="13"/>
      <c r="K83" s="13"/>
      <c r="L83" s="13"/>
    </row>
    <row r="84" spans="1:12" x14ac:dyDescent="0.2">
      <c r="A84" s="13"/>
      <c r="B84" s="13"/>
      <c r="C84" s="13"/>
      <c r="D84" s="13"/>
      <c r="E84" s="13"/>
      <c r="F84" s="13"/>
      <c r="G84" s="13"/>
      <c r="H84" s="13"/>
      <c r="I84" s="13"/>
      <c r="J84" s="13"/>
      <c r="K84" s="13"/>
      <c r="L84" s="13"/>
    </row>
    <row r="85" spans="1:12" x14ac:dyDescent="0.2">
      <c r="A85" s="13" t="s">
        <v>107</v>
      </c>
      <c r="B85" s="93">
        <v>3</v>
      </c>
      <c r="C85" s="13"/>
      <c r="D85" s="13"/>
      <c r="E85" s="13"/>
      <c r="F85" s="13"/>
      <c r="G85" s="13"/>
      <c r="H85" s="13"/>
      <c r="I85" s="13"/>
      <c r="J85" s="13"/>
      <c r="K85" s="13"/>
      <c r="L85" s="13"/>
    </row>
    <row r="86" spans="1:12" x14ac:dyDescent="0.2">
      <c r="A86" s="13"/>
      <c r="B86" s="13"/>
      <c r="C86" s="13"/>
      <c r="D86" s="13"/>
      <c r="E86" s="13"/>
      <c r="F86" s="13"/>
      <c r="G86" s="13"/>
      <c r="H86" s="13"/>
      <c r="I86" s="13"/>
      <c r="J86" s="13"/>
      <c r="K86" s="13"/>
      <c r="L86" s="13"/>
    </row>
    <row r="87" spans="1:12" x14ac:dyDescent="0.2">
      <c r="A87" s="13"/>
      <c r="B87" s="13"/>
      <c r="C87" s="13"/>
      <c r="D87" s="13"/>
      <c r="E87" s="13"/>
      <c r="F87" s="13"/>
      <c r="G87" s="13"/>
      <c r="H87" s="13"/>
      <c r="I87" s="13"/>
      <c r="J87" s="13"/>
      <c r="K87" s="13"/>
      <c r="L87" s="13"/>
    </row>
    <row r="88" spans="1:12" x14ac:dyDescent="0.2">
      <c r="A88" s="13" t="s">
        <v>108</v>
      </c>
      <c r="B88" s="79" t="e">
        <f>1/B55+1/B85</f>
        <v>#DIV/0!</v>
      </c>
      <c r="C88" s="19"/>
      <c r="D88" s="19"/>
      <c r="E88" s="19"/>
      <c r="F88" s="19"/>
      <c r="G88" s="19"/>
      <c r="H88" s="19"/>
      <c r="I88" s="19"/>
      <c r="J88" s="19"/>
      <c r="K88" s="19"/>
      <c r="L88" s="13"/>
    </row>
    <row r="89" spans="1:12" x14ac:dyDescent="0.2">
      <c r="A89" s="13"/>
      <c r="B89" s="19"/>
      <c r="C89" s="19"/>
      <c r="D89" s="19"/>
      <c r="E89" s="19"/>
      <c r="F89" s="19"/>
      <c r="G89" s="19"/>
      <c r="H89" s="19"/>
      <c r="I89" s="19"/>
      <c r="J89" s="19"/>
      <c r="K89" s="19"/>
      <c r="L89" s="13"/>
    </row>
    <row r="90" spans="1:12" x14ac:dyDescent="0.2">
      <c r="A90" s="13"/>
      <c r="B90" s="19"/>
      <c r="C90" s="19"/>
      <c r="D90" s="19"/>
      <c r="E90" s="19"/>
      <c r="F90" s="19"/>
      <c r="G90" s="19"/>
      <c r="H90" s="19"/>
      <c r="I90" s="19"/>
      <c r="J90" s="19"/>
      <c r="K90" s="19"/>
      <c r="L90" s="13"/>
    </row>
    <row r="91" spans="1:12" x14ac:dyDescent="0.2">
      <c r="A91" s="13"/>
      <c r="B91" s="19"/>
      <c r="C91" s="19"/>
      <c r="D91" s="19"/>
      <c r="E91" s="19"/>
      <c r="F91" s="19"/>
      <c r="G91" s="19"/>
      <c r="H91" s="19"/>
      <c r="I91" s="19"/>
      <c r="J91" s="19"/>
      <c r="K91" s="19"/>
      <c r="L91" s="13"/>
    </row>
    <row r="92" spans="1:12" x14ac:dyDescent="0.2">
      <c r="A92" s="13" t="s">
        <v>109</v>
      </c>
      <c r="B92" s="79" t="e">
        <f>D79*B88</f>
        <v>#DIV/0!</v>
      </c>
      <c r="C92" s="19"/>
      <c r="D92" s="19"/>
      <c r="E92" s="19"/>
      <c r="F92" s="19"/>
      <c r="G92" s="19"/>
      <c r="H92" s="19"/>
      <c r="I92" s="19"/>
      <c r="J92" s="19"/>
      <c r="K92" s="19"/>
      <c r="L92" s="13"/>
    </row>
    <row r="93" spans="1:12" x14ac:dyDescent="0.2">
      <c r="A93" s="13"/>
      <c r="B93" s="13"/>
      <c r="C93" s="13"/>
      <c r="D93" s="13"/>
      <c r="E93" s="13"/>
      <c r="F93" s="13"/>
      <c r="G93" s="13"/>
      <c r="H93" s="13"/>
      <c r="I93" s="13"/>
      <c r="J93" s="13"/>
      <c r="K93" s="13"/>
      <c r="L93" s="13"/>
    </row>
    <row r="94" spans="1:12" x14ac:dyDescent="0.2">
      <c r="A94" s="13"/>
      <c r="B94" s="13"/>
      <c r="C94" s="13"/>
      <c r="D94" s="13"/>
      <c r="E94" s="13"/>
      <c r="F94" s="13"/>
      <c r="G94" s="13"/>
      <c r="H94" s="13"/>
      <c r="I94" s="13"/>
      <c r="J94" s="13"/>
      <c r="K94" s="13"/>
      <c r="L94" s="13"/>
    </row>
    <row r="95" spans="1:12" x14ac:dyDescent="0.2">
      <c r="A95" s="13"/>
      <c r="B95" s="13"/>
      <c r="C95" s="13"/>
      <c r="D95" s="13"/>
      <c r="E95" s="13"/>
      <c r="F95" s="13"/>
      <c r="G95" s="13"/>
      <c r="H95" s="13"/>
      <c r="I95" s="13"/>
      <c r="J95" s="13"/>
      <c r="K95" s="13"/>
      <c r="L95" s="13"/>
    </row>
    <row r="96" spans="1:12" x14ac:dyDescent="0.2">
      <c r="A96" s="13"/>
      <c r="B96" s="13"/>
      <c r="C96" s="13"/>
      <c r="D96" s="13"/>
      <c r="E96" s="13"/>
      <c r="F96" s="13"/>
      <c r="G96" s="13"/>
      <c r="H96" s="13"/>
      <c r="I96" s="13"/>
      <c r="J96" s="13"/>
    </row>
    <row r="97" spans="1:12" x14ac:dyDescent="0.2">
      <c r="A97" s="13"/>
      <c r="B97" s="13"/>
      <c r="C97" s="13"/>
      <c r="D97" s="13"/>
      <c r="E97" s="13"/>
      <c r="F97" s="13"/>
      <c r="G97" s="13"/>
      <c r="H97" s="13"/>
      <c r="I97" s="13"/>
      <c r="J97" s="13"/>
    </row>
    <row r="98" spans="1:12" x14ac:dyDescent="0.2">
      <c r="A98" s="12" t="s">
        <v>110</v>
      </c>
      <c r="B98" s="13"/>
      <c r="C98" s="79" t="e">
        <f>SQRT(B92)</f>
        <v>#DIV/0!</v>
      </c>
      <c r="D98" s="13"/>
      <c r="E98" s="13"/>
      <c r="F98" s="13"/>
      <c r="G98" s="13"/>
      <c r="H98" s="13"/>
      <c r="I98" s="13"/>
      <c r="J98" s="13"/>
    </row>
    <row r="99" spans="1:12" x14ac:dyDescent="0.2">
      <c r="A99" s="13"/>
      <c r="B99" s="13"/>
      <c r="C99" s="13"/>
      <c r="D99" s="13"/>
      <c r="E99" s="13"/>
      <c r="F99" s="13"/>
      <c r="G99" s="13"/>
      <c r="H99" s="13"/>
      <c r="I99" s="13"/>
      <c r="J99" s="13"/>
      <c r="K99" s="13"/>
      <c r="L99" s="13"/>
    </row>
    <row r="100" spans="1:12" x14ac:dyDescent="0.2">
      <c r="A100" s="13"/>
      <c r="B100" s="13"/>
      <c r="C100" s="13"/>
      <c r="D100" s="13"/>
      <c r="E100" s="13"/>
      <c r="F100" s="13"/>
      <c r="G100" s="13"/>
      <c r="H100" s="13"/>
      <c r="I100" s="13"/>
      <c r="J100" s="13"/>
      <c r="K100" s="13"/>
      <c r="L100" s="13"/>
    </row>
    <row r="101" spans="1:12" x14ac:dyDescent="0.2">
      <c r="A101" s="12" t="s">
        <v>111</v>
      </c>
      <c r="B101" s="13"/>
      <c r="C101" s="13"/>
      <c r="D101" s="13"/>
      <c r="E101" s="13"/>
      <c r="F101" s="13"/>
      <c r="G101" s="13"/>
      <c r="H101" s="13"/>
      <c r="I101" s="13"/>
      <c r="J101" s="13"/>
      <c r="K101" s="13"/>
      <c r="L101" s="13"/>
    </row>
    <row r="102" spans="1:12" x14ac:dyDescent="0.2">
      <c r="A102" s="13"/>
      <c r="B102" s="13"/>
      <c r="C102" s="13"/>
      <c r="D102" s="13"/>
      <c r="E102" s="13"/>
      <c r="F102" s="13"/>
      <c r="G102" s="13"/>
      <c r="H102" s="13"/>
      <c r="I102" s="13"/>
      <c r="J102" s="13"/>
      <c r="K102" s="13"/>
      <c r="L102" s="13"/>
    </row>
    <row r="103" spans="1:12" x14ac:dyDescent="0.2">
      <c r="A103" s="13"/>
      <c r="B103" s="13"/>
      <c r="C103" s="13"/>
      <c r="D103" s="13"/>
      <c r="E103" s="13"/>
      <c r="F103" s="13"/>
      <c r="G103" s="13"/>
      <c r="H103" s="13"/>
      <c r="I103" s="13"/>
      <c r="J103" s="13"/>
      <c r="K103" s="13"/>
      <c r="L103" s="13"/>
    </row>
    <row r="104" spans="1:12" x14ac:dyDescent="0.2">
      <c r="A104" s="13" t="s">
        <v>112</v>
      </c>
      <c r="B104" s="20" t="s">
        <v>113</v>
      </c>
      <c r="C104" s="13"/>
      <c r="D104" s="13"/>
      <c r="E104" s="13"/>
      <c r="F104" s="13"/>
      <c r="G104" s="13"/>
      <c r="H104" s="12" t="e">
        <f>TINV(2*0.01,B60)</f>
        <v>#NUM!</v>
      </c>
      <c r="I104" s="13"/>
      <c r="J104" s="13"/>
      <c r="K104" s="14"/>
      <c r="L104" s="13"/>
    </row>
    <row r="105" spans="1:12" x14ac:dyDescent="0.2">
      <c r="A105" s="13"/>
      <c r="B105" s="13"/>
      <c r="C105" s="13"/>
      <c r="D105" s="13"/>
      <c r="E105" s="13"/>
      <c r="F105" s="13"/>
      <c r="G105" s="13"/>
      <c r="H105" s="13"/>
      <c r="I105" s="13"/>
      <c r="J105" s="13"/>
      <c r="K105" s="13"/>
      <c r="L105" s="13"/>
    </row>
    <row r="106" spans="1:12" x14ac:dyDescent="0.2">
      <c r="A106" s="13"/>
      <c r="B106" s="13"/>
      <c r="C106" s="13"/>
      <c r="D106" s="13"/>
      <c r="E106" s="13"/>
      <c r="F106" s="13"/>
      <c r="G106" s="13"/>
      <c r="H106" s="13"/>
      <c r="I106" s="13"/>
      <c r="J106" s="13"/>
      <c r="K106" s="13"/>
      <c r="L106" s="13"/>
    </row>
    <row r="107" spans="1:12" x14ac:dyDescent="0.2">
      <c r="A107" s="13" t="s">
        <v>114</v>
      </c>
      <c r="B107" s="13"/>
      <c r="D107" s="13"/>
      <c r="E107" s="13"/>
      <c r="F107" s="82" t="e">
        <f>B74+H104*C98</f>
        <v>#DIV/0!</v>
      </c>
      <c r="G107" s="12"/>
      <c r="H107" s="13"/>
      <c r="I107" s="13"/>
      <c r="J107" s="13"/>
      <c r="K107" s="13"/>
      <c r="L107" s="13"/>
    </row>
    <row r="108" spans="1:12" x14ac:dyDescent="0.2">
      <c r="A108" s="13"/>
      <c r="B108" s="13"/>
      <c r="C108" s="13"/>
      <c r="D108" s="13"/>
      <c r="E108" s="13"/>
      <c r="F108" s="13"/>
      <c r="G108" s="13"/>
      <c r="H108" s="13"/>
      <c r="I108" s="13"/>
      <c r="J108" s="13"/>
      <c r="K108" s="13"/>
      <c r="L108" s="13"/>
    </row>
    <row r="109" spans="1:12" x14ac:dyDescent="0.2">
      <c r="A109" s="13"/>
      <c r="B109" s="13"/>
      <c r="C109" s="13"/>
      <c r="D109" s="13"/>
      <c r="E109" s="13"/>
      <c r="F109" s="13"/>
      <c r="G109" s="13"/>
      <c r="H109" s="13"/>
      <c r="I109" s="13"/>
      <c r="J109" s="13"/>
    </row>
    <row r="110" spans="1:12" x14ac:dyDescent="0.2">
      <c r="A110" s="13"/>
      <c r="B110" s="13"/>
      <c r="C110" s="13"/>
      <c r="D110" s="13"/>
      <c r="E110" s="13"/>
      <c r="F110" s="13"/>
      <c r="G110" s="13"/>
      <c r="H110" s="13"/>
      <c r="I110" s="13"/>
      <c r="J110" s="13"/>
    </row>
    <row r="111" spans="1:12" x14ac:dyDescent="0.2">
      <c r="A111" s="13"/>
      <c r="B111" s="13"/>
      <c r="C111" s="13"/>
      <c r="D111" s="13"/>
      <c r="E111" s="13"/>
      <c r="F111" s="13"/>
      <c r="G111" s="13"/>
      <c r="H111" s="13"/>
      <c r="I111" s="13"/>
      <c r="J111" s="13"/>
    </row>
    <row r="112" spans="1:12" x14ac:dyDescent="0.2">
      <c r="A112" s="13"/>
      <c r="B112" s="13"/>
      <c r="C112" s="13"/>
      <c r="D112" s="13"/>
      <c r="E112" s="13"/>
      <c r="F112" s="13"/>
      <c r="G112" s="13"/>
      <c r="H112" s="13"/>
      <c r="I112" s="13"/>
      <c r="J112" s="13"/>
    </row>
    <row r="113" spans="1:10" x14ac:dyDescent="0.2">
      <c r="A113" s="13"/>
      <c r="B113" s="13"/>
      <c r="C113" s="13"/>
      <c r="D113" s="13"/>
      <c r="E113" s="13"/>
      <c r="F113" s="13"/>
      <c r="G113" s="13"/>
      <c r="H113" s="13"/>
      <c r="I113" s="13"/>
      <c r="J113" s="13"/>
    </row>
    <row r="114" spans="1:10" x14ac:dyDescent="0.2">
      <c r="A114" s="13"/>
      <c r="B114" s="20"/>
      <c r="C114" s="13"/>
      <c r="D114" s="13"/>
      <c r="E114" s="13"/>
      <c r="F114" s="13"/>
      <c r="G114" s="13"/>
      <c r="H114" s="13"/>
      <c r="I114" s="13"/>
      <c r="J114" s="13"/>
    </row>
    <row r="115" spans="1:10" x14ac:dyDescent="0.2">
      <c r="A115" s="13"/>
      <c r="B115" s="13"/>
      <c r="C115" s="13"/>
      <c r="D115" s="13"/>
      <c r="E115" s="13"/>
      <c r="F115" s="13"/>
      <c r="G115" s="13"/>
      <c r="H115" s="13"/>
      <c r="I115" s="13"/>
      <c r="J115" s="13"/>
    </row>
    <row r="116" spans="1:10" x14ac:dyDescent="0.2">
      <c r="A116" s="13"/>
      <c r="B116" s="13"/>
      <c r="C116" s="13"/>
      <c r="D116" s="13"/>
      <c r="E116" s="13"/>
      <c r="F116" s="13"/>
      <c r="G116" s="13"/>
      <c r="H116" s="13"/>
      <c r="I116" s="13"/>
      <c r="J116" s="13"/>
    </row>
    <row r="117" spans="1:10" x14ac:dyDescent="0.2">
      <c r="A117" s="13"/>
      <c r="B117" s="13"/>
      <c r="C117" s="13"/>
      <c r="D117" s="13"/>
      <c r="E117" s="13"/>
      <c r="F117" s="13"/>
      <c r="G117" s="13"/>
      <c r="H117" s="13"/>
      <c r="I117" s="13"/>
      <c r="J117" s="13"/>
    </row>
    <row r="118" spans="1:10" x14ac:dyDescent="0.2">
      <c r="A118" s="13"/>
      <c r="B118" s="13"/>
      <c r="C118" s="13"/>
      <c r="D118" s="13"/>
      <c r="E118" s="13"/>
      <c r="F118" s="13"/>
      <c r="G118" s="13"/>
      <c r="H118" s="13"/>
      <c r="I118" s="13"/>
      <c r="J118" s="13"/>
    </row>
    <row r="119" spans="1:10" x14ac:dyDescent="0.2">
      <c r="A119" s="13"/>
      <c r="B119" s="13"/>
      <c r="C119" s="13"/>
      <c r="D119" s="13"/>
      <c r="E119" s="13"/>
      <c r="F119" s="13"/>
      <c r="G119" s="13"/>
      <c r="H119" s="13"/>
      <c r="I119" s="13"/>
      <c r="J119" s="13"/>
    </row>
    <row r="120" spans="1:10" x14ac:dyDescent="0.2">
      <c r="A120" s="13"/>
      <c r="B120" s="13"/>
      <c r="C120" s="13"/>
      <c r="D120" s="13"/>
      <c r="E120" s="13"/>
      <c r="F120" s="13"/>
      <c r="G120" s="13"/>
      <c r="H120" s="13"/>
      <c r="I120" s="13"/>
      <c r="J120" s="13"/>
    </row>
    <row r="121" spans="1:10" x14ac:dyDescent="0.2">
      <c r="A121" s="13"/>
      <c r="B121" s="13"/>
      <c r="C121" s="13"/>
      <c r="D121" s="13"/>
      <c r="E121" s="13"/>
      <c r="F121" s="13"/>
      <c r="G121" s="13"/>
      <c r="H121" s="13"/>
      <c r="I121" s="13"/>
      <c r="J121" s="13"/>
    </row>
    <row r="122" spans="1:10" x14ac:dyDescent="0.2">
      <c r="A122" s="13"/>
      <c r="B122" s="13"/>
      <c r="C122" s="13"/>
      <c r="D122" s="13"/>
      <c r="E122" s="13"/>
      <c r="F122" s="13"/>
      <c r="G122" s="13"/>
      <c r="H122" s="13"/>
      <c r="I122" s="13"/>
      <c r="J122" s="13"/>
    </row>
    <row r="123" spans="1:10" x14ac:dyDescent="0.2">
      <c r="A123" s="13"/>
      <c r="B123" s="13"/>
      <c r="C123" s="13"/>
      <c r="D123" s="13"/>
      <c r="E123" s="13"/>
      <c r="F123" s="13"/>
      <c r="G123" s="13"/>
      <c r="H123" s="13"/>
      <c r="I123" s="13"/>
      <c r="J123" s="13"/>
    </row>
    <row r="124" spans="1:10" x14ac:dyDescent="0.2">
      <c r="A124" s="13"/>
      <c r="B124" s="13"/>
      <c r="C124" s="13"/>
      <c r="D124" s="13"/>
      <c r="E124" s="13"/>
      <c r="F124" s="13"/>
      <c r="G124" s="13"/>
      <c r="H124" s="13"/>
      <c r="I124" s="13"/>
      <c r="J124" s="13"/>
    </row>
    <row r="125" spans="1:10" x14ac:dyDescent="0.2">
      <c r="A125" s="13"/>
      <c r="B125" s="13"/>
      <c r="C125" s="13"/>
      <c r="D125" s="13"/>
      <c r="E125" s="13"/>
      <c r="F125" s="13"/>
      <c r="G125" s="13"/>
      <c r="H125" s="13"/>
      <c r="I125" s="13"/>
      <c r="J125" s="13"/>
    </row>
    <row r="126" spans="1:10" x14ac:dyDescent="0.2">
      <c r="A126" s="13"/>
      <c r="B126" s="13"/>
      <c r="C126" s="13"/>
      <c r="D126" s="13"/>
      <c r="E126" s="13"/>
      <c r="F126" s="13"/>
      <c r="G126" s="13"/>
      <c r="H126" s="13"/>
      <c r="I126" s="13"/>
      <c r="J126" s="13"/>
    </row>
    <row r="127" spans="1:10" x14ac:dyDescent="0.2">
      <c r="A127" s="13"/>
      <c r="B127" s="13"/>
      <c r="C127" s="13"/>
      <c r="D127" s="13"/>
      <c r="E127" s="13"/>
      <c r="F127" s="13"/>
      <c r="G127" s="13"/>
      <c r="H127" s="13"/>
      <c r="I127" s="13"/>
      <c r="J127" s="13"/>
    </row>
    <row r="128" spans="1:10" x14ac:dyDescent="0.2">
      <c r="A128" s="13"/>
      <c r="B128" s="13"/>
      <c r="C128" s="13"/>
      <c r="D128" s="13"/>
      <c r="E128" s="13"/>
      <c r="F128" s="13"/>
      <c r="G128" s="13"/>
      <c r="H128" s="13"/>
      <c r="I128" s="13"/>
      <c r="J128" s="13"/>
    </row>
    <row r="129" spans="1:10" x14ac:dyDescent="0.2">
      <c r="A129" s="13"/>
      <c r="B129" s="13"/>
      <c r="C129" s="13"/>
      <c r="D129" s="13"/>
      <c r="E129" s="13"/>
      <c r="F129" s="13"/>
      <c r="G129" s="13"/>
      <c r="H129" s="13"/>
      <c r="I129" s="13"/>
      <c r="J129" s="13"/>
    </row>
    <row r="130" spans="1:10" x14ac:dyDescent="0.2">
      <c r="A130" s="13"/>
      <c r="B130" s="13"/>
      <c r="C130" s="13"/>
      <c r="D130" s="13"/>
      <c r="E130" s="13"/>
      <c r="F130" s="13"/>
      <c r="G130" s="13"/>
      <c r="H130" s="13"/>
      <c r="I130" s="13"/>
      <c r="J130" s="13"/>
    </row>
    <row r="131" spans="1:10" x14ac:dyDescent="0.2">
      <c r="A131" s="13"/>
      <c r="B131" s="13"/>
      <c r="C131" s="13"/>
      <c r="D131" s="13"/>
      <c r="E131" s="13"/>
      <c r="F131" s="13"/>
      <c r="G131" s="13"/>
      <c r="H131" s="13"/>
      <c r="I131" s="13"/>
      <c r="J131" s="13"/>
    </row>
    <row r="132" spans="1:10" x14ac:dyDescent="0.2">
      <c r="A132" s="13"/>
      <c r="B132" s="13"/>
      <c r="C132" s="13"/>
      <c r="D132" s="13"/>
      <c r="E132" s="13"/>
      <c r="F132" s="13"/>
      <c r="G132" s="13"/>
      <c r="H132" s="13"/>
      <c r="I132" s="13"/>
      <c r="J132" s="13"/>
    </row>
    <row r="133" spans="1:10" x14ac:dyDescent="0.2">
      <c r="A133" s="13"/>
      <c r="B133" s="13"/>
      <c r="C133" s="13"/>
      <c r="D133" s="13"/>
      <c r="E133" s="13"/>
      <c r="F133" s="13"/>
      <c r="G133" s="13"/>
      <c r="H133" s="13"/>
      <c r="I133" s="13"/>
      <c r="J133" s="13"/>
    </row>
    <row r="134" spans="1:10" x14ac:dyDescent="0.2">
      <c r="A134" s="13"/>
      <c r="B134" s="13"/>
      <c r="C134" s="13"/>
      <c r="D134" s="13"/>
      <c r="E134" s="13"/>
      <c r="F134" s="13"/>
      <c r="G134" s="13"/>
      <c r="H134" s="13"/>
      <c r="I134" s="13"/>
      <c r="J134" s="13"/>
    </row>
    <row r="135" spans="1:10" x14ac:dyDescent="0.2">
      <c r="A135" s="13"/>
      <c r="B135" s="13"/>
      <c r="C135" s="13"/>
      <c r="D135" s="13"/>
      <c r="E135" s="13"/>
      <c r="F135" s="13"/>
      <c r="G135" s="13"/>
      <c r="H135" s="13"/>
      <c r="I135" s="13"/>
      <c r="J135" s="13"/>
    </row>
    <row r="136" spans="1:10" x14ac:dyDescent="0.2">
      <c r="A136" s="13"/>
      <c r="B136" s="13"/>
      <c r="C136" s="13"/>
      <c r="D136" s="13"/>
      <c r="E136" s="13"/>
      <c r="F136" s="13"/>
      <c r="G136" s="13"/>
      <c r="H136" s="13"/>
      <c r="I136" s="13"/>
      <c r="J136" s="13"/>
    </row>
    <row r="137" spans="1:10" x14ac:dyDescent="0.2">
      <c r="A137" s="13"/>
      <c r="B137" s="13"/>
      <c r="C137" s="13"/>
      <c r="D137" s="13"/>
      <c r="E137" s="13"/>
      <c r="F137" s="13"/>
      <c r="G137" s="13"/>
      <c r="H137" s="13"/>
      <c r="I137" s="13"/>
      <c r="J137" s="13"/>
    </row>
    <row r="138" spans="1:10" x14ac:dyDescent="0.2">
      <c r="A138" s="13"/>
      <c r="B138" s="13"/>
      <c r="C138" s="13"/>
      <c r="D138" s="13"/>
      <c r="E138" s="13"/>
      <c r="F138" s="13"/>
      <c r="G138" s="13"/>
      <c r="H138" s="13"/>
      <c r="I138" s="13"/>
      <c r="J138" s="13"/>
    </row>
    <row r="139" spans="1:10" x14ac:dyDescent="0.2">
      <c r="A139" s="13"/>
      <c r="B139" s="13"/>
      <c r="C139" s="13"/>
      <c r="D139" s="13"/>
      <c r="E139" s="13"/>
      <c r="F139" s="13"/>
      <c r="G139" s="13"/>
      <c r="H139" s="13"/>
      <c r="I139" s="13"/>
      <c r="J139" s="13"/>
    </row>
    <row r="140" spans="1:10" x14ac:dyDescent="0.2">
      <c r="A140" s="13"/>
      <c r="B140" s="13"/>
      <c r="C140" s="13"/>
      <c r="D140" s="13"/>
      <c r="E140" s="13"/>
      <c r="F140" s="13"/>
      <c r="G140" s="13"/>
      <c r="H140" s="13"/>
      <c r="I140" s="13"/>
      <c r="J140" s="13"/>
    </row>
    <row r="141" spans="1:10" x14ac:dyDescent="0.2">
      <c r="A141" s="13"/>
      <c r="B141" s="13"/>
      <c r="C141" s="13"/>
      <c r="D141" s="13"/>
      <c r="E141" s="13"/>
      <c r="F141" s="13"/>
      <c r="G141" s="13"/>
      <c r="H141" s="13"/>
      <c r="I141" s="13"/>
      <c r="J141" s="13"/>
    </row>
    <row r="142" spans="1:10" x14ac:dyDescent="0.2">
      <c r="A142" s="13"/>
      <c r="B142" s="13"/>
      <c r="C142" s="13"/>
      <c r="D142" s="13"/>
      <c r="E142" s="13"/>
      <c r="F142" s="13"/>
      <c r="G142" s="13"/>
      <c r="H142" s="13"/>
      <c r="I142" s="13"/>
      <c r="J142" s="13"/>
    </row>
    <row r="143" spans="1:10" x14ac:dyDescent="0.2">
      <c r="A143" s="13"/>
      <c r="B143" s="13"/>
      <c r="C143" s="13"/>
      <c r="D143" s="13"/>
      <c r="E143" s="13"/>
      <c r="F143" s="13"/>
      <c r="G143" s="13"/>
      <c r="H143" s="13"/>
      <c r="I143" s="13"/>
      <c r="J143" s="13"/>
    </row>
    <row r="144" spans="1:10" x14ac:dyDescent="0.2">
      <c r="A144" s="13"/>
      <c r="B144" s="13"/>
      <c r="C144" s="13"/>
      <c r="D144" s="13"/>
      <c r="E144" s="13"/>
      <c r="F144" s="13"/>
      <c r="G144" s="13"/>
      <c r="H144" s="13"/>
      <c r="I144" s="13"/>
      <c r="J144" s="13"/>
    </row>
    <row r="145" spans="1:10" x14ac:dyDescent="0.2">
      <c r="A145" s="13"/>
      <c r="B145" s="13"/>
      <c r="C145" s="13"/>
      <c r="D145" s="13"/>
      <c r="E145" s="13"/>
      <c r="F145" s="13"/>
      <c r="G145" s="13"/>
      <c r="H145" s="13"/>
      <c r="I145" s="13"/>
      <c r="J145" s="13"/>
    </row>
    <row r="146" spans="1:10" x14ac:dyDescent="0.2">
      <c r="A146" s="13"/>
      <c r="B146" s="13"/>
      <c r="C146" s="13"/>
      <c r="D146" s="13"/>
      <c r="E146" s="13"/>
      <c r="F146" s="13"/>
      <c r="G146" s="13"/>
      <c r="H146" s="13"/>
      <c r="I146" s="13"/>
      <c r="J146" s="13"/>
    </row>
    <row r="147" spans="1:10" x14ac:dyDescent="0.2">
      <c r="A147" s="13"/>
      <c r="B147" s="13"/>
      <c r="C147" s="13"/>
      <c r="D147" s="13"/>
      <c r="E147" s="13"/>
      <c r="F147" s="13"/>
      <c r="G147" s="13"/>
      <c r="H147" s="13"/>
      <c r="I147" s="13"/>
      <c r="J147" s="13"/>
    </row>
    <row r="148" spans="1:10" x14ac:dyDescent="0.2">
      <c r="A148" s="13"/>
      <c r="B148" s="13"/>
      <c r="C148" s="13"/>
      <c r="D148" s="13"/>
      <c r="E148" s="13"/>
      <c r="F148" s="13"/>
      <c r="G148" s="13"/>
      <c r="H148" s="13"/>
      <c r="I148" s="13"/>
      <c r="J148" s="13"/>
    </row>
    <row r="149" spans="1:10" x14ac:dyDescent="0.2">
      <c r="A149" s="13"/>
      <c r="B149" s="13"/>
      <c r="C149" s="13"/>
      <c r="D149" s="13"/>
      <c r="E149" s="13"/>
      <c r="F149" s="13"/>
      <c r="G149" s="13"/>
      <c r="H149" s="13"/>
      <c r="I149" s="13"/>
      <c r="J149" s="13"/>
    </row>
    <row r="150" spans="1:10" x14ac:dyDescent="0.2">
      <c r="A150" s="13"/>
      <c r="B150" s="13"/>
      <c r="C150" s="13"/>
      <c r="D150" s="13"/>
      <c r="E150" s="13"/>
      <c r="F150" s="13"/>
      <c r="G150" s="13"/>
      <c r="H150" s="13"/>
      <c r="I150" s="13"/>
      <c r="J150" s="13"/>
    </row>
    <row r="151" spans="1:10" x14ac:dyDescent="0.2">
      <c r="A151" s="13"/>
      <c r="B151" s="13"/>
      <c r="C151" s="13"/>
      <c r="D151" s="13"/>
      <c r="E151" s="13"/>
      <c r="F151" s="13"/>
      <c r="G151" s="13"/>
      <c r="H151" s="13"/>
      <c r="I151" s="13"/>
      <c r="J151" s="13"/>
    </row>
    <row r="152" spans="1:10" x14ac:dyDescent="0.2">
      <c r="A152" s="13"/>
      <c r="B152" s="13"/>
      <c r="C152" s="13"/>
      <c r="D152" s="13"/>
      <c r="E152" s="13"/>
      <c r="F152" s="13"/>
      <c r="G152" s="13"/>
      <c r="H152" s="13"/>
      <c r="I152" s="13"/>
      <c r="J152" s="13"/>
    </row>
    <row r="153" spans="1:10" x14ac:dyDescent="0.2">
      <c r="A153" s="13"/>
      <c r="B153" s="13"/>
      <c r="C153" s="13"/>
      <c r="D153" s="13"/>
      <c r="E153" s="13"/>
      <c r="F153" s="13"/>
      <c r="G153" s="13"/>
      <c r="H153" s="13"/>
      <c r="I153" s="13"/>
      <c r="J153" s="13"/>
    </row>
    <row r="154" spans="1:10" x14ac:dyDescent="0.2">
      <c r="A154" s="13"/>
      <c r="B154" s="13"/>
      <c r="C154" s="13"/>
      <c r="D154" s="13"/>
      <c r="E154" s="13"/>
      <c r="F154" s="13"/>
      <c r="G154" s="13"/>
      <c r="H154" s="13"/>
      <c r="I154" s="13"/>
      <c r="J154" s="13"/>
    </row>
    <row r="155" spans="1:10" x14ac:dyDescent="0.2">
      <c r="A155" s="13"/>
      <c r="B155" s="13"/>
      <c r="C155" s="13"/>
      <c r="D155" s="13"/>
      <c r="E155" s="13"/>
      <c r="F155" s="13"/>
      <c r="G155" s="13"/>
      <c r="H155" s="13"/>
      <c r="I155" s="13"/>
      <c r="J155" s="13"/>
    </row>
    <row r="156" spans="1:10" x14ac:dyDescent="0.2">
      <c r="A156" s="13"/>
      <c r="B156" s="13"/>
      <c r="C156" s="13"/>
      <c r="D156" s="13"/>
      <c r="E156" s="13"/>
      <c r="F156" s="13"/>
      <c r="G156" s="13"/>
      <c r="H156" s="13"/>
      <c r="I156" s="13"/>
      <c r="J156" s="13"/>
    </row>
    <row r="157" spans="1:10" x14ac:dyDescent="0.2">
      <c r="A157" s="13"/>
      <c r="B157" s="13"/>
      <c r="C157" s="13"/>
      <c r="D157" s="13"/>
      <c r="E157" s="13"/>
      <c r="F157" s="13"/>
      <c r="G157" s="13"/>
      <c r="H157" s="13"/>
      <c r="I157" s="13"/>
      <c r="J157" s="13"/>
    </row>
    <row r="158" spans="1:10" x14ac:dyDescent="0.2">
      <c r="A158" s="13"/>
      <c r="B158" s="13"/>
      <c r="C158" s="13"/>
      <c r="D158" s="13"/>
      <c r="E158" s="13"/>
      <c r="F158" s="13"/>
      <c r="G158" s="13"/>
      <c r="H158" s="13"/>
      <c r="I158" s="13"/>
      <c r="J158" s="13"/>
    </row>
    <row r="159" spans="1:10" x14ac:dyDescent="0.2">
      <c r="A159" s="13"/>
      <c r="B159" s="13"/>
      <c r="C159" s="13"/>
      <c r="D159" s="13"/>
      <c r="E159" s="13"/>
      <c r="F159" s="13"/>
      <c r="G159" s="13"/>
      <c r="H159" s="13"/>
      <c r="I159" s="13"/>
      <c r="J159" s="13"/>
    </row>
    <row r="160" spans="1:10" x14ac:dyDescent="0.2">
      <c r="A160" s="13"/>
      <c r="B160" s="13"/>
      <c r="C160" s="13"/>
      <c r="D160" s="13"/>
      <c r="E160" s="13"/>
      <c r="F160" s="13"/>
      <c r="G160" s="13"/>
      <c r="H160" s="13"/>
      <c r="I160" s="13"/>
      <c r="J160" s="13"/>
    </row>
    <row r="161" spans="1:10" x14ac:dyDescent="0.2">
      <c r="A161" s="13"/>
      <c r="B161" s="13"/>
      <c r="C161" s="13"/>
      <c r="D161" s="13"/>
      <c r="E161" s="13"/>
      <c r="F161" s="13"/>
      <c r="G161" s="13"/>
      <c r="H161" s="13"/>
      <c r="I161" s="13"/>
      <c r="J161" s="13"/>
    </row>
    <row r="162" spans="1:10" x14ac:dyDescent="0.2">
      <c r="A162" s="13"/>
      <c r="B162" s="13"/>
      <c r="C162" s="13"/>
      <c r="D162" s="13"/>
      <c r="E162" s="13"/>
      <c r="F162" s="13"/>
      <c r="G162" s="13"/>
      <c r="H162" s="13"/>
      <c r="I162" s="13"/>
      <c r="J162" s="13"/>
    </row>
    <row r="163" spans="1:10" x14ac:dyDescent="0.2">
      <c r="A163" s="13"/>
      <c r="B163" s="13"/>
      <c r="C163" s="13"/>
      <c r="D163" s="13"/>
      <c r="E163" s="13"/>
      <c r="F163" s="13"/>
      <c r="G163" s="13"/>
      <c r="H163" s="13"/>
      <c r="I163" s="13"/>
      <c r="J163" s="13"/>
    </row>
    <row r="164" spans="1:10" x14ac:dyDescent="0.2">
      <c r="A164" s="13"/>
      <c r="B164" s="13"/>
      <c r="C164" s="13"/>
      <c r="D164" s="13"/>
      <c r="E164" s="13"/>
      <c r="F164" s="13"/>
      <c r="G164" s="13"/>
      <c r="H164" s="13"/>
      <c r="I164" s="13"/>
      <c r="J164" s="13"/>
    </row>
    <row r="165" spans="1:10" x14ac:dyDescent="0.2">
      <c r="A165" s="13"/>
      <c r="B165" s="13"/>
      <c r="C165" s="13"/>
      <c r="D165" s="13"/>
      <c r="E165" s="13"/>
      <c r="F165" s="13"/>
      <c r="G165" s="13"/>
      <c r="H165" s="13"/>
      <c r="I165" s="13"/>
      <c r="J165" s="13"/>
    </row>
    <row r="166" spans="1:10" x14ac:dyDescent="0.2">
      <c r="A166" s="13"/>
      <c r="B166" s="13"/>
      <c r="C166" s="13"/>
      <c r="D166" s="13"/>
      <c r="E166" s="13"/>
      <c r="F166" s="13"/>
      <c r="G166" s="13"/>
      <c r="H166" s="13"/>
      <c r="I166" s="13"/>
      <c r="J166" s="13"/>
    </row>
    <row r="167" spans="1:10" x14ac:dyDescent="0.2">
      <c r="A167" s="13"/>
      <c r="B167" s="13"/>
      <c r="C167" s="13"/>
      <c r="D167" s="13"/>
      <c r="E167" s="13"/>
      <c r="F167" s="13"/>
      <c r="G167" s="13"/>
      <c r="H167" s="13"/>
      <c r="I167" s="13"/>
      <c r="J167" s="13"/>
    </row>
    <row r="168" spans="1:10" x14ac:dyDescent="0.2">
      <c r="A168" s="13"/>
      <c r="B168" s="13"/>
      <c r="C168" s="13"/>
      <c r="D168" s="13"/>
      <c r="E168" s="13"/>
      <c r="F168" s="13"/>
      <c r="G168" s="13"/>
      <c r="H168" s="13"/>
      <c r="I168" s="13"/>
      <c r="J168" s="13"/>
    </row>
    <row r="169" spans="1:10" x14ac:dyDescent="0.2">
      <c r="A169" s="13"/>
      <c r="B169" s="13"/>
      <c r="C169" s="13"/>
      <c r="D169" s="13"/>
      <c r="E169" s="13"/>
      <c r="F169" s="13"/>
      <c r="G169" s="13"/>
      <c r="H169" s="13"/>
      <c r="I169" s="13"/>
      <c r="J169" s="13"/>
    </row>
    <row r="170" spans="1:10" x14ac:dyDescent="0.2">
      <c r="A170" s="13"/>
      <c r="B170" s="13"/>
      <c r="C170" s="13"/>
      <c r="D170" s="13"/>
      <c r="E170" s="13"/>
      <c r="F170" s="13"/>
      <c r="G170" s="13"/>
      <c r="H170" s="13"/>
      <c r="I170" s="13"/>
      <c r="J170" s="13"/>
    </row>
    <row r="171" spans="1:10" x14ac:dyDescent="0.2">
      <c r="A171" s="13"/>
      <c r="B171" s="13"/>
      <c r="C171" s="13"/>
      <c r="D171" s="13"/>
      <c r="E171" s="13"/>
      <c r="F171" s="13"/>
      <c r="G171" s="13"/>
      <c r="H171" s="13"/>
      <c r="I171" s="13"/>
      <c r="J171" s="13"/>
    </row>
    <row r="172" spans="1:10" x14ac:dyDescent="0.2">
      <c r="A172" s="13"/>
      <c r="B172" s="13"/>
      <c r="C172" s="13"/>
      <c r="D172" s="13"/>
      <c r="E172" s="13"/>
      <c r="F172" s="13"/>
      <c r="G172" s="13"/>
      <c r="H172" s="13"/>
      <c r="I172" s="13"/>
      <c r="J172" s="13"/>
    </row>
    <row r="173" spans="1:10" x14ac:dyDescent="0.2">
      <c r="A173" s="13"/>
      <c r="B173" s="13"/>
      <c r="C173" s="13"/>
      <c r="D173" s="13"/>
      <c r="E173" s="13"/>
      <c r="F173" s="13"/>
      <c r="G173" s="13"/>
      <c r="H173" s="13"/>
      <c r="I173" s="13"/>
      <c r="J173" s="13"/>
    </row>
    <row r="174" spans="1:10" x14ac:dyDescent="0.2">
      <c r="A174" s="13"/>
      <c r="B174" s="13"/>
      <c r="C174" s="13"/>
      <c r="D174" s="13"/>
      <c r="E174" s="13"/>
      <c r="F174" s="13"/>
      <c r="G174" s="13"/>
      <c r="H174" s="13"/>
      <c r="I174" s="13"/>
      <c r="J174" s="13"/>
    </row>
    <row r="175" spans="1:10" x14ac:dyDescent="0.2">
      <c r="A175" s="13"/>
      <c r="B175" s="13"/>
      <c r="C175" s="13"/>
      <c r="D175" s="13"/>
      <c r="E175" s="13"/>
      <c r="F175" s="13"/>
      <c r="G175" s="13"/>
      <c r="H175" s="13"/>
      <c r="I175" s="13"/>
      <c r="J175" s="13"/>
    </row>
    <row r="176" spans="1:10" x14ac:dyDescent="0.2">
      <c r="A176" s="13"/>
      <c r="B176" s="13"/>
      <c r="C176" s="13"/>
      <c r="D176" s="13"/>
      <c r="E176" s="13"/>
      <c r="F176" s="13"/>
      <c r="G176" s="13"/>
      <c r="H176" s="13"/>
      <c r="I176" s="13"/>
      <c r="J176" s="13"/>
    </row>
    <row r="177" spans="1:10" x14ac:dyDescent="0.2">
      <c r="A177" s="13"/>
      <c r="B177" s="13"/>
      <c r="C177" s="13"/>
      <c r="D177" s="13"/>
      <c r="E177" s="13"/>
      <c r="F177" s="13"/>
      <c r="G177" s="13"/>
      <c r="H177" s="13"/>
      <c r="I177" s="13"/>
      <c r="J177" s="13"/>
    </row>
    <row r="178" spans="1:10" x14ac:dyDescent="0.2">
      <c r="A178" s="13"/>
      <c r="B178" s="13"/>
      <c r="C178" s="13"/>
      <c r="D178" s="13"/>
      <c r="E178" s="13"/>
      <c r="F178" s="13"/>
      <c r="G178" s="13"/>
      <c r="H178" s="13"/>
      <c r="I178" s="13"/>
      <c r="J178" s="13"/>
    </row>
    <row r="179" spans="1:10" x14ac:dyDescent="0.2">
      <c r="A179" s="13"/>
      <c r="B179" s="13"/>
      <c r="C179" s="13"/>
      <c r="D179" s="13"/>
      <c r="E179" s="13"/>
      <c r="F179" s="13"/>
      <c r="G179" s="13"/>
      <c r="H179" s="13"/>
      <c r="I179" s="13"/>
      <c r="J179" s="13"/>
    </row>
    <row r="180" spans="1:10" x14ac:dyDescent="0.2">
      <c r="A180" s="13"/>
      <c r="B180" s="13"/>
      <c r="C180" s="13"/>
      <c r="D180" s="13"/>
      <c r="E180" s="13"/>
      <c r="F180" s="13"/>
      <c r="G180" s="13"/>
      <c r="H180" s="13"/>
      <c r="I180" s="13"/>
      <c r="J180" s="13"/>
    </row>
    <row r="181" spans="1:10" x14ac:dyDescent="0.2">
      <c r="A181" s="13"/>
      <c r="B181" s="13"/>
      <c r="C181" s="13"/>
      <c r="D181" s="13"/>
      <c r="E181" s="13"/>
      <c r="F181" s="13"/>
      <c r="G181" s="13"/>
      <c r="H181" s="13"/>
      <c r="I181" s="13"/>
      <c r="J181" s="13"/>
    </row>
    <row r="182" spans="1:10" x14ac:dyDescent="0.2">
      <c r="A182" s="13"/>
      <c r="B182" s="13"/>
      <c r="C182" s="13"/>
      <c r="D182" s="13"/>
      <c r="E182" s="13"/>
      <c r="F182" s="13"/>
      <c r="G182" s="13"/>
      <c r="H182" s="13"/>
      <c r="I182" s="13"/>
      <c r="J182" s="13"/>
    </row>
    <row r="183" spans="1:10" x14ac:dyDescent="0.2">
      <c r="A183" s="13"/>
      <c r="B183" s="13"/>
      <c r="C183" s="13"/>
      <c r="D183" s="13"/>
      <c r="E183" s="13"/>
      <c r="F183" s="13"/>
      <c r="G183" s="13"/>
      <c r="H183" s="13"/>
      <c r="I183" s="13"/>
      <c r="J183" s="13"/>
    </row>
    <row r="184" spans="1:10" x14ac:dyDescent="0.2">
      <c r="A184" s="13"/>
      <c r="B184" s="13"/>
      <c r="C184" s="13"/>
      <c r="D184" s="13"/>
      <c r="E184" s="13"/>
      <c r="F184" s="13"/>
      <c r="G184" s="13"/>
      <c r="H184" s="13"/>
      <c r="I184" s="13"/>
      <c r="J184" s="13"/>
    </row>
    <row r="185" spans="1:10" x14ac:dyDescent="0.2">
      <c r="A185" s="13"/>
      <c r="B185" s="13"/>
      <c r="C185" s="13"/>
      <c r="D185" s="13"/>
      <c r="E185" s="13"/>
      <c r="F185" s="13"/>
      <c r="G185" s="13"/>
      <c r="H185" s="13"/>
      <c r="I185" s="13"/>
      <c r="J185" s="13"/>
    </row>
    <row r="186" spans="1:10" x14ac:dyDescent="0.2">
      <c r="A186" s="13"/>
      <c r="B186" s="13"/>
      <c r="C186" s="13"/>
      <c r="D186" s="13"/>
      <c r="E186" s="13"/>
      <c r="F186" s="13"/>
      <c r="G186" s="13"/>
      <c r="H186" s="13"/>
      <c r="I186" s="13"/>
      <c r="J186" s="13"/>
    </row>
    <row r="187" spans="1:10" x14ac:dyDescent="0.2">
      <c r="A187" s="13"/>
      <c r="B187" s="13"/>
      <c r="C187" s="13"/>
      <c r="D187" s="13"/>
      <c r="E187" s="13"/>
      <c r="F187" s="13"/>
      <c r="G187" s="13"/>
      <c r="H187" s="13"/>
      <c r="I187" s="13"/>
      <c r="J187" s="13"/>
    </row>
    <row r="188" spans="1:10" x14ac:dyDescent="0.2">
      <c r="A188" s="13"/>
      <c r="B188" s="13"/>
      <c r="C188" s="13"/>
      <c r="D188" s="13"/>
      <c r="E188" s="13"/>
      <c r="F188" s="13"/>
      <c r="G188" s="13"/>
      <c r="H188" s="13"/>
      <c r="I188" s="13"/>
      <c r="J188" s="13"/>
    </row>
    <row r="189" spans="1:10" x14ac:dyDescent="0.2">
      <c r="A189" s="13"/>
      <c r="B189" s="13"/>
      <c r="C189" s="13"/>
      <c r="D189" s="13"/>
      <c r="E189" s="13"/>
      <c r="F189" s="13"/>
      <c r="G189" s="13"/>
      <c r="H189" s="13"/>
      <c r="I189" s="13"/>
      <c r="J189" s="13"/>
    </row>
    <row r="190" spans="1:10" x14ac:dyDescent="0.2">
      <c r="A190" s="13"/>
      <c r="B190" s="13"/>
      <c r="C190" s="13"/>
      <c r="D190" s="13"/>
      <c r="E190" s="13"/>
      <c r="F190" s="13"/>
      <c r="G190" s="13"/>
      <c r="H190" s="13"/>
      <c r="I190" s="13"/>
      <c r="J190" s="13"/>
    </row>
    <row r="191" spans="1:10" x14ac:dyDescent="0.2">
      <c r="A191" s="13"/>
      <c r="B191" s="13"/>
      <c r="C191" s="13"/>
      <c r="D191" s="13"/>
      <c r="E191" s="13"/>
      <c r="F191" s="13"/>
      <c r="G191" s="13"/>
      <c r="H191" s="13"/>
      <c r="I191" s="13"/>
      <c r="J191" s="13"/>
    </row>
    <row r="192" spans="1:10" x14ac:dyDescent="0.2">
      <c r="A192" s="13"/>
      <c r="B192" s="13"/>
      <c r="C192" s="13"/>
      <c r="D192" s="13"/>
      <c r="E192" s="13"/>
      <c r="F192" s="13"/>
      <c r="G192" s="13"/>
      <c r="H192" s="13"/>
      <c r="I192" s="13"/>
      <c r="J192" s="13"/>
    </row>
    <row r="193" spans="1:10" x14ac:dyDescent="0.2">
      <c r="A193" s="13"/>
      <c r="B193" s="13"/>
      <c r="C193" s="13"/>
      <c r="D193" s="13"/>
      <c r="E193" s="13"/>
      <c r="F193" s="13"/>
      <c r="G193" s="13"/>
      <c r="H193" s="13"/>
      <c r="I193" s="13"/>
      <c r="J193" s="13"/>
    </row>
    <row r="194" spans="1:10" x14ac:dyDescent="0.2">
      <c r="A194" s="13"/>
      <c r="B194" s="13"/>
      <c r="C194" s="13"/>
      <c r="D194" s="13"/>
      <c r="E194" s="13"/>
      <c r="F194" s="13"/>
      <c r="G194" s="13"/>
      <c r="H194" s="13"/>
      <c r="I194" s="13"/>
      <c r="J194" s="13"/>
    </row>
    <row r="195" spans="1:10" x14ac:dyDescent="0.2">
      <c r="A195" s="13"/>
      <c r="B195" s="13"/>
      <c r="C195" s="13"/>
      <c r="D195" s="13"/>
      <c r="E195" s="13"/>
      <c r="F195" s="13"/>
      <c r="G195" s="13"/>
      <c r="H195" s="13"/>
      <c r="I195" s="13"/>
      <c r="J195" s="13"/>
    </row>
    <row r="196" spans="1:10" x14ac:dyDescent="0.2">
      <c r="A196" s="13"/>
      <c r="B196" s="13"/>
      <c r="C196" s="13"/>
      <c r="D196" s="13"/>
      <c r="E196" s="13"/>
      <c r="F196" s="13"/>
      <c r="G196" s="13"/>
      <c r="H196" s="13"/>
      <c r="I196" s="13"/>
      <c r="J196" s="13"/>
    </row>
    <row r="197" spans="1:10" x14ac:dyDescent="0.2">
      <c r="A197" s="13"/>
      <c r="B197" s="13"/>
      <c r="C197" s="13"/>
      <c r="D197" s="13"/>
      <c r="E197" s="13"/>
      <c r="F197" s="13"/>
      <c r="G197" s="13"/>
      <c r="H197" s="13"/>
      <c r="I197" s="13"/>
      <c r="J197" s="13"/>
    </row>
    <row r="198" spans="1:10" x14ac:dyDescent="0.2">
      <c r="A198" s="13"/>
      <c r="B198" s="13"/>
      <c r="C198" s="13"/>
      <c r="D198" s="13"/>
      <c r="E198" s="13"/>
      <c r="F198" s="13"/>
      <c r="G198" s="13"/>
      <c r="H198" s="13"/>
      <c r="I198" s="13"/>
      <c r="J198" s="13"/>
    </row>
    <row r="199" spans="1:10" x14ac:dyDescent="0.2">
      <c r="A199" s="13"/>
      <c r="B199" s="13"/>
      <c r="C199" s="13"/>
      <c r="D199" s="13"/>
      <c r="E199" s="13"/>
      <c r="F199" s="13"/>
      <c r="G199" s="13"/>
      <c r="H199" s="13"/>
      <c r="I199" s="13"/>
      <c r="J199" s="13"/>
    </row>
    <row r="200" spans="1:10" x14ac:dyDescent="0.2">
      <c r="A200" s="13"/>
      <c r="B200" s="13"/>
      <c r="C200" s="13"/>
      <c r="D200" s="13"/>
      <c r="E200" s="13"/>
      <c r="F200" s="13"/>
      <c r="G200" s="13"/>
      <c r="H200" s="13"/>
      <c r="I200" s="13"/>
      <c r="J200" s="13"/>
    </row>
  </sheetData>
  <mergeCells count="1">
    <mergeCell ref="A38:D38"/>
  </mergeCells>
  <pageMargins left="0.75" right="0.38" top="1" bottom="1" header="0.5" footer="0.5"/>
  <pageSetup scale="59" fitToHeight="2" orientation="landscape" r:id="rId1"/>
  <headerFooter alignWithMargins="0">
    <oddFooter>&amp;L&amp;F&amp;C&amp;A&amp;R&amp;D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AE170"/>
  <sheetViews>
    <sheetView zoomScale="90" zoomScaleNormal="90" workbookViewId="0">
      <selection activeCell="B42" sqref="B42"/>
    </sheetView>
  </sheetViews>
  <sheetFormatPr defaultColWidth="9.28515625" defaultRowHeight="15" x14ac:dyDescent="0.25"/>
  <cols>
    <col min="1" max="1" width="20.28515625" style="34" customWidth="1"/>
    <col min="2" max="2" width="27.7109375" style="34" customWidth="1"/>
    <col min="3" max="3" width="25.28515625" style="34" customWidth="1"/>
    <col min="4" max="4" width="20.28515625" style="34" customWidth="1"/>
    <col min="5" max="5" width="19" style="34" customWidth="1"/>
    <col min="6" max="6" width="22.7109375" style="34" customWidth="1"/>
    <col min="7" max="8" width="9.28515625" style="34"/>
    <col min="9" max="9" width="11" style="34" bestFit="1" customWidth="1"/>
    <col min="10" max="16384" width="9.28515625" style="34"/>
  </cols>
  <sheetData>
    <row r="1" spans="1:31" s="22" customFormat="1" ht="12.75" x14ac:dyDescent="0.2">
      <c r="A1" s="21"/>
      <c r="B1" s="94" t="s">
        <v>54</v>
      </c>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6"/>
    </row>
    <row r="2" spans="1:31" s="22" customFormat="1" ht="12.75" x14ac:dyDescent="0.2">
      <c r="A2" s="23" t="s">
        <v>56</v>
      </c>
      <c r="B2" s="24" t="s">
        <v>75</v>
      </c>
      <c r="C2" s="24"/>
      <c r="D2" s="24"/>
      <c r="E2" s="24"/>
      <c r="F2" s="24"/>
      <c r="G2" s="24"/>
      <c r="H2" s="24"/>
      <c r="I2" s="83"/>
      <c r="J2" s="83"/>
      <c r="K2" s="24"/>
      <c r="L2" s="84"/>
      <c r="M2" s="84"/>
      <c r="N2" s="84"/>
      <c r="O2" s="84"/>
      <c r="P2" s="84"/>
      <c r="Q2" s="84"/>
      <c r="R2" s="84"/>
      <c r="S2" s="84"/>
      <c r="T2" s="84"/>
      <c r="U2" s="84"/>
      <c r="V2" s="84"/>
      <c r="W2" s="84"/>
      <c r="X2" s="84"/>
      <c r="Y2" s="84"/>
      <c r="Z2" s="84"/>
      <c r="AA2" s="84"/>
      <c r="AB2" s="84"/>
      <c r="AC2" s="84"/>
      <c r="AD2" s="84"/>
      <c r="AE2" s="84"/>
    </row>
    <row r="3" spans="1:31" s="25" customFormat="1" x14ac:dyDescent="0.25">
      <c r="A3" s="103">
        <v>1</v>
      </c>
      <c r="B3">
        <v>8.696701030566895E-4</v>
      </c>
      <c r="C3" s="85"/>
      <c r="D3" s="86"/>
      <c r="E3" s="86"/>
      <c r="F3" s="86"/>
      <c r="G3" s="86"/>
      <c r="H3" s="86"/>
      <c r="I3" s="86"/>
      <c r="J3" s="86"/>
      <c r="K3" s="87"/>
      <c r="L3" s="88"/>
      <c r="M3" s="88"/>
      <c r="N3" s="88"/>
      <c r="O3" s="88"/>
      <c r="P3" s="88"/>
      <c r="Q3" s="88"/>
      <c r="R3" s="88"/>
      <c r="S3" s="88"/>
      <c r="T3" s="88"/>
      <c r="U3" s="88"/>
      <c r="V3" s="88"/>
      <c r="W3" s="88"/>
      <c r="X3" s="88"/>
      <c r="Y3" s="88"/>
      <c r="Z3" s="88"/>
      <c r="AA3" s="88"/>
      <c r="AB3" s="88"/>
      <c r="AC3" s="88"/>
      <c r="AD3" s="88"/>
      <c r="AE3" s="88"/>
    </row>
    <row r="4" spans="1:31" s="25" customFormat="1" x14ac:dyDescent="0.25">
      <c r="A4" s="103">
        <v>2</v>
      </c>
      <c r="B4">
        <v>2.0645489451502961E-4</v>
      </c>
      <c r="C4" s="85"/>
      <c r="D4" s="86"/>
      <c r="E4" s="86"/>
      <c r="F4" s="86"/>
      <c r="G4" s="86"/>
      <c r="H4" s="86"/>
      <c r="I4" s="86"/>
      <c r="J4" s="86"/>
      <c r="K4" s="86"/>
      <c r="L4" s="88"/>
      <c r="M4" s="88"/>
      <c r="N4" s="88"/>
      <c r="O4" s="88"/>
      <c r="P4" s="88"/>
      <c r="Q4" s="88"/>
      <c r="R4" s="88"/>
      <c r="S4" s="88"/>
      <c r="T4" s="88"/>
      <c r="U4" s="88"/>
      <c r="V4" s="88"/>
      <c r="W4" s="88"/>
      <c r="X4" s="88"/>
      <c r="Y4" s="88"/>
      <c r="Z4" s="88"/>
      <c r="AA4" s="88"/>
      <c r="AB4" s="88"/>
      <c r="AC4" s="88"/>
      <c r="AD4" s="88"/>
      <c r="AE4" s="88"/>
    </row>
    <row r="5" spans="1:31" s="25" customFormat="1" x14ac:dyDescent="0.25">
      <c r="A5" s="103">
        <v>3</v>
      </c>
      <c r="B5">
        <v>2.8251896307857657E-4</v>
      </c>
      <c r="C5" s="85"/>
      <c r="D5" s="86"/>
      <c r="E5" s="86"/>
      <c r="F5" s="86"/>
      <c r="G5" s="86"/>
      <c r="H5" s="86"/>
      <c r="I5" s="86"/>
      <c r="J5" s="86"/>
      <c r="K5" s="86"/>
      <c r="L5" s="88"/>
      <c r="M5" s="88"/>
      <c r="N5" s="88"/>
      <c r="O5" s="88"/>
      <c r="P5" s="88"/>
      <c r="Q5" s="88"/>
      <c r="R5" s="88"/>
      <c r="S5" s="88"/>
      <c r="T5" s="88"/>
      <c r="U5" s="88"/>
      <c r="V5" s="88"/>
      <c r="W5" s="88"/>
      <c r="X5" s="88"/>
      <c r="Y5" s="88"/>
      <c r="Z5" s="88"/>
      <c r="AA5" s="88"/>
      <c r="AB5" s="88"/>
      <c r="AC5" s="88"/>
      <c r="AD5" s="88"/>
      <c r="AE5" s="88"/>
    </row>
    <row r="6" spans="1:31" s="25" customFormat="1" ht="12.75" x14ac:dyDescent="0.2">
      <c r="A6" s="103">
        <v>4</v>
      </c>
      <c r="B6" s="85"/>
      <c r="C6" s="85"/>
      <c r="D6" s="86"/>
      <c r="E6" s="86"/>
      <c r="F6" s="86"/>
      <c r="G6" s="86"/>
      <c r="H6" s="88"/>
      <c r="I6" s="88"/>
      <c r="J6" s="88"/>
      <c r="K6" s="88"/>
      <c r="L6" s="88"/>
      <c r="M6" s="88"/>
      <c r="N6" s="88"/>
      <c r="O6" s="88"/>
      <c r="P6" s="88"/>
      <c r="Q6" s="88"/>
      <c r="R6" s="88"/>
      <c r="S6" s="88"/>
      <c r="T6" s="88"/>
      <c r="U6" s="88"/>
      <c r="V6" s="88"/>
      <c r="W6" s="88"/>
      <c r="X6" s="88"/>
      <c r="Y6" s="88"/>
      <c r="Z6" s="88"/>
      <c r="AA6" s="88"/>
      <c r="AB6" s="88"/>
      <c r="AC6" s="88"/>
      <c r="AD6" s="88"/>
      <c r="AE6" s="88"/>
    </row>
    <row r="7" spans="1:31" s="25" customFormat="1" ht="12.75" x14ac:dyDescent="0.2">
      <c r="A7" s="103">
        <v>5</v>
      </c>
      <c r="B7" s="85"/>
      <c r="C7" s="85"/>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row>
    <row r="8" spans="1:31" s="25" customFormat="1" ht="12.75" x14ac:dyDescent="0.2">
      <c r="A8" s="103">
        <v>6</v>
      </c>
      <c r="B8" s="98"/>
      <c r="C8" s="9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row>
    <row r="9" spans="1:31" s="25" customFormat="1" ht="12.75" x14ac:dyDescent="0.2">
      <c r="A9" s="103">
        <v>7</v>
      </c>
      <c r="B9" s="98"/>
      <c r="C9" s="9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row>
    <row r="10" spans="1:31" s="25" customFormat="1" ht="12.75" x14ac:dyDescent="0.2">
      <c r="A10" s="103">
        <v>8</v>
      </c>
      <c r="B10" s="98"/>
      <c r="C10" s="9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row>
    <row r="11" spans="1:31" s="25" customFormat="1" ht="12.75" x14ac:dyDescent="0.2">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row>
    <row r="12" spans="1:31" s="25" customFormat="1" ht="12.75" x14ac:dyDescent="0.2">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row>
    <row r="13" spans="1:31" s="25" customFormat="1" ht="12.75" x14ac:dyDescent="0.2">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row>
    <row r="14" spans="1:31" s="25" customFormat="1" ht="12.75" x14ac:dyDescent="0.2">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row>
    <row r="15" spans="1:31" s="25" customFormat="1" ht="12.75" x14ac:dyDescent="0.2">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row>
    <row r="16" spans="1:31" s="25" customFormat="1" ht="12.75" x14ac:dyDescent="0.2">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row>
    <row r="17" spans="1:31" s="25" customFormat="1" ht="12.75" x14ac:dyDescent="0.2">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row>
    <row r="18" spans="1:31" s="25" customFormat="1" ht="12.75" x14ac:dyDescent="0.2">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row>
    <row r="19" spans="1:31" s="25" customFormat="1" ht="12.75" x14ac:dyDescent="0.2">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row>
    <row r="20" spans="1:31" s="25" customFormat="1" ht="12.75" x14ac:dyDescent="0.2">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row>
    <row r="21" spans="1:31" s="25" customFormat="1" ht="12.75" x14ac:dyDescent="0.2">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25" customFormat="1" ht="12.75" x14ac:dyDescent="0.2">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row r="23" spans="1:31" s="25" customFormat="1" ht="12.75" x14ac:dyDescent="0.2">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row>
    <row r="24" spans="1:31" s="25" customFormat="1" ht="12.75" x14ac:dyDescent="0.2">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row>
    <row r="25" spans="1:31" s="25" customFormat="1" ht="12.75" x14ac:dyDescent="0.2">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row>
    <row r="26" spans="1:31" s="25" customFormat="1" ht="12.75" x14ac:dyDescent="0.2">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row>
    <row r="27" spans="1:31" s="25" customFormat="1" ht="12.75" x14ac:dyDescent="0.2">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row>
    <row r="28" spans="1:31" s="25" customFormat="1" ht="12.75" x14ac:dyDescent="0.2">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row>
    <row r="29" spans="1:31" s="25" customFormat="1" ht="12.75" x14ac:dyDescent="0.2">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row>
    <row r="30" spans="1:31" s="25" customFormat="1" ht="12.75" x14ac:dyDescent="0.2">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row>
    <row r="31" spans="1:31" s="25" customFormat="1" ht="12.75" x14ac:dyDescent="0.2">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row>
    <row r="32" spans="1:31" s="25" customFormat="1" ht="12.75" x14ac:dyDescent="0.2">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row>
    <row r="33" spans="1:31" s="25" customFormat="1" ht="12.75" x14ac:dyDescent="0.2">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row>
    <row r="34" spans="1:31" s="25" customFormat="1" ht="12.75" x14ac:dyDescent="0.2">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row>
    <row r="35" spans="1:31" s="25" customFormat="1" ht="12.75" x14ac:dyDescent="0.2">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row>
    <row r="36" spans="1:31" s="25" customFormat="1" ht="12.75" x14ac:dyDescent="0.2">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row>
    <row r="37" spans="1:31" s="25" customFormat="1" ht="12.75" x14ac:dyDescent="0.2">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row>
    <row r="38" spans="1:31" s="28" customFormat="1" x14ac:dyDescent="0.25">
      <c r="A38" s="206" t="s">
        <v>115</v>
      </c>
      <c r="B38" s="207"/>
      <c r="C38" s="207"/>
      <c r="D38" s="207"/>
      <c r="E38" s="26"/>
      <c r="F38" s="26"/>
      <c r="G38" s="26"/>
      <c r="H38" s="26"/>
      <c r="I38" s="26"/>
      <c r="J38" s="26"/>
      <c r="K38" s="27"/>
      <c r="L38" s="27"/>
      <c r="M38" s="27"/>
      <c r="N38" s="27"/>
      <c r="O38" s="27"/>
      <c r="P38" s="27"/>
      <c r="Q38" s="27"/>
      <c r="R38" s="27"/>
      <c r="S38" s="27"/>
      <c r="T38" s="27"/>
      <c r="U38" s="27"/>
      <c r="V38" s="27"/>
      <c r="W38" s="27"/>
      <c r="X38" s="27"/>
      <c r="Y38" s="27"/>
      <c r="Z38" s="27"/>
      <c r="AA38" s="27"/>
      <c r="AB38" s="27"/>
      <c r="AC38" s="27"/>
      <c r="AD38" s="27"/>
      <c r="AE38" s="27"/>
    </row>
    <row r="39" spans="1:31" s="28" customFormat="1" ht="12.75" x14ac:dyDescent="0.2">
      <c r="A39" s="29"/>
      <c r="B39" s="26"/>
      <c r="C39" s="26"/>
      <c r="D39" s="26"/>
      <c r="E39" s="26"/>
      <c r="F39" s="26"/>
      <c r="G39" s="26"/>
      <c r="H39" s="26"/>
      <c r="I39" s="26"/>
      <c r="J39" s="26"/>
      <c r="K39" s="27"/>
      <c r="L39" s="27"/>
      <c r="M39" s="27"/>
      <c r="N39" s="27"/>
      <c r="O39" s="27"/>
      <c r="P39" s="27"/>
      <c r="Q39" s="27"/>
      <c r="R39" s="27"/>
      <c r="S39" s="27"/>
      <c r="T39" s="27"/>
      <c r="U39" s="27"/>
      <c r="V39" s="27"/>
      <c r="W39" s="27"/>
      <c r="X39" s="27"/>
      <c r="Y39" s="27"/>
      <c r="Z39" s="27"/>
      <c r="AA39" s="27"/>
      <c r="AB39" s="27"/>
      <c r="AC39" s="27"/>
      <c r="AD39" s="27"/>
      <c r="AE39" s="27"/>
    </row>
    <row r="40" spans="1:31" s="28" customFormat="1" x14ac:dyDescent="0.25">
      <c r="A40" s="30" t="s">
        <v>58</v>
      </c>
      <c r="B40" s="120" t="s">
        <v>54</v>
      </c>
      <c r="C40" s="120" t="s">
        <v>116</v>
      </c>
      <c r="D40" s="26"/>
      <c r="E40" s="26"/>
      <c r="F40" s="26"/>
      <c r="G40" t="s">
        <v>66</v>
      </c>
      <c r="H40" s="26"/>
      <c r="I40" s="26"/>
      <c r="J40" s="26"/>
      <c r="K40" s="27"/>
      <c r="L40" s="27"/>
      <c r="M40" s="27"/>
      <c r="N40" s="27"/>
      <c r="O40" s="27"/>
      <c r="P40" s="27"/>
      <c r="Q40" s="27"/>
      <c r="R40" s="27"/>
      <c r="S40" s="27"/>
      <c r="T40" s="27"/>
      <c r="U40" s="27"/>
      <c r="V40" s="27"/>
      <c r="W40" s="27"/>
      <c r="X40" s="27"/>
      <c r="Y40" s="27"/>
      <c r="Z40" s="27"/>
      <c r="AA40" s="27"/>
      <c r="AB40" s="27"/>
      <c r="AC40" s="27"/>
      <c r="AD40" s="27"/>
      <c r="AE40" s="27"/>
    </row>
    <row r="41" spans="1:31" s="28" customFormat="1" x14ac:dyDescent="0.2">
      <c r="A41" s="30" t="s">
        <v>59</v>
      </c>
      <c r="B41" s="121">
        <f>COUNT(B3:AE37)</f>
        <v>3</v>
      </c>
      <c r="C41" s="121">
        <f>COUNT(B51:AE85)</f>
        <v>3</v>
      </c>
      <c r="D41" s="26"/>
      <c r="E41" s="26"/>
      <c r="F41" s="26"/>
      <c r="G41" s="181" t="s">
        <v>68</v>
      </c>
      <c r="H41" s="26"/>
      <c r="I41" s="26"/>
      <c r="J41" s="26"/>
      <c r="K41" s="27"/>
      <c r="L41" s="27"/>
      <c r="M41" s="27"/>
      <c r="N41" s="27"/>
      <c r="O41" s="27"/>
      <c r="P41" s="27"/>
      <c r="Q41" s="27"/>
      <c r="R41" s="27"/>
      <c r="S41" s="27"/>
      <c r="T41" s="27"/>
      <c r="U41" s="27"/>
      <c r="V41" s="27"/>
      <c r="W41" s="27"/>
      <c r="X41" s="27"/>
      <c r="Y41" s="27"/>
      <c r="Z41" s="27"/>
      <c r="AA41" s="27"/>
      <c r="AB41" s="27"/>
      <c r="AC41" s="27"/>
      <c r="AD41" s="27"/>
      <c r="AE41" s="27"/>
    </row>
    <row r="42" spans="1:31" s="28" customFormat="1" x14ac:dyDescent="0.25">
      <c r="A42" s="30" t="s">
        <v>60</v>
      </c>
      <c r="B42" s="127" t="e">
        <f>KURT(B3:AE37)</f>
        <v>#DIV/0!</v>
      </c>
      <c r="C42" s="127" t="e">
        <f>KURT(B51:AE85)</f>
        <v>#DIV/0!</v>
      </c>
      <c r="D42" s="26"/>
      <c r="E42" s="26"/>
      <c r="F42" s="26"/>
      <c r="G42" t="s">
        <v>70</v>
      </c>
      <c r="H42" s="26"/>
      <c r="I42" s="26"/>
      <c r="J42" s="26"/>
      <c r="K42" s="27"/>
      <c r="L42" s="27"/>
      <c r="M42" s="27"/>
      <c r="N42" s="27"/>
      <c r="O42" s="27"/>
      <c r="P42" s="27"/>
      <c r="Q42" s="27"/>
      <c r="R42" s="27"/>
      <c r="S42" s="27"/>
      <c r="T42" s="27"/>
      <c r="U42" s="27"/>
      <c r="V42" s="27"/>
      <c r="W42" s="27"/>
      <c r="X42" s="27"/>
      <c r="Y42" s="27"/>
      <c r="Z42" s="27"/>
      <c r="AA42" s="27"/>
      <c r="AB42" s="27"/>
      <c r="AC42" s="27"/>
      <c r="AD42" s="27"/>
      <c r="AE42" s="27"/>
    </row>
    <row r="43" spans="1:31" s="28" customFormat="1" ht="12.75" x14ac:dyDescent="0.2">
      <c r="A43" s="30" t="s">
        <v>62</v>
      </c>
      <c r="B43" s="121" t="e">
        <f>SQRT(24*B41*(B41^2-1)/((B41-2)*(B41+3)*(B41-3)*(B41+5)))</f>
        <v>#DIV/0!</v>
      </c>
      <c r="C43" s="121" t="e">
        <f>SQRT(24*C41*(C41^2-1)/((C41-2)*(C41+3)*(C41-3)*(C41+5)))</f>
        <v>#DIV/0!</v>
      </c>
      <c r="D43" s="26"/>
      <c r="E43" s="26" t="s">
        <v>117</v>
      </c>
      <c r="F43" s="89">
        <f>AVERAGE(B3:AE37)</f>
        <v>4.5288132021676524E-4</v>
      </c>
      <c r="G43" s="26"/>
      <c r="H43" s="26"/>
      <c r="I43" s="26"/>
      <c r="J43" s="26"/>
      <c r="K43" s="27"/>
      <c r="L43" s="27"/>
      <c r="M43" s="27"/>
      <c r="N43" s="27"/>
      <c r="O43" s="27"/>
      <c r="P43" s="27"/>
      <c r="Q43" s="27"/>
      <c r="R43" s="27"/>
      <c r="S43" s="27"/>
      <c r="T43" s="27"/>
      <c r="U43" s="27"/>
      <c r="V43" s="27"/>
      <c r="W43" s="27"/>
      <c r="X43" s="27"/>
      <c r="Y43" s="27"/>
      <c r="Z43" s="27"/>
      <c r="AA43" s="27"/>
      <c r="AB43" s="27"/>
      <c r="AC43" s="27"/>
      <c r="AD43" s="27"/>
      <c r="AE43" s="27"/>
    </row>
    <row r="44" spans="1:31" s="28" customFormat="1" ht="12.75" x14ac:dyDescent="0.2">
      <c r="A44" s="30" t="s">
        <v>64</v>
      </c>
      <c r="B44" s="121" t="e">
        <f>IF(ABS(B42/B43)&gt;NORMSINV(1-0.05/2),"non normal","normal")</f>
        <v>#DIV/0!</v>
      </c>
      <c r="C44" s="121" t="e">
        <f>IF(ABS(C42/C43)&gt;NORMSINV(1-0.05/2),"non normal","normal")</f>
        <v>#DIV/0!</v>
      </c>
      <c r="D44" s="26"/>
      <c r="E44" s="26" t="s">
        <v>118</v>
      </c>
      <c r="F44" s="89">
        <f>VAR(B3:AE37)</f>
        <v>1.3173110275749916E-7</v>
      </c>
      <c r="G44" s="26"/>
      <c r="H44" s="26"/>
      <c r="I44" s="26"/>
      <c r="J44" s="26"/>
      <c r="K44" s="27"/>
      <c r="L44" s="27"/>
      <c r="M44" s="27"/>
      <c r="N44" s="27"/>
      <c r="O44" s="27"/>
      <c r="P44" s="27"/>
      <c r="Q44" s="27"/>
      <c r="R44" s="27"/>
      <c r="S44" s="27"/>
      <c r="T44" s="27"/>
      <c r="U44" s="27"/>
      <c r="V44" s="27"/>
      <c r="W44" s="27"/>
      <c r="X44" s="27"/>
      <c r="Y44" s="27"/>
      <c r="Z44" s="27"/>
      <c r="AA44" s="27"/>
      <c r="AB44" s="27"/>
      <c r="AC44" s="27"/>
      <c r="AD44" s="27"/>
      <c r="AE44" s="27"/>
    </row>
    <row r="45" spans="1:31" s="28" customFormat="1" ht="12.75" x14ac:dyDescent="0.2">
      <c r="A45" s="30" t="s">
        <v>65</v>
      </c>
      <c r="B45" s="122">
        <f>SKEW(B3:AE37)</f>
        <v>1.6468610682918792</v>
      </c>
      <c r="C45" s="122">
        <f>SKEW(B51:AE85)</f>
        <v>1.4028234072697348</v>
      </c>
      <c r="D45" s="26"/>
      <c r="E45" s="26"/>
      <c r="F45" s="26"/>
      <c r="G45" s="26"/>
      <c r="H45" s="26"/>
      <c r="I45" s="26"/>
      <c r="J45" s="26"/>
      <c r="K45" s="27"/>
      <c r="L45" s="27"/>
      <c r="M45" s="27"/>
      <c r="N45" s="27"/>
      <c r="O45" s="27"/>
      <c r="P45" s="27"/>
      <c r="Q45" s="27"/>
      <c r="R45" s="27"/>
      <c r="S45" s="27"/>
      <c r="T45" s="27"/>
      <c r="U45" s="27"/>
      <c r="V45" s="27"/>
      <c r="W45" s="27"/>
      <c r="X45" s="27"/>
      <c r="Y45" s="27"/>
      <c r="Z45" s="27"/>
      <c r="AA45" s="27"/>
      <c r="AB45" s="27"/>
      <c r="AC45" s="27"/>
      <c r="AD45" s="27"/>
      <c r="AE45" s="27"/>
    </row>
    <row r="46" spans="1:31" s="28" customFormat="1" ht="12.75" x14ac:dyDescent="0.2">
      <c r="A46" s="30" t="s">
        <v>67</v>
      </c>
      <c r="B46" s="121">
        <f>SQRT((6*B41*(B41-1))/((B41-2)*(B41+1)*(B41+3)))</f>
        <v>1.2247448713915889</v>
      </c>
      <c r="C46" s="121">
        <f>SQRT((6*C41*(C41-1))/((C41-2)*(C41+1)*(C41+3)))</f>
        <v>1.2247448713915889</v>
      </c>
      <c r="D46" s="118" t="s">
        <v>72</v>
      </c>
      <c r="E46" s="118" t="s">
        <v>73</v>
      </c>
      <c r="F46" s="118" t="s">
        <v>74</v>
      </c>
      <c r="G46" s="26"/>
      <c r="H46" s="26"/>
      <c r="I46" s="26"/>
      <c r="J46" s="26"/>
      <c r="K46" s="27"/>
      <c r="L46" s="27"/>
      <c r="M46" s="27"/>
      <c r="N46" s="27"/>
      <c r="O46" s="27"/>
      <c r="P46" s="27"/>
      <c r="Q46" s="27"/>
      <c r="R46" s="27"/>
      <c r="S46" s="27"/>
      <c r="T46" s="27"/>
      <c r="U46" s="27"/>
      <c r="V46" s="27"/>
      <c r="W46" s="27"/>
      <c r="X46" s="27"/>
      <c r="Y46" s="27"/>
      <c r="Z46" s="27"/>
      <c r="AA46" s="27"/>
      <c r="AB46" s="27"/>
      <c r="AC46" s="27"/>
      <c r="AD46" s="27"/>
      <c r="AE46" s="27"/>
    </row>
    <row r="47" spans="1:31" s="28" customFormat="1" ht="12.75" x14ac:dyDescent="0.2">
      <c r="A47" s="30" t="s">
        <v>69</v>
      </c>
      <c r="B47" s="121" t="str">
        <f>IF(ABS(B45/B46)&gt;NORMSINV(1-0.05/2),"non normal","normal")</f>
        <v>normal</v>
      </c>
      <c r="C47" s="121" t="str">
        <f>IF(ABS(C45/C46)&gt;NORMSINV(1-0.05/2),"non normal","normal")</f>
        <v>normal</v>
      </c>
      <c r="D47" s="119" t="e">
        <f>IF(AND(B44="normal", B47="normal"),"normal", "non normal")</f>
        <v>#DIV/0!</v>
      </c>
      <c r="E47" s="119" t="e">
        <f>IF(AND(C44="normal", C47="normal"),"normal", "non normal")</f>
        <v>#DIV/0!</v>
      </c>
      <c r="F47" s="201" t="e">
        <f>IF(AND(D47="Normal",E47="Normal"),IF(B48&lt;C48,"Normal","Lognormal"),IF(D47="normal","Normal",IF(E47="normal","Lognormal","Skewed")))</f>
        <v>#DIV/0!</v>
      </c>
      <c r="G47" s="26"/>
      <c r="H47" s="26"/>
      <c r="I47" s="26"/>
      <c r="J47" s="26"/>
      <c r="K47" s="27"/>
      <c r="L47" s="27"/>
      <c r="M47" s="27"/>
      <c r="N47" s="27"/>
      <c r="O47" s="27"/>
      <c r="P47" s="27"/>
      <c r="Q47" s="27"/>
      <c r="R47" s="27"/>
      <c r="S47" s="27"/>
      <c r="T47" s="27"/>
      <c r="U47" s="27"/>
      <c r="V47" s="27"/>
      <c r="W47" s="27"/>
      <c r="X47" s="27"/>
      <c r="Y47" s="27"/>
      <c r="Z47" s="27"/>
      <c r="AA47" s="27"/>
      <c r="AB47" s="27"/>
      <c r="AC47" s="27"/>
      <c r="AD47" s="27"/>
      <c r="AE47" s="27"/>
    </row>
    <row r="48" spans="1:31" s="28" customFormat="1" x14ac:dyDescent="0.25">
      <c r="A48" s="30" t="s">
        <v>71</v>
      </c>
      <c r="B48" s="121">
        <f>ABS(B45/B46)</f>
        <v>1.3446564315233018</v>
      </c>
      <c r="C48" s="121">
        <f>ABS(C45/C46)</f>
        <v>1.1454005156811216</v>
      </c>
      <c r="D48" s="31"/>
      <c r="E48" s="31"/>
      <c r="F48" s="26"/>
      <c r="G48" s="26"/>
      <c r="H48" s="26"/>
      <c r="I48" s="26"/>
      <c r="J48" s="26"/>
      <c r="K48" s="27"/>
      <c r="L48" s="27"/>
      <c r="M48" s="27"/>
      <c r="N48" s="27"/>
      <c r="O48" s="27"/>
      <c r="P48" s="27"/>
      <c r="Q48" s="27"/>
      <c r="R48" s="27"/>
      <c r="S48" s="27"/>
      <c r="T48" s="27"/>
      <c r="U48" s="27"/>
      <c r="V48" s="27"/>
      <c r="W48" s="27"/>
      <c r="X48" s="27"/>
      <c r="Y48" s="27"/>
      <c r="Z48" s="27"/>
      <c r="AA48" s="27"/>
      <c r="AB48" s="27"/>
      <c r="AC48" s="27"/>
      <c r="AD48" s="27"/>
      <c r="AE48" s="27"/>
    </row>
    <row r="49" spans="1:31" x14ac:dyDescent="0.25">
      <c r="A49" s="33"/>
      <c r="B49" s="100" t="s">
        <v>119</v>
      </c>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2"/>
    </row>
    <row r="50" spans="1:31" x14ac:dyDescent="0.25">
      <c r="A50" s="35" t="s">
        <v>56</v>
      </c>
      <c r="B50" s="105" t="str">
        <f>IF(B2&gt;0,B2,"")</f>
        <v>lb/ton</v>
      </c>
      <c r="C50" s="105" t="str">
        <f t="shared" ref="C50:L50" si="0">IF(C2&gt;0,C2,"")</f>
        <v/>
      </c>
      <c r="D50" s="105" t="str">
        <f t="shared" si="0"/>
        <v/>
      </c>
      <c r="E50" s="105" t="str">
        <f t="shared" si="0"/>
        <v/>
      </c>
      <c r="F50" s="105" t="str">
        <f t="shared" si="0"/>
        <v/>
      </c>
      <c r="G50" s="105" t="str">
        <f t="shared" si="0"/>
        <v/>
      </c>
      <c r="H50" s="105" t="str">
        <f t="shared" si="0"/>
        <v/>
      </c>
      <c r="I50" s="105" t="str">
        <f t="shared" si="0"/>
        <v/>
      </c>
      <c r="J50" s="105" t="str">
        <f t="shared" si="0"/>
        <v/>
      </c>
      <c r="K50" s="105" t="str">
        <f t="shared" si="0"/>
        <v/>
      </c>
      <c r="L50" s="105" t="str">
        <f t="shared" si="0"/>
        <v/>
      </c>
      <c r="M50" s="105" t="str">
        <f t="shared" ref="M50:AE50" si="1">IF(M2&gt;0,M2,"")</f>
        <v/>
      </c>
      <c r="N50" s="105" t="str">
        <f t="shared" si="1"/>
        <v/>
      </c>
      <c r="O50" s="105" t="str">
        <f t="shared" si="1"/>
        <v/>
      </c>
      <c r="P50" s="105" t="str">
        <f t="shared" si="1"/>
        <v/>
      </c>
      <c r="Q50" s="105" t="str">
        <f t="shared" si="1"/>
        <v/>
      </c>
      <c r="R50" s="105" t="str">
        <f t="shared" si="1"/>
        <v/>
      </c>
      <c r="S50" s="105" t="str">
        <f t="shared" si="1"/>
        <v/>
      </c>
      <c r="T50" s="105" t="str">
        <f t="shared" si="1"/>
        <v/>
      </c>
      <c r="U50" s="105" t="str">
        <f t="shared" si="1"/>
        <v/>
      </c>
      <c r="V50" s="105" t="str">
        <f t="shared" si="1"/>
        <v/>
      </c>
      <c r="W50" s="105" t="str">
        <f t="shared" si="1"/>
        <v/>
      </c>
      <c r="X50" s="105" t="str">
        <f t="shared" si="1"/>
        <v/>
      </c>
      <c r="Y50" s="105" t="str">
        <f t="shared" si="1"/>
        <v/>
      </c>
      <c r="Z50" s="105" t="str">
        <f t="shared" si="1"/>
        <v/>
      </c>
      <c r="AA50" s="105" t="str">
        <f t="shared" si="1"/>
        <v/>
      </c>
      <c r="AB50" s="105" t="str">
        <f t="shared" si="1"/>
        <v/>
      </c>
      <c r="AC50" s="105" t="str">
        <f t="shared" si="1"/>
        <v/>
      </c>
      <c r="AD50" s="105" t="str">
        <f t="shared" si="1"/>
        <v/>
      </c>
      <c r="AE50" s="105" t="str">
        <f t="shared" si="1"/>
        <v/>
      </c>
    </row>
    <row r="51" spans="1:31" x14ac:dyDescent="0.25">
      <c r="A51" s="106">
        <v>1</v>
      </c>
      <c r="B51" s="107">
        <f>IF(B3&gt;0,LN(B3),"")</f>
        <v>-7.0473966101159311</v>
      </c>
      <c r="C51" s="107" t="str">
        <f t="shared" ref="C51:L51" si="2">IF(C3&gt;0,LN(C3),"")</f>
        <v/>
      </c>
      <c r="D51" s="107" t="str">
        <f t="shared" si="2"/>
        <v/>
      </c>
      <c r="E51" s="107" t="str">
        <f t="shared" si="2"/>
        <v/>
      </c>
      <c r="F51" s="107" t="str">
        <f t="shared" si="2"/>
        <v/>
      </c>
      <c r="G51" s="107" t="str">
        <f t="shared" si="2"/>
        <v/>
      </c>
      <c r="H51" s="107" t="str">
        <f t="shared" si="2"/>
        <v/>
      </c>
      <c r="I51" s="107" t="str">
        <f t="shared" si="2"/>
        <v/>
      </c>
      <c r="J51" s="107" t="str">
        <f t="shared" si="2"/>
        <v/>
      </c>
      <c r="K51" s="107" t="str">
        <f t="shared" si="2"/>
        <v/>
      </c>
      <c r="L51" s="107" t="str">
        <f t="shared" si="2"/>
        <v/>
      </c>
      <c r="M51" s="107" t="str">
        <f t="shared" ref="M51:AE51" si="3">IF(M3&gt;0,LN(M3),"")</f>
        <v/>
      </c>
      <c r="N51" s="107" t="str">
        <f t="shared" si="3"/>
        <v/>
      </c>
      <c r="O51" s="107" t="str">
        <f t="shared" si="3"/>
        <v/>
      </c>
      <c r="P51" s="107" t="str">
        <f t="shared" si="3"/>
        <v/>
      </c>
      <c r="Q51" s="107" t="str">
        <f t="shared" si="3"/>
        <v/>
      </c>
      <c r="R51" s="107" t="str">
        <f t="shared" si="3"/>
        <v/>
      </c>
      <c r="S51" s="107" t="str">
        <f t="shared" si="3"/>
        <v/>
      </c>
      <c r="T51" s="107" t="str">
        <f t="shared" si="3"/>
        <v/>
      </c>
      <c r="U51" s="107" t="str">
        <f t="shared" si="3"/>
        <v/>
      </c>
      <c r="V51" s="107" t="str">
        <f t="shared" si="3"/>
        <v/>
      </c>
      <c r="W51" s="107" t="str">
        <f t="shared" si="3"/>
        <v/>
      </c>
      <c r="X51" s="107" t="str">
        <f t="shared" si="3"/>
        <v/>
      </c>
      <c r="Y51" s="107" t="str">
        <f t="shared" si="3"/>
        <v/>
      </c>
      <c r="Z51" s="107" t="str">
        <f t="shared" si="3"/>
        <v/>
      </c>
      <c r="AA51" s="107" t="str">
        <f t="shared" si="3"/>
        <v/>
      </c>
      <c r="AB51" s="107" t="str">
        <f t="shared" si="3"/>
        <v/>
      </c>
      <c r="AC51" s="107" t="str">
        <f t="shared" si="3"/>
        <v/>
      </c>
      <c r="AD51" s="107" t="str">
        <f t="shared" si="3"/>
        <v/>
      </c>
      <c r="AE51" s="107" t="str">
        <f t="shared" si="3"/>
        <v/>
      </c>
    </row>
    <row r="52" spans="1:31" x14ac:dyDescent="0.25">
      <c r="A52" s="106">
        <v>2</v>
      </c>
      <c r="B52" s="107">
        <f t="shared" ref="B52:L52" si="4">IF(B4&gt;0,LN(B4),"")</f>
        <v>-8.4854285979208122</v>
      </c>
      <c r="C52" s="107" t="str">
        <f t="shared" si="4"/>
        <v/>
      </c>
      <c r="D52" s="107" t="str">
        <f t="shared" si="4"/>
        <v/>
      </c>
      <c r="E52" s="107" t="str">
        <f t="shared" si="4"/>
        <v/>
      </c>
      <c r="F52" s="107" t="str">
        <f t="shared" si="4"/>
        <v/>
      </c>
      <c r="G52" s="107" t="str">
        <f t="shared" si="4"/>
        <v/>
      </c>
      <c r="H52" s="107" t="str">
        <f t="shared" si="4"/>
        <v/>
      </c>
      <c r="I52" s="107" t="str">
        <f t="shared" si="4"/>
        <v/>
      </c>
      <c r="J52" s="107" t="str">
        <f t="shared" si="4"/>
        <v/>
      </c>
      <c r="K52" s="107" t="str">
        <f t="shared" si="4"/>
        <v/>
      </c>
      <c r="L52" s="107" t="str">
        <f t="shared" si="4"/>
        <v/>
      </c>
      <c r="M52" s="107" t="str">
        <f t="shared" ref="M52:AE52" si="5">IF(M4&gt;0,LN(M4),"")</f>
        <v/>
      </c>
      <c r="N52" s="107" t="str">
        <f t="shared" si="5"/>
        <v/>
      </c>
      <c r="O52" s="107" t="str">
        <f t="shared" si="5"/>
        <v/>
      </c>
      <c r="P52" s="107" t="str">
        <f t="shared" si="5"/>
        <v/>
      </c>
      <c r="Q52" s="107" t="str">
        <f t="shared" si="5"/>
        <v/>
      </c>
      <c r="R52" s="107" t="str">
        <f t="shared" si="5"/>
        <v/>
      </c>
      <c r="S52" s="107" t="str">
        <f t="shared" si="5"/>
        <v/>
      </c>
      <c r="T52" s="107" t="str">
        <f t="shared" si="5"/>
        <v/>
      </c>
      <c r="U52" s="107" t="str">
        <f t="shared" si="5"/>
        <v/>
      </c>
      <c r="V52" s="107" t="str">
        <f t="shared" si="5"/>
        <v/>
      </c>
      <c r="W52" s="107" t="str">
        <f t="shared" si="5"/>
        <v/>
      </c>
      <c r="X52" s="107" t="str">
        <f t="shared" si="5"/>
        <v/>
      </c>
      <c r="Y52" s="107" t="str">
        <f t="shared" si="5"/>
        <v/>
      </c>
      <c r="Z52" s="107" t="str">
        <f t="shared" si="5"/>
        <v/>
      </c>
      <c r="AA52" s="107" t="str">
        <f t="shared" si="5"/>
        <v/>
      </c>
      <c r="AB52" s="107" t="str">
        <f t="shared" si="5"/>
        <v/>
      </c>
      <c r="AC52" s="107" t="str">
        <f t="shared" si="5"/>
        <v/>
      </c>
      <c r="AD52" s="107" t="str">
        <f t="shared" si="5"/>
        <v/>
      </c>
      <c r="AE52" s="107" t="str">
        <f t="shared" si="5"/>
        <v/>
      </c>
    </row>
    <row r="53" spans="1:31" x14ac:dyDescent="0.25">
      <c r="A53" s="106">
        <v>3</v>
      </c>
      <c r="B53" s="107">
        <f t="shared" ref="B53:L53" si="6">IF(B5&gt;0,LN(B5),"")</f>
        <v>-8.1717648836887591</v>
      </c>
      <c r="C53" s="107" t="str">
        <f t="shared" si="6"/>
        <v/>
      </c>
      <c r="D53" s="107" t="str">
        <f t="shared" si="6"/>
        <v/>
      </c>
      <c r="E53" s="107" t="str">
        <f t="shared" si="6"/>
        <v/>
      </c>
      <c r="F53" s="107" t="str">
        <f t="shared" si="6"/>
        <v/>
      </c>
      <c r="G53" s="107" t="str">
        <f t="shared" si="6"/>
        <v/>
      </c>
      <c r="H53" s="107" t="str">
        <f t="shared" si="6"/>
        <v/>
      </c>
      <c r="I53" s="107" t="str">
        <f t="shared" si="6"/>
        <v/>
      </c>
      <c r="J53" s="107" t="str">
        <f t="shared" si="6"/>
        <v/>
      </c>
      <c r="K53" s="107" t="str">
        <f t="shared" si="6"/>
        <v/>
      </c>
      <c r="L53" s="107" t="str">
        <f t="shared" si="6"/>
        <v/>
      </c>
      <c r="M53" s="107" t="str">
        <f t="shared" ref="M53:AE53" si="7">IF(M5&gt;0,LN(M5),"")</f>
        <v/>
      </c>
      <c r="N53" s="107" t="str">
        <f t="shared" si="7"/>
        <v/>
      </c>
      <c r="O53" s="107" t="str">
        <f t="shared" si="7"/>
        <v/>
      </c>
      <c r="P53" s="107" t="str">
        <f t="shared" si="7"/>
        <v/>
      </c>
      <c r="Q53" s="107" t="str">
        <f t="shared" si="7"/>
        <v/>
      </c>
      <c r="R53" s="107" t="str">
        <f t="shared" si="7"/>
        <v/>
      </c>
      <c r="S53" s="107" t="str">
        <f t="shared" si="7"/>
        <v/>
      </c>
      <c r="T53" s="107" t="str">
        <f t="shared" si="7"/>
        <v/>
      </c>
      <c r="U53" s="107" t="str">
        <f t="shared" si="7"/>
        <v/>
      </c>
      <c r="V53" s="107" t="str">
        <f t="shared" si="7"/>
        <v/>
      </c>
      <c r="W53" s="107" t="str">
        <f t="shared" si="7"/>
        <v/>
      </c>
      <c r="X53" s="107" t="str">
        <f t="shared" si="7"/>
        <v/>
      </c>
      <c r="Y53" s="107" t="str">
        <f t="shared" si="7"/>
        <v/>
      </c>
      <c r="Z53" s="107" t="str">
        <f t="shared" si="7"/>
        <v/>
      </c>
      <c r="AA53" s="107" t="str">
        <f t="shared" si="7"/>
        <v/>
      </c>
      <c r="AB53" s="107" t="str">
        <f t="shared" si="7"/>
        <v/>
      </c>
      <c r="AC53" s="107" t="str">
        <f t="shared" si="7"/>
        <v/>
      </c>
      <c r="AD53" s="107" t="str">
        <f t="shared" si="7"/>
        <v/>
      </c>
      <c r="AE53" s="107" t="str">
        <f t="shared" si="7"/>
        <v/>
      </c>
    </row>
    <row r="54" spans="1:31" x14ac:dyDescent="0.25">
      <c r="A54" s="106">
        <v>4</v>
      </c>
      <c r="B54" s="107" t="str">
        <f t="shared" ref="B54:L54" si="8">IF(B6&gt;0,LN(B6),"")</f>
        <v/>
      </c>
      <c r="C54" s="107" t="str">
        <f t="shared" si="8"/>
        <v/>
      </c>
      <c r="D54" s="107" t="str">
        <f t="shared" si="8"/>
        <v/>
      </c>
      <c r="E54" s="107" t="str">
        <f t="shared" si="8"/>
        <v/>
      </c>
      <c r="F54" s="107" t="str">
        <f t="shared" si="8"/>
        <v/>
      </c>
      <c r="G54" s="107" t="str">
        <f t="shared" si="8"/>
        <v/>
      </c>
      <c r="H54" s="107" t="str">
        <f t="shared" si="8"/>
        <v/>
      </c>
      <c r="I54" s="107" t="str">
        <f t="shared" si="8"/>
        <v/>
      </c>
      <c r="J54" s="107" t="str">
        <f t="shared" si="8"/>
        <v/>
      </c>
      <c r="K54" s="107" t="str">
        <f t="shared" si="8"/>
        <v/>
      </c>
      <c r="L54" s="107" t="str">
        <f t="shared" si="8"/>
        <v/>
      </c>
      <c r="M54" s="107" t="str">
        <f t="shared" ref="M54:AE54" si="9">IF(M6&gt;0,LN(M6),"")</f>
        <v/>
      </c>
      <c r="N54" s="107" t="str">
        <f t="shared" si="9"/>
        <v/>
      </c>
      <c r="O54" s="107" t="str">
        <f t="shared" si="9"/>
        <v/>
      </c>
      <c r="P54" s="107" t="str">
        <f t="shared" si="9"/>
        <v/>
      </c>
      <c r="Q54" s="107" t="str">
        <f t="shared" si="9"/>
        <v/>
      </c>
      <c r="R54" s="107" t="str">
        <f t="shared" si="9"/>
        <v/>
      </c>
      <c r="S54" s="107" t="str">
        <f t="shared" si="9"/>
        <v/>
      </c>
      <c r="T54" s="107" t="str">
        <f t="shared" si="9"/>
        <v/>
      </c>
      <c r="U54" s="107" t="str">
        <f t="shared" si="9"/>
        <v/>
      </c>
      <c r="V54" s="107" t="str">
        <f t="shared" si="9"/>
        <v/>
      </c>
      <c r="W54" s="107" t="str">
        <f t="shared" si="9"/>
        <v/>
      </c>
      <c r="X54" s="107" t="str">
        <f t="shared" si="9"/>
        <v/>
      </c>
      <c r="Y54" s="107" t="str">
        <f t="shared" si="9"/>
        <v/>
      </c>
      <c r="Z54" s="107" t="str">
        <f t="shared" si="9"/>
        <v/>
      </c>
      <c r="AA54" s="107" t="str">
        <f t="shared" si="9"/>
        <v/>
      </c>
      <c r="AB54" s="107" t="str">
        <f t="shared" si="9"/>
        <v/>
      </c>
      <c r="AC54" s="107" t="str">
        <f t="shared" si="9"/>
        <v/>
      </c>
      <c r="AD54" s="107" t="str">
        <f t="shared" si="9"/>
        <v/>
      </c>
      <c r="AE54" s="107" t="str">
        <f t="shared" si="9"/>
        <v/>
      </c>
    </row>
    <row r="55" spans="1:31" x14ac:dyDescent="0.25">
      <c r="A55" s="106">
        <v>5</v>
      </c>
      <c r="B55" s="107" t="str">
        <f t="shared" ref="B55:L55" si="10">IF(B7&gt;0,LN(B7),"")</f>
        <v/>
      </c>
      <c r="C55" s="107" t="str">
        <f t="shared" si="10"/>
        <v/>
      </c>
      <c r="D55" s="107" t="str">
        <f t="shared" si="10"/>
        <v/>
      </c>
      <c r="E55" s="107" t="str">
        <f t="shared" si="10"/>
        <v/>
      </c>
      <c r="F55" s="107" t="str">
        <f t="shared" si="10"/>
        <v/>
      </c>
      <c r="G55" s="107" t="str">
        <f t="shared" si="10"/>
        <v/>
      </c>
      <c r="H55" s="107" t="str">
        <f t="shared" si="10"/>
        <v/>
      </c>
      <c r="I55" s="107" t="str">
        <f t="shared" si="10"/>
        <v/>
      </c>
      <c r="J55" s="107" t="str">
        <f t="shared" si="10"/>
        <v/>
      </c>
      <c r="K55" s="107" t="str">
        <f t="shared" si="10"/>
        <v/>
      </c>
      <c r="L55" s="107" t="str">
        <f t="shared" si="10"/>
        <v/>
      </c>
      <c r="M55" s="107" t="str">
        <f t="shared" ref="M55:AE55" si="11">IF(M7&gt;0,LN(M7),"")</f>
        <v/>
      </c>
      <c r="N55" s="107" t="str">
        <f t="shared" si="11"/>
        <v/>
      </c>
      <c r="O55" s="107" t="str">
        <f t="shared" si="11"/>
        <v/>
      </c>
      <c r="P55" s="107" t="str">
        <f t="shared" si="11"/>
        <v/>
      </c>
      <c r="Q55" s="107" t="str">
        <f t="shared" si="11"/>
        <v/>
      </c>
      <c r="R55" s="107" t="str">
        <f t="shared" si="11"/>
        <v/>
      </c>
      <c r="S55" s="107" t="str">
        <f t="shared" si="11"/>
        <v/>
      </c>
      <c r="T55" s="107" t="str">
        <f t="shared" si="11"/>
        <v/>
      </c>
      <c r="U55" s="107" t="str">
        <f t="shared" si="11"/>
        <v/>
      </c>
      <c r="V55" s="107" t="str">
        <f t="shared" si="11"/>
        <v/>
      </c>
      <c r="W55" s="107" t="str">
        <f t="shared" si="11"/>
        <v/>
      </c>
      <c r="X55" s="107" t="str">
        <f t="shared" si="11"/>
        <v/>
      </c>
      <c r="Y55" s="107" t="str">
        <f t="shared" si="11"/>
        <v/>
      </c>
      <c r="Z55" s="107" t="str">
        <f t="shared" si="11"/>
        <v/>
      </c>
      <c r="AA55" s="107" t="str">
        <f t="shared" si="11"/>
        <v/>
      </c>
      <c r="AB55" s="107" t="str">
        <f t="shared" si="11"/>
        <v/>
      </c>
      <c r="AC55" s="107" t="str">
        <f t="shared" si="11"/>
        <v/>
      </c>
      <c r="AD55" s="107" t="str">
        <f t="shared" si="11"/>
        <v/>
      </c>
      <c r="AE55" s="107" t="str">
        <f t="shared" si="11"/>
        <v/>
      </c>
    </row>
    <row r="56" spans="1:31" x14ac:dyDescent="0.25">
      <c r="A56" s="106">
        <v>6</v>
      </c>
      <c r="B56" s="107" t="str">
        <f t="shared" ref="B56:L56" si="12">IF(B8&gt;0,LN(B8),"")</f>
        <v/>
      </c>
      <c r="C56" s="107" t="str">
        <f t="shared" si="12"/>
        <v/>
      </c>
      <c r="D56" s="107" t="str">
        <f t="shared" si="12"/>
        <v/>
      </c>
      <c r="E56" s="107" t="str">
        <f t="shared" si="12"/>
        <v/>
      </c>
      <c r="F56" s="107" t="str">
        <f t="shared" si="12"/>
        <v/>
      </c>
      <c r="G56" s="107" t="str">
        <f t="shared" si="12"/>
        <v/>
      </c>
      <c r="H56" s="107" t="str">
        <f t="shared" si="12"/>
        <v/>
      </c>
      <c r="I56" s="107" t="str">
        <f t="shared" si="12"/>
        <v/>
      </c>
      <c r="J56" s="107" t="str">
        <f t="shared" si="12"/>
        <v/>
      </c>
      <c r="K56" s="107" t="str">
        <f t="shared" si="12"/>
        <v/>
      </c>
      <c r="L56" s="107" t="str">
        <f t="shared" si="12"/>
        <v/>
      </c>
      <c r="M56" s="107" t="str">
        <f t="shared" ref="M56:AE56" si="13">IF(M8&gt;0,LN(M8),"")</f>
        <v/>
      </c>
      <c r="N56" s="107" t="str">
        <f t="shared" si="13"/>
        <v/>
      </c>
      <c r="O56" s="107" t="str">
        <f t="shared" si="13"/>
        <v/>
      </c>
      <c r="P56" s="107" t="str">
        <f t="shared" si="13"/>
        <v/>
      </c>
      <c r="Q56" s="107" t="str">
        <f t="shared" si="13"/>
        <v/>
      </c>
      <c r="R56" s="107" t="str">
        <f t="shared" si="13"/>
        <v/>
      </c>
      <c r="S56" s="107" t="str">
        <f t="shared" si="13"/>
        <v/>
      </c>
      <c r="T56" s="107" t="str">
        <f t="shared" si="13"/>
        <v/>
      </c>
      <c r="U56" s="107" t="str">
        <f t="shared" si="13"/>
        <v/>
      </c>
      <c r="V56" s="107" t="str">
        <f t="shared" si="13"/>
        <v/>
      </c>
      <c r="W56" s="107" t="str">
        <f t="shared" si="13"/>
        <v/>
      </c>
      <c r="X56" s="107" t="str">
        <f t="shared" si="13"/>
        <v/>
      </c>
      <c r="Y56" s="107" t="str">
        <f t="shared" si="13"/>
        <v/>
      </c>
      <c r="Z56" s="107" t="str">
        <f t="shared" si="13"/>
        <v/>
      </c>
      <c r="AA56" s="107" t="str">
        <f t="shared" si="13"/>
        <v/>
      </c>
      <c r="AB56" s="107" t="str">
        <f t="shared" si="13"/>
        <v/>
      </c>
      <c r="AC56" s="107" t="str">
        <f t="shared" si="13"/>
        <v/>
      </c>
      <c r="AD56" s="107" t="str">
        <f t="shared" si="13"/>
        <v/>
      </c>
      <c r="AE56" s="107" t="str">
        <f t="shared" si="13"/>
        <v/>
      </c>
    </row>
    <row r="57" spans="1:31" x14ac:dyDescent="0.25">
      <c r="A57" s="106">
        <v>7</v>
      </c>
      <c r="B57" s="107" t="str">
        <f t="shared" ref="B57:L57" si="14">IF(B9&gt;0,LN(B9),"")</f>
        <v/>
      </c>
      <c r="C57" s="107" t="str">
        <f t="shared" si="14"/>
        <v/>
      </c>
      <c r="D57" s="107" t="str">
        <f t="shared" si="14"/>
        <v/>
      </c>
      <c r="E57" s="107" t="str">
        <f t="shared" si="14"/>
        <v/>
      </c>
      <c r="F57" s="107" t="str">
        <f t="shared" si="14"/>
        <v/>
      </c>
      <c r="G57" s="107" t="str">
        <f t="shared" si="14"/>
        <v/>
      </c>
      <c r="H57" s="107" t="str">
        <f t="shared" si="14"/>
        <v/>
      </c>
      <c r="I57" s="107" t="str">
        <f t="shared" si="14"/>
        <v/>
      </c>
      <c r="J57" s="107" t="str">
        <f t="shared" si="14"/>
        <v/>
      </c>
      <c r="K57" s="107" t="str">
        <f t="shared" si="14"/>
        <v/>
      </c>
      <c r="L57" s="107" t="str">
        <f t="shared" si="14"/>
        <v/>
      </c>
      <c r="M57" s="107" t="str">
        <f t="shared" ref="M57:AE57" si="15">IF(M9&gt;0,LN(M9),"")</f>
        <v/>
      </c>
      <c r="N57" s="107" t="str">
        <f t="shared" si="15"/>
        <v/>
      </c>
      <c r="O57" s="107" t="str">
        <f t="shared" si="15"/>
        <v/>
      </c>
      <c r="P57" s="107" t="str">
        <f t="shared" si="15"/>
        <v/>
      </c>
      <c r="Q57" s="107" t="str">
        <f t="shared" si="15"/>
        <v/>
      </c>
      <c r="R57" s="107" t="str">
        <f t="shared" si="15"/>
        <v/>
      </c>
      <c r="S57" s="107" t="str">
        <f t="shared" si="15"/>
        <v/>
      </c>
      <c r="T57" s="107" t="str">
        <f t="shared" si="15"/>
        <v/>
      </c>
      <c r="U57" s="107" t="str">
        <f t="shared" si="15"/>
        <v/>
      </c>
      <c r="V57" s="107" t="str">
        <f t="shared" si="15"/>
        <v/>
      </c>
      <c r="W57" s="107" t="str">
        <f t="shared" si="15"/>
        <v/>
      </c>
      <c r="X57" s="107" t="str">
        <f t="shared" si="15"/>
        <v/>
      </c>
      <c r="Y57" s="107" t="str">
        <f t="shared" si="15"/>
        <v/>
      </c>
      <c r="Z57" s="107" t="str">
        <f t="shared" si="15"/>
        <v/>
      </c>
      <c r="AA57" s="107" t="str">
        <f t="shared" si="15"/>
        <v/>
      </c>
      <c r="AB57" s="107" t="str">
        <f t="shared" si="15"/>
        <v/>
      </c>
      <c r="AC57" s="107" t="str">
        <f t="shared" si="15"/>
        <v/>
      </c>
      <c r="AD57" s="107" t="str">
        <f t="shared" si="15"/>
        <v/>
      </c>
      <c r="AE57" s="107" t="str">
        <f t="shared" si="15"/>
        <v/>
      </c>
    </row>
    <row r="58" spans="1:31" x14ac:dyDescent="0.25">
      <c r="A58" s="106">
        <v>8</v>
      </c>
      <c r="B58" s="107" t="str">
        <f t="shared" ref="B58:L58" si="16">IF(B10&gt;0,LN(B10),"")</f>
        <v/>
      </c>
      <c r="C58" s="107" t="str">
        <f t="shared" si="16"/>
        <v/>
      </c>
      <c r="D58" s="107" t="str">
        <f t="shared" si="16"/>
        <v/>
      </c>
      <c r="E58" s="107" t="str">
        <f t="shared" si="16"/>
        <v/>
      </c>
      <c r="F58" s="107" t="str">
        <f t="shared" si="16"/>
        <v/>
      </c>
      <c r="G58" s="107" t="str">
        <f t="shared" si="16"/>
        <v/>
      </c>
      <c r="H58" s="107" t="str">
        <f t="shared" si="16"/>
        <v/>
      </c>
      <c r="I58" s="107" t="str">
        <f t="shared" si="16"/>
        <v/>
      </c>
      <c r="J58" s="107" t="str">
        <f t="shared" si="16"/>
        <v/>
      </c>
      <c r="K58" s="107" t="str">
        <f t="shared" si="16"/>
        <v/>
      </c>
      <c r="L58" s="107" t="str">
        <f t="shared" si="16"/>
        <v/>
      </c>
      <c r="M58" s="107" t="str">
        <f t="shared" ref="M58:AE58" si="17">IF(M10&gt;0,LN(M10),"")</f>
        <v/>
      </c>
      <c r="N58" s="107" t="str">
        <f t="shared" si="17"/>
        <v/>
      </c>
      <c r="O58" s="107" t="str">
        <f t="shared" si="17"/>
        <v/>
      </c>
      <c r="P58" s="107" t="str">
        <f t="shared" si="17"/>
        <v/>
      </c>
      <c r="Q58" s="107" t="str">
        <f t="shared" si="17"/>
        <v/>
      </c>
      <c r="R58" s="107" t="str">
        <f t="shared" si="17"/>
        <v/>
      </c>
      <c r="S58" s="107" t="str">
        <f t="shared" si="17"/>
        <v/>
      </c>
      <c r="T58" s="107" t="str">
        <f t="shared" si="17"/>
        <v/>
      </c>
      <c r="U58" s="107" t="str">
        <f t="shared" si="17"/>
        <v/>
      </c>
      <c r="V58" s="107" t="str">
        <f t="shared" si="17"/>
        <v/>
      </c>
      <c r="W58" s="107" t="str">
        <f t="shared" si="17"/>
        <v/>
      </c>
      <c r="X58" s="107" t="str">
        <f t="shared" si="17"/>
        <v/>
      </c>
      <c r="Y58" s="107" t="str">
        <f t="shared" si="17"/>
        <v/>
      </c>
      <c r="Z58" s="107" t="str">
        <f t="shared" si="17"/>
        <v/>
      </c>
      <c r="AA58" s="107" t="str">
        <f t="shared" si="17"/>
        <v/>
      </c>
      <c r="AB58" s="107" t="str">
        <f t="shared" si="17"/>
        <v/>
      </c>
      <c r="AC58" s="107" t="str">
        <f t="shared" si="17"/>
        <v/>
      </c>
      <c r="AD58" s="107" t="str">
        <f t="shared" si="17"/>
        <v/>
      </c>
      <c r="AE58" s="107" t="str">
        <f t="shared" si="17"/>
        <v/>
      </c>
    </row>
    <row r="59" spans="1:31" x14ac:dyDescent="0.25">
      <c r="A59" s="106">
        <v>9</v>
      </c>
      <c r="B59" s="107" t="str">
        <f t="shared" ref="B59:L59" si="18">IF(B11&gt;0,LN(B11),"")</f>
        <v/>
      </c>
      <c r="C59" s="107" t="str">
        <f t="shared" si="18"/>
        <v/>
      </c>
      <c r="D59" s="107" t="str">
        <f t="shared" si="18"/>
        <v/>
      </c>
      <c r="E59" s="107" t="str">
        <f t="shared" si="18"/>
        <v/>
      </c>
      <c r="F59" s="107" t="str">
        <f t="shared" si="18"/>
        <v/>
      </c>
      <c r="G59" s="107" t="str">
        <f t="shared" si="18"/>
        <v/>
      </c>
      <c r="H59" s="107" t="str">
        <f t="shared" si="18"/>
        <v/>
      </c>
      <c r="I59" s="107" t="str">
        <f t="shared" si="18"/>
        <v/>
      </c>
      <c r="J59" s="107" t="str">
        <f t="shared" si="18"/>
        <v/>
      </c>
      <c r="K59" s="107" t="str">
        <f t="shared" si="18"/>
        <v/>
      </c>
      <c r="L59" s="107" t="str">
        <f t="shared" si="18"/>
        <v/>
      </c>
      <c r="M59" s="107" t="str">
        <f t="shared" ref="M59:AE59" si="19">IF(M11&gt;0,LN(M11),"")</f>
        <v/>
      </c>
      <c r="N59" s="107" t="str">
        <f t="shared" si="19"/>
        <v/>
      </c>
      <c r="O59" s="107" t="str">
        <f t="shared" si="19"/>
        <v/>
      </c>
      <c r="P59" s="107" t="str">
        <f t="shared" si="19"/>
        <v/>
      </c>
      <c r="Q59" s="107" t="str">
        <f t="shared" si="19"/>
        <v/>
      </c>
      <c r="R59" s="107" t="str">
        <f t="shared" si="19"/>
        <v/>
      </c>
      <c r="S59" s="107" t="str">
        <f t="shared" si="19"/>
        <v/>
      </c>
      <c r="T59" s="107" t="str">
        <f t="shared" si="19"/>
        <v/>
      </c>
      <c r="U59" s="107" t="str">
        <f t="shared" si="19"/>
        <v/>
      </c>
      <c r="V59" s="107" t="str">
        <f t="shared" si="19"/>
        <v/>
      </c>
      <c r="W59" s="107" t="str">
        <f t="shared" si="19"/>
        <v/>
      </c>
      <c r="X59" s="107" t="str">
        <f t="shared" si="19"/>
        <v/>
      </c>
      <c r="Y59" s="107" t="str">
        <f t="shared" si="19"/>
        <v/>
      </c>
      <c r="Z59" s="107" t="str">
        <f t="shared" si="19"/>
        <v/>
      </c>
      <c r="AA59" s="107" t="str">
        <f t="shared" si="19"/>
        <v/>
      </c>
      <c r="AB59" s="107" t="str">
        <f t="shared" si="19"/>
        <v/>
      </c>
      <c r="AC59" s="107" t="str">
        <f t="shared" si="19"/>
        <v/>
      </c>
      <c r="AD59" s="107" t="str">
        <f t="shared" si="19"/>
        <v/>
      </c>
      <c r="AE59" s="107" t="str">
        <f t="shared" si="19"/>
        <v/>
      </c>
    </row>
    <row r="60" spans="1:31" x14ac:dyDescent="0.25">
      <c r="A60" s="106">
        <v>10</v>
      </c>
      <c r="B60" s="107" t="str">
        <f t="shared" ref="B60:L60" si="20">IF(B12&gt;0,LN(B12),"")</f>
        <v/>
      </c>
      <c r="C60" s="107" t="str">
        <f t="shared" si="20"/>
        <v/>
      </c>
      <c r="D60" s="107" t="str">
        <f t="shared" si="20"/>
        <v/>
      </c>
      <c r="E60" s="107" t="str">
        <f t="shared" si="20"/>
        <v/>
      </c>
      <c r="F60" s="107" t="str">
        <f t="shared" si="20"/>
        <v/>
      </c>
      <c r="G60" s="107" t="str">
        <f t="shared" si="20"/>
        <v/>
      </c>
      <c r="H60" s="107" t="str">
        <f t="shared" si="20"/>
        <v/>
      </c>
      <c r="I60" s="107" t="str">
        <f t="shared" si="20"/>
        <v/>
      </c>
      <c r="J60" s="107" t="str">
        <f t="shared" si="20"/>
        <v/>
      </c>
      <c r="K60" s="107" t="str">
        <f t="shared" si="20"/>
        <v/>
      </c>
      <c r="L60" s="107" t="str">
        <f t="shared" si="20"/>
        <v/>
      </c>
      <c r="M60" s="107" t="str">
        <f t="shared" ref="M60:AE60" si="21">IF(M12&gt;0,LN(M12),"")</f>
        <v/>
      </c>
      <c r="N60" s="107" t="str">
        <f t="shared" si="21"/>
        <v/>
      </c>
      <c r="O60" s="107" t="str">
        <f t="shared" si="21"/>
        <v/>
      </c>
      <c r="P60" s="107" t="str">
        <f t="shared" si="21"/>
        <v/>
      </c>
      <c r="Q60" s="107" t="str">
        <f t="shared" si="21"/>
        <v/>
      </c>
      <c r="R60" s="107" t="str">
        <f t="shared" si="21"/>
        <v/>
      </c>
      <c r="S60" s="107" t="str">
        <f t="shared" si="21"/>
        <v/>
      </c>
      <c r="T60" s="107" t="str">
        <f t="shared" si="21"/>
        <v/>
      </c>
      <c r="U60" s="107" t="str">
        <f t="shared" si="21"/>
        <v/>
      </c>
      <c r="V60" s="107" t="str">
        <f t="shared" si="21"/>
        <v/>
      </c>
      <c r="W60" s="107" t="str">
        <f t="shared" si="21"/>
        <v/>
      </c>
      <c r="X60" s="107" t="str">
        <f t="shared" si="21"/>
        <v/>
      </c>
      <c r="Y60" s="107" t="str">
        <f t="shared" si="21"/>
        <v/>
      </c>
      <c r="Z60" s="107" t="str">
        <f t="shared" si="21"/>
        <v/>
      </c>
      <c r="AA60" s="107" t="str">
        <f t="shared" si="21"/>
        <v/>
      </c>
      <c r="AB60" s="107" t="str">
        <f t="shared" si="21"/>
        <v/>
      </c>
      <c r="AC60" s="107" t="str">
        <f t="shared" si="21"/>
        <v/>
      </c>
      <c r="AD60" s="107" t="str">
        <f t="shared" si="21"/>
        <v/>
      </c>
      <c r="AE60" s="107" t="str">
        <f t="shared" si="21"/>
        <v/>
      </c>
    </row>
    <row r="61" spans="1:31" x14ac:dyDescent="0.25">
      <c r="A61" s="106">
        <v>11</v>
      </c>
      <c r="B61" s="107" t="str">
        <f t="shared" ref="B61:L61" si="22">IF(B13&gt;0,LN(B13),"")</f>
        <v/>
      </c>
      <c r="C61" s="107" t="str">
        <f t="shared" si="22"/>
        <v/>
      </c>
      <c r="D61" s="107" t="str">
        <f t="shared" si="22"/>
        <v/>
      </c>
      <c r="E61" s="107" t="str">
        <f t="shared" si="22"/>
        <v/>
      </c>
      <c r="F61" s="107" t="str">
        <f t="shared" si="22"/>
        <v/>
      </c>
      <c r="G61" s="107" t="str">
        <f t="shared" si="22"/>
        <v/>
      </c>
      <c r="H61" s="107" t="str">
        <f t="shared" si="22"/>
        <v/>
      </c>
      <c r="I61" s="107" t="str">
        <f t="shared" si="22"/>
        <v/>
      </c>
      <c r="J61" s="107" t="str">
        <f t="shared" si="22"/>
        <v/>
      </c>
      <c r="K61" s="107" t="str">
        <f t="shared" si="22"/>
        <v/>
      </c>
      <c r="L61" s="107" t="str">
        <f t="shared" si="22"/>
        <v/>
      </c>
      <c r="M61" s="107" t="str">
        <f t="shared" ref="M61:AE61" si="23">IF(M13&gt;0,LN(M13),"")</f>
        <v/>
      </c>
      <c r="N61" s="107" t="str">
        <f t="shared" si="23"/>
        <v/>
      </c>
      <c r="O61" s="107" t="str">
        <f t="shared" si="23"/>
        <v/>
      </c>
      <c r="P61" s="107" t="str">
        <f t="shared" si="23"/>
        <v/>
      </c>
      <c r="Q61" s="107" t="str">
        <f t="shared" si="23"/>
        <v/>
      </c>
      <c r="R61" s="107" t="str">
        <f t="shared" si="23"/>
        <v/>
      </c>
      <c r="S61" s="107" t="str">
        <f t="shared" si="23"/>
        <v/>
      </c>
      <c r="T61" s="107" t="str">
        <f t="shared" si="23"/>
        <v/>
      </c>
      <c r="U61" s="107" t="str">
        <f t="shared" si="23"/>
        <v/>
      </c>
      <c r="V61" s="107" t="str">
        <f t="shared" si="23"/>
        <v/>
      </c>
      <c r="W61" s="107" t="str">
        <f t="shared" si="23"/>
        <v/>
      </c>
      <c r="X61" s="107" t="str">
        <f t="shared" si="23"/>
        <v/>
      </c>
      <c r="Y61" s="107" t="str">
        <f t="shared" si="23"/>
        <v/>
      </c>
      <c r="Z61" s="107" t="str">
        <f t="shared" si="23"/>
        <v/>
      </c>
      <c r="AA61" s="107" t="str">
        <f t="shared" si="23"/>
        <v/>
      </c>
      <c r="AB61" s="107" t="str">
        <f t="shared" si="23"/>
        <v/>
      </c>
      <c r="AC61" s="107" t="str">
        <f t="shared" si="23"/>
        <v/>
      </c>
      <c r="AD61" s="107" t="str">
        <f t="shared" si="23"/>
        <v/>
      </c>
      <c r="AE61" s="107" t="str">
        <f t="shared" si="23"/>
        <v/>
      </c>
    </row>
    <row r="62" spans="1:31" x14ac:dyDescent="0.25">
      <c r="A62" s="106">
        <v>12</v>
      </c>
      <c r="B62" s="107" t="str">
        <f t="shared" ref="B62:L62" si="24">IF(B14&gt;0,LN(B14),"")</f>
        <v/>
      </c>
      <c r="C62" s="107" t="str">
        <f t="shared" si="24"/>
        <v/>
      </c>
      <c r="D62" s="107" t="str">
        <f t="shared" si="24"/>
        <v/>
      </c>
      <c r="E62" s="107" t="str">
        <f t="shared" si="24"/>
        <v/>
      </c>
      <c r="F62" s="107" t="str">
        <f t="shared" si="24"/>
        <v/>
      </c>
      <c r="G62" s="107" t="str">
        <f t="shared" si="24"/>
        <v/>
      </c>
      <c r="H62" s="107" t="str">
        <f t="shared" si="24"/>
        <v/>
      </c>
      <c r="I62" s="107" t="str">
        <f t="shared" si="24"/>
        <v/>
      </c>
      <c r="J62" s="107" t="str">
        <f t="shared" si="24"/>
        <v/>
      </c>
      <c r="K62" s="107" t="str">
        <f t="shared" si="24"/>
        <v/>
      </c>
      <c r="L62" s="107" t="str">
        <f t="shared" si="24"/>
        <v/>
      </c>
      <c r="M62" s="107" t="str">
        <f t="shared" ref="M62:AE62" si="25">IF(M14&gt;0,LN(M14),"")</f>
        <v/>
      </c>
      <c r="N62" s="107" t="str">
        <f t="shared" si="25"/>
        <v/>
      </c>
      <c r="O62" s="107" t="str">
        <f t="shared" si="25"/>
        <v/>
      </c>
      <c r="P62" s="107" t="str">
        <f t="shared" si="25"/>
        <v/>
      </c>
      <c r="Q62" s="107" t="str">
        <f t="shared" si="25"/>
        <v/>
      </c>
      <c r="R62" s="107" t="str">
        <f t="shared" si="25"/>
        <v/>
      </c>
      <c r="S62" s="107" t="str">
        <f t="shared" si="25"/>
        <v/>
      </c>
      <c r="T62" s="107" t="str">
        <f t="shared" si="25"/>
        <v/>
      </c>
      <c r="U62" s="107" t="str">
        <f t="shared" si="25"/>
        <v/>
      </c>
      <c r="V62" s="107" t="str">
        <f t="shared" si="25"/>
        <v/>
      </c>
      <c r="W62" s="107" t="str">
        <f t="shared" si="25"/>
        <v/>
      </c>
      <c r="X62" s="107" t="str">
        <f t="shared" si="25"/>
        <v/>
      </c>
      <c r="Y62" s="107" t="str">
        <f t="shared" si="25"/>
        <v/>
      </c>
      <c r="Z62" s="107" t="str">
        <f t="shared" si="25"/>
        <v/>
      </c>
      <c r="AA62" s="107" t="str">
        <f t="shared" si="25"/>
        <v/>
      </c>
      <c r="AB62" s="107" t="str">
        <f t="shared" si="25"/>
        <v/>
      </c>
      <c r="AC62" s="107" t="str">
        <f t="shared" si="25"/>
        <v/>
      </c>
      <c r="AD62" s="107" t="str">
        <f t="shared" si="25"/>
        <v/>
      </c>
      <c r="AE62" s="107" t="str">
        <f t="shared" si="25"/>
        <v/>
      </c>
    </row>
    <row r="63" spans="1:31" x14ac:dyDescent="0.25">
      <c r="A63" s="106">
        <v>13</v>
      </c>
      <c r="B63" s="107" t="str">
        <f t="shared" ref="B63:L63" si="26">IF(B15&gt;0,LN(B15),"")</f>
        <v/>
      </c>
      <c r="C63" s="107" t="str">
        <f t="shared" si="26"/>
        <v/>
      </c>
      <c r="D63" s="107" t="str">
        <f t="shared" si="26"/>
        <v/>
      </c>
      <c r="E63" s="107" t="str">
        <f t="shared" si="26"/>
        <v/>
      </c>
      <c r="F63" s="107" t="str">
        <f t="shared" si="26"/>
        <v/>
      </c>
      <c r="G63" s="107" t="str">
        <f t="shared" si="26"/>
        <v/>
      </c>
      <c r="H63" s="107" t="str">
        <f t="shared" si="26"/>
        <v/>
      </c>
      <c r="I63" s="107" t="str">
        <f t="shared" si="26"/>
        <v/>
      </c>
      <c r="J63" s="107" t="str">
        <f t="shared" si="26"/>
        <v/>
      </c>
      <c r="K63" s="107" t="str">
        <f t="shared" si="26"/>
        <v/>
      </c>
      <c r="L63" s="107" t="str">
        <f t="shared" si="26"/>
        <v/>
      </c>
      <c r="M63" s="107" t="str">
        <f t="shared" ref="M63:AE63" si="27">IF(M15&gt;0,LN(M15),"")</f>
        <v/>
      </c>
      <c r="N63" s="107" t="str">
        <f t="shared" si="27"/>
        <v/>
      </c>
      <c r="O63" s="107" t="str">
        <f t="shared" si="27"/>
        <v/>
      </c>
      <c r="P63" s="107" t="str">
        <f t="shared" si="27"/>
        <v/>
      </c>
      <c r="Q63" s="107" t="str">
        <f t="shared" si="27"/>
        <v/>
      </c>
      <c r="R63" s="107" t="str">
        <f t="shared" si="27"/>
        <v/>
      </c>
      <c r="S63" s="107" t="str">
        <f t="shared" si="27"/>
        <v/>
      </c>
      <c r="T63" s="107" t="str">
        <f t="shared" si="27"/>
        <v/>
      </c>
      <c r="U63" s="107" t="str">
        <f t="shared" si="27"/>
        <v/>
      </c>
      <c r="V63" s="107" t="str">
        <f t="shared" si="27"/>
        <v/>
      </c>
      <c r="W63" s="107" t="str">
        <f t="shared" si="27"/>
        <v/>
      </c>
      <c r="X63" s="107" t="str">
        <f t="shared" si="27"/>
        <v/>
      </c>
      <c r="Y63" s="107" t="str">
        <f t="shared" si="27"/>
        <v/>
      </c>
      <c r="Z63" s="107" t="str">
        <f t="shared" si="27"/>
        <v/>
      </c>
      <c r="AA63" s="107" t="str">
        <f t="shared" si="27"/>
        <v/>
      </c>
      <c r="AB63" s="107" t="str">
        <f t="shared" si="27"/>
        <v/>
      </c>
      <c r="AC63" s="107" t="str">
        <f t="shared" si="27"/>
        <v/>
      </c>
      <c r="AD63" s="107" t="str">
        <f t="shared" si="27"/>
        <v/>
      </c>
      <c r="AE63" s="107" t="str">
        <f t="shared" si="27"/>
        <v/>
      </c>
    </row>
    <row r="64" spans="1:31" x14ac:dyDescent="0.25">
      <c r="A64" s="106">
        <v>14</v>
      </c>
      <c r="B64" s="107" t="str">
        <f t="shared" ref="B64:L64" si="28">IF(B16&gt;0,LN(B16),"")</f>
        <v/>
      </c>
      <c r="C64" s="107" t="str">
        <f t="shared" si="28"/>
        <v/>
      </c>
      <c r="D64" s="107" t="str">
        <f t="shared" si="28"/>
        <v/>
      </c>
      <c r="E64" s="107" t="str">
        <f t="shared" si="28"/>
        <v/>
      </c>
      <c r="F64" s="107" t="str">
        <f t="shared" si="28"/>
        <v/>
      </c>
      <c r="G64" s="107" t="str">
        <f t="shared" si="28"/>
        <v/>
      </c>
      <c r="H64" s="107" t="str">
        <f t="shared" si="28"/>
        <v/>
      </c>
      <c r="I64" s="107" t="str">
        <f t="shared" si="28"/>
        <v/>
      </c>
      <c r="J64" s="107" t="str">
        <f t="shared" si="28"/>
        <v/>
      </c>
      <c r="K64" s="107" t="str">
        <f t="shared" si="28"/>
        <v/>
      </c>
      <c r="L64" s="107" t="str">
        <f t="shared" si="28"/>
        <v/>
      </c>
      <c r="M64" s="107" t="str">
        <f t="shared" ref="M64:AE64" si="29">IF(M16&gt;0,LN(M16),"")</f>
        <v/>
      </c>
      <c r="N64" s="107" t="str">
        <f t="shared" si="29"/>
        <v/>
      </c>
      <c r="O64" s="107" t="str">
        <f t="shared" si="29"/>
        <v/>
      </c>
      <c r="P64" s="107" t="str">
        <f t="shared" si="29"/>
        <v/>
      </c>
      <c r="Q64" s="107" t="str">
        <f t="shared" si="29"/>
        <v/>
      </c>
      <c r="R64" s="107" t="str">
        <f t="shared" si="29"/>
        <v/>
      </c>
      <c r="S64" s="107" t="str">
        <f t="shared" si="29"/>
        <v/>
      </c>
      <c r="T64" s="107" t="str">
        <f t="shared" si="29"/>
        <v/>
      </c>
      <c r="U64" s="107" t="str">
        <f t="shared" si="29"/>
        <v/>
      </c>
      <c r="V64" s="107" t="str">
        <f t="shared" si="29"/>
        <v/>
      </c>
      <c r="W64" s="107" t="str">
        <f t="shared" si="29"/>
        <v/>
      </c>
      <c r="X64" s="107" t="str">
        <f t="shared" si="29"/>
        <v/>
      </c>
      <c r="Y64" s="107" t="str">
        <f t="shared" si="29"/>
        <v/>
      </c>
      <c r="Z64" s="107" t="str">
        <f t="shared" si="29"/>
        <v/>
      </c>
      <c r="AA64" s="107" t="str">
        <f t="shared" si="29"/>
        <v/>
      </c>
      <c r="AB64" s="107" t="str">
        <f t="shared" si="29"/>
        <v/>
      </c>
      <c r="AC64" s="107" t="str">
        <f t="shared" si="29"/>
        <v/>
      </c>
      <c r="AD64" s="107" t="str">
        <f t="shared" si="29"/>
        <v/>
      </c>
      <c r="AE64" s="107" t="str">
        <f t="shared" si="29"/>
        <v/>
      </c>
    </row>
    <row r="65" spans="1:31" x14ac:dyDescent="0.25">
      <c r="A65" s="106">
        <v>15</v>
      </c>
      <c r="B65" s="107" t="str">
        <f t="shared" ref="B65:L65" si="30">IF(B17&gt;0,LN(B17),"")</f>
        <v/>
      </c>
      <c r="C65" s="107" t="str">
        <f t="shared" si="30"/>
        <v/>
      </c>
      <c r="D65" s="107" t="str">
        <f t="shared" si="30"/>
        <v/>
      </c>
      <c r="E65" s="107" t="str">
        <f t="shared" si="30"/>
        <v/>
      </c>
      <c r="F65" s="107" t="str">
        <f t="shared" si="30"/>
        <v/>
      </c>
      <c r="G65" s="107" t="str">
        <f t="shared" si="30"/>
        <v/>
      </c>
      <c r="H65" s="107" t="str">
        <f t="shared" si="30"/>
        <v/>
      </c>
      <c r="I65" s="107" t="str">
        <f t="shared" si="30"/>
        <v/>
      </c>
      <c r="J65" s="107" t="str">
        <f t="shared" si="30"/>
        <v/>
      </c>
      <c r="K65" s="107" t="str">
        <f t="shared" si="30"/>
        <v/>
      </c>
      <c r="L65" s="107" t="str">
        <f t="shared" si="30"/>
        <v/>
      </c>
      <c r="M65" s="107" t="str">
        <f t="shared" ref="M65:AE65" si="31">IF(M17&gt;0,LN(M17),"")</f>
        <v/>
      </c>
      <c r="N65" s="107" t="str">
        <f t="shared" si="31"/>
        <v/>
      </c>
      <c r="O65" s="107" t="str">
        <f t="shared" si="31"/>
        <v/>
      </c>
      <c r="P65" s="107" t="str">
        <f t="shared" si="31"/>
        <v/>
      </c>
      <c r="Q65" s="107" t="str">
        <f t="shared" si="31"/>
        <v/>
      </c>
      <c r="R65" s="107" t="str">
        <f t="shared" si="31"/>
        <v/>
      </c>
      <c r="S65" s="107" t="str">
        <f t="shared" si="31"/>
        <v/>
      </c>
      <c r="T65" s="107" t="str">
        <f t="shared" si="31"/>
        <v/>
      </c>
      <c r="U65" s="107" t="str">
        <f t="shared" si="31"/>
        <v/>
      </c>
      <c r="V65" s="107" t="str">
        <f t="shared" si="31"/>
        <v/>
      </c>
      <c r="W65" s="107" t="str">
        <f t="shared" si="31"/>
        <v/>
      </c>
      <c r="X65" s="107" t="str">
        <f t="shared" si="31"/>
        <v/>
      </c>
      <c r="Y65" s="107" t="str">
        <f t="shared" si="31"/>
        <v/>
      </c>
      <c r="Z65" s="107" t="str">
        <f t="shared" si="31"/>
        <v/>
      </c>
      <c r="AA65" s="107" t="str">
        <f t="shared" si="31"/>
        <v/>
      </c>
      <c r="AB65" s="107" t="str">
        <f t="shared" si="31"/>
        <v/>
      </c>
      <c r="AC65" s="107" t="str">
        <f t="shared" si="31"/>
        <v/>
      </c>
      <c r="AD65" s="107" t="str">
        <f t="shared" si="31"/>
        <v/>
      </c>
      <c r="AE65" s="107" t="str">
        <f t="shared" si="31"/>
        <v/>
      </c>
    </row>
    <row r="66" spans="1:31" x14ac:dyDescent="0.25">
      <c r="A66" s="106">
        <v>16</v>
      </c>
      <c r="B66" s="107" t="str">
        <f t="shared" ref="B66:L66" si="32">IF(B18&gt;0,LN(B18),"")</f>
        <v/>
      </c>
      <c r="C66" s="107" t="str">
        <f t="shared" si="32"/>
        <v/>
      </c>
      <c r="D66" s="107" t="str">
        <f t="shared" si="32"/>
        <v/>
      </c>
      <c r="E66" s="107" t="str">
        <f t="shared" si="32"/>
        <v/>
      </c>
      <c r="F66" s="107" t="str">
        <f t="shared" si="32"/>
        <v/>
      </c>
      <c r="G66" s="107" t="str">
        <f t="shared" si="32"/>
        <v/>
      </c>
      <c r="H66" s="107" t="str">
        <f t="shared" si="32"/>
        <v/>
      </c>
      <c r="I66" s="107" t="str">
        <f t="shared" si="32"/>
        <v/>
      </c>
      <c r="J66" s="107" t="str">
        <f t="shared" si="32"/>
        <v/>
      </c>
      <c r="K66" s="107" t="str">
        <f t="shared" si="32"/>
        <v/>
      </c>
      <c r="L66" s="107" t="str">
        <f t="shared" si="32"/>
        <v/>
      </c>
      <c r="M66" s="107" t="str">
        <f t="shared" ref="M66:AE66" si="33">IF(M18&gt;0,LN(M18),"")</f>
        <v/>
      </c>
      <c r="N66" s="107" t="str">
        <f t="shared" si="33"/>
        <v/>
      </c>
      <c r="O66" s="107" t="str">
        <f t="shared" si="33"/>
        <v/>
      </c>
      <c r="P66" s="107" t="str">
        <f t="shared" si="33"/>
        <v/>
      </c>
      <c r="Q66" s="107" t="str">
        <f t="shared" si="33"/>
        <v/>
      </c>
      <c r="R66" s="107" t="str">
        <f t="shared" si="33"/>
        <v/>
      </c>
      <c r="S66" s="107" t="str">
        <f t="shared" si="33"/>
        <v/>
      </c>
      <c r="T66" s="107" t="str">
        <f t="shared" si="33"/>
        <v/>
      </c>
      <c r="U66" s="107" t="str">
        <f t="shared" si="33"/>
        <v/>
      </c>
      <c r="V66" s="107" t="str">
        <f t="shared" si="33"/>
        <v/>
      </c>
      <c r="W66" s="107" t="str">
        <f t="shared" si="33"/>
        <v/>
      </c>
      <c r="X66" s="107" t="str">
        <f t="shared" si="33"/>
        <v/>
      </c>
      <c r="Y66" s="107" t="str">
        <f t="shared" si="33"/>
        <v/>
      </c>
      <c r="Z66" s="107" t="str">
        <f t="shared" si="33"/>
        <v/>
      </c>
      <c r="AA66" s="107" t="str">
        <f t="shared" si="33"/>
        <v/>
      </c>
      <c r="AB66" s="107" t="str">
        <f t="shared" si="33"/>
        <v/>
      </c>
      <c r="AC66" s="107" t="str">
        <f t="shared" si="33"/>
        <v/>
      </c>
      <c r="AD66" s="107" t="str">
        <f t="shared" si="33"/>
        <v/>
      </c>
      <c r="AE66" s="107" t="str">
        <f t="shared" si="33"/>
        <v/>
      </c>
    </row>
    <row r="67" spans="1:31" x14ac:dyDescent="0.25">
      <c r="A67" s="106">
        <v>17</v>
      </c>
      <c r="B67" s="107" t="str">
        <f t="shared" ref="B67:L67" si="34">IF(B19&gt;0,LN(B19),"")</f>
        <v/>
      </c>
      <c r="C67" s="107" t="str">
        <f t="shared" si="34"/>
        <v/>
      </c>
      <c r="D67" s="107" t="str">
        <f t="shared" si="34"/>
        <v/>
      </c>
      <c r="E67" s="107" t="str">
        <f t="shared" si="34"/>
        <v/>
      </c>
      <c r="F67" s="107" t="str">
        <f t="shared" si="34"/>
        <v/>
      </c>
      <c r="G67" s="107" t="str">
        <f t="shared" si="34"/>
        <v/>
      </c>
      <c r="H67" s="107" t="str">
        <f t="shared" si="34"/>
        <v/>
      </c>
      <c r="I67" s="107" t="str">
        <f t="shared" si="34"/>
        <v/>
      </c>
      <c r="J67" s="107" t="str">
        <f t="shared" si="34"/>
        <v/>
      </c>
      <c r="K67" s="107" t="str">
        <f t="shared" si="34"/>
        <v/>
      </c>
      <c r="L67" s="107" t="str">
        <f t="shared" si="34"/>
        <v/>
      </c>
      <c r="M67" s="107" t="str">
        <f t="shared" ref="M67:AE67" si="35">IF(M19&gt;0,LN(M19),"")</f>
        <v/>
      </c>
      <c r="N67" s="107" t="str">
        <f t="shared" si="35"/>
        <v/>
      </c>
      <c r="O67" s="107" t="str">
        <f t="shared" si="35"/>
        <v/>
      </c>
      <c r="P67" s="107" t="str">
        <f t="shared" si="35"/>
        <v/>
      </c>
      <c r="Q67" s="107" t="str">
        <f t="shared" si="35"/>
        <v/>
      </c>
      <c r="R67" s="107" t="str">
        <f t="shared" si="35"/>
        <v/>
      </c>
      <c r="S67" s="107" t="str">
        <f t="shared" si="35"/>
        <v/>
      </c>
      <c r="T67" s="107" t="str">
        <f t="shared" si="35"/>
        <v/>
      </c>
      <c r="U67" s="107" t="str">
        <f t="shared" si="35"/>
        <v/>
      </c>
      <c r="V67" s="107" t="str">
        <f t="shared" si="35"/>
        <v/>
      </c>
      <c r="W67" s="107" t="str">
        <f t="shared" si="35"/>
        <v/>
      </c>
      <c r="X67" s="107" t="str">
        <f t="shared" si="35"/>
        <v/>
      </c>
      <c r="Y67" s="107" t="str">
        <f t="shared" si="35"/>
        <v/>
      </c>
      <c r="Z67" s="107" t="str">
        <f t="shared" si="35"/>
        <v/>
      </c>
      <c r="AA67" s="107" t="str">
        <f t="shared" si="35"/>
        <v/>
      </c>
      <c r="AB67" s="107" t="str">
        <f t="shared" si="35"/>
        <v/>
      </c>
      <c r="AC67" s="107" t="str">
        <f t="shared" si="35"/>
        <v/>
      </c>
      <c r="AD67" s="107" t="str">
        <f t="shared" si="35"/>
        <v/>
      </c>
      <c r="AE67" s="107" t="str">
        <f t="shared" si="35"/>
        <v/>
      </c>
    </row>
    <row r="68" spans="1:31" x14ac:dyDescent="0.25">
      <c r="A68" s="106">
        <v>18</v>
      </c>
      <c r="B68" s="107" t="str">
        <f t="shared" ref="B68:L68" si="36">IF(B20&gt;0,LN(B20),"")</f>
        <v/>
      </c>
      <c r="C68" s="107" t="str">
        <f t="shared" si="36"/>
        <v/>
      </c>
      <c r="D68" s="107" t="str">
        <f t="shared" si="36"/>
        <v/>
      </c>
      <c r="E68" s="107" t="str">
        <f t="shared" si="36"/>
        <v/>
      </c>
      <c r="F68" s="107" t="str">
        <f t="shared" si="36"/>
        <v/>
      </c>
      <c r="G68" s="107" t="str">
        <f t="shared" si="36"/>
        <v/>
      </c>
      <c r="H68" s="107" t="str">
        <f t="shared" si="36"/>
        <v/>
      </c>
      <c r="I68" s="107" t="str">
        <f t="shared" si="36"/>
        <v/>
      </c>
      <c r="J68" s="107" t="str">
        <f t="shared" si="36"/>
        <v/>
      </c>
      <c r="K68" s="107" t="str">
        <f t="shared" si="36"/>
        <v/>
      </c>
      <c r="L68" s="107" t="str">
        <f t="shared" si="36"/>
        <v/>
      </c>
      <c r="M68" s="107" t="str">
        <f t="shared" ref="M68:AE68" si="37">IF(M20&gt;0,LN(M20),"")</f>
        <v/>
      </c>
      <c r="N68" s="107" t="str">
        <f t="shared" si="37"/>
        <v/>
      </c>
      <c r="O68" s="107" t="str">
        <f t="shared" si="37"/>
        <v/>
      </c>
      <c r="P68" s="107" t="str">
        <f t="shared" si="37"/>
        <v/>
      </c>
      <c r="Q68" s="107" t="str">
        <f t="shared" si="37"/>
        <v/>
      </c>
      <c r="R68" s="107" t="str">
        <f t="shared" si="37"/>
        <v/>
      </c>
      <c r="S68" s="107" t="str">
        <f t="shared" si="37"/>
        <v/>
      </c>
      <c r="T68" s="107" t="str">
        <f t="shared" si="37"/>
        <v/>
      </c>
      <c r="U68" s="107" t="str">
        <f t="shared" si="37"/>
        <v/>
      </c>
      <c r="V68" s="107" t="str">
        <f t="shared" si="37"/>
        <v/>
      </c>
      <c r="W68" s="107" t="str">
        <f t="shared" si="37"/>
        <v/>
      </c>
      <c r="X68" s="107" t="str">
        <f t="shared" si="37"/>
        <v/>
      </c>
      <c r="Y68" s="107" t="str">
        <f t="shared" si="37"/>
        <v/>
      </c>
      <c r="Z68" s="107" t="str">
        <f t="shared" si="37"/>
        <v/>
      </c>
      <c r="AA68" s="107" t="str">
        <f t="shared" si="37"/>
        <v/>
      </c>
      <c r="AB68" s="107" t="str">
        <f t="shared" si="37"/>
        <v/>
      </c>
      <c r="AC68" s="107" t="str">
        <f t="shared" si="37"/>
        <v/>
      </c>
      <c r="AD68" s="107" t="str">
        <f t="shared" si="37"/>
        <v/>
      </c>
      <c r="AE68" s="107" t="str">
        <f t="shared" si="37"/>
        <v/>
      </c>
    </row>
    <row r="69" spans="1:31" x14ac:dyDescent="0.25">
      <c r="A69" s="106">
        <v>19</v>
      </c>
      <c r="B69" s="107" t="str">
        <f t="shared" ref="B69:L69" si="38">IF(B21&gt;0,LN(B21),"")</f>
        <v/>
      </c>
      <c r="C69" s="107" t="str">
        <f t="shared" si="38"/>
        <v/>
      </c>
      <c r="D69" s="107" t="str">
        <f t="shared" si="38"/>
        <v/>
      </c>
      <c r="E69" s="107" t="str">
        <f t="shared" si="38"/>
        <v/>
      </c>
      <c r="F69" s="107" t="str">
        <f t="shared" si="38"/>
        <v/>
      </c>
      <c r="G69" s="107" t="str">
        <f t="shared" si="38"/>
        <v/>
      </c>
      <c r="H69" s="107" t="str">
        <f t="shared" si="38"/>
        <v/>
      </c>
      <c r="I69" s="107" t="str">
        <f t="shared" si="38"/>
        <v/>
      </c>
      <c r="J69" s="107" t="str">
        <f t="shared" si="38"/>
        <v/>
      </c>
      <c r="K69" s="107" t="str">
        <f t="shared" si="38"/>
        <v/>
      </c>
      <c r="L69" s="107" t="str">
        <f t="shared" si="38"/>
        <v/>
      </c>
      <c r="M69" s="107" t="str">
        <f t="shared" ref="M69:AE69" si="39">IF(M21&gt;0,LN(M21),"")</f>
        <v/>
      </c>
      <c r="N69" s="107" t="str">
        <f t="shared" si="39"/>
        <v/>
      </c>
      <c r="O69" s="107" t="str">
        <f t="shared" si="39"/>
        <v/>
      </c>
      <c r="P69" s="107" t="str">
        <f t="shared" si="39"/>
        <v/>
      </c>
      <c r="Q69" s="107" t="str">
        <f t="shared" si="39"/>
        <v/>
      </c>
      <c r="R69" s="107" t="str">
        <f t="shared" si="39"/>
        <v/>
      </c>
      <c r="S69" s="107" t="str">
        <f t="shared" si="39"/>
        <v/>
      </c>
      <c r="T69" s="107" t="str">
        <f t="shared" si="39"/>
        <v/>
      </c>
      <c r="U69" s="107" t="str">
        <f t="shared" si="39"/>
        <v/>
      </c>
      <c r="V69" s="107" t="str">
        <f t="shared" si="39"/>
        <v/>
      </c>
      <c r="W69" s="107" t="str">
        <f t="shared" si="39"/>
        <v/>
      </c>
      <c r="X69" s="107" t="str">
        <f t="shared" si="39"/>
        <v/>
      </c>
      <c r="Y69" s="107" t="str">
        <f t="shared" si="39"/>
        <v/>
      </c>
      <c r="Z69" s="107" t="str">
        <f t="shared" si="39"/>
        <v/>
      </c>
      <c r="AA69" s="107" t="str">
        <f t="shared" si="39"/>
        <v/>
      </c>
      <c r="AB69" s="107" t="str">
        <f t="shared" si="39"/>
        <v/>
      </c>
      <c r="AC69" s="107" t="str">
        <f t="shared" si="39"/>
        <v/>
      </c>
      <c r="AD69" s="107" t="str">
        <f t="shared" si="39"/>
        <v/>
      </c>
      <c r="AE69" s="107" t="str">
        <f t="shared" si="39"/>
        <v/>
      </c>
    </row>
    <row r="70" spans="1:31" x14ac:dyDescent="0.25">
      <c r="A70" s="106">
        <v>20</v>
      </c>
      <c r="B70" s="107" t="str">
        <f t="shared" ref="B70:L70" si="40">IF(B22&gt;0,LN(B22),"")</f>
        <v/>
      </c>
      <c r="C70" s="107" t="str">
        <f t="shared" si="40"/>
        <v/>
      </c>
      <c r="D70" s="107" t="str">
        <f t="shared" si="40"/>
        <v/>
      </c>
      <c r="E70" s="107" t="str">
        <f t="shared" si="40"/>
        <v/>
      </c>
      <c r="F70" s="107" t="str">
        <f t="shared" si="40"/>
        <v/>
      </c>
      <c r="G70" s="107" t="str">
        <f t="shared" si="40"/>
        <v/>
      </c>
      <c r="H70" s="107" t="str">
        <f t="shared" si="40"/>
        <v/>
      </c>
      <c r="I70" s="107" t="str">
        <f t="shared" si="40"/>
        <v/>
      </c>
      <c r="J70" s="107" t="str">
        <f t="shared" si="40"/>
        <v/>
      </c>
      <c r="K70" s="107" t="str">
        <f t="shared" si="40"/>
        <v/>
      </c>
      <c r="L70" s="107" t="str">
        <f t="shared" si="40"/>
        <v/>
      </c>
      <c r="M70" s="107" t="str">
        <f t="shared" ref="M70:AE70" si="41">IF(M22&gt;0,LN(M22),"")</f>
        <v/>
      </c>
      <c r="N70" s="107" t="str">
        <f t="shared" si="41"/>
        <v/>
      </c>
      <c r="O70" s="107" t="str">
        <f t="shared" si="41"/>
        <v/>
      </c>
      <c r="P70" s="107" t="str">
        <f t="shared" si="41"/>
        <v/>
      </c>
      <c r="Q70" s="107" t="str">
        <f t="shared" si="41"/>
        <v/>
      </c>
      <c r="R70" s="107" t="str">
        <f t="shared" si="41"/>
        <v/>
      </c>
      <c r="S70" s="107" t="str">
        <f t="shared" si="41"/>
        <v/>
      </c>
      <c r="T70" s="107" t="str">
        <f t="shared" si="41"/>
        <v/>
      </c>
      <c r="U70" s="107" t="str">
        <f t="shared" si="41"/>
        <v/>
      </c>
      <c r="V70" s="107" t="str">
        <f t="shared" si="41"/>
        <v/>
      </c>
      <c r="W70" s="107" t="str">
        <f t="shared" si="41"/>
        <v/>
      </c>
      <c r="X70" s="107" t="str">
        <f t="shared" si="41"/>
        <v/>
      </c>
      <c r="Y70" s="107" t="str">
        <f t="shared" si="41"/>
        <v/>
      </c>
      <c r="Z70" s="107" t="str">
        <f t="shared" si="41"/>
        <v/>
      </c>
      <c r="AA70" s="107" t="str">
        <f t="shared" si="41"/>
        <v/>
      </c>
      <c r="AB70" s="107" t="str">
        <f t="shared" si="41"/>
        <v/>
      </c>
      <c r="AC70" s="107" t="str">
        <f t="shared" si="41"/>
        <v/>
      </c>
      <c r="AD70" s="107" t="str">
        <f t="shared" si="41"/>
        <v/>
      </c>
      <c r="AE70" s="107" t="str">
        <f t="shared" si="41"/>
        <v/>
      </c>
    </row>
    <row r="71" spans="1:31" x14ac:dyDescent="0.25">
      <c r="A71" s="106">
        <v>21</v>
      </c>
      <c r="B71" s="107" t="str">
        <f t="shared" ref="B71:L71" si="42">IF(B23&gt;0,LN(B23),"")</f>
        <v/>
      </c>
      <c r="C71" s="107" t="str">
        <f t="shared" si="42"/>
        <v/>
      </c>
      <c r="D71" s="107" t="str">
        <f t="shared" si="42"/>
        <v/>
      </c>
      <c r="E71" s="107" t="str">
        <f t="shared" si="42"/>
        <v/>
      </c>
      <c r="F71" s="107" t="str">
        <f t="shared" si="42"/>
        <v/>
      </c>
      <c r="G71" s="107" t="str">
        <f t="shared" si="42"/>
        <v/>
      </c>
      <c r="H71" s="107" t="str">
        <f t="shared" si="42"/>
        <v/>
      </c>
      <c r="I71" s="107" t="str">
        <f t="shared" si="42"/>
        <v/>
      </c>
      <c r="J71" s="107" t="str">
        <f t="shared" si="42"/>
        <v/>
      </c>
      <c r="K71" s="107" t="str">
        <f t="shared" si="42"/>
        <v/>
      </c>
      <c r="L71" s="107" t="str">
        <f t="shared" si="42"/>
        <v/>
      </c>
      <c r="M71" s="107" t="str">
        <f t="shared" ref="M71:AE71" si="43">IF(M23&gt;0,LN(M23),"")</f>
        <v/>
      </c>
      <c r="N71" s="107" t="str">
        <f t="shared" si="43"/>
        <v/>
      </c>
      <c r="O71" s="107" t="str">
        <f t="shared" si="43"/>
        <v/>
      </c>
      <c r="P71" s="107" t="str">
        <f t="shared" si="43"/>
        <v/>
      </c>
      <c r="Q71" s="107" t="str">
        <f t="shared" si="43"/>
        <v/>
      </c>
      <c r="R71" s="107" t="str">
        <f t="shared" si="43"/>
        <v/>
      </c>
      <c r="S71" s="107" t="str">
        <f t="shared" si="43"/>
        <v/>
      </c>
      <c r="T71" s="107" t="str">
        <f t="shared" si="43"/>
        <v/>
      </c>
      <c r="U71" s="107" t="str">
        <f t="shared" si="43"/>
        <v/>
      </c>
      <c r="V71" s="107" t="str">
        <f t="shared" si="43"/>
        <v/>
      </c>
      <c r="W71" s="107" t="str">
        <f t="shared" si="43"/>
        <v/>
      </c>
      <c r="X71" s="107" t="str">
        <f t="shared" si="43"/>
        <v/>
      </c>
      <c r="Y71" s="107" t="str">
        <f t="shared" si="43"/>
        <v/>
      </c>
      <c r="Z71" s="107" t="str">
        <f t="shared" si="43"/>
        <v/>
      </c>
      <c r="AA71" s="107" t="str">
        <f t="shared" si="43"/>
        <v/>
      </c>
      <c r="AB71" s="107" t="str">
        <f t="shared" si="43"/>
        <v/>
      </c>
      <c r="AC71" s="107" t="str">
        <f t="shared" si="43"/>
        <v/>
      </c>
      <c r="AD71" s="107" t="str">
        <f t="shared" si="43"/>
        <v/>
      </c>
      <c r="AE71" s="107" t="str">
        <f t="shared" si="43"/>
        <v/>
      </c>
    </row>
    <row r="72" spans="1:31" x14ac:dyDescent="0.25">
      <c r="A72" s="106">
        <v>22</v>
      </c>
      <c r="B72" s="107" t="str">
        <f t="shared" ref="B72:L72" si="44">IF(B24&gt;0,LN(B24),"")</f>
        <v/>
      </c>
      <c r="C72" s="107" t="str">
        <f t="shared" si="44"/>
        <v/>
      </c>
      <c r="D72" s="107" t="str">
        <f t="shared" si="44"/>
        <v/>
      </c>
      <c r="E72" s="107" t="str">
        <f t="shared" si="44"/>
        <v/>
      </c>
      <c r="F72" s="107" t="str">
        <f t="shared" si="44"/>
        <v/>
      </c>
      <c r="G72" s="107" t="str">
        <f t="shared" si="44"/>
        <v/>
      </c>
      <c r="H72" s="107" t="str">
        <f t="shared" si="44"/>
        <v/>
      </c>
      <c r="I72" s="107" t="str">
        <f t="shared" si="44"/>
        <v/>
      </c>
      <c r="J72" s="107" t="str">
        <f t="shared" si="44"/>
        <v/>
      </c>
      <c r="K72" s="107" t="str">
        <f t="shared" si="44"/>
        <v/>
      </c>
      <c r="L72" s="107" t="str">
        <f t="shared" si="44"/>
        <v/>
      </c>
      <c r="M72" s="107" t="str">
        <f t="shared" ref="M72:AE72" si="45">IF(M24&gt;0,LN(M24),"")</f>
        <v/>
      </c>
      <c r="N72" s="107" t="str">
        <f t="shared" si="45"/>
        <v/>
      </c>
      <c r="O72" s="107" t="str">
        <f t="shared" si="45"/>
        <v/>
      </c>
      <c r="P72" s="107" t="str">
        <f t="shared" si="45"/>
        <v/>
      </c>
      <c r="Q72" s="107" t="str">
        <f t="shared" si="45"/>
        <v/>
      </c>
      <c r="R72" s="107" t="str">
        <f t="shared" si="45"/>
        <v/>
      </c>
      <c r="S72" s="107" t="str">
        <f t="shared" si="45"/>
        <v/>
      </c>
      <c r="T72" s="107" t="str">
        <f t="shared" si="45"/>
        <v/>
      </c>
      <c r="U72" s="107" t="str">
        <f t="shared" si="45"/>
        <v/>
      </c>
      <c r="V72" s="107" t="str">
        <f t="shared" si="45"/>
        <v/>
      </c>
      <c r="W72" s="107" t="str">
        <f t="shared" si="45"/>
        <v/>
      </c>
      <c r="X72" s="107" t="str">
        <f t="shared" si="45"/>
        <v/>
      </c>
      <c r="Y72" s="107" t="str">
        <f t="shared" si="45"/>
        <v/>
      </c>
      <c r="Z72" s="107" t="str">
        <f t="shared" si="45"/>
        <v/>
      </c>
      <c r="AA72" s="107" t="str">
        <f t="shared" si="45"/>
        <v/>
      </c>
      <c r="AB72" s="107" t="str">
        <f t="shared" si="45"/>
        <v/>
      </c>
      <c r="AC72" s="107" t="str">
        <f t="shared" si="45"/>
        <v/>
      </c>
      <c r="AD72" s="107" t="str">
        <f t="shared" si="45"/>
        <v/>
      </c>
      <c r="AE72" s="107" t="str">
        <f t="shared" si="45"/>
        <v/>
      </c>
    </row>
    <row r="73" spans="1:31" x14ac:dyDescent="0.25">
      <c r="A73" s="106">
        <v>23</v>
      </c>
      <c r="B73" s="107" t="str">
        <f t="shared" ref="B73:L73" si="46">IF(B25&gt;0,LN(B25),"")</f>
        <v/>
      </c>
      <c r="C73" s="107" t="str">
        <f t="shared" si="46"/>
        <v/>
      </c>
      <c r="D73" s="107" t="str">
        <f t="shared" si="46"/>
        <v/>
      </c>
      <c r="E73" s="107" t="str">
        <f t="shared" si="46"/>
        <v/>
      </c>
      <c r="F73" s="107" t="str">
        <f t="shared" si="46"/>
        <v/>
      </c>
      <c r="G73" s="107" t="str">
        <f t="shared" si="46"/>
        <v/>
      </c>
      <c r="H73" s="107" t="str">
        <f t="shared" si="46"/>
        <v/>
      </c>
      <c r="I73" s="107" t="str">
        <f t="shared" si="46"/>
        <v/>
      </c>
      <c r="J73" s="107" t="str">
        <f t="shared" si="46"/>
        <v/>
      </c>
      <c r="K73" s="107" t="str">
        <f t="shared" si="46"/>
        <v/>
      </c>
      <c r="L73" s="107" t="str">
        <f t="shared" si="46"/>
        <v/>
      </c>
      <c r="M73" s="107" t="str">
        <f t="shared" ref="M73:AE73" si="47">IF(M25&gt;0,LN(M25),"")</f>
        <v/>
      </c>
      <c r="N73" s="107" t="str">
        <f t="shared" si="47"/>
        <v/>
      </c>
      <c r="O73" s="107" t="str">
        <f t="shared" si="47"/>
        <v/>
      </c>
      <c r="P73" s="107" t="str">
        <f t="shared" si="47"/>
        <v/>
      </c>
      <c r="Q73" s="107" t="str">
        <f t="shared" si="47"/>
        <v/>
      </c>
      <c r="R73" s="107" t="str">
        <f t="shared" si="47"/>
        <v/>
      </c>
      <c r="S73" s="107" t="str">
        <f t="shared" si="47"/>
        <v/>
      </c>
      <c r="T73" s="107" t="str">
        <f t="shared" si="47"/>
        <v/>
      </c>
      <c r="U73" s="107" t="str">
        <f t="shared" si="47"/>
        <v/>
      </c>
      <c r="V73" s="107" t="str">
        <f t="shared" si="47"/>
        <v/>
      </c>
      <c r="W73" s="107" t="str">
        <f t="shared" si="47"/>
        <v/>
      </c>
      <c r="X73" s="107" t="str">
        <f t="shared" si="47"/>
        <v/>
      </c>
      <c r="Y73" s="107" t="str">
        <f t="shared" si="47"/>
        <v/>
      </c>
      <c r="Z73" s="107" t="str">
        <f t="shared" si="47"/>
        <v/>
      </c>
      <c r="AA73" s="107" t="str">
        <f t="shared" si="47"/>
        <v/>
      </c>
      <c r="AB73" s="107" t="str">
        <f t="shared" si="47"/>
        <v/>
      </c>
      <c r="AC73" s="107" t="str">
        <f t="shared" si="47"/>
        <v/>
      </c>
      <c r="AD73" s="107" t="str">
        <f t="shared" si="47"/>
        <v/>
      </c>
      <c r="AE73" s="107" t="str">
        <f t="shared" si="47"/>
        <v/>
      </c>
    </row>
    <row r="74" spans="1:31" x14ac:dyDescent="0.25">
      <c r="A74" s="106">
        <v>24</v>
      </c>
      <c r="B74" s="107" t="str">
        <f t="shared" ref="B74:L74" si="48">IF(B26&gt;0,LN(B26),"")</f>
        <v/>
      </c>
      <c r="C74" s="107" t="str">
        <f t="shared" si="48"/>
        <v/>
      </c>
      <c r="D74" s="107" t="str">
        <f t="shared" si="48"/>
        <v/>
      </c>
      <c r="E74" s="107" t="str">
        <f t="shared" si="48"/>
        <v/>
      </c>
      <c r="F74" s="107" t="str">
        <f t="shared" si="48"/>
        <v/>
      </c>
      <c r="G74" s="107" t="str">
        <f t="shared" si="48"/>
        <v/>
      </c>
      <c r="H74" s="107" t="str">
        <f t="shared" si="48"/>
        <v/>
      </c>
      <c r="I74" s="107" t="str">
        <f t="shared" si="48"/>
        <v/>
      </c>
      <c r="J74" s="107" t="str">
        <f t="shared" si="48"/>
        <v/>
      </c>
      <c r="K74" s="107" t="str">
        <f t="shared" si="48"/>
        <v/>
      </c>
      <c r="L74" s="107" t="str">
        <f t="shared" si="48"/>
        <v/>
      </c>
      <c r="M74" s="107" t="str">
        <f t="shared" ref="M74:AE74" si="49">IF(M26&gt;0,LN(M26),"")</f>
        <v/>
      </c>
      <c r="N74" s="107" t="str">
        <f t="shared" si="49"/>
        <v/>
      </c>
      <c r="O74" s="107" t="str">
        <f t="shared" si="49"/>
        <v/>
      </c>
      <c r="P74" s="107" t="str">
        <f t="shared" si="49"/>
        <v/>
      </c>
      <c r="Q74" s="107" t="str">
        <f t="shared" si="49"/>
        <v/>
      </c>
      <c r="R74" s="107" t="str">
        <f t="shared" si="49"/>
        <v/>
      </c>
      <c r="S74" s="107" t="str">
        <f t="shared" si="49"/>
        <v/>
      </c>
      <c r="T74" s="107" t="str">
        <f t="shared" si="49"/>
        <v/>
      </c>
      <c r="U74" s="107" t="str">
        <f t="shared" si="49"/>
        <v/>
      </c>
      <c r="V74" s="107" t="str">
        <f t="shared" si="49"/>
        <v/>
      </c>
      <c r="W74" s="107" t="str">
        <f t="shared" si="49"/>
        <v/>
      </c>
      <c r="X74" s="107" t="str">
        <f t="shared" si="49"/>
        <v/>
      </c>
      <c r="Y74" s="107" t="str">
        <f t="shared" si="49"/>
        <v/>
      </c>
      <c r="Z74" s="107" t="str">
        <f t="shared" si="49"/>
        <v/>
      </c>
      <c r="AA74" s="107" t="str">
        <f t="shared" si="49"/>
        <v/>
      </c>
      <c r="AB74" s="107" t="str">
        <f t="shared" si="49"/>
        <v/>
      </c>
      <c r="AC74" s="107" t="str">
        <f t="shared" si="49"/>
        <v/>
      </c>
      <c r="AD74" s="107" t="str">
        <f t="shared" si="49"/>
        <v/>
      </c>
      <c r="AE74" s="107" t="str">
        <f t="shared" si="49"/>
        <v/>
      </c>
    </row>
    <row r="75" spans="1:31" x14ac:dyDescent="0.25">
      <c r="A75" s="106">
        <v>25</v>
      </c>
      <c r="B75" s="107" t="str">
        <f t="shared" ref="B75:L75" si="50">IF(B27&gt;0,LN(B27),"")</f>
        <v/>
      </c>
      <c r="C75" s="107" t="str">
        <f t="shared" si="50"/>
        <v/>
      </c>
      <c r="D75" s="107" t="str">
        <f t="shared" si="50"/>
        <v/>
      </c>
      <c r="E75" s="107" t="str">
        <f t="shared" si="50"/>
        <v/>
      </c>
      <c r="F75" s="107" t="str">
        <f t="shared" si="50"/>
        <v/>
      </c>
      <c r="G75" s="107" t="str">
        <f t="shared" si="50"/>
        <v/>
      </c>
      <c r="H75" s="107" t="str">
        <f t="shared" si="50"/>
        <v/>
      </c>
      <c r="I75" s="107" t="str">
        <f t="shared" si="50"/>
        <v/>
      </c>
      <c r="J75" s="107" t="str">
        <f t="shared" si="50"/>
        <v/>
      </c>
      <c r="K75" s="107" t="str">
        <f t="shared" si="50"/>
        <v/>
      </c>
      <c r="L75" s="107" t="str">
        <f t="shared" si="50"/>
        <v/>
      </c>
      <c r="M75" s="107" t="str">
        <f t="shared" ref="M75:AE75" si="51">IF(M27&gt;0,LN(M27),"")</f>
        <v/>
      </c>
      <c r="N75" s="107" t="str">
        <f t="shared" si="51"/>
        <v/>
      </c>
      <c r="O75" s="107" t="str">
        <f t="shared" si="51"/>
        <v/>
      </c>
      <c r="P75" s="107" t="str">
        <f t="shared" si="51"/>
        <v/>
      </c>
      <c r="Q75" s="107" t="str">
        <f t="shared" si="51"/>
        <v/>
      </c>
      <c r="R75" s="107" t="str">
        <f t="shared" si="51"/>
        <v/>
      </c>
      <c r="S75" s="107" t="str">
        <f t="shared" si="51"/>
        <v/>
      </c>
      <c r="T75" s="107" t="str">
        <f t="shared" si="51"/>
        <v/>
      </c>
      <c r="U75" s="107" t="str">
        <f t="shared" si="51"/>
        <v/>
      </c>
      <c r="V75" s="107" t="str">
        <f t="shared" si="51"/>
        <v/>
      </c>
      <c r="W75" s="107" t="str">
        <f t="shared" si="51"/>
        <v/>
      </c>
      <c r="X75" s="107" t="str">
        <f t="shared" si="51"/>
        <v/>
      </c>
      <c r="Y75" s="107" t="str">
        <f t="shared" si="51"/>
        <v/>
      </c>
      <c r="Z75" s="107" t="str">
        <f t="shared" si="51"/>
        <v/>
      </c>
      <c r="AA75" s="107" t="str">
        <f t="shared" si="51"/>
        <v/>
      </c>
      <c r="AB75" s="107" t="str">
        <f t="shared" si="51"/>
        <v/>
      </c>
      <c r="AC75" s="107" t="str">
        <f t="shared" si="51"/>
        <v/>
      </c>
      <c r="AD75" s="107" t="str">
        <f t="shared" si="51"/>
        <v/>
      </c>
      <c r="AE75" s="107" t="str">
        <f t="shared" si="51"/>
        <v/>
      </c>
    </row>
    <row r="76" spans="1:31" x14ac:dyDescent="0.25">
      <c r="A76" s="106">
        <v>26</v>
      </c>
      <c r="B76" s="107" t="str">
        <f t="shared" ref="B76:L76" si="52">IF(B28&gt;0,LN(B28),"")</f>
        <v/>
      </c>
      <c r="C76" s="107" t="str">
        <f t="shared" si="52"/>
        <v/>
      </c>
      <c r="D76" s="107" t="str">
        <f t="shared" si="52"/>
        <v/>
      </c>
      <c r="E76" s="107" t="str">
        <f t="shared" si="52"/>
        <v/>
      </c>
      <c r="F76" s="107" t="str">
        <f t="shared" si="52"/>
        <v/>
      </c>
      <c r="G76" s="107" t="str">
        <f t="shared" si="52"/>
        <v/>
      </c>
      <c r="H76" s="107" t="str">
        <f t="shared" si="52"/>
        <v/>
      </c>
      <c r="I76" s="107" t="str">
        <f t="shared" si="52"/>
        <v/>
      </c>
      <c r="J76" s="107" t="str">
        <f t="shared" si="52"/>
        <v/>
      </c>
      <c r="K76" s="107" t="str">
        <f t="shared" si="52"/>
        <v/>
      </c>
      <c r="L76" s="107" t="str">
        <f t="shared" si="52"/>
        <v/>
      </c>
      <c r="M76" s="107" t="str">
        <f t="shared" ref="M76:AE76" si="53">IF(M28&gt;0,LN(M28),"")</f>
        <v/>
      </c>
      <c r="N76" s="107" t="str">
        <f t="shared" si="53"/>
        <v/>
      </c>
      <c r="O76" s="107" t="str">
        <f t="shared" si="53"/>
        <v/>
      </c>
      <c r="P76" s="107" t="str">
        <f t="shared" si="53"/>
        <v/>
      </c>
      <c r="Q76" s="107" t="str">
        <f t="shared" si="53"/>
        <v/>
      </c>
      <c r="R76" s="107" t="str">
        <f t="shared" si="53"/>
        <v/>
      </c>
      <c r="S76" s="107" t="str">
        <f t="shared" si="53"/>
        <v/>
      </c>
      <c r="T76" s="107" t="str">
        <f t="shared" si="53"/>
        <v/>
      </c>
      <c r="U76" s="107" t="str">
        <f t="shared" si="53"/>
        <v/>
      </c>
      <c r="V76" s="107" t="str">
        <f t="shared" si="53"/>
        <v/>
      </c>
      <c r="W76" s="107" t="str">
        <f t="shared" si="53"/>
        <v/>
      </c>
      <c r="X76" s="107" t="str">
        <f t="shared" si="53"/>
        <v/>
      </c>
      <c r="Y76" s="107" t="str">
        <f t="shared" si="53"/>
        <v/>
      </c>
      <c r="Z76" s="107" t="str">
        <f t="shared" si="53"/>
        <v/>
      </c>
      <c r="AA76" s="107" t="str">
        <f t="shared" si="53"/>
        <v/>
      </c>
      <c r="AB76" s="107" t="str">
        <f t="shared" si="53"/>
        <v/>
      </c>
      <c r="AC76" s="107" t="str">
        <f t="shared" si="53"/>
        <v/>
      </c>
      <c r="AD76" s="107" t="str">
        <f t="shared" si="53"/>
        <v/>
      </c>
      <c r="AE76" s="107" t="str">
        <f t="shared" si="53"/>
        <v/>
      </c>
    </row>
    <row r="77" spans="1:31" x14ac:dyDescent="0.25">
      <c r="A77" s="106">
        <v>27</v>
      </c>
      <c r="B77" s="107" t="str">
        <f t="shared" ref="B77:L77" si="54">IF(B29&gt;0,LN(B29),"")</f>
        <v/>
      </c>
      <c r="C77" s="107" t="str">
        <f t="shared" si="54"/>
        <v/>
      </c>
      <c r="D77" s="107" t="str">
        <f t="shared" si="54"/>
        <v/>
      </c>
      <c r="E77" s="107" t="str">
        <f t="shared" si="54"/>
        <v/>
      </c>
      <c r="F77" s="107" t="str">
        <f t="shared" si="54"/>
        <v/>
      </c>
      <c r="G77" s="107" t="str">
        <f t="shared" si="54"/>
        <v/>
      </c>
      <c r="H77" s="107" t="str">
        <f t="shared" si="54"/>
        <v/>
      </c>
      <c r="I77" s="107" t="str">
        <f t="shared" si="54"/>
        <v/>
      </c>
      <c r="J77" s="107" t="str">
        <f t="shared" si="54"/>
        <v/>
      </c>
      <c r="K77" s="107" t="str">
        <f t="shared" si="54"/>
        <v/>
      </c>
      <c r="L77" s="107" t="str">
        <f t="shared" si="54"/>
        <v/>
      </c>
      <c r="M77" s="107" t="str">
        <f t="shared" ref="M77:AE77" si="55">IF(M29&gt;0,LN(M29),"")</f>
        <v/>
      </c>
      <c r="N77" s="107" t="str">
        <f t="shared" si="55"/>
        <v/>
      </c>
      <c r="O77" s="107" t="str">
        <f t="shared" si="55"/>
        <v/>
      </c>
      <c r="P77" s="107" t="str">
        <f t="shared" si="55"/>
        <v/>
      </c>
      <c r="Q77" s="107" t="str">
        <f t="shared" si="55"/>
        <v/>
      </c>
      <c r="R77" s="107" t="str">
        <f t="shared" si="55"/>
        <v/>
      </c>
      <c r="S77" s="107" t="str">
        <f t="shared" si="55"/>
        <v/>
      </c>
      <c r="T77" s="107" t="str">
        <f t="shared" si="55"/>
        <v/>
      </c>
      <c r="U77" s="107" t="str">
        <f t="shared" si="55"/>
        <v/>
      </c>
      <c r="V77" s="107" t="str">
        <f t="shared" si="55"/>
        <v/>
      </c>
      <c r="W77" s="107" t="str">
        <f t="shared" si="55"/>
        <v/>
      </c>
      <c r="X77" s="107" t="str">
        <f t="shared" si="55"/>
        <v/>
      </c>
      <c r="Y77" s="107" t="str">
        <f t="shared" si="55"/>
        <v/>
      </c>
      <c r="Z77" s="107" t="str">
        <f t="shared" si="55"/>
        <v/>
      </c>
      <c r="AA77" s="107" t="str">
        <f t="shared" si="55"/>
        <v/>
      </c>
      <c r="AB77" s="107" t="str">
        <f t="shared" si="55"/>
        <v/>
      </c>
      <c r="AC77" s="107" t="str">
        <f t="shared" si="55"/>
        <v/>
      </c>
      <c r="AD77" s="107" t="str">
        <f t="shared" si="55"/>
        <v/>
      </c>
      <c r="AE77" s="107" t="str">
        <f t="shared" si="55"/>
        <v/>
      </c>
    </row>
    <row r="78" spans="1:31" x14ac:dyDescent="0.25">
      <c r="A78" s="106">
        <v>28</v>
      </c>
      <c r="B78" s="107" t="str">
        <f t="shared" ref="B78:L78" si="56">IF(B30&gt;0,LN(B30),"")</f>
        <v/>
      </c>
      <c r="C78" s="107" t="str">
        <f t="shared" si="56"/>
        <v/>
      </c>
      <c r="D78" s="107" t="str">
        <f t="shared" si="56"/>
        <v/>
      </c>
      <c r="E78" s="107" t="str">
        <f t="shared" si="56"/>
        <v/>
      </c>
      <c r="F78" s="107" t="str">
        <f t="shared" si="56"/>
        <v/>
      </c>
      <c r="G78" s="107" t="str">
        <f t="shared" si="56"/>
        <v/>
      </c>
      <c r="H78" s="107" t="str">
        <f t="shared" si="56"/>
        <v/>
      </c>
      <c r="I78" s="107" t="str">
        <f t="shared" si="56"/>
        <v/>
      </c>
      <c r="J78" s="107" t="str">
        <f t="shared" si="56"/>
        <v/>
      </c>
      <c r="K78" s="107" t="str">
        <f t="shared" si="56"/>
        <v/>
      </c>
      <c r="L78" s="107" t="str">
        <f t="shared" si="56"/>
        <v/>
      </c>
      <c r="M78" s="107" t="str">
        <f t="shared" ref="M78:AE78" si="57">IF(M30&gt;0,LN(M30),"")</f>
        <v/>
      </c>
      <c r="N78" s="107" t="str">
        <f t="shared" si="57"/>
        <v/>
      </c>
      <c r="O78" s="107" t="str">
        <f t="shared" si="57"/>
        <v/>
      </c>
      <c r="P78" s="107" t="str">
        <f t="shared" si="57"/>
        <v/>
      </c>
      <c r="Q78" s="107" t="str">
        <f t="shared" si="57"/>
        <v/>
      </c>
      <c r="R78" s="107" t="str">
        <f t="shared" si="57"/>
        <v/>
      </c>
      <c r="S78" s="107" t="str">
        <f t="shared" si="57"/>
        <v/>
      </c>
      <c r="T78" s="107" t="str">
        <f t="shared" si="57"/>
        <v/>
      </c>
      <c r="U78" s="107" t="str">
        <f t="shared" si="57"/>
        <v/>
      </c>
      <c r="V78" s="107" t="str">
        <f t="shared" si="57"/>
        <v/>
      </c>
      <c r="W78" s="107" t="str">
        <f t="shared" si="57"/>
        <v/>
      </c>
      <c r="X78" s="107" t="str">
        <f t="shared" si="57"/>
        <v/>
      </c>
      <c r="Y78" s="107" t="str">
        <f t="shared" si="57"/>
        <v/>
      </c>
      <c r="Z78" s="107" t="str">
        <f t="shared" si="57"/>
        <v/>
      </c>
      <c r="AA78" s="107" t="str">
        <f t="shared" si="57"/>
        <v/>
      </c>
      <c r="AB78" s="107" t="str">
        <f t="shared" si="57"/>
        <v/>
      </c>
      <c r="AC78" s="107" t="str">
        <f t="shared" si="57"/>
        <v/>
      </c>
      <c r="AD78" s="107" t="str">
        <f t="shared" si="57"/>
        <v/>
      </c>
      <c r="AE78" s="107" t="str">
        <f t="shared" si="57"/>
        <v/>
      </c>
    </row>
    <row r="79" spans="1:31" x14ac:dyDescent="0.25">
      <c r="A79" s="106">
        <v>29</v>
      </c>
      <c r="B79" s="107" t="str">
        <f t="shared" ref="B79:L79" si="58">IF(B31&gt;0,LN(B31),"")</f>
        <v/>
      </c>
      <c r="C79" s="107" t="str">
        <f t="shared" si="58"/>
        <v/>
      </c>
      <c r="D79" s="107" t="str">
        <f t="shared" si="58"/>
        <v/>
      </c>
      <c r="E79" s="107" t="str">
        <f t="shared" si="58"/>
        <v/>
      </c>
      <c r="F79" s="107" t="str">
        <f t="shared" si="58"/>
        <v/>
      </c>
      <c r="G79" s="107" t="str">
        <f t="shared" si="58"/>
        <v/>
      </c>
      <c r="H79" s="107" t="str">
        <f t="shared" si="58"/>
        <v/>
      </c>
      <c r="I79" s="107" t="str">
        <f t="shared" si="58"/>
        <v/>
      </c>
      <c r="J79" s="107" t="str">
        <f t="shared" si="58"/>
        <v/>
      </c>
      <c r="K79" s="107" t="str">
        <f t="shared" si="58"/>
        <v/>
      </c>
      <c r="L79" s="107" t="str">
        <f t="shared" si="58"/>
        <v/>
      </c>
      <c r="M79" s="107" t="str">
        <f t="shared" ref="M79:AE79" si="59">IF(M31&gt;0,LN(M31),"")</f>
        <v/>
      </c>
      <c r="N79" s="107" t="str">
        <f t="shared" si="59"/>
        <v/>
      </c>
      <c r="O79" s="107" t="str">
        <f t="shared" si="59"/>
        <v/>
      </c>
      <c r="P79" s="107" t="str">
        <f t="shared" si="59"/>
        <v/>
      </c>
      <c r="Q79" s="107" t="str">
        <f t="shared" si="59"/>
        <v/>
      </c>
      <c r="R79" s="107" t="str">
        <f t="shared" si="59"/>
        <v/>
      </c>
      <c r="S79" s="107" t="str">
        <f t="shared" si="59"/>
        <v/>
      </c>
      <c r="T79" s="107" t="str">
        <f t="shared" si="59"/>
        <v/>
      </c>
      <c r="U79" s="107" t="str">
        <f t="shared" si="59"/>
        <v/>
      </c>
      <c r="V79" s="107" t="str">
        <f t="shared" si="59"/>
        <v/>
      </c>
      <c r="W79" s="107" t="str">
        <f t="shared" si="59"/>
        <v/>
      </c>
      <c r="X79" s="107" t="str">
        <f t="shared" si="59"/>
        <v/>
      </c>
      <c r="Y79" s="107" t="str">
        <f t="shared" si="59"/>
        <v/>
      </c>
      <c r="Z79" s="107" t="str">
        <f t="shared" si="59"/>
        <v/>
      </c>
      <c r="AA79" s="107" t="str">
        <f t="shared" si="59"/>
        <v/>
      </c>
      <c r="AB79" s="107" t="str">
        <f t="shared" si="59"/>
        <v/>
      </c>
      <c r="AC79" s="107" t="str">
        <f t="shared" si="59"/>
        <v/>
      </c>
      <c r="AD79" s="107" t="str">
        <f t="shared" si="59"/>
        <v/>
      </c>
      <c r="AE79" s="107" t="str">
        <f t="shared" si="59"/>
        <v/>
      </c>
    </row>
    <row r="80" spans="1:31" x14ac:dyDescent="0.25">
      <c r="A80" s="106">
        <v>30</v>
      </c>
      <c r="B80" s="107" t="str">
        <f t="shared" ref="B80:L80" si="60">IF(B32&gt;0,LN(B32),"")</f>
        <v/>
      </c>
      <c r="C80" s="107" t="str">
        <f t="shared" si="60"/>
        <v/>
      </c>
      <c r="D80" s="107" t="str">
        <f t="shared" si="60"/>
        <v/>
      </c>
      <c r="E80" s="107" t="str">
        <f t="shared" si="60"/>
        <v/>
      </c>
      <c r="F80" s="107" t="str">
        <f t="shared" si="60"/>
        <v/>
      </c>
      <c r="G80" s="107" t="str">
        <f t="shared" si="60"/>
        <v/>
      </c>
      <c r="H80" s="107" t="str">
        <f t="shared" si="60"/>
        <v/>
      </c>
      <c r="I80" s="107" t="str">
        <f t="shared" si="60"/>
        <v/>
      </c>
      <c r="J80" s="107" t="str">
        <f t="shared" si="60"/>
        <v/>
      </c>
      <c r="K80" s="107" t="str">
        <f t="shared" si="60"/>
        <v/>
      </c>
      <c r="L80" s="107" t="str">
        <f t="shared" si="60"/>
        <v/>
      </c>
      <c r="M80" s="107" t="str">
        <f t="shared" ref="M80:AE80" si="61">IF(M32&gt;0,LN(M32),"")</f>
        <v/>
      </c>
      <c r="N80" s="107" t="str">
        <f t="shared" si="61"/>
        <v/>
      </c>
      <c r="O80" s="107" t="str">
        <f t="shared" si="61"/>
        <v/>
      </c>
      <c r="P80" s="107" t="str">
        <f t="shared" si="61"/>
        <v/>
      </c>
      <c r="Q80" s="107" t="str">
        <f t="shared" si="61"/>
        <v/>
      </c>
      <c r="R80" s="107" t="str">
        <f t="shared" si="61"/>
        <v/>
      </c>
      <c r="S80" s="107" t="str">
        <f t="shared" si="61"/>
        <v/>
      </c>
      <c r="T80" s="107" t="str">
        <f t="shared" si="61"/>
        <v/>
      </c>
      <c r="U80" s="107" t="str">
        <f t="shared" si="61"/>
        <v/>
      </c>
      <c r="V80" s="107" t="str">
        <f t="shared" si="61"/>
        <v/>
      </c>
      <c r="W80" s="107" t="str">
        <f t="shared" si="61"/>
        <v/>
      </c>
      <c r="X80" s="107" t="str">
        <f t="shared" si="61"/>
        <v/>
      </c>
      <c r="Y80" s="107" t="str">
        <f t="shared" si="61"/>
        <v/>
      </c>
      <c r="Z80" s="107" t="str">
        <f t="shared" si="61"/>
        <v/>
      </c>
      <c r="AA80" s="107" t="str">
        <f t="shared" si="61"/>
        <v/>
      </c>
      <c r="AB80" s="107" t="str">
        <f t="shared" si="61"/>
        <v/>
      </c>
      <c r="AC80" s="107" t="str">
        <f t="shared" si="61"/>
        <v/>
      </c>
      <c r="AD80" s="107" t="str">
        <f t="shared" si="61"/>
        <v/>
      </c>
      <c r="AE80" s="107" t="str">
        <f t="shared" si="61"/>
        <v/>
      </c>
    </row>
    <row r="81" spans="1:31" x14ac:dyDescent="0.25">
      <c r="A81" s="106">
        <v>31</v>
      </c>
      <c r="B81" s="107" t="str">
        <f t="shared" ref="B81:L81" si="62">IF(B33&gt;0,LN(B33),"")</f>
        <v/>
      </c>
      <c r="C81" s="107" t="str">
        <f t="shared" si="62"/>
        <v/>
      </c>
      <c r="D81" s="107" t="str">
        <f t="shared" si="62"/>
        <v/>
      </c>
      <c r="E81" s="107" t="str">
        <f t="shared" si="62"/>
        <v/>
      </c>
      <c r="F81" s="107" t="str">
        <f t="shared" si="62"/>
        <v/>
      </c>
      <c r="G81" s="107" t="str">
        <f t="shared" si="62"/>
        <v/>
      </c>
      <c r="H81" s="107" t="str">
        <f t="shared" si="62"/>
        <v/>
      </c>
      <c r="I81" s="107" t="str">
        <f t="shared" si="62"/>
        <v/>
      </c>
      <c r="J81" s="107" t="str">
        <f t="shared" si="62"/>
        <v/>
      </c>
      <c r="K81" s="107" t="str">
        <f t="shared" si="62"/>
        <v/>
      </c>
      <c r="L81" s="107" t="str">
        <f t="shared" si="62"/>
        <v/>
      </c>
      <c r="M81" s="107" t="str">
        <f t="shared" ref="M81:AE81" si="63">IF(M33&gt;0,LN(M33),"")</f>
        <v/>
      </c>
      <c r="N81" s="107" t="str">
        <f t="shared" si="63"/>
        <v/>
      </c>
      <c r="O81" s="107" t="str">
        <f t="shared" si="63"/>
        <v/>
      </c>
      <c r="P81" s="107" t="str">
        <f t="shared" si="63"/>
        <v/>
      </c>
      <c r="Q81" s="107" t="str">
        <f t="shared" si="63"/>
        <v/>
      </c>
      <c r="R81" s="107" t="str">
        <f t="shared" si="63"/>
        <v/>
      </c>
      <c r="S81" s="107" t="str">
        <f t="shared" si="63"/>
        <v/>
      </c>
      <c r="T81" s="107" t="str">
        <f t="shared" si="63"/>
        <v/>
      </c>
      <c r="U81" s="107" t="str">
        <f t="shared" si="63"/>
        <v/>
      </c>
      <c r="V81" s="107" t="str">
        <f t="shared" si="63"/>
        <v/>
      </c>
      <c r="W81" s="107" t="str">
        <f t="shared" si="63"/>
        <v/>
      </c>
      <c r="X81" s="107" t="str">
        <f t="shared" si="63"/>
        <v/>
      </c>
      <c r="Y81" s="107" t="str">
        <f t="shared" si="63"/>
        <v/>
      </c>
      <c r="Z81" s="107" t="str">
        <f t="shared" si="63"/>
        <v/>
      </c>
      <c r="AA81" s="107" t="str">
        <f t="shared" si="63"/>
        <v/>
      </c>
      <c r="AB81" s="107" t="str">
        <f t="shared" si="63"/>
        <v/>
      </c>
      <c r="AC81" s="107" t="str">
        <f t="shared" si="63"/>
        <v/>
      </c>
      <c r="AD81" s="107" t="str">
        <f t="shared" si="63"/>
        <v/>
      </c>
      <c r="AE81" s="107" t="str">
        <f t="shared" si="63"/>
        <v/>
      </c>
    </row>
    <row r="82" spans="1:31" x14ac:dyDescent="0.25">
      <c r="A82" s="106">
        <v>32</v>
      </c>
      <c r="B82" s="107" t="str">
        <f t="shared" ref="B82:L82" si="64">IF(B34&gt;0,LN(B34),"")</f>
        <v/>
      </c>
      <c r="C82" s="107" t="str">
        <f t="shared" si="64"/>
        <v/>
      </c>
      <c r="D82" s="107" t="str">
        <f t="shared" si="64"/>
        <v/>
      </c>
      <c r="E82" s="107" t="str">
        <f t="shared" si="64"/>
        <v/>
      </c>
      <c r="F82" s="107" t="str">
        <f t="shared" si="64"/>
        <v/>
      </c>
      <c r="G82" s="107" t="str">
        <f t="shared" si="64"/>
        <v/>
      </c>
      <c r="H82" s="107" t="str">
        <f t="shared" si="64"/>
        <v/>
      </c>
      <c r="I82" s="107" t="str">
        <f t="shared" si="64"/>
        <v/>
      </c>
      <c r="J82" s="107" t="str">
        <f t="shared" si="64"/>
        <v/>
      </c>
      <c r="K82" s="107" t="str">
        <f t="shared" si="64"/>
        <v/>
      </c>
      <c r="L82" s="107" t="str">
        <f t="shared" si="64"/>
        <v/>
      </c>
      <c r="M82" s="107" t="str">
        <f t="shared" ref="M82:AE82" si="65">IF(M34&gt;0,LN(M34),"")</f>
        <v/>
      </c>
      <c r="N82" s="107" t="str">
        <f t="shared" si="65"/>
        <v/>
      </c>
      <c r="O82" s="107" t="str">
        <f t="shared" si="65"/>
        <v/>
      </c>
      <c r="P82" s="107" t="str">
        <f t="shared" si="65"/>
        <v/>
      </c>
      <c r="Q82" s="107" t="str">
        <f t="shared" si="65"/>
        <v/>
      </c>
      <c r="R82" s="107" t="str">
        <f t="shared" si="65"/>
        <v/>
      </c>
      <c r="S82" s="107" t="str">
        <f t="shared" si="65"/>
        <v/>
      </c>
      <c r="T82" s="107" t="str">
        <f t="shared" si="65"/>
        <v/>
      </c>
      <c r="U82" s="107" t="str">
        <f t="shared" si="65"/>
        <v/>
      </c>
      <c r="V82" s="107" t="str">
        <f t="shared" si="65"/>
        <v/>
      </c>
      <c r="W82" s="107" t="str">
        <f t="shared" si="65"/>
        <v/>
      </c>
      <c r="X82" s="107" t="str">
        <f t="shared" si="65"/>
        <v/>
      </c>
      <c r="Y82" s="107" t="str">
        <f t="shared" si="65"/>
        <v/>
      </c>
      <c r="Z82" s="107" t="str">
        <f t="shared" si="65"/>
        <v/>
      </c>
      <c r="AA82" s="107" t="str">
        <f t="shared" si="65"/>
        <v/>
      </c>
      <c r="AB82" s="107" t="str">
        <f t="shared" si="65"/>
        <v/>
      </c>
      <c r="AC82" s="107" t="str">
        <f t="shared" si="65"/>
        <v/>
      </c>
      <c r="AD82" s="107" t="str">
        <f t="shared" si="65"/>
        <v/>
      </c>
      <c r="AE82" s="107" t="str">
        <f t="shared" si="65"/>
        <v/>
      </c>
    </row>
    <row r="83" spans="1:31" x14ac:dyDescent="0.25">
      <c r="A83" s="106">
        <v>33</v>
      </c>
      <c r="B83" s="107" t="str">
        <f t="shared" ref="B83:L83" si="66">IF(B35&gt;0,LN(B35),"")</f>
        <v/>
      </c>
      <c r="C83" s="107" t="str">
        <f t="shared" si="66"/>
        <v/>
      </c>
      <c r="D83" s="107" t="str">
        <f t="shared" si="66"/>
        <v/>
      </c>
      <c r="E83" s="107" t="str">
        <f t="shared" si="66"/>
        <v/>
      </c>
      <c r="F83" s="107" t="str">
        <f t="shared" si="66"/>
        <v/>
      </c>
      <c r="G83" s="107" t="str">
        <f t="shared" si="66"/>
        <v/>
      </c>
      <c r="H83" s="107" t="str">
        <f t="shared" si="66"/>
        <v/>
      </c>
      <c r="I83" s="107" t="str">
        <f t="shared" si="66"/>
        <v/>
      </c>
      <c r="J83" s="107" t="str">
        <f t="shared" si="66"/>
        <v/>
      </c>
      <c r="K83" s="107" t="str">
        <f t="shared" si="66"/>
        <v/>
      </c>
      <c r="L83" s="107" t="str">
        <f t="shared" si="66"/>
        <v/>
      </c>
      <c r="M83" s="107" t="str">
        <f t="shared" ref="M83:AE83" si="67">IF(M35&gt;0,LN(M35),"")</f>
        <v/>
      </c>
      <c r="N83" s="107" t="str">
        <f t="shared" si="67"/>
        <v/>
      </c>
      <c r="O83" s="107" t="str">
        <f t="shared" si="67"/>
        <v/>
      </c>
      <c r="P83" s="107" t="str">
        <f t="shared" si="67"/>
        <v/>
      </c>
      <c r="Q83" s="107" t="str">
        <f t="shared" si="67"/>
        <v/>
      </c>
      <c r="R83" s="107" t="str">
        <f t="shared" si="67"/>
        <v/>
      </c>
      <c r="S83" s="107" t="str">
        <f t="shared" si="67"/>
        <v/>
      </c>
      <c r="T83" s="107" t="str">
        <f t="shared" si="67"/>
        <v/>
      </c>
      <c r="U83" s="107" t="str">
        <f t="shared" si="67"/>
        <v/>
      </c>
      <c r="V83" s="107" t="str">
        <f t="shared" si="67"/>
        <v/>
      </c>
      <c r="W83" s="107" t="str">
        <f t="shared" si="67"/>
        <v/>
      </c>
      <c r="X83" s="107" t="str">
        <f t="shared" si="67"/>
        <v/>
      </c>
      <c r="Y83" s="107" t="str">
        <f t="shared" si="67"/>
        <v/>
      </c>
      <c r="Z83" s="107" t="str">
        <f t="shared" si="67"/>
        <v/>
      </c>
      <c r="AA83" s="107" t="str">
        <f t="shared" si="67"/>
        <v/>
      </c>
      <c r="AB83" s="107" t="str">
        <f t="shared" si="67"/>
        <v/>
      </c>
      <c r="AC83" s="107" t="str">
        <f t="shared" si="67"/>
        <v/>
      </c>
      <c r="AD83" s="107" t="str">
        <f t="shared" si="67"/>
        <v/>
      </c>
      <c r="AE83" s="107" t="str">
        <f t="shared" si="67"/>
        <v/>
      </c>
    </row>
    <row r="84" spans="1:31" x14ac:dyDescent="0.25">
      <c r="A84" s="106">
        <v>34</v>
      </c>
      <c r="B84" s="107" t="str">
        <f t="shared" ref="B84:L84" si="68">IF(B36&gt;0,LN(B36),"")</f>
        <v/>
      </c>
      <c r="C84" s="107" t="str">
        <f t="shared" si="68"/>
        <v/>
      </c>
      <c r="D84" s="107" t="str">
        <f t="shared" si="68"/>
        <v/>
      </c>
      <c r="E84" s="107" t="str">
        <f t="shared" si="68"/>
        <v/>
      </c>
      <c r="F84" s="107" t="str">
        <f t="shared" si="68"/>
        <v/>
      </c>
      <c r="G84" s="107" t="str">
        <f t="shared" si="68"/>
        <v/>
      </c>
      <c r="H84" s="107" t="str">
        <f t="shared" si="68"/>
        <v/>
      </c>
      <c r="I84" s="107" t="str">
        <f t="shared" si="68"/>
        <v/>
      </c>
      <c r="J84" s="107" t="str">
        <f t="shared" si="68"/>
        <v/>
      </c>
      <c r="K84" s="107" t="str">
        <f t="shared" si="68"/>
        <v/>
      </c>
      <c r="L84" s="107" t="str">
        <f t="shared" si="68"/>
        <v/>
      </c>
      <c r="M84" s="107" t="str">
        <f t="shared" ref="M84:AE84" si="69">IF(M36&gt;0,LN(M36),"")</f>
        <v/>
      </c>
      <c r="N84" s="107" t="str">
        <f t="shared" si="69"/>
        <v/>
      </c>
      <c r="O84" s="107" t="str">
        <f t="shared" si="69"/>
        <v/>
      </c>
      <c r="P84" s="107" t="str">
        <f t="shared" si="69"/>
        <v/>
      </c>
      <c r="Q84" s="107" t="str">
        <f t="shared" si="69"/>
        <v/>
      </c>
      <c r="R84" s="107" t="str">
        <f t="shared" si="69"/>
        <v/>
      </c>
      <c r="S84" s="107" t="str">
        <f t="shared" si="69"/>
        <v/>
      </c>
      <c r="T84" s="107" t="str">
        <f t="shared" si="69"/>
        <v/>
      </c>
      <c r="U84" s="107" t="str">
        <f t="shared" si="69"/>
        <v/>
      </c>
      <c r="V84" s="107" t="str">
        <f t="shared" si="69"/>
        <v/>
      </c>
      <c r="W84" s="107" t="str">
        <f t="shared" si="69"/>
        <v/>
      </c>
      <c r="X84" s="107" t="str">
        <f t="shared" si="69"/>
        <v/>
      </c>
      <c r="Y84" s="107" t="str">
        <f t="shared" si="69"/>
        <v/>
      </c>
      <c r="Z84" s="107" t="str">
        <f t="shared" si="69"/>
        <v/>
      </c>
      <c r="AA84" s="107" t="str">
        <f t="shared" si="69"/>
        <v/>
      </c>
      <c r="AB84" s="107" t="str">
        <f t="shared" si="69"/>
        <v/>
      </c>
      <c r="AC84" s="107" t="str">
        <f t="shared" si="69"/>
        <v/>
      </c>
      <c r="AD84" s="107" t="str">
        <f t="shared" si="69"/>
        <v/>
      </c>
      <c r="AE84" s="107" t="str">
        <f t="shared" si="69"/>
        <v/>
      </c>
    </row>
    <row r="85" spans="1:31" x14ac:dyDescent="0.25">
      <c r="A85" s="106">
        <v>35</v>
      </c>
      <c r="B85" s="107" t="str">
        <f t="shared" ref="B85:L85" si="70">IF(B37&gt;0,LN(B37),"")</f>
        <v/>
      </c>
      <c r="C85" s="107" t="str">
        <f t="shared" si="70"/>
        <v/>
      </c>
      <c r="D85" s="107" t="str">
        <f t="shared" si="70"/>
        <v/>
      </c>
      <c r="E85" s="107" t="str">
        <f t="shared" si="70"/>
        <v/>
      </c>
      <c r="F85" s="107" t="str">
        <f t="shared" si="70"/>
        <v/>
      </c>
      <c r="G85" s="107" t="str">
        <f t="shared" si="70"/>
        <v/>
      </c>
      <c r="H85" s="107" t="str">
        <f t="shared" si="70"/>
        <v/>
      </c>
      <c r="I85" s="107" t="str">
        <f t="shared" si="70"/>
        <v/>
      </c>
      <c r="J85" s="107" t="str">
        <f t="shared" si="70"/>
        <v/>
      </c>
      <c r="K85" s="107" t="str">
        <f t="shared" si="70"/>
        <v/>
      </c>
      <c r="L85" s="107" t="str">
        <f t="shared" si="70"/>
        <v/>
      </c>
      <c r="M85" s="107" t="str">
        <f t="shared" ref="M85:AE85" si="71">IF(M37&gt;0,LN(M37),"")</f>
        <v/>
      </c>
      <c r="N85" s="107" t="str">
        <f t="shared" si="71"/>
        <v/>
      </c>
      <c r="O85" s="107" t="str">
        <f t="shared" si="71"/>
        <v/>
      </c>
      <c r="P85" s="107" t="str">
        <f t="shared" si="71"/>
        <v/>
      </c>
      <c r="Q85" s="107" t="str">
        <f t="shared" si="71"/>
        <v/>
      </c>
      <c r="R85" s="107" t="str">
        <f t="shared" si="71"/>
        <v/>
      </c>
      <c r="S85" s="107" t="str">
        <f t="shared" si="71"/>
        <v/>
      </c>
      <c r="T85" s="107" t="str">
        <f t="shared" si="71"/>
        <v/>
      </c>
      <c r="U85" s="107" t="str">
        <f t="shared" si="71"/>
        <v/>
      </c>
      <c r="V85" s="107" t="str">
        <f t="shared" si="71"/>
        <v/>
      </c>
      <c r="W85" s="107" t="str">
        <f t="shared" si="71"/>
        <v/>
      </c>
      <c r="X85" s="107" t="str">
        <f t="shared" si="71"/>
        <v/>
      </c>
      <c r="Y85" s="107" t="str">
        <f t="shared" si="71"/>
        <v/>
      </c>
      <c r="Z85" s="107" t="str">
        <f t="shared" si="71"/>
        <v/>
      </c>
      <c r="AA85" s="107" t="str">
        <f t="shared" si="71"/>
        <v/>
      </c>
      <c r="AB85" s="107" t="str">
        <f t="shared" si="71"/>
        <v/>
      </c>
      <c r="AC85" s="107" t="str">
        <f t="shared" si="71"/>
        <v/>
      </c>
      <c r="AD85" s="107" t="str">
        <f t="shared" si="71"/>
        <v/>
      </c>
      <c r="AE85" s="107" t="str">
        <f t="shared" si="71"/>
        <v/>
      </c>
    </row>
    <row r="86" spans="1:31" x14ac:dyDescent="0.25">
      <c r="B86" s="36"/>
      <c r="C86" s="36"/>
      <c r="D86" s="36"/>
      <c r="E86" s="36"/>
      <c r="F86" s="36"/>
    </row>
    <row r="87" spans="1:31" x14ac:dyDescent="0.25">
      <c r="A87" s="211" t="s">
        <v>120</v>
      </c>
      <c r="B87" s="212"/>
      <c r="C87" s="34">
        <f>COUNT(B51:AE85)</f>
        <v>3</v>
      </c>
    </row>
    <row r="88" spans="1:31" x14ac:dyDescent="0.25">
      <c r="B88" s="37"/>
      <c r="C88" s="37"/>
      <c r="D88" s="37"/>
      <c r="E88" s="37"/>
    </row>
    <row r="92" spans="1:31" x14ac:dyDescent="0.25">
      <c r="A92" s="38" t="s">
        <v>121</v>
      </c>
      <c r="D92" s="108">
        <f>AVERAGE(B51:AE85)</f>
        <v>-7.9015300305751675</v>
      </c>
    </row>
    <row r="93" spans="1:31" x14ac:dyDescent="0.25">
      <c r="E93" s="37"/>
    </row>
    <row r="98" spans="1:5" x14ac:dyDescent="0.25">
      <c r="D98" s="37"/>
    </row>
    <row r="102" spans="1:5" x14ac:dyDescent="0.25">
      <c r="E102" s="34">
        <f>VAR(B51:AE85)</f>
        <v>0.57175415636550775</v>
      </c>
    </row>
    <row r="103" spans="1:5" x14ac:dyDescent="0.25">
      <c r="A103" s="39" t="s">
        <v>122</v>
      </c>
    </row>
    <row r="108" spans="1:5" x14ac:dyDescent="0.25">
      <c r="A108" s="110" t="s">
        <v>123</v>
      </c>
      <c r="C108" s="109">
        <f>3</f>
        <v>3</v>
      </c>
    </row>
    <row r="110" spans="1:5" x14ac:dyDescent="0.25">
      <c r="A110" s="39" t="s">
        <v>124</v>
      </c>
    </row>
    <row r="114" spans="1:6" x14ac:dyDescent="0.25">
      <c r="A114" s="210" t="s">
        <v>125</v>
      </c>
      <c r="B114" s="210"/>
      <c r="C114" s="210"/>
      <c r="F114" s="34">
        <f>EXP(4*E102)+2*EXP(3*E102)+3*EXP(2*E102)-3</f>
        <v>27.375061199200722</v>
      </c>
    </row>
    <row r="117" spans="1:6" x14ac:dyDescent="0.25">
      <c r="A117" s="208" t="s">
        <v>126</v>
      </c>
      <c r="B117" s="208"/>
      <c r="C117" s="208"/>
      <c r="F117" s="34">
        <f>C108*(EXP(E102)-1)^2</f>
        <v>1.7850423917309231</v>
      </c>
    </row>
    <row r="121" spans="1:6" x14ac:dyDescent="0.25">
      <c r="C121" s="77">
        <f>F114/F117+3*(1-1/C108)</f>
        <v>17.335804531037283</v>
      </c>
    </row>
    <row r="124" spans="1:6" x14ac:dyDescent="0.25">
      <c r="A124" s="39" t="s">
        <v>127</v>
      </c>
    </row>
    <row r="125" spans="1:6" x14ac:dyDescent="0.25">
      <c r="F125" s="78">
        <f>SQRT(EXP(E102)-1)*(EXP(E102)+2)/SQRT(C108)</f>
        <v>1.9123638159707033</v>
      </c>
    </row>
    <row r="128" spans="1:6" x14ac:dyDescent="0.25">
      <c r="A128" s="213" t="s">
        <v>128</v>
      </c>
      <c r="B128" s="208"/>
      <c r="C128" s="208"/>
      <c r="D128" s="208"/>
    </row>
    <row r="130" spans="1:11" x14ac:dyDescent="0.25">
      <c r="A130" s="39" t="s">
        <v>129</v>
      </c>
      <c r="E130" s="34" t="s">
        <v>130</v>
      </c>
    </row>
    <row r="133" spans="1:11" x14ac:dyDescent="0.25">
      <c r="A133" s="209" t="s">
        <v>131</v>
      </c>
      <c r="B133" s="210"/>
      <c r="C133" s="210"/>
      <c r="D133" s="210"/>
      <c r="E133" s="210"/>
      <c r="F133" s="210"/>
      <c r="G133" s="210"/>
      <c r="H133" s="210"/>
      <c r="I133" s="210"/>
    </row>
    <row r="134" spans="1:11" x14ac:dyDescent="0.25">
      <c r="A134" s="208"/>
      <c r="B134" s="208"/>
      <c r="C134" s="208"/>
      <c r="D134" s="208"/>
      <c r="E134" s="208"/>
    </row>
    <row r="136" spans="1:11" x14ac:dyDescent="0.25">
      <c r="A136" s="209" t="s">
        <v>132</v>
      </c>
      <c r="B136" s="210"/>
      <c r="C136" s="210"/>
      <c r="D136" s="210"/>
      <c r="E136" s="210"/>
      <c r="F136" s="208"/>
      <c r="G136" s="208"/>
      <c r="H136" s="208"/>
      <c r="I136" s="208"/>
      <c r="J136" s="90">
        <f>+'lognormal z-stat'!AF7</f>
        <v>3.484</v>
      </c>
      <c r="K136" s="110" t="s">
        <v>133</v>
      </c>
    </row>
    <row r="138" spans="1:11" x14ac:dyDescent="0.25">
      <c r="A138" s="209" t="s">
        <v>134</v>
      </c>
      <c r="B138" s="210"/>
      <c r="C138" s="210"/>
    </row>
    <row r="146" spans="1:5" x14ac:dyDescent="0.25">
      <c r="A146" s="34" t="s">
        <v>135</v>
      </c>
      <c r="D146" s="34">
        <f>EXP(D92+E102/2)</f>
        <v>4.926788813706288E-4</v>
      </c>
    </row>
    <row r="149" spans="1:5" x14ac:dyDescent="0.25">
      <c r="A149" s="34" t="s">
        <v>136</v>
      </c>
      <c r="D149" s="34">
        <f>EXP(2*D92+E102)</f>
        <v>2.427324801486141E-7</v>
      </c>
    </row>
    <row r="153" spans="1:5" x14ac:dyDescent="0.25">
      <c r="A153" s="34" t="s">
        <v>137</v>
      </c>
      <c r="D153" s="34">
        <f>EXP(E102)-1</f>
        <v>0.77137159046530512</v>
      </c>
    </row>
    <row r="157" spans="1:5" x14ac:dyDescent="0.25">
      <c r="A157" s="34" t="s">
        <v>138</v>
      </c>
      <c r="E157" s="34">
        <f>(E102)/C87+(E102^2)/(2*(C87-1))</f>
        <v>0.27231042261881094</v>
      </c>
    </row>
    <row r="161" spans="1:8" x14ac:dyDescent="0.25">
      <c r="A161" s="34" t="s">
        <v>139</v>
      </c>
      <c r="H161" s="34">
        <f>SQRT(C108*D149*D153+C108^2*D149*E157)</f>
        <v>1.0754524982920933E-3</v>
      </c>
    </row>
    <row r="165" spans="1:8" x14ac:dyDescent="0.25">
      <c r="A165" s="34" t="s">
        <v>140</v>
      </c>
      <c r="D165" s="41">
        <f>D146+(J136/C108)*H161</f>
        <v>1.7416377160538463E-3</v>
      </c>
      <c r="E165" s="42"/>
    </row>
    <row r="170" spans="1:8" x14ac:dyDescent="0.25">
      <c r="A170" s="22"/>
      <c r="B170" s="43"/>
    </row>
  </sheetData>
  <sheetProtection algorithmName="SHA-512" hashValue="vm17vhfalvWvJ4Xt5k5ZDhCP4LqyWJvIRZ+sT2m5jEA7ipfnrKMtrWG6cbf92EdccsGReImK2xvmJJNf4/dlHQ==" saltValue="37e+H/yZRxKbEpKwA7h+pQ==" spinCount="100000" sheet="1" objects="1" scenarios="1"/>
  <mergeCells count="9">
    <mergeCell ref="A134:E134"/>
    <mergeCell ref="A136:I136"/>
    <mergeCell ref="A138:C138"/>
    <mergeCell ref="A117:C117"/>
    <mergeCell ref="A38:D38"/>
    <mergeCell ref="A87:B87"/>
    <mergeCell ref="A114:C114"/>
    <mergeCell ref="A128:D128"/>
    <mergeCell ref="A133:I133"/>
  </mergeCells>
  <pageMargins left="0.7" right="0.7" top="0.75" bottom="0.75" header="0.3" footer="0.3"/>
  <pageSetup scale="44" fitToHeight="2" orientation="landscape" r:id="rId1"/>
  <headerFooter>
    <oddFooter>&amp;L&amp;F&amp;C&amp;A&amp;R&amp;D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2:AF110"/>
  <sheetViews>
    <sheetView workbookViewId="0">
      <pane xSplit="1" ySplit="9" topLeftCell="H10" activePane="bottomRight" state="frozen"/>
      <selection pane="topRight" activeCell="B47" sqref="B47"/>
      <selection pane="bottomLeft" activeCell="B47" sqref="B47"/>
      <selection pane="bottomRight" activeCell="AE98" sqref="AE98"/>
    </sheetView>
  </sheetViews>
  <sheetFormatPr defaultColWidth="9.28515625" defaultRowHeight="15" x14ac:dyDescent="0.25"/>
  <cols>
    <col min="1" max="13" width="9.28515625" style="34"/>
    <col min="14" max="14" width="12" style="34" bestFit="1" customWidth="1"/>
    <col min="15" max="15" width="9.28515625" style="34"/>
    <col min="16" max="16" width="12.7109375" style="34" bestFit="1" customWidth="1"/>
    <col min="17" max="21" width="9.28515625" style="34"/>
    <col min="22" max="22" width="12" style="34" bestFit="1" customWidth="1"/>
    <col min="23" max="24" width="9.28515625" style="34"/>
    <col min="25" max="25" width="12" style="34" bestFit="1" customWidth="1"/>
    <col min="26" max="29" width="9.28515625" style="34"/>
    <col min="30" max="30" width="12" style="34" bestFit="1" customWidth="1"/>
    <col min="31" max="31" width="19.42578125" style="34" customWidth="1"/>
    <col min="32" max="16384" width="9.28515625" style="34"/>
  </cols>
  <sheetData>
    <row r="2" spans="1:32" x14ac:dyDescent="0.25">
      <c r="P2" s="34" t="s">
        <v>141</v>
      </c>
    </row>
    <row r="3" spans="1:32" x14ac:dyDescent="0.25">
      <c r="N3" s="34" t="s">
        <v>142</v>
      </c>
    </row>
    <row r="4" spans="1:32" x14ac:dyDescent="0.25">
      <c r="N4" s="34" t="s">
        <v>143</v>
      </c>
    </row>
    <row r="5" spans="1:32" x14ac:dyDescent="0.25">
      <c r="A5" s="44" t="s">
        <v>144</v>
      </c>
      <c r="B5" s="44" t="s">
        <v>145</v>
      </c>
      <c r="C5" s="44"/>
      <c r="V5" s="34" t="s">
        <v>146</v>
      </c>
    </row>
    <row r="6" spans="1:32" x14ac:dyDescent="0.25">
      <c r="M6" s="45"/>
      <c r="AD6" s="34" t="s">
        <v>147</v>
      </c>
      <c r="AE6" s="34" t="s">
        <v>148</v>
      </c>
      <c r="AF6" s="34" t="s">
        <v>149</v>
      </c>
    </row>
    <row r="7" spans="1:32" ht="30.75" thickBot="1" x14ac:dyDescent="0.3">
      <c r="A7" s="46">
        <v>0.10100000000000001</v>
      </c>
      <c r="D7" s="77">
        <f>+'Lognormal Template'!C121</f>
        <v>17.335804531037283</v>
      </c>
      <c r="F7" s="78">
        <f>+'Lognormal Template'!F125</f>
        <v>1.9123638159707033</v>
      </c>
      <c r="AD7" s="203" t="s">
        <v>150</v>
      </c>
      <c r="AE7" s="202">
        <f>SMALL($AE$10:$AE$108,COUNTIF($AE$10:$AE$108,"&lt;0.99")+1)</f>
        <v>0.99073145354451597</v>
      </c>
      <c r="AF7" s="202">
        <f>VLOOKUP(AE7,$AE$10:$AF$108,2,FALSE)</f>
        <v>3.484</v>
      </c>
    </row>
    <row r="8" spans="1:32" ht="15.75" thickTop="1" x14ac:dyDescent="0.25">
      <c r="A8" s="47"/>
      <c r="B8" s="47"/>
      <c r="C8" s="47"/>
      <c r="D8" s="47"/>
      <c r="E8" s="47"/>
      <c r="F8" s="47"/>
      <c r="G8" s="47"/>
      <c r="H8" s="47"/>
      <c r="I8" s="47"/>
      <c r="J8" s="47"/>
      <c r="K8" s="47"/>
      <c r="L8" s="47"/>
      <c r="M8" s="47"/>
      <c r="N8" s="47"/>
      <c r="O8" s="47"/>
      <c r="P8" s="47"/>
      <c r="Q8" s="47"/>
      <c r="R8" s="47"/>
      <c r="S8" s="47"/>
      <c r="T8" s="47"/>
      <c r="U8" s="47"/>
      <c r="V8" s="40"/>
      <c r="W8" s="40"/>
      <c r="X8" s="40"/>
    </row>
    <row r="9" spans="1:32" x14ac:dyDescent="0.25">
      <c r="B9" s="34">
        <v>-5</v>
      </c>
      <c r="C9" s="48" t="s">
        <v>151</v>
      </c>
      <c r="G9" s="34">
        <f t="shared" ref="G9:G72" si="0">(1-($F$7/6)*(3*B9-B9^3)+(($D$7-3)*(3-6*B9^2+B9^4))/24)</f>
        <v>251.46143695036301</v>
      </c>
      <c r="N9" s="34">
        <f t="shared" ref="N9:N72" si="1">NORMDIST(B9,0,1,FALSE)</f>
        <v>1.4867195147342977E-6</v>
      </c>
      <c r="P9" s="34">
        <f t="shared" ref="P9:P72" si="2">G9*N9</f>
        <v>3.7385262551723288E-4</v>
      </c>
      <c r="V9" s="34">
        <f t="shared" ref="V9:V72" si="3">ABS(P9)</f>
        <v>3.7385262551723288E-4</v>
      </c>
      <c r="Y9" s="34">
        <f>($A$7/2)*V9</f>
        <v>1.8879557588620261E-5</v>
      </c>
      <c r="AD9" s="34">
        <f>Y9</f>
        <v>1.8879557588620261E-5</v>
      </c>
      <c r="AE9" s="34">
        <f t="shared" ref="AE9:AE72" si="4">AD9/SUM($Y$9:$Y$108)</f>
        <v>9.5239005451087617E-6</v>
      </c>
    </row>
    <row r="10" spans="1:32" x14ac:dyDescent="0.25">
      <c r="A10" s="34">
        <v>1</v>
      </c>
      <c r="B10" s="34">
        <f t="shared" ref="B10:B73" si="5">$B$9+A10*$A$7</f>
        <v>-4.899</v>
      </c>
      <c r="G10" s="34">
        <f t="shared" si="0"/>
        <v>228.05083974742919</v>
      </c>
      <c r="N10" s="34">
        <f t="shared" si="1"/>
        <v>2.4509397556839956E-6</v>
      </c>
      <c r="P10" s="34">
        <f t="shared" si="2"/>
        <v>5.5893886945409415E-4</v>
      </c>
      <c r="V10" s="34">
        <f t="shared" si="3"/>
        <v>5.5893886945409415E-4</v>
      </c>
      <c r="Y10" s="34">
        <f t="shared" ref="Y10:Y73" si="6">($A$7)*V10</f>
        <v>5.6452825814863514E-5</v>
      </c>
      <c r="AD10" s="34">
        <f t="shared" ref="AD10:AD73" si="7">Y10+AD9</f>
        <v>7.5332383403483769E-5</v>
      </c>
      <c r="AE10" s="34">
        <f t="shared" si="4"/>
        <v>3.8001850625632903E-5</v>
      </c>
      <c r="AF10" s="34">
        <f>B10</f>
        <v>-4.899</v>
      </c>
    </row>
    <row r="11" spans="1:32" x14ac:dyDescent="0.25">
      <c r="A11" s="34">
        <v>2</v>
      </c>
      <c r="B11" s="34">
        <f t="shared" si="5"/>
        <v>-4.798</v>
      </c>
      <c r="G11" s="34">
        <f t="shared" si="0"/>
        <v>206.22656648452798</v>
      </c>
      <c r="N11" s="34">
        <f t="shared" si="1"/>
        <v>3.9995026854766194E-6</v>
      </c>
      <c r="P11" s="34">
        <f t="shared" si="2"/>
        <v>8.2480370647149224E-4</v>
      </c>
      <c r="V11" s="34">
        <f t="shared" si="3"/>
        <v>8.2480370647149224E-4</v>
      </c>
      <c r="Y11" s="34">
        <f t="shared" si="6"/>
        <v>8.3305174353620723E-5</v>
      </c>
      <c r="AD11" s="34">
        <f t="shared" si="7"/>
        <v>1.5863755775710449E-4</v>
      </c>
      <c r="AE11" s="34">
        <f t="shared" si="4"/>
        <v>8.0025621135755887E-5</v>
      </c>
      <c r="AF11" s="34">
        <f t="shared" ref="AF11:AF74" si="8">B11</f>
        <v>-4.798</v>
      </c>
    </row>
    <row r="12" spans="1:32" x14ac:dyDescent="0.25">
      <c r="A12" s="34">
        <v>3</v>
      </c>
      <c r="B12" s="34">
        <f t="shared" si="5"/>
        <v>-4.6970000000000001</v>
      </c>
      <c r="G12" s="34">
        <f t="shared" si="0"/>
        <v>185.91897418764262</v>
      </c>
      <c r="N12" s="34">
        <f t="shared" si="1"/>
        <v>6.4602468217096111E-6</v>
      </c>
      <c r="P12" s="34">
        <f t="shared" si="2"/>
        <v>1.2010824620912294E-3</v>
      </c>
      <c r="V12" s="34">
        <f t="shared" si="3"/>
        <v>1.2010824620912294E-3</v>
      </c>
      <c r="Y12" s="34">
        <f t="shared" si="6"/>
        <v>1.2130932867121419E-4</v>
      </c>
      <c r="AD12" s="34">
        <f t="shared" si="7"/>
        <v>2.7994688642831865E-4</v>
      </c>
      <c r="AE12" s="34">
        <f t="shared" si="4"/>
        <v>1.4122080412854696E-4</v>
      </c>
      <c r="AF12" s="34">
        <f t="shared" si="8"/>
        <v>-4.6970000000000001</v>
      </c>
    </row>
    <row r="13" spans="1:32" x14ac:dyDescent="0.25">
      <c r="A13" s="34">
        <v>4</v>
      </c>
      <c r="B13" s="34">
        <f t="shared" si="5"/>
        <v>-4.5960000000000001</v>
      </c>
      <c r="G13" s="34">
        <f t="shared" si="0"/>
        <v>167.059911672325</v>
      </c>
      <c r="N13" s="34">
        <f t="shared" si="1"/>
        <v>1.0329088331249594E-5</v>
      </c>
      <c r="P13" s="34">
        <f t="shared" si="2"/>
        <v>1.7255765842742001E-3</v>
      </c>
      <c r="V13" s="34">
        <f t="shared" si="3"/>
        <v>1.7255765842742001E-3</v>
      </c>
      <c r="Y13" s="34">
        <f t="shared" si="6"/>
        <v>1.7428323501169423E-4</v>
      </c>
      <c r="AD13" s="34">
        <f t="shared" si="7"/>
        <v>4.5423012144001291E-4</v>
      </c>
      <c r="AE13" s="34">
        <f t="shared" si="4"/>
        <v>2.2913897642362654E-4</v>
      </c>
      <c r="AF13" s="34">
        <f t="shared" si="8"/>
        <v>-4.5960000000000001</v>
      </c>
    </row>
    <row r="14" spans="1:32" x14ac:dyDescent="0.25">
      <c r="A14" s="34">
        <v>5</v>
      </c>
      <c r="B14" s="34">
        <f t="shared" si="5"/>
        <v>-4.4950000000000001</v>
      </c>
      <c r="G14" s="34">
        <f t="shared" si="0"/>
        <v>149.58271954369505</v>
      </c>
      <c r="N14" s="34">
        <f t="shared" si="1"/>
        <v>1.6347247339999862E-5</v>
      </c>
      <c r="P14" s="34">
        <f t="shared" si="2"/>
        <v>2.4452657141706144E-3</v>
      </c>
      <c r="V14" s="34">
        <f t="shared" si="3"/>
        <v>2.4452657141706144E-3</v>
      </c>
      <c r="Y14" s="34">
        <f t="shared" si="6"/>
        <v>2.4697183713123208E-4</v>
      </c>
      <c r="AD14" s="34">
        <f t="shared" si="7"/>
        <v>7.0120195857124499E-4</v>
      </c>
      <c r="AE14" s="34">
        <f t="shared" si="4"/>
        <v>3.537253287912484E-4</v>
      </c>
      <c r="AF14" s="34">
        <f t="shared" si="8"/>
        <v>-4.4950000000000001</v>
      </c>
    </row>
    <row r="15" spans="1:32" x14ac:dyDescent="0.25">
      <c r="A15" s="34">
        <v>6</v>
      </c>
      <c r="B15" s="34">
        <f t="shared" si="5"/>
        <v>-4.3940000000000001</v>
      </c>
      <c r="G15" s="34">
        <f t="shared" si="0"/>
        <v>133.42223019644041</v>
      </c>
      <c r="N15" s="34">
        <f t="shared" si="1"/>
        <v>2.5609260510355175E-5</v>
      </c>
      <c r="P15" s="34">
        <f t="shared" si="2"/>
        <v>3.4168446509732194E-3</v>
      </c>
      <c r="V15" s="34">
        <f t="shared" si="3"/>
        <v>3.4168446509732194E-3</v>
      </c>
      <c r="Y15" s="34">
        <f t="shared" si="6"/>
        <v>3.4510130974829516E-4</v>
      </c>
      <c r="AD15" s="34">
        <f t="shared" si="7"/>
        <v>1.0463032683195401E-3</v>
      </c>
      <c r="AE15" s="34">
        <f t="shared" si="4"/>
        <v>5.2781365350975848E-4</v>
      </c>
      <c r="AF15" s="34">
        <f t="shared" si="8"/>
        <v>-4.3940000000000001</v>
      </c>
    </row>
    <row r="16" spans="1:32" x14ac:dyDescent="0.25">
      <c r="A16" s="34">
        <v>7</v>
      </c>
      <c r="B16" s="34">
        <f t="shared" si="5"/>
        <v>-4.2930000000000001</v>
      </c>
      <c r="G16" s="34">
        <f t="shared" si="0"/>
        <v>118.51476781481766</v>
      </c>
      <c r="N16" s="34">
        <f t="shared" si="1"/>
        <v>3.97117663248513E-5</v>
      </c>
      <c r="P16" s="34">
        <f t="shared" si="2"/>
        <v>4.7064307655060467E-3</v>
      </c>
      <c r="V16" s="34">
        <f t="shared" si="3"/>
        <v>4.7064307655060467E-3</v>
      </c>
      <c r="Y16" s="34">
        <f t="shared" si="6"/>
        <v>4.7534950731611074E-4</v>
      </c>
      <c r="AD16" s="34">
        <f t="shared" si="7"/>
        <v>1.5216527756356508E-3</v>
      </c>
      <c r="AE16" s="34">
        <f t="shared" si="4"/>
        <v>7.6760642463771474E-4</v>
      </c>
      <c r="AF16" s="34">
        <f t="shared" si="8"/>
        <v>-4.2930000000000001</v>
      </c>
    </row>
    <row r="17" spans="1:32" x14ac:dyDescent="0.25">
      <c r="A17" s="34">
        <v>8</v>
      </c>
      <c r="B17" s="34">
        <f t="shared" si="5"/>
        <v>-4.1920000000000002</v>
      </c>
      <c r="G17" s="34">
        <f t="shared" si="0"/>
        <v>104.79814837265093</v>
      </c>
      <c r="N17" s="34">
        <f t="shared" si="1"/>
        <v>6.0955252216615318E-5</v>
      </c>
      <c r="P17" s="34">
        <f t="shared" si="2"/>
        <v>6.3879975658892117E-3</v>
      </c>
      <c r="V17" s="34">
        <f t="shared" si="3"/>
        <v>6.3879975658892117E-3</v>
      </c>
      <c r="Y17" s="34">
        <f t="shared" si="6"/>
        <v>6.4518775415481041E-4</v>
      </c>
      <c r="AD17" s="34">
        <f t="shared" si="7"/>
        <v>2.1668405297904612E-3</v>
      </c>
      <c r="AE17" s="34">
        <f t="shared" si="4"/>
        <v>1.0930750684154823E-3</v>
      </c>
      <c r="AF17" s="34">
        <f t="shared" si="8"/>
        <v>-4.1920000000000002</v>
      </c>
    </row>
    <row r="18" spans="1:32" x14ac:dyDescent="0.25">
      <c r="A18" s="34">
        <v>9</v>
      </c>
      <c r="B18" s="34">
        <f t="shared" si="5"/>
        <v>-4.0910000000000002</v>
      </c>
      <c r="G18" s="34">
        <f t="shared" si="0"/>
        <v>92.21167963333265</v>
      </c>
      <c r="N18" s="34">
        <f t="shared" si="1"/>
        <v>9.2613185614433534E-5</v>
      </c>
      <c r="P18" s="34">
        <f t="shared" si="2"/>
        <v>8.540017401700517E-3</v>
      </c>
      <c r="V18" s="34">
        <f t="shared" si="3"/>
        <v>8.540017401700517E-3</v>
      </c>
      <c r="Y18" s="34">
        <f t="shared" si="6"/>
        <v>8.6254175757175227E-4</v>
      </c>
      <c r="AD18" s="34">
        <f t="shared" si="7"/>
        <v>3.0293822873622136E-3</v>
      </c>
      <c r="AE18" s="34">
        <f t="shared" si="4"/>
        <v>1.5281891793556754E-3</v>
      </c>
      <c r="AF18" s="34">
        <f t="shared" si="8"/>
        <v>-4.0910000000000002</v>
      </c>
    </row>
    <row r="19" spans="1:32" x14ac:dyDescent="0.25">
      <c r="A19" s="34">
        <v>10</v>
      </c>
      <c r="B19" s="34">
        <f t="shared" si="5"/>
        <v>-3.99</v>
      </c>
      <c r="G19" s="34">
        <f t="shared" si="0"/>
        <v>80.696161149823524</v>
      </c>
      <c r="N19" s="34">
        <f t="shared" si="1"/>
        <v>1.3928497646575994E-4</v>
      </c>
      <c r="P19" s="34">
        <f t="shared" si="2"/>
        <v>1.1239762906630341E-2</v>
      </c>
      <c r="V19" s="34">
        <f t="shared" si="3"/>
        <v>1.1239762906630341E-2</v>
      </c>
      <c r="Y19" s="34">
        <f t="shared" si="6"/>
        <v>1.1352160535696644E-3</v>
      </c>
      <c r="AD19" s="34">
        <f t="shared" si="7"/>
        <v>4.1645983409318785E-3</v>
      </c>
      <c r="AE19" s="34">
        <f t="shared" si="4"/>
        <v>2.1008553946871796E-3</v>
      </c>
      <c r="AF19" s="34">
        <f t="shared" si="8"/>
        <v>-3.99</v>
      </c>
    </row>
    <row r="20" spans="1:32" x14ac:dyDescent="0.25">
      <c r="A20" s="34">
        <v>11</v>
      </c>
      <c r="B20" s="34">
        <f t="shared" si="5"/>
        <v>-3.8890000000000002</v>
      </c>
      <c r="G20" s="34">
        <f t="shared" si="0"/>
        <v>70.193884264652354</v>
      </c>
      <c r="N20" s="34">
        <f t="shared" si="1"/>
        <v>2.0735069214939127E-4</v>
      </c>
      <c r="P20" s="34">
        <f t="shared" si="2"/>
        <v>1.455475048692993E-2</v>
      </c>
      <c r="V20" s="34">
        <f t="shared" si="3"/>
        <v>1.455475048692993E-2</v>
      </c>
      <c r="Y20" s="34">
        <f t="shared" si="6"/>
        <v>1.4700297991799231E-3</v>
      </c>
      <c r="AD20" s="34">
        <f t="shared" si="7"/>
        <v>5.6346281401118015E-3</v>
      </c>
      <c r="AE20" s="34">
        <f t="shared" si="4"/>
        <v>2.8424203143108582E-3</v>
      </c>
      <c r="AF20" s="34">
        <f t="shared" si="8"/>
        <v>-3.8890000000000002</v>
      </c>
    </row>
    <row r="21" spans="1:32" x14ac:dyDescent="0.25">
      <c r="A21" s="34">
        <v>12</v>
      </c>
      <c r="B21" s="34">
        <f t="shared" si="5"/>
        <v>-3.7879999999999998</v>
      </c>
      <c r="G21" s="34">
        <f t="shared" si="0"/>
        <v>60.648632109916015</v>
      </c>
      <c r="N21" s="34">
        <f t="shared" si="1"/>
        <v>3.0554590364653618E-4</v>
      </c>
      <c r="P21" s="34">
        <f t="shared" si="2"/>
        <v>1.8530941102950619E-2</v>
      </c>
      <c r="V21" s="34">
        <f t="shared" si="3"/>
        <v>1.8530941102950619E-2</v>
      </c>
      <c r="Y21" s="34">
        <f t="shared" si="6"/>
        <v>1.8716250513980126E-3</v>
      </c>
      <c r="AD21" s="34">
        <f t="shared" si="7"/>
        <v>7.5062531915098141E-3</v>
      </c>
      <c r="AE21" s="34">
        <f t="shared" si="4"/>
        <v>3.7865722502647466E-3</v>
      </c>
      <c r="AF21" s="34">
        <f t="shared" si="8"/>
        <v>-3.7879999999999998</v>
      </c>
    </row>
    <row r="22" spans="1:32" x14ac:dyDescent="0.25">
      <c r="A22" s="34">
        <v>13</v>
      </c>
      <c r="B22" s="34">
        <f t="shared" si="5"/>
        <v>-3.6869999999999998</v>
      </c>
      <c r="G22" s="34">
        <f t="shared" si="0"/>
        <v>52.005679607279731</v>
      </c>
      <c r="N22" s="34">
        <f t="shared" si="1"/>
        <v>4.4567390271459394E-4</v>
      </c>
      <c r="P22" s="34">
        <f t="shared" si="2"/>
        <v>2.3177574193901127E-2</v>
      </c>
      <c r="V22" s="34">
        <f t="shared" si="3"/>
        <v>2.3177574193901127E-2</v>
      </c>
      <c r="Y22" s="34">
        <f t="shared" si="6"/>
        <v>2.3409349935840139E-3</v>
      </c>
      <c r="AD22" s="34">
        <f t="shared" si="7"/>
        <v>9.8471881850938289E-3</v>
      </c>
      <c r="AE22" s="34">
        <f t="shared" si="4"/>
        <v>4.9674702642572609E-3</v>
      </c>
      <c r="AF22" s="34">
        <f t="shared" si="8"/>
        <v>-3.6869999999999998</v>
      </c>
    </row>
    <row r="23" spans="1:32" x14ac:dyDescent="0.25">
      <c r="A23" s="34">
        <v>14</v>
      </c>
      <c r="B23" s="34">
        <f t="shared" si="5"/>
        <v>-3.5859999999999999</v>
      </c>
      <c r="G23" s="34">
        <f t="shared" si="0"/>
        <v>44.21179346797669</v>
      </c>
      <c r="N23" s="34">
        <f t="shared" si="1"/>
        <v>6.4346911127639178E-4</v>
      </c>
      <c r="P23" s="34">
        <f t="shared" si="2"/>
        <v>2.8448923450774342E-2</v>
      </c>
      <c r="V23" s="34">
        <f t="shared" si="3"/>
        <v>2.8448923450774342E-2</v>
      </c>
      <c r="Y23" s="34">
        <f t="shared" si="6"/>
        <v>2.873341268528209E-3</v>
      </c>
      <c r="AD23" s="34">
        <f t="shared" si="7"/>
        <v>1.2720529453622037E-2</v>
      </c>
      <c r="AE23" s="34">
        <f t="shared" si="4"/>
        <v>6.416943661351795E-3</v>
      </c>
      <c r="AF23" s="34">
        <f t="shared" si="8"/>
        <v>-3.5859999999999999</v>
      </c>
    </row>
    <row r="24" spans="1:32" x14ac:dyDescent="0.25">
      <c r="A24" s="34">
        <v>15</v>
      </c>
      <c r="B24" s="34">
        <f t="shared" si="5"/>
        <v>-3.4849999999999999</v>
      </c>
      <c r="G24" s="34">
        <f t="shared" si="0"/>
        <v>37.215232192808337</v>
      </c>
      <c r="N24" s="34">
        <f t="shared" si="1"/>
        <v>9.196190652258089E-4</v>
      </c>
      <c r="P24" s="34">
        <f t="shared" si="2"/>
        <v>3.4223837041311836E-2</v>
      </c>
      <c r="V24" s="34">
        <f t="shared" si="3"/>
        <v>3.4223837041311836E-2</v>
      </c>
      <c r="Y24" s="34">
        <f t="shared" si="6"/>
        <v>3.4566075411724957E-3</v>
      </c>
      <c r="AD24" s="34">
        <f t="shared" si="7"/>
        <v>1.6177136994794533E-2</v>
      </c>
      <c r="AE24" s="34">
        <f t="shared" si="4"/>
        <v>8.1606490575758407E-3</v>
      </c>
      <c r="AF24" s="34">
        <f t="shared" si="8"/>
        <v>-3.4849999999999999</v>
      </c>
    </row>
    <row r="25" spans="1:32" x14ac:dyDescent="0.25">
      <c r="A25" s="34">
        <v>16</v>
      </c>
      <c r="B25" s="34">
        <f t="shared" si="5"/>
        <v>-3.3839999999999999</v>
      </c>
      <c r="G25" s="34">
        <f t="shared" si="0"/>
        <v>30.965746072144228</v>
      </c>
      <c r="N25" s="34">
        <f t="shared" si="1"/>
        <v>1.3009421669529307E-3</v>
      </c>
      <c r="P25" s="34">
        <f t="shared" si="2"/>
        <v>4.0284644796409516E-2</v>
      </c>
      <c r="V25" s="34">
        <f t="shared" si="3"/>
        <v>4.0284644796409516E-2</v>
      </c>
      <c r="Y25" s="34">
        <f t="shared" si="6"/>
        <v>4.0687491244373614E-3</v>
      </c>
      <c r="AD25" s="34">
        <f t="shared" si="7"/>
        <v>2.0245886119231893E-2</v>
      </c>
      <c r="AE25" s="34">
        <f t="shared" si="4"/>
        <v>1.0213152768123419E-2</v>
      </c>
      <c r="AF25" s="34">
        <f t="shared" si="8"/>
        <v>-3.3839999999999999</v>
      </c>
    </row>
    <row r="26" spans="1:32" x14ac:dyDescent="0.25">
      <c r="A26" s="34">
        <v>17</v>
      </c>
      <c r="B26" s="34">
        <f t="shared" si="5"/>
        <v>-3.2829999999999999</v>
      </c>
      <c r="G26" s="34">
        <f t="shared" si="0"/>
        <v>25.414577185922127</v>
      </c>
      <c r="N26" s="34">
        <f t="shared" si="1"/>
        <v>1.8217038523946315E-3</v>
      </c>
      <c r="P26" s="34">
        <f t="shared" si="2"/>
        <v>4.6297833166575049E-2</v>
      </c>
      <c r="V26" s="34">
        <f t="shared" si="3"/>
        <v>4.6297833166575049E-2</v>
      </c>
      <c r="Y26" s="34">
        <f t="shared" si="6"/>
        <v>4.6760811498240806E-3</v>
      </c>
      <c r="AD26" s="34">
        <f t="shared" si="7"/>
        <v>2.4921967269055975E-2</v>
      </c>
      <c r="AE26" s="34">
        <f t="shared" si="4"/>
        <v>1.2572028584081404E-2</v>
      </c>
      <c r="AF26" s="34">
        <f t="shared" si="8"/>
        <v>-3.2829999999999999</v>
      </c>
    </row>
    <row r="27" spans="1:32" x14ac:dyDescent="0.25">
      <c r="A27" s="34">
        <v>18</v>
      </c>
      <c r="B27" s="34">
        <f t="shared" si="5"/>
        <v>-3.1819999999999999</v>
      </c>
      <c r="G27" s="34">
        <f t="shared" si="0"/>
        <v>20.514459403647905</v>
      </c>
      <c r="N27" s="34">
        <f t="shared" si="1"/>
        <v>2.5250345499379808E-3</v>
      </c>
      <c r="P27" s="34">
        <f t="shared" si="2"/>
        <v>5.1799718767511063E-2</v>
      </c>
      <c r="V27" s="34">
        <f t="shared" si="3"/>
        <v>5.1799718767511063E-2</v>
      </c>
      <c r="Y27" s="34">
        <f t="shared" si="6"/>
        <v>5.2317715955186176E-3</v>
      </c>
      <c r="AD27" s="34">
        <f t="shared" si="7"/>
        <v>3.0153738864574592E-2</v>
      </c>
      <c r="AE27" s="34">
        <f t="shared" si="4"/>
        <v>1.5211225615926983E-2</v>
      </c>
      <c r="AF27" s="34">
        <f t="shared" si="8"/>
        <v>-3.1819999999999999</v>
      </c>
    </row>
    <row r="28" spans="1:32" x14ac:dyDescent="0.25">
      <c r="A28" s="34">
        <v>19</v>
      </c>
      <c r="B28" s="34">
        <f t="shared" si="5"/>
        <v>-3.081</v>
      </c>
      <c r="G28" s="34">
        <f t="shared" si="0"/>
        <v>16.219618384395631</v>
      </c>
      <c r="N28" s="34">
        <f t="shared" si="1"/>
        <v>3.4643888734137819E-3</v>
      </c>
      <c r="P28" s="34">
        <f t="shared" si="2"/>
        <v>5.6191065461917843E-2</v>
      </c>
      <c r="V28" s="34">
        <f t="shared" si="3"/>
        <v>5.6191065461917843E-2</v>
      </c>
      <c r="Y28" s="34">
        <f t="shared" si="6"/>
        <v>5.6752976116537027E-3</v>
      </c>
      <c r="AD28" s="34">
        <f t="shared" si="7"/>
        <v>3.5829036476228295E-2</v>
      </c>
      <c r="AE28" s="34">
        <f t="shared" si="4"/>
        <v>1.8074161877201591E-2</v>
      </c>
      <c r="AF28" s="34">
        <f t="shared" si="8"/>
        <v>-3.081</v>
      </c>
    </row>
    <row r="29" spans="1:32" x14ac:dyDescent="0.25">
      <c r="A29" s="34">
        <v>20</v>
      </c>
      <c r="B29" s="34">
        <f t="shared" si="5"/>
        <v>-2.98</v>
      </c>
      <c r="G29" s="34">
        <f t="shared" si="0"/>
        <v>12.485771576807485</v>
      </c>
      <c r="N29" s="34">
        <f t="shared" si="1"/>
        <v>4.7049575269339792E-3</v>
      </c>
      <c r="P29" s="34">
        <f t="shared" si="2"/>
        <v>5.8745024959878711E-2</v>
      </c>
      <c r="V29" s="34">
        <f t="shared" si="3"/>
        <v>5.8745024959878711E-2</v>
      </c>
      <c r="Y29" s="34">
        <f t="shared" si="6"/>
        <v>5.9332475209477502E-3</v>
      </c>
      <c r="AD29" s="34">
        <f t="shared" si="7"/>
        <v>4.1762283997176047E-2</v>
      </c>
      <c r="AE29" s="34">
        <f t="shared" si="4"/>
        <v>2.1067222441983034E-2</v>
      </c>
      <c r="AF29" s="34">
        <f t="shared" si="8"/>
        <v>-2.98</v>
      </c>
    </row>
    <row r="30" spans="1:32" x14ac:dyDescent="0.25">
      <c r="A30" s="34">
        <v>21</v>
      </c>
      <c r="B30" s="34">
        <f t="shared" si="5"/>
        <v>-2.879</v>
      </c>
      <c r="G30" s="34">
        <f t="shared" si="0"/>
        <v>9.2701282190938592</v>
      </c>
      <c r="N30" s="34">
        <f t="shared" si="1"/>
        <v>6.3249127862128329E-3</v>
      </c>
      <c r="P30" s="34">
        <f t="shared" si="2"/>
        <v>5.8632752502779148E-2</v>
      </c>
      <c r="V30" s="34">
        <f t="shared" si="3"/>
        <v>5.8632752502779148E-2</v>
      </c>
      <c r="Y30" s="34">
        <f t="shared" si="6"/>
        <v>5.9219080027806941E-3</v>
      </c>
      <c r="AD30" s="34">
        <f t="shared" si="7"/>
        <v>4.7684191999956743E-2</v>
      </c>
      <c r="AE30" s="34">
        <f t="shared" si="4"/>
        <v>2.4054562722126152E-2</v>
      </c>
      <c r="AF30" s="34">
        <f t="shared" si="8"/>
        <v>-2.879</v>
      </c>
    </row>
    <row r="31" spans="1:32" x14ac:dyDescent="0.25">
      <c r="A31" s="34">
        <v>22</v>
      </c>
      <c r="B31" s="34">
        <f t="shared" si="5"/>
        <v>-2.778</v>
      </c>
      <c r="G31" s="34">
        <f t="shared" si="0"/>
        <v>6.5313893390332742</v>
      </c>
      <c r="N31" s="34">
        <f t="shared" si="1"/>
        <v>8.416337402369389E-3</v>
      </c>
      <c r="P31" s="34">
        <f t="shared" si="2"/>
        <v>5.4970376383542428E-2</v>
      </c>
      <c r="V31" s="34">
        <f t="shared" si="3"/>
        <v>5.4970376383542428E-2</v>
      </c>
      <c r="Y31" s="34">
        <f t="shared" si="6"/>
        <v>5.5520080147377854E-3</v>
      </c>
      <c r="AD31" s="34">
        <f t="shared" si="7"/>
        <v>5.3236200014694528E-2</v>
      </c>
      <c r="AE31" s="34">
        <f t="shared" si="4"/>
        <v>2.6855304842793276E-2</v>
      </c>
      <c r="AF31" s="34">
        <f t="shared" si="8"/>
        <v>-2.778</v>
      </c>
    </row>
    <row r="32" spans="1:32" x14ac:dyDescent="0.25">
      <c r="A32" s="34">
        <v>23</v>
      </c>
      <c r="B32" s="34">
        <f t="shared" si="5"/>
        <v>-2.677</v>
      </c>
      <c r="G32" s="34">
        <f t="shared" si="0"/>
        <v>4.2297477539723998</v>
      </c>
      <c r="N32" s="34">
        <f t="shared" si="1"/>
        <v>1.1085658498589472E-2</v>
      </c>
      <c r="P32" s="34">
        <f t="shared" si="2"/>
        <v>4.6889539135713865E-2</v>
      </c>
      <c r="V32" s="34">
        <f t="shared" si="3"/>
        <v>4.6889539135713865E-2</v>
      </c>
      <c r="Y32" s="34">
        <f t="shared" si="6"/>
        <v>4.735843452707101E-3</v>
      </c>
      <c r="AD32" s="34">
        <f t="shared" si="7"/>
        <v>5.7972043467401632E-2</v>
      </c>
      <c r="AE32" s="34">
        <f t="shared" si="4"/>
        <v>2.9244328093421427E-2</v>
      </c>
      <c r="AF32" s="34">
        <f t="shared" si="8"/>
        <v>-2.677</v>
      </c>
    </row>
    <row r="33" spans="1:32" x14ac:dyDescent="0.25">
      <c r="A33" s="34">
        <v>24</v>
      </c>
      <c r="B33" s="34">
        <f t="shared" si="5"/>
        <v>-2.5759999999999996</v>
      </c>
      <c r="G33" s="34">
        <f t="shared" si="0"/>
        <v>2.3268880708260746</v>
      </c>
      <c r="N33" s="34">
        <f t="shared" si="1"/>
        <v>1.4453386482878732E-2</v>
      </c>
      <c r="P33" s="34">
        <f t="shared" si="2"/>
        <v>3.3631412590049356E-2</v>
      </c>
      <c r="V33" s="34">
        <f t="shared" si="3"/>
        <v>3.3631412590049356E-2</v>
      </c>
      <c r="Y33" s="34">
        <f t="shared" si="6"/>
        <v>3.3967726715949851E-3</v>
      </c>
      <c r="AD33" s="34">
        <f t="shared" si="7"/>
        <v>6.1368816138996619E-2</v>
      </c>
      <c r="AE33" s="34">
        <f t="shared" si="4"/>
        <v>3.0957849448292236E-2</v>
      </c>
      <c r="AF33" s="34">
        <f t="shared" si="8"/>
        <v>-2.5759999999999996</v>
      </c>
    </row>
    <row r="34" spans="1:32" x14ac:dyDescent="0.25">
      <c r="A34" s="34">
        <v>25</v>
      </c>
      <c r="B34" s="34">
        <f t="shared" si="5"/>
        <v>-2.4749999999999996</v>
      </c>
      <c r="G34" s="34">
        <f t="shared" si="0"/>
        <v>0.7859866860773006</v>
      </c>
      <c r="N34" s="34">
        <f t="shared" si="1"/>
        <v>1.8652948792269922E-2</v>
      </c>
      <c r="P34" s="34">
        <f t="shared" si="2"/>
        <v>1.4660969406805823E-2</v>
      </c>
      <c r="V34" s="34">
        <f t="shared" si="3"/>
        <v>1.4660969406805823E-2</v>
      </c>
      <c r="Y34" s="34">
        <f t="shared" si="6"/>
        <v>1.4807579100873881E-3</v>
      </c>
      <c r="AD34" s="34">
        <f t="shared" si="7"/>
        <v>6.2849574049084006E-2</v>
      </c>
      <c r="AE34" s="34">
        <f t="shared" si="4"/>
        <v>3.1704826224673681E-2</v>
      </c>
      <c r="AF34" s="34">
        <f t="shared" si="8"/>
        <v>-2.4749999999999996</v>
      </c>
    </row>
    <row r="35" spans="1:32" x14ac:dyDescent="0.25">
      <c r="A35" s="34">
        <v>26</v>
      </c>
      <c r="B35" s="34">
        <f t="shared" si="5"/>
        <v>-2.3739999999999997</v>
      </c>
      <c r="G35" s="34">
        <f t="shared" si="0"/>
        <v>-0.4282882142227683</v>
      </c>
      <c r="N35" s="34">
        <f t="shared" si="1"/>
        <v>2.3828414277471986E-2</v>
      </c>
      <c r="P35" s="34">
        <f t="shared" si="2"/>
        <v>-1.0205428998658792E-2</v>
      </c>
      <c r="V35" s="34">
        <f t="shared" si="3"/>
        <v>1.0205428998658792E-2</v>
      </c>
      <c r="Y35" s="34">
        <f t="shared" si="6"/>
        <v>1.030748328864538E-3</v>
      </c>
      <c r="AD35" s="34">
        <f t="shared" si="7"/>
        <v>6.3880322377948551E-2</v>
      </c>
      <c r="AE35" s="34">
        <f t="shared" si="4"/>
        <v>3.222479310022483E-2</v>
      </c>
      <c r="AF35" s="34">
        <f t="shared" si="8"/>
        <v>-2.3739999999999997</v>
      </c>
    </row>
    <row r="36" spans="1:32" x14ac:dyDescent="0.25">
      <c r="A36" s="34">
        <v>27</v>
      </c>
      <c r="B36" s="34">
        <f t="shared" si="5"/>
        <v>-2.2729999999999997</v>
      </c>
      <c r="G36" s="34">
        <f t="shared" si="0"/>
        <v>-1.3497766544548302</v>
      </c>
      <c r="N36" s="34">
        <f t="shared" si="1"/>
        <v>3.0130930809477742E-2</v>
      </c>
      <c r="P36" s="34">
        <f t="shared" si="2"/>
        <v>-4.0670026983626838E-2</v>
      </c>
      <c r="V36" s="34">
        <f t="shared" si="3"/>
        <v>4.0670026983626838E-2</v>
      </c>
      <c r="Y36" s="34">
        <f t="shared" si="6"/>
        <v>4.1076727253463105E-3</v>
      </c>
      <c r="AD36" s="34">
        <f t="shared" si="7"/>
        <v>6.7987995103294868E-2</v>
      </c>
      <c r="AE36" s="34">
        <f t="shared" si="4"/>
        <v>3.4296932043334102E-2</v>
      </c>
      <c r="AF36" s="34">
        <f t="shared" si="8"/>
        <v>-2.2729999999999997</v>
      </c>
    </row>
    <row r="37" spans="1:32" x14ac:dyDescent="0.25">
      <c r="A37" s="34">
        <v>28</v>
      </c>
      <c r="B37" s="34">
        <f t="shared" si="5"/>
        <v>-2.1719999999999997</v>
      </c>
      <c r="G37" s="34">
        <f t="shared" si="0"/>
        <v>-2.0108268694314115</v>
      </c>
      <c r="N37" s="34">
        <f t="shared" si="1"/>
        <v>3.7713749861696219E-2</v>
      </c>
      <c r="P37" s="34">
        <f t="shared" si="2"/>
        <v>-7.5835821568913941E-2</v>
      </c>
      <c r="V37" s="34">
        <f t="shared" si="3"/>
        <v>7.5835821568913941E-2</v>
      </c>
      <c r="Y37" s="34">
        <f t="shared" si="6"/>
        <v>7.6594179784603084E-3</v>
      </c>
      <c r="AD37" s="34">
        <f t="shared" si="7"/>
        <v>7.5647413081755183E-2</v>
      </c>
      <c r="AE37" s="34">
        <f t="shared" si="4"/>
        <v>3.8160769144275679E-2</v>
      </c>
      <c r="AF37" s="34">
        <f t="shared" si="8"/>
        <v>-2.1719999999999997</v>
      </c>
    </row>
    <row r="38" spans="1:32" x14ac:dyDescent="0.25">
      <c r="A38" s="34">
        <v>29</v>
      </c>
      <c r="B38" s="34">
        <f t="shared" si="5"/>
        <v>-2.0709999999999997</v>
      </c>
      <c r="G38" s="34">
        <f t="shared" si="0"/>
        <v>-2.4422953043968918</v>
      </c>
      <c r="N38" s="34">
        <f t="shared" si="1"/>
        <v>4.6725789305731173E-2</v>
      </c>
      <c r="P38" s="34">
        <f t="shared" si="2"/>
        <v>-0.11411817581562575</v>
      </c>
      <c r="V38" s="34">
        <f t="shared" si="3"/>
        <v>0.11411817581562575</v>
      </c>
      <c r="Y38" s="34">
        <f t="shared" si="6"/>
        <v>1.1525935757378201E-2</v>
      </c>
      <c r="AD38" s="34">
        <f t="shared" si="7"/>
        <v>8.7173348839133386E-2</v>
      </c>
      <c r="AE38" s="34">
        <f t="shared" si="4"/>
        <v>4.3975093199662883E-2</v>
      </c>
      <c r="AF38" s="34">
        <f t="shared" si="8"/>
        <v>-2.0709999999999997</v>
      </c>
    </row>
    <row r="39" spans="1:32" x14ac:dyDescent="0.25">
      <c r="A39" s="34">
        <v>30</v>
      </c>
      <c r="B39" s="34">
        <f t="shared" si="5"/>
        <v>-1.9699999999999998</v>
      </c>
      <c r="G39" s="34">
        <f t="shared" si="0"/>
        <v>-2.6735466150274885</v>
      </c>
      <c r="N39" s="34">
        <f t="shared" si="1"/>
        <v>5.7303788919117152E-2</v>
      </c>
      <c r="P39" s="34">
        <f t="shared" si="2"/>
        <v>-0.15320435089295537</v>
      </c>
      <c r="V39" s="34">
        <f t="shared" si="3"/>
        <v>0.15320435089295537</v>
      </c>
      <c r="Y39" s="34">
        <f t="shared" si="6"/>
        <v>1.5473639440188492E-2</v>
      </c>
      <c r="AD39" s="34">
        <f t="shared" si="7"/>
        <v>0.10264698827932188</v>
      </c>
      <c r="AE39" s="34">
        <f t="shared" si="4"/>
        <v>5.1780858901929933E-2</v>
      </c>
      <c r="AF39" s="34">
        <f t="shared" si="8"/>
        <v>-1.9699999999999998</v>
      </c>
    </row>
    <row r="40" spans="1:32" x14ac:dyDescent="0.25">
      <c r="A40" s="34">
        <v>31</v>
      </c>
      <c r="B40" s="34">
        <f t="shared" si="5"/>
        <v>-1.8689999999999998</v>
      </c>
      <c r="G40" s="34">
        <f t="shared" si="0"/>
        <v>-2.7324536674312618</v>
      </c>
      <c r="N40" s="34">
        <f t="shared" si="1"/>
        <v>6.9563238531014968E-2</v>
      </c>
      <c r="P40" s="34">
        <f t="shared" si="2"/>
        <v>-0.19007832624246751</v>
      </c>
      <c r="V40" s="34">
        <f t="shared" si="3"/>
        <v>0.19007832624246751</v>
      </c>
      <c r="Y40" s="34">
        <f t="shared" si="6"/>
        <v>1.9197910950489221E-2</v>
      </c>
      <c r="AD40" s="34">
        <f t="shared" si="7"/>
        <v>0.12184489922981109</v>
      </c>
      <c r="AE40" s="34">
        <f t="shared" si="4"/>
        <v>6.1465354616835916E-2</v>
      </c>
      <c r="AF40" s="34">
        <f t="shared" si="8"/>
        <v>-1.8689999999999998</v>
      </c>
    </row>
    <row r="41" spans="1:32" x14ac:dyDescent="0.25">
      <c r="A41" s="34">
        <v>32</v>
      </c>
      <c r="B41" s="34">
        <f t="shared" si="5"/>
        <v>-1.7679999999999998</v>
      </c>
      <c r="G41" s="34">
        <f t="shared" si="0"/>
        <v>-2.6453975381481123</v>
      </c>
      <c r="N41" s="34">
        <f t="shared" si="1"/>
        <v>8.3588399272377337E-2</v>
      </c>
      <c r="P41" s="34">
        <f t="shared" si="2"/>
        <v>-0.22112454565288847</v>
      </c>
      <c r="V41" s="34">
        <f t="shared" si="3"/>
        <v>0.22112454565288847</v>
      </c>
      <c r="Y41" s="34">
        <f t="shared" si="6"/>
        <v>2.2333579110941738E-2</v>
      </c>
      <c r="AD41" s="34">
        <f t="shared" si="7"/>
        <v>0.14417847834075284</v>
      </c>
      <c r="AE41" s="34">
        <f t="shared" si="4"/>
        <v>7.2731656026204503E-2</v>
      </c>
      <c r="AF41" s="34">
        <f t="shared" si="8"/>
        <v>-1.7679999999999998</v>
      </c>
    </row>
    <row r="42" spans="1:32" x14ac:dyDescent="0.25">
      <c r="A42" s="34">
        <v>33</v>
      </c>
      <c r="B42" s="34">
        <f t="shared" si="5"/>
        <v>-1.6669999999999998</v>
      </c>
      <c r="G42" s="34">
        <f t="shared" si="0"/>
        <v>-2.4372675141497919</v>
      </c>
      <c r="N42" s="34">
        <f t="shared" si="1"/>
        <v>9.9421883540771347E-2</v>
      </c>
      <c r="P42" s="34">
        <f t="shared" si="2"/>
        <v>-0.2423177269495059</v>
      </c>
      <c r="V42" s="34">
        <f t="shared" si="3"/>
        <v>0.2423177269495059</v>
      </c>
      <c r="Y42" s="34">
        <f t="shared" si="6"/>
        <v>2.4474090421900099E-2</v>
      </c>
      <c r="AD42" s="34">
        <f t="shared" si="7"/>
        <v>0.16865256876265294</v>
      </c>
      <c r="AE42" s="34">
        <f t="shared" si="4"/>
        <v>8.5077750579324263E-2</v>
      </c>
      <c r="AF42" s="34">
        <f t="shared" si="8"/>
        <v>-1.6669999999999998</v>
      </c>
    </row>
    <row r="43" spans="1:32" x14ac:dyDescent="0.25">
      <c r="A43" s="34">
        <v>34</v>
      </c>
      <c r="B43" s="34">
        <f t="shared" si="5"/>
        <v>-1.5659999999999998</v>
      </c>
      <c r="G43" s="34">
        <f t="shared" si="0"/>
        <v>-2.1314610928398854</v>
      </c>
      <c r="N43" s="34">
        <f t="shared" si="1"/>
        <v>0.11705439552546529</v>
      </c>
      <c r="P43" s="34">
        <f t="shared" si="2"/>
        <v>-0.24949688980842044</v>
      </c>
      <c r="V43" s="34">
        <f t="shared" si="3"/>
        <v>0.24949688980842044</v>
      </c>
      <c r="Y43" s="34">
        <f t="shared" si="6"/>
        <v>2.5199185870650467E-2</v>
      </c>
      <c r="AD43" s="34">
        <f t="shared" si="7"/>
        <v>0.1938517546333034</v>
      </c>
      <c r="AE43" s="34">
        <f t="shared" si="4"/>
        <v>9.7789623668683226E-2</v>
      </c>
      <c r="AF43" s="34">
        <f t="shared" si="8"/>
        <v>-1.5659999999999998</v>
      </c>
    </row>
    <row r="44" spans="1:32" x14ac:dyDescent="0.25">
      <c r="A44" s="34">
        <v>35</v>
      </c>
      <c r="B44" s="34">
        <f t="shared" si="5"/>
        <v>-1.4649999999999999</v>
      </c>
      <c r="G44" s="34">
        <f t="shared" si="0"/>
        <v>-1.749883982053825</v>
      </c>
      <c r="N44" s="34">
        <f t="shared" si="1"/>
        <v>0.13641534591340351</v>
      </c>
      <c r="P44" s="34">
        <f t="shared" si="2"/>
        <v>-0.23871102872019653</v>
      </c>
      <c r="V44" s="34">
        <f t="shared" si="3"/>
        <v>0.23871102872019653</v>
      </c>
      <c r="Y44" s="34">
        <f t="shared" si="6"/>
        <v>2.4109813900739852E-2</v>
      </c>
      <c r="AD44" s="34">
        <f t="shared" si="7"/>
        <v>0.21796156853404325</v>
      </c>
      <c r="AE44" s="34">
        <f t="shared" si="4"/>
        <v>0.1099519568522813</v>
      </c>
      <c r="AF44" s="34">
        <f t="shared" si="8"/>
        <v>-1.4649999999999999</v>
      </c>
    </row>
    <row r="45" spans="1:32" x14ac:dyDescent="0.25">
      <c r="A45" s="34">
        <v>36</v>
      </c>
      <c r="B45" s="34">
        <f t="shared" si="5"/>
        <v>-1.3639999999999999</v>
      </c>
      <c r="G45" s="34">
        <f t="shared" si="0"/>
        <v>-1.3129501000588848</v>
      </c>
      <c r="N45" s="34">
        <f t="shared" si="1"/>
        <v>0.15736512556566029</v>
      </c>
      <c r="P45" s="34">
        <f t="shared" si="2"/>
        <v>-0.20661255735721265</v>
      </c>
      <c r="V45" s="34">
        <f t="shared" si="3"/>
        <v>0.20661255735721265</v>
      </c>
      <c r="Y45" s="34">
        <f t="shared" si="6"/>
        <v>2.0867868293078479E-2</v>
      </c>
      <c r="AD45" s="34">
        <f t="shared" si="7"/>
        <v>0.23882943682712174</v>
      </c>
      <c r="AE45" s="34">
        <f t="shared" si="4"/>
        <v>0.12047887207679385</v>
      </c>
      <c r="AF45" s="34">
        <f t="shared" si="8"/>
        <v>-1.3639999999999999</v>
      </c>
    </row>
    <row r="46" spans="1:32" x14ac:dyDescent="0.25">
      <c r="A46" s="34">
        <v>37</v>
      </c>
      <c r="B46" s="34">
        <f t="shared" si="5"/>
        <v>-1.2629999999999999</v>
      </c>
      <c r="G46" s="34">
        <f t="shared" si="0"/>
        <v>-0.83958157555418067</v>
      </c>
      <c r="N46" s="34">
        <f t="shared" si="1"/>
        <v>0.17968983860954071</v>
      </c>
      <c r="P46" s="34">
        <f t="shared" si="2"/>
        <v>-0.15086427781087464</v>
      </c>
      <c r="V46" s="34">
        <f t="shared" si="3"/>
        <v>0.15086427781087464</v>
      </c>
      <c r="Y46" s="34">
        <f t="shared" si="6"/>
        <v>1.5237292058898339E-2</v>
      </c>
      <c r="AD46" s="34">
        <f t="shared" si="7"/>
        <v>0.25406672888602005</v>
      </c>
      <c r="AE46" s="34">
        <f t="shared" si="4"/>
        <v>0.12816541099406137</v>
      </c>
      <c r="AF46" s="34">
        <f t="shared" si="8"/>
        <v>-1.2629999999999999</v>
      </c>
    </row>
    <row r="47" spans="1:32" x14ac:dyDescent="0.25">
      <c r="A47" s="34">
        <v>38</v>
      </c>
      <c r="B47" s="34">
        <f t="shared" si="5"/>
        <v>-1.1619999999999999</v>
      </c>
      <c r="G47" s="34">
        <f t="shared" si="0"/>
        <v>-0.34720874767067311</v>
      </c>
      <c r="N47" s="34">
        <f t="shared" si="1"/>
        <v>0.20309924389892503</v>
      </c>
      <c r="P47" s="34">
        <f t="shared" si="2"/>
        <v>-7.0517834127006351E-2</v>
      </c>
      <c r="V47" s="34">
        <f t="shared" si="3"/>
        <v>7.0517834127006351E-2</v>
      </c>
      <c r="Y47" s="34">
        <f t="shared" si="6"/>
        <v>7.1223012468276418E-3</v>
      </c>
      <c r="AD47" s="34">
        <f t="shared" si="7"/>
        <v>0.26118903013284772</v>
      </c>
      <c r="AE47" s="34">
        <f t="shared" si="4"/>
        <v>0.13175829649514839</v>
      </c>
      <c r="AF47" s="34">
        <f t="shared" si="8"/>
        <v>-1.1619999999999999</v>
      </c>
    </row>
    <row r="48" spans="1:32" x14ac:dyDescent="0.25">
      <c r="A48" s="34">
        <v>39</v>
      </c>
      <c r="B48" s="34">
        <f t="shared" si="5"/>
        <v>-1.0609999999999999</v>
      </c>
      <c r="G48" s="34">
        <f t="shared" si="0"/>
        <v>0.1482298340288366</v>
      </c>
      <c r="N48" s="34">
        <f t="shared" si="1"/>
        <v>0.22722852877998642</v>
      </c>
      <c r="P48" s="34">
        <f t="shared" si="2"/>
        <v>3.3682047107674112E-2</v>
      </c>
      <c r="V48" s="34">
        <f t="shared" si="3"/>
        <v>3.3682047107674112E-2</v>
      </c>
      <c r="Y48" s="34">
        <f t="shared" si="6"/>
        <v>3.4018867578750854E-3</v>
      </c>
      <c r="AD48" s="34">
        <f t="shared" si="7"/>
        <v>0.26459091689072278</v>
      </c>
      <c r="AE48" s="34">
        <f t="shared" si="4"/>
        <v>0.1334743976800222</v>
      </c>
      <c r="AF48" s="34">
        <f t="shared" si="8"/>
        <v>-1.0609999999999999</v>
      </c>
    </row>
    <row r="49" spans="1:32" x14ac:dyDescent="0.25">
      <c r="A49" s="34">
        <v>40</v>
      </c>
      <c r="B49" s="34">
        <f t="shared" si="5"/>
        <v>-0.96</v>
      </c>
      <c r="G49" s="34">
        <f t="shared" si="0"/>
        <v>0.63228740954970353</v>
      </c>
      <c r="N49" s="34">
        <f t="shared" si="1"/>
        <v>0.25164434109811712</v>
      </c>
      <c r="P49" s="34">
        <f t="shared" si="2"/>
        <v>0.15911154856077048</v>
      </c>
      <c r="V49" s="34">
        <f t="shared" si="3"/>
        <v>0.15911154856077048</v>
      </c>
      <c r="Y49" s="34">
        <f t="shared" si="6"/>
        <v>1.6070266404637819E-2</v>
      </c>
      <c r="AD49" s="34">
        <f t="shared" si="7"/>
        <v>0.28066118329536061</v>
      </c>
      <c r="AE49" s="34">
        <f t="shared" si="4"/>
        <v>0.14158113525863081</v>
      </c>
      <c r="AF49" s="34">
        <f t="shared" si="8"/>
        <v>-0.96</v>
      </c>
    </row>
    <row r="50" spans="1:32" x14ac:dyDescent="0.25">
      <c r="A50" s="34">
        <v>41</v>
      </c>
      <c r="B50" s="34">
        <f t="shared" si="5"/>
        <v>-0.85899999999999999</v>
      </c>
      <c r="G50" s="34">
        <f t="shared" si="0"/>
        <v>1.0920090084654417</v>
      </c>
      <c r="N50" s="34">
        <f t="shared" si="1"/>
        <v>0.27585524287120494</v>
      </c>
      <c r="P50" s="34">
        <f t="shared" si="2"/>
        <v>0.30123641024777809</v>
      </c>
      <c r="V50" s="34">
        <f t="shared" si="3"/>
        <v>0.30123641024777809</v>
      </c>
      <c r="Y50" s="34">
        <f t="shared" si="6"/>
        <v>3.0424877435025588E-2</v>
      </c>
      <c r="AD50" s="34">
        <f t="shared" si="7"/>
        <v>0.31108606073038619</v>
      </c>
      <c r="AE50" s="34">
        <f t="shared" si="4"/>
        <v>0.15692913827343469</v>
      </c>
      <c r="AF50" s="34">
        <f t="shared" si="8"/>
        <v>-0.85899999999999999</v>
      </c>
    </row>
    <row r="51" spans="1:32" x14ac:dyDescent="0.25">
      <c r="A51" s="34">
        <v>42</v>
      </c>
      <c r="B51" s="34">
        <f t="shared" si="5"/>
        <v>-0.75800000000000001</v>
      </c>
      <c r="G51" s="34">
        <f t="shared" si="0"/>
        <v>1.5159314499177208</v>
      </c>
      <c r="N51" s="34">
        <f t="shared" si="1"/>
        <v>0.29932643861165642</v>
      </c>
      <c r="P51" s="34">
        <f t="shared" si="2"/>
        <v>0.45375836208327597</v>
      </c>
      <c r="V51" s="34">
        <f t="shared" si="3"/>
        <v>0.45375836208327597</v>
      </c>
      <c r="Y51" s="34">
        <f t="shared" si="6"/>
        <v>4.5829594570410873E-2</v>
      </c>
      <c r="AD51" s="34">
        <f t="shared" si="7"/>
        <v>0.35691565530079705</v>
      </c>
      <c r="AE51" s="34">
        <f t="shared" si="4"/>
        <v>0.18004813874060335</v>
      </c>
      <c r="AF51" s="34">
        <f t="shared" si="8"/>
        <v>-0.75800000000000001</v>
      </c>
    </row>
    <row r="52" spans="1:32" x14ac:dyDescent="0.25">
      <c r="A52" s="34">
        <v>43</v>
      </c>
      <c r="B52" s="34">
        <f t="shared" si="5"/>
        <v>-0.65700000000000003</v>
      </c>
      <c r="G52" s="34">
        <f t="shared" si="0"/>
        <v>1.8940833426163672</v>
      </c>
      <c r="N52" s="34">
        <f t="shared" si="1"/>
        <v>0.32149829672959446</v>
      </c>
      <c r="P52" s="34">
        <f t="shared" si="2"/>
        <v>0.60894456851505896</v>
      </c>
      <c r="V52" s="34">
        <f t="shared" si="3"/>
        <v>0.60894456851505896</v>
      </c>
      <c r="Y52" s="34">
        <f t="shared" si="6"/>
        <v>6.1503401420020962E-2</v>
      </c>
      <c r="AD52" s="34">
        <f t="shared" si="7"/>
        <v>0.41841905672081803</v>
      </c>
      <c r="AE52" s="34">
        <f t="shared" si="4"/>
        <v>0.21107388050180043</v>
      </c>
      <c r="AF52" s="34">
        <f t="shared" si="8"/>
        <v>-0.65700000000000003</v>
      </c>
    </row>
    <row r="53" spans="1:32" x14ac:dyDescent="0.25">
      <c r="A53" s="34">
        <v>44</v>
      </c>
      <c r="B53" s="34">
        <f t="shared" si="5"/>
        <v>-0.55600000000000005</v>
      </c>
      <c r="G53" s="34">
        <f t="shared" si="0"/>
        <v>2.2179850848393667</v>
      </c>
      <c r="N53" s="34">
        <f t="shared" si="1"/>
        <v>0.34180785297801497</v>
      </c>
      <c r="P53" s="34">
        <f t="shared" si="2"/>
        <v>0.75812471978620433</v>
      </c>
      <c r="V53" s="34">
        <f t="shared" si="3"/>
        <v>0.75812471978620433</v>
      </c>
      <c r="Y53" s="34">
        <f t="shared" si="6"/>
        <v>7.6570596698406643E-2</v>
      </c>
      <c r="AD53" s="34">
        <f t="shared" si="7"/>
        <v>0.49498965341922468</v>
      </c>
      <c r="AE53" s="34">
        <f t="shared" si="4"/>
        <v>0.2497003548888283</v>
      </c>
      <c r="AF53" s="34">
        <f t="shared" si="8"/>
        <v>-0.55600000000000005</v>
      </c>
    </row>
    <row r="54" spans="1:32" x14ac:dyDescent="0.25">
      <c r="A54" s="34">
        <v>45</v>
      </c>
      <c r="B54" s="34">
        <f t="shared" si="5"/>
        <v>-0.45500000000000007</v>
      </c>
      <c r="G54" s="34">
        <f t="shared" si="0"/>
        <v>2.4806488644328617</v>
      </c>
      <c r="N54" s="34">
        <f t="shared" si="1"/>
        <v>0.35971219226542389</v>
      </c>
      <c r="P54" s="34">
        <f t="shared" si="2"/>
        <v>0.89231964126587904</v>
      </c>
      <c r="V54" s="34">
        <f t="shared" si="3"/>
        <v>0.89231964126587904</v>
      </c>
      <c r="Y54" s="34">
        <f t="shared" si="6"/>
        <v>9.0124283767853794E-2</v>
      </c>
      <c r="AD54" s="34">
        <f t="shared" si="7"/>
        <v>0.58511393718707849</v>
      </c>
      <c r="AE54" s="34">
        <f t="shared" si="4"/>
        <v>0.29516406405018941</v>
      </c>
      <c r="AF54" s="34">
        <f t="shared" si="8"/>
        <v>-0.45500000000000007</v>
      </c>
    </row>
    <row r="55" spans="1:32" x14ac:dyDescent="0.25">
      <c r="A55" s="34">
        <v>46</v>
      </c>
      <c r="B55" s="34">
        <f t="shared" si="5"/>
        <v>-0.35400000000000009</v>
      </c>
      <c r="G55" s="34">
        <f t="shared" si="0"/>
        <v>2.6765786588111515</v>
      </c>
      <c r="N55" s="34">
        <f t="shared" si="1"/>
        <v>0.37471238028421117</v>
      </c>
      <c r="P55" s="34">
        <f t="shared" si="2"/>
        <v>1.002947160261048</v>
      </c>
      <c r="V55" s="34">
        <f t="shared" si="3"/>
        <v>1.002947160261048</v>
      </c>
      <c r="Y55" s="34">
        <f t="shared" si="6"/>
        <v>0.10129766318636586</v>
      </c>
      <c r="AD55" s="34">
        <f t="shared" si="7"/>
        <v>0.6864116003734444</v>
      </c>
      <c r="AE55" s="34">
        <f t="shared" si="4"/>
        <v>0.34626424821024521</v>
      </c>
      <c r="AF55" s="34">
        <f t="shared" si="8"/>
        <v>-0.35400000000000009</v>
      </c>
    </row>
    <row r="56" spans="1:32" x14ac:dyDescent="0.25">
      <c r="A56" s="34">
        <v>47</v>
      </c>
      <c r="B56" s="34">
        <f t="shared" si="5"/>
        <v>-0.25300000000000011</v>
      </c>
      <c r="G56" s="34">
        <f t="shared" si="0"/>
        <v>2.8017702349566926</v>
      </c>
      <c r="N56" s="34">
        <f t="shared" si="1"/>
        <v>0.38637648574037453</v>
      </c>
      <c r="P56" s="34">
        <f t="shared" si="2"/>
        <v>1.0825381372345504</v>
      </c>
      <c r="V56" s="34">
        <f t="shared" si="3"/>
        <v>1.0825381372345504</v>
      </c>
      <c r="Y56" s="34">
        <f t="shared" si="6"/>
        <v>0.1093363518606896</v>
      </c>
      <c r="AD56" s="34">
        <f t="shared" si="7"/>
        <v>0.79574795223413397</v>
      </c>
      <c r="AE56" s="34">
        <f t="shared" si="4"/>
        <v>0.40141959473774425</v>
      </c>
      <c r="AF56" s="34">
        <f t="shared" si="8"/>
        <v>-0.25300000000000011</v>
      </c>
    </row>
    <row r="57" spans="1:32" x14ac:dyDescent="0.25">
      <c r="A57" s="34">
        <v>48</v>
      </c>
      <c r="B57" s="34">
        <f t="shared" si="5"/>
        <v>-0.15199999999999925</v>
      </c>
      <c r="G57" s="34">
        <f t="shared" si="0"/>
        <v>2.8537111494201008</v>
      </c>
      <c r="N57" s="34">
        <f t="shared" si="1"/>
        <v>0.39436021613719047</v>
      </c>
      <c r="P57" s="34">
        <f t="shared" si="2"/>
        <v>1.1253901456784212</v>
      </c>
      <c r="V57" s="34">
        <f t="shared" si="3"/>
        <v>1.1253901456784212</v>
      </c>
      <c r="Y57" s="34">
        <f t="shared" si="6"/>
        <v>0.11366440471352054</v>
      </c>
      <c r="AD57" s="34">
        <f t="shared" si="7"/>
        <v>0.90941235694765454</v>
      </c>
      <c r="AE57" s="34">
        <f t="shared" si="4"/>
        <v>0.45875825222106686</v>
      </c>
      <c r="AF57" s="34">
        <f t="shared" si="8"/>
        <v>-0.15199999999999925</v>
      </c>
    </row>
    <row r="58" spans="1:32" x14ac:dyDescent="0.25">
      <c r="A58" s="34">
        <v>49</v>
      </c>
      <c r="B58" s="34">
        <f t="shared" si="5"/>
        <v>-5.0999999999999268E-2</v>
      </c>
      <c r="G58" s="34">
        <f t="shared" si="0"/>
        <v>2.8313807483201447</v>
      </c>
      <c r="N58" s="34">
        <f t="shared" si="1"/>
        <v>0.39842379318515947</v>
      </c>
      <c r="P58" s="34">
        <f t="shared" si="2"/>
        <v>1.1280894576971474</v>
      </c>
      <c r="V58" s="34">
        <f t="shared" si="3"/>
        <v>1.1280894576971474</v>
      </c>
      <c r="Y58" s="34">
        <f t="shared" si="6"/>
        <v>0.1139370352274119</v>
      </c>
      <c r="AD58" s="34">
        <f t="shared" si="7"/>
        <v>1.0233493921750665</v>
      </c>
      <c r="AE58" s="34">
        <f t="shared" si="4"/>
        <v>0.51623443972264726</v>
      </c>
      <c r="AF58" s="34">
        <f t="shared" si="8"/>
        <v>-5.0999999999999268E-2</v>
      </c>
    </row>
    <row r="59" spans="1:32" x14ac:dyDescent="0.25">
      <c r="A59" s="34">
        <v>50</v>
      </c>
      <c r="B59" s="34">
        <f t="shared" si="5"/>
        <v>5.0000000000000711E-2</v>
      </c>
      <c r="G59" s="34">
        <f t="shared" si="0"/>
        <v>2.7352501673437564</v>
      </c>
      <c r="N59" s="34">
        <f t="shared" si="1"/>
        <v>0.39844391409476398</v>
      </c>
      <c r="P59" s="34">
        <f t="shared" si="2"/>
        <v>1.0898437827048044</v>
      </c>
      <c r="V59" s="34">
        <f t="shared" si="3"/>
        <v>1.0898437827048044</v>
      </c>
      <c r="Y59" s="34">
        <f t="shared" si="6"/>
        <v>0.11007422205318525</v>
      </c>
      <c r="AD59" s="34">
        <f t="shared" si="7"/>
        <v>1.1334236142282517</v>
      </c>
      <c r="AE59" s="34">
        <f t="shared" si="4"/>
        <v>0.57176200907875563</v>
      </c>
      <c r="AF59" s="34">
        <f t="shared" si="8"/>
        <v>5.0000000000000711E-2</v>
      </c>
    </row>
    <row r="60" spans="1:32" x14ac:dyDescent="0.25">
      <c r="A60" s="34">
        <v>51</v>
      </c>
      <c r="B60" s="34">
        <f t="shared" si="5"/>
        <v>0.15100000000000069</v>
      </c>
      <c r="G60" s="34">
        <f t="shared" si="0"/>
        <v>2.5672823317460205</v>
      </c>
      <c r="N60" s="34">
        <f t="shared" si="1"/>
        <v>0.39441996623589087</v>
      </c>
      <c r="P60" s="34">
        <f t="shared" si="2"/>
        <v>1.0125874106052646</v>
      </c>
      <c r="V60" s="34">
        <f t="shared" si="3"/>
        <v>1.0125874106052646</v>
      </c>
      <c r="Y60" s="34">
        <f t="shared" si="6"/>
        <v>0.10227132847113173</v>
      </c>
      <c r="AD60" s="34">
        <f t="shared" si="7"/>
        <v>1.2356949426993833</v>
      </c>
      <c r="AE60" s="34">
        <f t="shared" si="4"/>
        <v>0.62335336424707288</v>
      </c>
      <c r="AF60" s="34">
        <f t="shared" si="8"/>
        <v>0.15100000000000069</v>
      </c>
    </row>
    <row r="61" spans="1:32" x14ac:dyDescent="0.25">
      <c r="A61" s="34">
        <v>52</v>
      </c>
      <c r="B61" s="34">
        <f t="shared" si="5"/>
        <v>0.25200000000000067</v>
      </c>
      <c r="G61" s="34">
        <f t="shared" si="0"/>
        <v>2.3309319563501818</v>
      </c>
      <c r="N61" s="34">
        <f t="shared" si="1"/>
        <v>0.38647405812101859</v>
      </c>
      <c r="P61" s="34">
        <f t="shared" si="2"/>
        <v>0.90084473237461971</v>
      </c>
      <c r="V61" s="34">
        <f t="shared" si="3"/>
        <v>0.90084473237461971</v>
      </c>
      <c r="Y61" s="34">
        <f t="shared" si="6"/>
        <v>9.0985317969836596E-2</v>
      </c>
      <c r="AD61" s="34">
        <f t="shared" si="7"/>
        <v>1.3266802606692198</v>
      </c>
      <c r="AE61" s="34">
        <f t="shared" si="4"/>
        <v>0.6692514270243558</v>
      </c>
      <c r="AF61" s="34">
        <f t="shared" si="8"/>
        <v>0.25200000000000067</v>
      </c>
    </row>
    <row r="62" spans="1:32" x14ac:dyDescent="0.25">
      <c r="A62" s="34">
        <v>53</v>
      </c>
      <c r="B62" s="34">
        <f t="shared" si="5"/>
        <v>0.35300000000000065</v>
      </c>
      <c r="G62" s="34">
        <f t="shared" si="0"/>
        <v>2.0311455455476408</v>
      </c>
      <c r="N62" s="34">
        <f t="shared" si="1"/>
        <v>0.37484486452585164</v>
      </c>
      <c r="P62" s="34">
        <f t="shared" si="2"/>
        <v>0.7613644768530925</v>
      </c>
      <c r="V62" s="34">
        <f t="shared" si="3"/>
        <v>0.7613644768530925</v>
      </c>
      <c r="Y62" s="34">
        <f t="shared" si="6"/>
        <v>7.6897812162162349E-2</v>
      </c>
      <c r="AD62" s="34">
        <f t="shared" si="7"/>
        <v>1.4035780728313823</v>
      </c>
      <c r="AE62" s="34">
        <f t="shared" si="4"/>
        <v>0.70804296711904147</v>
      </c>
      <c r="AF62" s="34">
        <f t="shared" si="8"/>
        <v>0.35300000000000065</v>
      </c>
    </row>
    <row r="63" spans="1:32" x14ac:dyDescent="0.25">
      <c r="A63" s="34">
        <v>54</v>
      </c>
      <c r="B63" s="34">
        <f t="shared" si="5"/>
        <v>0.45400000000000063</v>
      </c>
      <c r="G63" s="34">
        <f t="shared" si="0"/>
        <v>1.6743613932979557</v>
      </c>
      <c r="N63" s="34">
        <f t="shared" si="1"/>
        <v>0.3598757186153565</v>
      </c>
      <c r="P63" s="34">
        <f t="shared" si="2"/>
        <v>0.60256200963491136</v>
      </c>
      <c r="V63" s="34">
        <f t="shared" si="3"/>
        <v>0.60256200963491136</v>
      </c>
      <c r="Y63" s="34">
        <f t="shared" si="6"/>
        <v>6.0858762973126049E-2</v>
      </c>
      <c r="AD63" s="34">
        <f t="shared" si="7"/>
        <v>1.4644368358045083</v>
      </c>
      <c r="AE63" s="34">
        <f t="shared" si="4"/>
        <v>0.73874351733764221</v>
      </c>
      <c r="AF63" s="34">
        <f t="shared" si="8"/>
        <v>0.45400000000000063</v>
      </c>
    </row>
    <row r="64" spans="1:32" x14ac:dyDescent="0.25">
      <c r="A64" s="34">
        <v>55</v>
      </c>
      <c r="B64" s="34">
        <f t="shared" si="5"/>
        <v>0.5550000000000006</v>
      </c>
      <c r="G64" s="34">
        <f t="shared" si="0"/>
        <v>1.2685095831288433</v>
      </c>
      <c r="N64" s="34">
        <f t="shared" si="1"/>
        <v>0.3419977799876871</v>
      </c>
      <c r="P64" s="34">
        <f t="shared" si="2"/>
        <v>0.43382746132317085</v>
      </c>
      <c r="V64" s="34">
        <f t="shared" si="3"/>
        <v>0.43382746132317085</v>
      </c>
      <c r="Y64" s="34">
        <f t="shared" si="6"/>
        <v>4.3816573593640259E-2</v>
      </c>
      <c r="AD64" s="34">
        <f t="shared" si="7"/>
        <v>1.5082534093981486</v>
      </c>
      <c r="AE64" s="34">
        <f t="shared" si="4"/>
        <v>0.7608470378875517</v>
      </c>
      <c r="AF64" s="34">
        <f t="shared" si="8"/>
        <v>0.5550000000000006</v>
      </c>
    </row>
    <row r="65" spans="1:32" x14ac:dyDescent="0.25">
      <c r="A65" s="34">
        <v>56</v>
      </c>
      <c r="B65" s="34">
        <f t="shared" si="5"/>
        <v>0.65600000000000058</v>
      </c>
      <c r="G65" s="34">
        <f t="shared" si="0"/>
        <v>0.82301198813617604</v>
      </c>
      <c r="N65" s="34">
        <f t="shared" si="1"/>
        <v>0.3217094296581981</v>
      </c>
      <c r="P65" s="34">
        <f t="shared" si="2"/>
        <v>0.26477071730514889</v>
      </c>
      <c r="V65" s="34">
        <f t="shared" si="3"/>
        <v>0.26477071730514889</v>
      </c>
      <c r="Y65" s="34">
        <f t="shared" si="6"/>
        <v>2.674184244782004E-2</v>
      </c>
      <c r="AD65" s="34">
        <f t="shared" si="7"/>
        <v>1.5349952518459686</v>
      </c>
      <c r="AE65" s="34">
        <f t="shared" si="4"/>
        <v>0.77433711288907181</v>
      </c>
      <c r="AF65" s="34">
        <f t="shared" si="8"/>
        <v>0.65600000000000058</v>
      </c>
    </row>
    <row r="66" spans="1:32" x14ac:dyDescent="0.25">
      <c r="A66" s="34">
        <v>57</v>
      </c>
      <c r="B66" s="34">
        <f t="shared" si="5"/>
        <v>0.75700000000000056</v>
      </c>
      <c r="G66" s="34">
        <f t="shared" si="0"/>
        <v>0.34878227098398462</v>
      </c>
      <c r="N66" s="34">
        <f t="shared" si="1"/>
        <v>0.29955326428828344</v>
      </c>
      <c r="P66" s="34">
        <f t="shared" si="2"/>
        <v>0.10447886779913323</v>
      </c>
      <c r="V66" s="34">
        <f t="shared" si="3"/>
        <v>0.10447886779913323</v>
      </c>
      <c r="Y66" s="34">
        <f t="shared" si="6"/>
        <v>1.0552365647712458E-2</v>
      </c>
      <c r="AD66" s="34">
        <f t="shared" si="7"/>
        <v>1.5455476174936811</v>
      </c>
      <c r="AE66" s="34">
        <f t="shared" si="4"/>
        <v>0.77966031394781976</v>
      </c>
      <c r="AF66" s="34">
        <f t="shared" si="8"/>
        <v>0.75700000000000056</v>
      </c>
    </row>
    <row r="67" spans="1:32" x14ac:dyDescent="0.25">
      <c r="A67" s="34">
        <v>58</v>
      </c>
      <c r="B67" s="34">
        <f t="shared" si="5"/>
        <v>0.85800000000000054</v>
      </c>
      <c r="G67" s="34">
        <f t="shared" si="0"/>
        <v>-0.14177411609554313</v>
      </c>
      <c r="N67" s="34">
        <f t="shared" si="1"/>
        <v>0.27609216628203237</v>
      </c>
      <c r="P67" s="34">
        <f t="shared" si="2"/>
        <v>-3.9142722835538858E-2</v>
      </c>
      <c r="V67" s="34">
        <f t="shared" si="3"/>
        <v>3.9142722835538858E-2</v>
      </c>
      <c r="Y67" s="34">
        <f t="shared" si="6"/>
        <v>3.9534150063894246E-3</v>
      </c>
      <c r="AD67" s="34">
        <f t="shared" si="7"/>
        <v>1.5495010325000704</v>
      </c>
      <c r="AE67" s="34">
        <f t="shared" si="4"/>
        <v>0.78165463670446567</v>
      </c>
      <c r="AF67" s="34">
        <f t="shared" si="8"/>
        <v>0.85800000000000054</v>
      </c>
    </row>
    <row r="68" spans="1:32" x14ac:dyDescent="0.25">
      <c r="A68" s="34">
        <v>59</v>
      </c>
      <c r="B68" s="34">
        <f t="shared" si="5"/>
        <v>0.95900000000000052</v>
      </c>
      <c r="G68" s="34">
        <f t="shared" si="0"/>
        <v>-0.6347599313020621</v>
      </c>
      <c r="N68" s="34">
        <f t="shared" si="1"/>
        <v>0.25188590971741259</v>
      </c>
      <c r="P68" s="34">
        <f t="shared" si="2"/>
        <v>-0.15988708274818222</v>
      </c>
      <c r="V68" s="34">
        <f t="shared" si="3"/>
        <v>0.15988708274818222</v>
      </c>
      <c r="Y68" s="34">
        <f t="shared" si="6"/>
        <v>1.6148595357566405E-2</v>
      </c>
      <c r="AD68" s="34">
        <f t="shared" si="7"/>
        <v>1.5656496278576368</v>
      </c>
      <c r="AE68" s="34">
        <f t="shared" si="4"/>
        <v>0.78980088777029411</v>
      </c>
      <c r="AF68" s="34">
        <f t="shared" si="8"/>
        <v>0.95900000000000052</v>
      </c>
    </row>
    <row r="69" spans="1:32" x14ac:dyDescent="0.25">
      <c r="A69" s="34">
        <v>60</v>
      </c>
      <c r="B69" s="34">
        <f t="shared" si="5"/>
        <v>1.0600000000000005</v>
      </c>
      <c r="G69" s="34">
        <f t="shared" si="0"/>
        <v>-1.1147861432670696</v>
      </c>
      <c r="N69" s="34">
        <f t="shared" si="1"/>
        <v>0.22746963245738577</v>
      </c>
      <c r="P69" s="34">
        <f t="shared" si="2"/>
        <v>-0.25357999427754691</v>
      </c>
      <c r="V69" s="34">
        <f t="shared" si="3"/>
        <v>0.25357999427754691</v>
      </c>
      <c r="Y69" s="34">
        <f t="shared" si="6"/>
        <v>2.5611579422032238E-2</v>
      </c>
      <c r="AD69" s="34">
        <f t="shared" si="7"/>
        <v>1.591261207279669</v>
      </c>
      <c r="AE69" s="34">
        <f t="shared" si="4"/>
        <v>0.80272079513960737</v>
      </c>
      <c r="AF69" s="34">
        <f t="shared" si="8"/>
        <v>1.0600000000000005</v>
      </c>
    </row>
    <row r="70" spans="1:32" x14ac:dyDescent="0.25">
      <c r="A70" s="34">
        <v>61</v>
      </c>
      <c r="B70" s="34">
        <f t="shared" si="5"/>
        <v>1.1610000000000005</v>
      </c>
      <c r="G70" s="34">
        <f t="shared" si="0"/>
        <v>-1.5649719310539054</v>
      </c>
      <c r="N70" s="34">
        <f t="shared" si="1"/>
        <v>0.20333528072256271</v>
      </c>
      <c r="P70" s="34">
        <f t="shared" si="2"/>
        <v>-0.31821400692377694</v>
      </c>
      <c r="V70" s="34">
        <f t="shared" si="3"/>
        <v>0.31821400692377694</v>
      </c>
      <c r="Y70" s="34">
        <f t="shared" si="6"/>
        <v>3.2139614699301475E-2</v>
      </c>
      <c r="AD70" s="34">
        <f t="shared" si="7"/>
        <v>1.6234008219789704</v>
      </c>
      <c r="AE70" s="34">
        <f t="shared" si="4"/>
        <v>0.81893380715100972</v>
      </c>
      <c r="AF70" s="34">
        <f t="shared" si="8"/>
        <v>1.1610000000000005</v>
      </c>
    </row>
    <row r="71" spans="1:32" x14ac:dyDescent="0.25">
      <c r="A71" s="34">
        <v>62</v>
      </c>
      <c r="B71" s="34">
        <f t="shared" si="5"/>
        <v>1.2620000000000005</v>
      </c>
      <c r="G71" s="34">
        <f t="shared" si="0"/>
        <v>-1.9669446841577534</v>
      </c>
      <c r="N71" s="34">
        <f t="shared" si="1"/>
        <v>0.17991684029544777</v>
      </c>
      <c r="P71" s="34">
        <f t="shared" si="2"/>
        <v>-0.3538864726095905</v>
      </c>
      <c r="V71" s="34">
        <f t="shared" si="3"/>
        <v>0.3538864726095905</v>
      </c>
      <c r="Y71" s="34">
        <f t="shared" si="6"/>
        <v>3.5742533733568643E-2</v>
      </c>
      <c r="AD71" s="34">
        <f t="shared" si="7"/>
        <v>1.659143355712539</v>
      </c>
      <c r="AE71" s="34">
        <f t="shared" si="4"/>
        <v>0.8369643322261251</v>
      </c>
      <c r="AF71" s="34">
        <f t="shared" si="8"/>
        <v>1.2620000000000005</v>
      </c>
    </row>
    <row r="72" spans="1:32" x14ac:dyDescent="0.25">
      <c r="A72" s="34">
        <v>63</v>
      </c>
      <c r="B72" s="34">
        <f t="shared" si="5"/>
        <v>1.3630000000000004</v>
      </c>
      <c r="G72" s="34">
        <f t="shared" si="0"/>
        <v>-2.3008400025056375</v>
      </c>
      <c r="N72" s="34">
        <f t="shared" si="1"/>
        <v>0.15757983926216645</v>
      </c>
      <c r="P72" s="34">
        <f t="shared" si="2"/>
        <v>-0.36256599776280102</v>
      </c>
      <c r="V72" s="34">
        <f t="shared" si="3"/>
        <v>0.36256599776280102</v>
      </c>
      <c r="Y72" s="34">
        <f t="shared" si="6"/>
        <v>3.6619165774042908E-2</v>
      </c>
      <c r="AD72" s="34">
        <f t="shared" si="7"/>
        <v>1.6957625214865819</v>
      </c>
      <c r="AE72" s="34">
        <f t="shared" si="4"/>
        <v>0.85543707933578461</v>
      </c>
      <c r="AF72" s="34">
        <f t="shared" si="8"/>
        <v>1.3630000000000004</v>
      </c>
    </row>
    <row r="73" spans="1:32" x14ac:dyDescent="0.25">
      <c r="A73" s="34">
        <v>64</v>
      </c>
      <c r="B73" s="34">
        <f t="shared" si="5"/>
        <v>1.4640000000000004</v>
      </c>
      <c r="G73" s="34">
        <f t="shared" ref="G73:G108" si="9">(1-($F$7/6)*(3*B73-B73^3)+(($D$7-3)*(3-6*B73^2+B73^4))/24)</f>
        <v>-2.5453016964564261</v>
      </c>
      <c r="N73" s="34">
        <f t="shared" ref="N73:N108" si="10">NORMDIST(B73,0,1,FALSE)</f>
        <v>0.1366152725480389</v>
      </c>
      <c r="P73" s="34">
        <f t="shared" ref="P73:P108" si="11">G73*N73</f>
        <v>-0.34772708497838045</v>
      </c>
      <c r="V73" s="34">
        <f t="shared" ref="V73:V108" si="12">ABS(P73)</f>
        <v>0.34772708497838045</v>
      </c>
      <c r="Y73" s="34">
        <f t="shared" si="6"/>
        <v>3.5120435582816426E-2</v>
      </c>
      <c r="AD73" s="34">
        <f t="shared" si="7"/>
        <v>1.7308829570693984</v>
      </c>
      <c r="AE73" s="34">
        <f t="shared" ref="AE73:AE104" si="13">AD73/SUM($Y$9:$Y$108)</f>
        <v>0.87315378344929917</v>
      </c>
      <c r="AF73" s="34">
        <f t="shared" si="8"/>
        <v>1.4640000000000004</v>
      </c>
    </row>
    <row r="74" spans="1:32" x14ac:dyDescent="0.25">
      <c r="A74" s="34">
        <v>65</v>
      </c>
      <c r="B74" s="34">
        <f t="shared" ref="B74:B105" si="14">$B$9+A74*$A$7</f>
        <v>1.5650000000000004</v>
      </c>
      <c r="G74" s="34">
        <f t="shared" si="9"/>
        <v>-2.6774817868008309</v>
      </c>
      <c r="N74" s="34">
        <f t="shared" si="10"/>
        <v>0.11723778769442594</v>
      </c>
      <c r="P74" s="34">
        <f t="shared" si="11"/>
        <v>-0.31390204127664806</v>
      </c>
      <c r="V74" s="34">
        <f t="shared" si="12"/>
        <v>0.31390204127664806</v>
      </c>
      <c r="Y74" s="34">
        <f t="shared" ref="Y74:Y107" si="15">($A$7)*V74</f>
        <v>3.1704106168941454E-2</v>
      </c>
      <c r="AD74" s="34">
        <f t="shared" ref="AD74:AD108" si="16">Y74+AD73</f>
        <v>1.7625870632383398</v>
      </c>
      <c r="AE74" s="34">
        <f t="shared" si="13"/>
        <v>0.88914710069771641</v>
      </c>
      <c r="AF74" s="34">
        <f t="shared" si="8"/>
        <v>1.5650000000000004</v>
      </c>
    </row>
    <row r="75" spans="1:32" x14ac:dyDescent="0.25">
      <c r="A75" s="34">
        <v>66</v>
      </c>
      <c r="B75" s="34">
        <f t="shared" si="14"/>
        <v>1.6660000000000004</v>
      </c>
      <c r="G75" s="34">
        <f t="shared" si="9"/>
        <v>-2.6730405047614028</v>
      </c>
      <c r="N75" s="34">
        <f t="shared" si="10"/>
        <v>9.9587708244748885E-2</v>
      </c>
      <c r="P75" s="34">
        <f t="shared" si="11"/>
        <v>-0.26620197791457489</v>
      </c>
      <c r="V75" s="34">
        <f t="shared" si="12"/>
        <v>0.26620197791457489</v>
      </c>
      <c r="Y75" s="34">
        <f t="shared" si="15"/>
        <v>2.6886399769372064E-2</v>
      </c>
      <c r="AD75" s="34">
        <f t="shared" si="16"/>
        <v>1.7894734630077118</v>
      </c>
      <c r="AE75" s="34">
        <f t="shared" si="13"/>
        <v>0.90271009846488215</v>
      </c>
      <c r="AF75" s="34">
        <f t="shared" ref="AF75:AF108" si="17">B75</f>
        <v>1.6660000000000004</v>
      </c>
    </row>
    <row r="76" spans="1:32" x14ac:dyDescent="0.25">
      <c r="A76" s="34">
        <v>67</v>
      </c>
      <c r="B76" s="34">
        <f t="shared" si="14"/>
        <v>1.7670000000000003</v>
      </c>
      <c r="G76" s="34">
        <f t="shared" si="9"/>
        <v>-2.5061462919925406</v>
      </c>
      <c r="N76" s="34">
        <f t="shared" si="10"/>
        <v>8.3736272412481758E-2</v>
      </c>
      <c r="P76" s="34">
        <f t="shared" si="11"/>
        <v>-0.20985534861181843</v>
      </c>
      <c r="V76" s="34">
        <f t="shared" si="12"/>
        <v>0.20985534861181843</v>
      </c>
      <c r="Y76" s="34">
        <f t="shared" si="15"/>
        <v>2.1195390209793663E-2</v>
      </c>
      <c r="AD76" s="34">
        <f t="shared" si="16"/>
        <v>1.8106688532175055</v>
      </c>
      <c r="AE76" s="34">
        <f t="shared" si="13"/>
        <v>0.91340223398899634</v>
      </c>
      <c r="AF76" s="34">
        <f t="shared" si="17"/>
        <v>1.7670000000000003</v>
      </c>
    </row>
    <row r="77" spans="1:32" x14ac:dyDescent="0.25">
      <c r="A77" s="34">
        <v>68</v>
      </c>
      <c r="B77" s="34">
        <f t="shared" si="14"/>
        <v>1.8680000000000003</v>
      </c>
      <c r="G77" s="34">
        <f t="shared" si="9"/>
        <v>-2.1494758005804817</v>
      </c>
      <c r="N77" s="34">
        <f t="shared" si="10"/>
        <v>6.9693338950675629E-2</v>
      </c>
      <c r="P77" s="34">
        <f t="shared" si="11"/>
        <v>-0.14980414553613036</v>
      </c>
      <c r="V77" s="34">
        <f t="shared" si="12"/>
        <v>0.14980414553613036</v>
      </c>
      <c r="Y77" s="34">
        <f t="shared" si="15"/>
        <v>1.5130218699149168E-2</v>
      </c>
      <c r="AD77" s="34">
        <f t="shared" si="16"/>
        <v>1.8257990719166546</v>
      </c>
      <c r="AE77" s="34">
        <f t="shared" si="13"/>
        <v>0.92103475913901878</v>
      </c>
      <c r="AF77" s="34">
        <f t="shared" si="17"/>
        <v>1.8680000000000003</v>
      </c>
    </row>
    <row r="78" spans="1:32" x14ac:dyDescent="0.25">
      <c r="A78" s="34">
        <v>69</v>
      </c>
      <c r="B78" s="34">
        <f t="shared" si="14"/>
        <v>1.9690000000000003</v>
      </c>
      <c r="G78" s="34">
        <f t="shared" si="9"/>
        <v>-1.5742138930433067</v>
      </c>
      <c r="N78" s="34">
        <f t="shared" si="10"/>
        <v>5.7416759943091943E-2</v>
      </c>
      <c r="P78" s="34">
        <f t="shared" si="11"/>
        <v>-9.0386261195947754E-2</v>
      </c>
      <c r="V78" s="34">
        <f t="shared" si="12"/>
        <v>9.0386261195947754E-2</v>
      </c>
      <c r="Y78" s="34">
        <f t="shared" si="15"/>
        <v>9.1290123807907242E-3</v>
      </c>
      <c r="AD78" s="34">
        <f t="shared" si="16"/>
        <v>1.8349280842974454</v>
      </c>
      <c r="AE78" s="34">
        <f t="shared" si="13"/>
        <v>0.92563994152115914</v>
      </c>
      <c r="AF78" s="34">
        <f t="shared" si="17"/>
        <v>1.9690000000000003</v>
      </c>
    </row>
    <row r="79" spans="1:32" x14ac:dyDescent="0.25">
      <c r="A79" s="34">
        <v>70</v>
      </c>
      <c r="B79" s="34">
        <f t="shared" si="14"/>
        <v>2.0700000000000003</v>
      </c>
      <c r="G79" s="34">
        <f t="shared" si="9"/>
        <v>-0.75005364233094229</v>
      </c>
      <c r="N79" s="34">
        <f t="shared" si="10"/>
        <v>4.6822635277683121E-2</v>
      </c>
      <c r="P79" s="34">
        <f t="shared" si="11"/>
        <v>-3.5119488133559494E-2</v>
      </c>
      <c r="V79" s="34">
        <f t="shared" si="12"/>
        <v>3.5119488133559494E-2</v>
      </c>
      <c r="Y79" s="34">
        <f t="shared" si="15"/>
        <v>3.5470683014895091E-3</v>
      </c>
      <c r="AD79" s="34">
        <f t="shared" si="16"/>
        <v>1.8384751525989349</v>
      </c>
      <c r="AE79" s="34">
        <f t="shared" si="13"/>
        <v>0.92742928036405958</v>
      </c>
      <c r="AF79" s="34">
        <f t="shared" si="17"/>
        <v>2.0700000000000003</v>
      </c>
    </row>
    <row r="80" spans="1:32" x14ac:dyDescent="0.25">
      <c r="A80" s="34">
        <v>71</v>
      </c>
      <c r="B80" s="34">
        <f t="shared" si="14"/>
        <v>2.1710000000000003</v>
      </c>
      <c r="G80" s="34">
        <f t="shared" si="9"/>
        <v>0.35480366817484987</v>
      </c>
      <c r="N80" s="34">
        <f t="shared" si="10"/>
        <v>3.7795734251856623E-2</v>
      </c>
      <c r="P80" s="34">
        <f t="shared" si="11"/>
        <v>1.3410065153920545E-2</v>
      </c>
      <c r="V80" s="34">
        <f t="shared" si="12"/>
        <v>1.3410065153920545E-2</v>
      </c>
      <c r="Y80" s="34">
        <f t="shared" si="15"/>
        <v>1.3544165805459752E-3</v>
      </c>
      <c r="AD80" s="34">
        <f t="shared" si="16"/>
        <v>1.8398295691794808</v>
      </c>
      <c r="AE80" s="34">
        <f t="shared" si="13"/>
        <v>0.92811252353589857</v>
      </c>
      <c r="AF80" s="34">
        <f t="shared" si="17"/>
        <v>2.1710000000000003</v>
      </c>
    </row>
    <row r="81" spans="1:32" x14ac:dyDescent="0.25">
      <c r="A81" s="34">
        <v>72</v>
      </c>
      <c r="B81" s="34">
        <f t="shared" si="14"/>
        <v>2.2720000000000002</v>
      </c>
      <c r="G81" s="34">
        <f t="shared" si="9"/>
        <v>1.7736485446604582</v>
      </c>
      <c r="N81" s="34">
        <f t="shared" si="10"/>
        <v>3.0199481210634573E-2</v>
      </c>
      <c r="P81" s="34">
        <f t="shared" si="11"/>
        <v>5.3563265898742864E-2</v>
      </c>
      <c r="V81" s="34">
        <f t="shared" si="12"/>
        <v>5.3563265898742864E-2</v>
      </c>
      <c r="Y81" s="34">
        <f t="shared" si="15"/>
        <v>5.4098898557730299E-3</v>
      </c>
      <c r="AD81" s="34">
        <f t="shared" si="16"/>
        <v>1.8452394590352539</v>
      </c>
      <c r="AE81" s="34">
        <f t="shared" si="13"/>
        <v>0.93084157334040407</v>
      </c>
      <c r="AF81" s="34">
        <f t="shared" si="17"/>
        <v>2.2720000000000002</v>
      </c>
    </row>
    <row r="82" spans="1:32" x14ac:dyDescent="0.25">
      <c r="A82" s="34">
        <v>73</v>
      </c>
      <c r="B82" s="34">
        <f t="shared" si="14"/>
        <v>2.3730000000000002</v>
      </c>
      <c r="G82" s="34">
        <f t="shared" si="9"/>
        <v>3.541263282880434</v>
      </c>
      <c r="N82" s="34">
        <f t="shared" si="10"/>
        <v>2.3885038190605869E-2</v>
      </c>
      <c r="P82" s="34">
        <f t="shared" si="11"/>
        <v>8.4583208754589481E-2</v>
      </c>
      <c r="V82" s="34">
        <f t="shared" si="12"/>
        <v>8.4583208754589481E-2</v>
      </c>
      <c r="Y82" s="34">
        <f t="shared" si="15"/>
        <v>8.5429040842135377E-3</v>
      </c>
      <c r="AD82" s="34">
        <f t="shared" si="16"/>
        <v>1.8537823631194674</v>
      </c>
      <c r="AE82" s="34">
        <f t="shared" si="13"/>
        <v>0.9351510900482265</v>
      </c>
      <c r="AF82" s="34">
        <f t="shared" si="17"/>
        <v>2.3730000000000002</v>
      </c>
    </row>
    <row r="83" spans="1:32" x14ac:dyDescent="0.25">
      <c r="A83" s="34">
        <v>74</v>
      </c>
      <c r="B83" s="34">
        <f t="shared" si="14"/>
        <v>2.4740000000000002</v>
      </c>
      <c r="G83" s="34">
        <f t="shared" si="9"/>
        <v>5.6939219681574773</v>
      </c>
      <c r="N83" s="34">
        <f t="shared" si="10"/>
        <v>1.8699162668593644E-2</v>
      </c>
      <c r="P83" s="34">
        <f t="shared" si="11"/>
        <v>0.10647157310485554</v>
      </c>
      <c r="V83" s="34">
        <f t="shared" si="12"/>
        <v>0.10647157310485554</v>
      </c>
      <c r="Y83" s="34">
        <f t="shared" si="15"/>
        <v>1.075362888359041E-2</v>
      </c>
      <c r="AD83" s="34">
        <f t="shared" si="16"/>
        <v>1.8645359920030578</v>
      </c>
      <c r="AE83" s="34">
        <f t="shared" si="13"/>
        <v>0.94057581949464397</v>
      </c>
      <c r="AF83" s="34">
        <f t="shared" si="17"/>
        <v>2.4740000000000002</v>
      </c>
    </row>
    <row r="84" spans="1:32" x14ac:dyDescent="0.25">
      <c r="A84" s="34">
        <v>75</v>
      </c>
      <c r="B84" s="34">
        <f t="shared" si="14"/>
        <v>2.5750000000000002</v>
      </c>
      <c r="G84" s="34">
        <f t="shared" si="9"/>
        <v>8.269390475382453</v>
      </c>
      <c r="N84" s="34">
        <f t="shared" si="10"/>
        <v>1.4490659157048438E-2</v>
      </c>
      <c r="P84" s="34">
        <f t="shared" si="11"/>
        <v>0.11982891881530988</v>
      </c>
      <c r="V84" s="34">
        <f t="shared" si="12"/>
        <v>0.11982891881530988</v>
      </c>
      <c r="Y84" s="34">
        <f t="shared" si="15"/>
        <v>1.2102720800346299E-2</v>
      </c>
      <c r="AD84" s="34">
        <f t="shared" si="16"/>
        <v>1.8766387128034041</v>
      </c>
      <c r="AE84" s="34">
        <f t="shared" si="13"/>
        <v>0.94668110605587108</v>
      </c>
      <c r="AF84" s="34">
        <f t="shared" si="17"/>
        <v>2.5750000000000002</v>
      </c>
    </row>
    <row r="85" spans="1:32" x14ac:dyDescent="0.25">
      <c r="A85" s="34">
        <v>76</v>
      </c>
      <c r="B85" s="34">
        <f t="shared" si="14"/>
        <v>2.6760000000000002</v>
      </c>
      <c r="G85" s="34">
        <f t="shared" si="9"/>
        <v>11.306926469014378</v>
      </c>
      <c r="N85" s="34">
        <f t="shared" si="10"/>
        <v>1.1115369005911058E-2</v>
      </c>
      <c r="P85" s="34">
        <f t="shared" si="11"/>
        <v>0.12568066002579778</v>
      </c>
      <c r="V85" s="34">
        <f t="shared" si="12"/>
        <v>0.12568066002579778</v>
      </c>
      <c r="Y85" s="34">
        <f t="shared" si="15"/>
        <v>1.2693746662605577E-2</v>
      </c>
      <c r="AD85" s="34">
        <f t="shared" si="16"/>
        <v>1.8893324594660097</v>
      </c>
      <c r="AE85" s="34">
        <f t="shared" si="13"/>
        <v>0.95308453898548229</v>
      </c>
      <c r="AF85" s="34">
        <f t="shared" si="17"/>
        <v>2.6760000000000002</v>
      </c>
    </row>
    <row r="86" spans="1:32" x14ac:dyDescent="0.25">
      <c r="A86" s="34">
        <v>77</v>
      </c>
      <c r="B86" s="34">
        <f t="shared" si="14"/>
        <v>2.7770000000000001</v>
      </c>
      <c r="G86" s="34">
        <f t="shared" si="9"/>
        <v>14.847279403080435</v>
      </c>
      <c r="N86" s="34">
        <f t="shared" si="10"/>
        <v>8.4397462735252959E-3</v>
      </c>
      <c r="P86" s="34">
        <f t="shared" si="11"/>
        <v>0.12530727101413699</v>
      </c>
      <c r="V86" s="34">
        <f t="shared" si="12"/>
        <v>0.12530727101413699</v>
      </c>
      <c r="Y86" s="34">
        <f t="shared" si="15"/>
        <v>1.2656034372427837E-2</v>
      </c>
      <c r="AD86" s="34">
        <f t="shared" si="16"/>
        <v>1.9019884938384375</v>
      </c>
      <c r="AE86" s="34">
        <f t="shared" si="13"/>
        <v>0.95946894773514146</v>
      </c>
      <c r="AF86" s="34">
        <f t="shared" si="17"/>
        <v>2.7770000000000001</v>
      </c>
    </row>
    <row r="87" spans="1:32" x14ac:dyDescent="0.25">
      <c r="A87" s="34">
        <v>78</v>
      </c>
      <c r="B87" s="34">
        <f t="shared" si="14"/>
        <v>2.8780000000000001</v>
      </c>
      <c r="G87" s="34">
        <f t="shared" si="9"/>
        <v>18.93269052117596</v>
      </c>
      <c r="N87" s="34">
        <f t="shared" si="10"/>
        <v>6.3431452761899725E-3</v>
      </c>
      <c r="P87" s="34">
        <f t="shared" si="11"/>
        <v>0.12009280644496396</v>
      </c>
      <c r="V87" s="34">
        <f t="shared" si="12"/>
        <v>0.12009280644496396</v>
      </c>
      <c r="Y87" s="34">
        <f t="shared" si="15"/>
        <v>1.2129373450941361E-2</v>
      </c>
      <c r="AD87" s="34">
        <f t="shared" si="16"/>
        <v>1.9141178672893788</v>
      </c>
      <c r="AE87" s="34">
        <f t="shared" si="13"/>
        <v>0.96558767937803103</v>
      </c>
      <c r="AF87" s="34">
        <f t="shared" si="17"/>
        <v>2.8780000000000001</v>
      </c>
    </row>
    <row r="88" spans="1:32" x14ac:dyDescent="0.25">
      <c r="A88" s="34">
        <v>79</v>
      </c>
      <c r="B88" s="34">
        <f t="shared" si="14"/>
        <v>2.9790000000000001</v>
      </c>
      <c r="G88" s="34">
        <f t="shared" si="9"/>
        <v>23.606892856464444</v>
      </c>
      <c r="N88" s="34">
        <f t="shared" si="10"/>
        <v>4.7189968525847836E-3</v>
      </c>
      <c r="P88" s="34">
        <f t="shared" si="11"/>
        <v>0.11140085308896193</v>
      </c>
      <c r="V88" s="34">
        <f t="shared" si="12"/>
        <v>0.11140085308896193</v>
      </c>
      <c r="Y88" s="34">
        <f t="shared" si="15"/>
        <v>1.1251486161985156E-2</v>
      </c>
      <c r="AD88" s="34">
        <f t="shared" si="16"/>
        <v>1.9253693534513641</v>
      </c>
      <c r="AE88" s="34">
        <f t="shared" si="13"/>
        <v>0.97126355576911794</v>
      </c>
      <c r="AF88" s="34">
        <f t="shared" si="17"/>
        <v>2.9790000000000001</v>
      </c>
    </row>
    <row r="89" spans="1:32" x14ac:dyDescent="0.25">
      <c r="A89" s="34">
        <v>80</v>
      </c>
      <c r="B89" s="34">
        <f t="shared" si="14"/>
        <v>3.08</v>
      </c>
      <c r="G89" s="34">
        <f t="shared" si="9"/>
        <v>28.915111231677518</v>
      </c>
      <c r="N89" s="34">
        <f t="shared" si="10"/>
        <v>3.4750773778549375E-3</v>
      </c>
      <c r="P89" s="34">
        <f t="shared" si="11"/>
        <v>0.10048224891936176</v>
      </c>
      <c r="V89" s="34">
        <f t="shared" si="12"/>
        <v>0.10048224891936176</v>
      </c>
      <c r="Y89" s="34">
        <f t="shared" si="15"/>
        <v>1.0148707140855539E-2</v>
      </c>
      <c r="AD89" s="34">
        <f t="shared" si="16"/>
        <v>1.9355180605922195</v>
      </c>
      <c r="AE89" s="34">
        <f t="shared" si="13"/>
        <v>0.97638312899096091</v>
      </c>
      <c r="AF89" s="34">
        <f t="shared" si="17"/>
        <v>3.08</v>
      </c>
    </row>
    <row r="90" spans="1:32" x14ac:dyDescent="0.25">
      <c r="A90" s="34">
        <v>81</v>
      </c>
      <c r="B90" s="34">
        <f t="shared" si="14"/>
        <v>3.1810000000000009</v>
      </c>
      <c r="G90" s="34">
        <f t="shared" si="9"/>
        <v>34.904062259115094</v>
      </c>
      <c r="N90" s="34">
        <f t="shared" si="10"/>
        <v>2.5330807400485967E-3</v>
      </c>
      <c r="P90" s="34">
        <f t="shared" si="11"/>
        <v>8.8414807858021555E-2</v>
      </c>
      <c r="V90" s="34">
        <f t="shared" si="12"/>
        <v>8.8414807858021555E-2</v>
      </c>
      <c r="Y90" s="34">
        <f t="shared" si="15"/>
        <v>8.9298955936601768E-3</v>
      </c>
      <c r="AD90" s="34">
        <f t="shared" si="16"/>
        <v>1.9444479561858796</v>
      </c>
      <c r="AE90" s="34">
        <f t="shared" si="13"/>
        <v>0.98088786577374898</v>
      </c>
      <c r="AF90" s="34">
        <f t="shared" si="17"/>
        <v>3.1810000000000009</v>
      </c>
    </row>
    <row r="91" spans="1:32" x14ac:dyDescent="0.25">
      <c r="A91" s="34">
        <v>82</v>
      </c>
      <c r="B91" s="34">
        <f t="shared" si="14"/>
        <v>3.282</v>
      </c>
      <c r="G91" s="34">
        <f t="shared" si="9"/>
        <v>41.621954340644905</v>
      </c>
      <c r="N91" s="34">
        <f t="shared" si="10"/>
        <v>1.8276934202903908E-3</v>
      </c>
      <c r="P91" s="34">
        <f t="shared" si="11"/>
        <v>7.6072172088023762E-2</v>
      </c>
      <c r="V91" s="34">
        <f t="shared" si="12"/>
        <v>7.6072172088023762E-2</v>
      </c>
      <c r="Y91" s="34">
        <f t="shared" si="15"/>
        <v>7.6832893808904002E-3</v>
      </c>
      <c r="AD91" s="34">
        <f t="shared" si="16"/>
        <v>1.9521312455667701</v>
      </c>
      <c r="AE91" s="34">
        <f t="shared" si="13"/>
        <v>0.98476374493984753</v>
      </c>
      <c r="AF91" s="34">
        <f t="shared" si="17"/>
        <v>3.282</v>
      </c>
    </row>
    <row r="92" spans="1:32" s="49" customFormat="1" x14ac:dyDescent="0.25">
      <c r="A92" s="49">
        <v>83</v>
      </c>
      <c r="B92" s="49">
        <f t="shared" si="14"/>
        <v>3.3830000000000009</v>
      </c>
      <c r="G92" s="49">
        <f t="shared" si="9"/>
        <v>49.118487667703356</v>
      </c>
      <c r="N92" s="49">
        <f t="shared" si="10"/>
        <v>1.305351359820449E-3</v>
      </c>
      <c r="P92" s="49">
        <f t="shared" si="11"/>
        <v>6.4116884669360524E-2</v>
      </c>
      <c r="V92" s="49">
        <f t="shared" si="12"/>
        <v>6.4116884669360524E-2</v>
      </c>
      <c r="Y92" s="49">
        <f t="shared" si="15"/>
        <v>6.4758053516054135E-3</v>
      </c>
      <c r="AD92" s="49">
        <f t="shared" si="16"/>
        <v>1.9586070509183755</v>
      </c>
      <c r="AE92" s="49">
        <f t="shared" si="13"/>
        <v>0.98803050189793151</v>
      </c>
      <c r="AF92" s="34">
        <f t="shared" si="17"/>
        <v>3.3830000000000009</v>
      </c>
    </row>
    <row r="93" spans="1:32" s="49" customFormat="1" x14ac:dyDescent="0.25">
      <c r="A93" s="49">
        <v>84</v>
      </c>
      <c r="B93" s="49">
        <f t="shared" si="14"/>
        <v>3.484</v>
      </c>
      <c r="G93" s="49">
        <f t="shared" si="9"/>
        <v>57.44485422129447</v>
      </c>
      <c r="N93" s="49">
        <f t="shared" si="10"/>
        <v>9.2282906723667468E-4</v>
      </c>
      <c r="P93" s="49">
        <f t="shared" si="11"/>
        <v>5.3011781238583931E-2</v>
      </c>
      <c r="V93" s="49">
        <f t="shared" si="12"/>
        <v>5.3011781238583931E-2</v>
      </c>
      <c r="Y93" s="49">
        <f t="shared" si="15"/>
        <v>5.3541899050969771E-3</v>
      </c>
      <c r="AD93" s="49">
        <f t="shared" si="16"/>
        <v>1.9639612408234726</v>
      </c>
      <c r="AE93" s="49">
        <f t="shared" si="13"/>
        <v>0.99073145354451597</v>
      </c>
      <c r="AF93" s="34">
        <f t="shared" si="17"/>
        <v>3.484</v>
      </c>
    </row>
    <row r="94" spans="1:32" x14ac:dyDescent="0.25">
      <c r="A94" s="34">
        <v>85</v>
      </c>
      <c r="B94" s="49">
        <f t="shared" si="14"/>
        <v>3.5850000000000009</v>
      </c>
      <c r="G94" s="34">
        <f t="shared" si="9"/>
        <v>66.653737771990919</v>
      </c>
      <c r="N94" s="34">
        <f t="shared" si="10"/>
        <v>6.4578041088110192E-4</v>
      </c>
      <c r="P94" s="34">
        <f t="shared" si="11"/>
        <v>4.3043678165157521E-2</v>
      </c>
      <c r="V94" s="34">
        <f t="shared" si="12"/>
        <v>4.3043678165157521E-2</v>
      </c>
      <c r="Y94" s="34">
        <f t="shared" si="15"/>
        <v>4.3474114946809098E-3</v>
      </c>
      <c r="AD94" s="34">
        <f t="shared" si="16"/>
        <v>1.9683086523181534</v>
      </c>
      <c r="AE94" s="50">
        <f t="shared" si="13"/>
        <v>0.99292453007767378</v>
      </c>
      <c r="AF94" s="34">
        <f t="shared" si="17"/>
        <v>3.5850000000000009</v>
      </c>
    </row>
    <row r="95" spans="1:32" x14ac:dyDescent="0.25">
      <c r="A95" s="34">
        <v>86</v>
      </c>
      <c r="B95" s="34">
        <f t="shared" si="14"/>
        <v>3.6859999999999999</v>
      </c>
      <c r="G95" s="34">
        <f t="shared" si="9"/>
        <v>76.799313879933038</v>
      </c>
      <c r="N95" s="34">
        <f t="shared" si="10"/>
        <v>4.4731991169886799E-4</v>
      </c>
      <c r="P95" s="34">
        <f t="shared" si="11"/>
        <v>3.4353862303305296E-2</v>
      </c>
      <c r="V95" s="34">
        <f t="shared" si="12"/>
        <v>3.4353862303305296E-2</v>
      </c>
      <c r="Y95" s="34">
        <f t="shared" si="15"/>
        <v>3.4697400926338353E-3</v>
      </c>
      <c r="AD95" s="34">
        <f t="shared" si="16"/>
        <v>1.9717783924107872</v>
      </c>
      <c r="AE95" s="34">
        <f t="shared" si="13"/>
        <v>0.99467486026441176</v>
      </c>
      <c r="AF95" s="34">
        <f t="shared" si="17"/>
        <v>3.6859999999999999</v>
      </c>
    </row>
    <row r="96" spans="1:32" x14ac:dyDescent="0.25">
      <c r="A96" s="34">
        <v>87</v>
      </c>
      <c r="B96" s="34">
        <f t="shared" si="14"/>
        <v>3.7870000000000008</v>
      </c>
      <c r="G96" s="34">
        <f t="shared" si="9"/>
        <v>87.937249894829876</v>
      </c>
      <c r="N96" s="34">
        <f t="shared" si="10"/>
        <v>3.0670535307791695E-4</v>
      </c>
      <c r="P96" s="34">
        <f t="shared" si="11"/>
        <v>2.6970825277694812E-2</v>
      </c>
      <c r="V96" s="34">
        <f t="shared" si="12"/>
        <v>2.6970825277694812E-2</v>
      </c>
      <c r="Y96" s="34">
        <f t="shared" si="15"/>
        <v>2.7240533530471763E-3</v>
      </c>
      <c r="AD96" s="34">
        <f t="shared" si="16"/>
        <v>1.9745024457638345</v>
      </c>
      <c r="AE96" s="34">
        <f t="shared" si="13"/>
        <v>0.99604902452076227</v>
      </c>
      <c r="AF96" s="34">
        <f t="shared" si="17"/>
        <v>3.7870000000000008</v>
      </c>
    </row>
    <row r="97" spans="1:32" x14ac:dyDescent="0.25">
      <c r="A97" s="34">
        <v>88</v>
      </c>
      <c r="B97" s="34">
        <f t="shared" si="14"/>
        <v>3.8879999999999999</v>
      </c>
      <c r="G97" s="34">
        <f t="shared" si="9"/>
        <v>100.12470495595801</v>
      </c>
      <c r="N97" s="34">
        <f t="shared" si="10"/>
        <v>2.0815854496572918E-4</v>
      </c>
      <c r="P97" s="34">
        <f t="shared" si="11"/>
        <v>2.0841812898755151E-2</v>
      </c>
      <c r="V97" s="34">
        <f t="shared" si="12"/>
        <v>2.0841812898755151E-2</v>
      </c>
      <c r="Y97" s="34">
        <f t="shared" si="15"/>
        <v>2.1050231027742706E-3</v>
      </c>
      <c r="AD97" s="34">
        <f t="shared" si="16"/>
        <v>1.9766074688666087</v>
      </c>
      <c r="AE97" s="34">
        <f t="shared" si="13"/>
        <v>0.99711091543541275</v>
      </c>
      <c r="AF97" s="34">
        <f t="shared" si="17"/>
        <v>3.8879999999999999</v>
      </c>
    </row>
    <row r="98" spans="1:32" x14ac:dyDescent="0.25">
      <c r="A98" s="34">
        <v>89</v>
      </c>
      <c r="B98" s="34">
        <f t="shared" si="14"/>
        <v>3.9890000000000008</v>
      </c>
      <c r="G98" s="34">
        <f t="shared" si="9"/>
        <v>113.42032999216288</v>
      </c>
      <c r="N98" s="34">
        <f t="shared" si="10"/>
        <v>1.3984176379239904E-4</v>
      </c>
      <c r="P98" s="34">
        <f t="shared" si="11"/>
        <v>1.5860898996019994E-2</v>
      </c>
      <c r="V98" s="34">
        <f t="shared" si="12"/>
        <v>1.5860898996019994E-2</v>
      </c>
      <c r="Y98" s="34">
        <f t="shared" si="15"/>
        <v>1.6019507985980195E-3</v>
      </c>
      <c r="AD98" s="34">
        <f t="shared" si="16"/>
        <v>1.9782094196652067</v>
      </c>
      <c r="AE98" s="34">
        <f t="shared" si="13"/>
        <v>0.99791902865588367</v>
      </c>
      <c r="AF98" s="34">
        <f t="shared" si="17"/>
        <v>3.9890000000000008</v>
      </c>
    </row>
    <row r="99" spans="1:32" x14ac:dyDescent="0.25">
      <c r="A99" s="34">
        <v>90</v>
      </c>
      <c r="B99" s="34">
        <f t="shared" si="14"/>
        <v>4.09</v>
      </c>
      <c r="G99" s="34">
        <f t="shared" si="9"/>
        <v>127.88426772185727</v>
      </c>
      <c r="N99" s="34">
        <f t="shared" si="10"/>
        <v>9.2992795718445907E-5</v>
      </c>
      <c r="P99" s="34">
        <f t="shared" si="11"/>
        <v>1.1892315583861718E-2</v>
      </c>
      <c r="V99" s="34">
        <f t="shared" si="12"/>
        <v>1.1892315583861718E-2</v>
      </c>
      <c r="Y99" s="34">
        <f t="shared" si="15"/>
        <v>1.2011238739700336E-3</v>
      </c>
      <c r="AD99" s="34">
        <f t="shared" si="16"/>
        <v>1.9794105435391767</v>
      </c>
      <c r="AE99" s="34">
        <f t="shared" si="13"/>
        <v>0.99852494244726087</v>
      </c>
      <c r="AF99" s="34">
        <f t="shared" si="17"/>
        <v>4.09</v>
      </c>
    </row>
    <row r="100" spans="1:32" x14ac:dyDescent="0.25">
      <c r="A100" s="34">
        <v>91</v>
      </c>
      <c r="B100" s="34">
        <f t="shared" si="14"/>
        <v>4.1910000000000007</v>
      </c>
      <c r="G100" s="34">
        <f t="shared" si="9"/>
        <v>143.57815265302307</v>
      </c>
      <c r="N100" s="34">
        <f t="shared" si="10"/>
        <v>6.1211282356604617E-5</v>
      </c>
      <c r="P100" s="34">
        <f t="shared" si="11"/>
        <v>8.7886028422838759E-3</v>
      </c>
      <c r="V100" s="34">
        <f t="shared" si="12"/>
        <v>8.7886028422838759E-3</v>
      </c>
      <c r="Y100" s="34">
        <f t="shared" si="15"/>
        <v>8.8764888707067147E-4</v>
      </c>
      <c r="AD100" s="34">
        <f t="shared" si="16"/>
        <v>1.9802981924262473</v>
      </c>
      <c r="AE100" s="34">
        <f t="shared" si="13"/>
        <v>0.99897272199292841</v>
      </c>
      <c r="AF100" s="34">
        <f t="shared" si="17"/>
        <v>4.1910000000000007</v>
      </c>
    </row>
    <row r="101" spans="1:32" x14ac:dyDescent="0.25">
      <c r="A101" s="34">
        <v>92</v>
      </c>
      <c r="B101" s="34">
        <f t="shared" si="14"/>
        <v>4.2919999999999998</v>
      </c>
      <c r="G101" s="34">
        <f t="shared" si="9"/>
        <v>160.56511108320922</v>
      </c>
      <c r="N101" s="34">
        <f t="shared" si="10"/>
        <v>3.988259546153366E-5</v>
      </c>
      <c r="P101" s="34">
        <f t="shared" si="11"/>
        <v>6.403753370567848E-3</v>
      </c>
      <c r="V101" s="34">
        <f t="shared" si="12"/>
        <v>6.403753370567848E-3</v>
      </c>
      <c r="Y101" s="34">
        <f t="shared" si="15"/>
        <v>6.4677909042735267E-4</v>
      </c>
      <c r="AD101" s="34">
        <f t="shared" si="16"/>
        <v>1.9809449715166747</v>
      </c>
      <c r="AE101" s="34">
        <f t="shared" si="13"/>
        <v>0.99929899339536843</v>
      </c>
      <c r="AF101" s="34">
        <f t="shared" si="17"/>
        <v>4.2919999999999998</v>
      </c>
    </row>
    <row r="102" spans="1:32" x14ac:dyDescent="0.25">
      <c r="A102" s="34">
        <v>93</v>
      </c>
      <c r="B102" s="34">
        <f t="shared" si="14"/>
        <v>4.3930000000000007</v>
      </c>
      <c r="G102" s="34">
        <f t="shared" si="9"/>
        <v>178.90976109953411</v>
      </c>
      <c r="N102" s="34">
        <f t="shared" si="10"/>
        <v>2.5722022324537423E-5</v>
      </c>
      <c r="P102" s="34">
        <f t="shared" si="11"/>
        <v>4.6019208690798738E-3</v>
      </c>
      <c r="V102" s="34">
        <f t="shared" si="12"/>
        <v>4.6019208690798738E-3</v>
      </c>
      <c r="Y102" s="34">
        <f t="shared" si="15"/>
        <v>4.6479400777706728E-4</v>
      </c>
      <c r="AD102" s="34">
        <f t="shared" si="16"/>
        <v>1.9814097655244518</v>
      </c>
      <c r="AE102" s="34">
        <f t="shared" si="13"/>
        <v>0.99953346138452837</v>
      </c>
      <c r="AF102" s="34">
        <f t="shared" si="17"/>
        <v>4.3930000000000007</v>
      </c>
    </row>
    <row r="103" spans="1:32" x14ac:dyDescent="0.25">
      <c r="A103" s="34">
        <v>94</v>
      </c>
      <c r="B103" s="34">
        <f t="shared" si="14"/>
        <v>4.4939999999999998</v>
      </c>
      <c r="G103" s="34">
        <f t="shared" si="9"/>
        <v>198.67821257868292</v>
      </c>
      <c r="N103" s="34">
        <f t="shared" si="10"/>
        <v>1.6420885402344505E-5</v>
      </c>
      <c r="P103" s="34">
        <f t="shared" si="11"/>
        <v>3.2624721606971927E-3</v>
      </c>
      <c r="V103" s="34">
        <f t="shared" si="12"/>
        <v>3.2624721606971927E-3</v>
      </c>
      <c r="Y103" s="34">
        <f t="shared" si="15"/>
        <v>3.2950968823041647E-4</v>
      </c>
      <c r="AD103" s="34">
        <f t="shared" si="16"/>
        <v>1.9817392752126821</v>
      </c>
      <c r="AE103" s="34">
        <f t="shared" si="13"/>
        <v>0.99969968442681223</v>
      </c>
      <c r="AF103" s="34">
        <f t="shared" si="17"/>
        <v>4.4939999999999998</v>
      </c>
    </row>
    <row r="104" spans="1:32" x14ac:dyDescent="0.25">
      <c r="A104" s="34">
        <v>95</v>
      </c>
      <c r="B104" s="34">
        <f t="shared" si="14"/>
        <v>4.5950000000000006</v>
      </c>
      <c r="G104" s="34">
        <f t="shared" si="9"/>
        <v>219.93806718691022</v>
      </c>
      <c r="N104" s="34">
        <f t="shared" si="10"/>
        <v>1.0376664891989014E-5</v>
      </c>
      <c r="P104" s="34">
        <f t="shared" si="11"/>
        <v>2.2822236201903321E-3</v>
      </c>
      <c r="V104" s="34">
        <f t="shared" si="12"/>
        <v>2.2822236201903321E-3</v>
      </c>
      <c r="Y104" s="34">
        <f t="shared" si="15"/>
        <v>2.3050458563922356E-4</v>
      </c>
      <c r="AD104" s="34">
        <f t="shared" si="16"/>
        <v>1.9819697797983213</v>
      </c>
      <c r="AE104" s="34">
        <f t="shared" si="13"/>
        <v>0.99981596378020887</v>
      </c>
      <c r="AF104" s="34">
        <f t="shared" si="17"/>
        <v>4.5950000000000006</v>
      </c>
    </row>
    <row r="105" spans="1:32" x14ac:dyDescent="0.25">
      <c r="A105" s="34">
        <v>96</v>
      </c>
      <c r="B105" s="34">
        <f t="shared" si="14"/>
        <v>4.6960000000000015</v>
      </c>
      <c r="G105" s="34">
        <f t="shared" si="9"/>
        <v>242.75841838003808</v>
      </c>
      <c r="N105" s="34">
        <f t="shared" si="10"/>
        <v>6.4906587297709424E-6</v>
      </c>
      <c r="P105" s="34">
        <f t="shared" si="11"/>
        <v>1.575662047483781E-3</v>
      </c>
      <c r="V105" s="34">
        <f t="shared" si="12"/>
        <v>1.575662047483781E-3</v>
      </c>
      <c r="Y105" s="34">
        <f t="shared" si="15"/>
        <v>1.5914186679586191E-4</v>
      </c>
      <c r="AD105" s="34">
        <f t="shared" si="16"/>
        <v>1.9821289216651172</v>
      </c>
      <c r="AE105" s="34">
        <f>AD105/SUM($Y$9:$Y$108)</f>
        <v>0.99989624380291664</v>
      </c>
      <c r="AF105" s="34">
        <f t="shared" si="17"/>
        <v>4.6960000000000015</v>
      </c>
    </row>
    <row r="106" spans="1:32" x14ac:dyDescent="0.25">
      <c r="A106" s="34">
        <v>97</v>
      </c>
      <c r="B106" s="34">
        <f>$B$9+A106*$A$7</f>
        <v>4.7970000000000006</v>
      </c>
      <c r="G106" s="34">
        <f t="shared" si="9"/>
        <v>267.20985140345607</v>
      </c>
      <c r="N106" s="34">
        <f t="shared" si="10"/>
        <v>4.0187363995916616E-6</v>
      </c>
      <c r="P106" s="34">
        <f t="shared" si="11"/>
        <v>1.0738459561645479E-3</v>
      </c>
      <c r="V106" s="34">
        <f t="shared" si="12"/>
        <v>1.0738459561645479E-3</v>
      </c>
      <c r="Y106" s="34">
        <f t="shared" si="15"/>
        <v>1.0845844157261934E-4</v>
      </c>
      <c r="AD106" s="34">
        <f t="shared" si="16"/>
        <v>1.9822373801066899</v>
      </c>
      <c r="AE106" s="34">
        <f>AD106/SUM($Y$9:$Y$108)</f>
        <v>0.99995095628259034</v>
      </c>
      <c r="AF106" s="34">
        <f t="shared" si="17"/>
        <v>4.7970000000000006</v>
      </c>
    </row>
    <row r="107" spans="1:32" x14ac:dyDescent="0.25">
      <c r="A107" s="34">
        <v>98</v>
      </c>
      <c r="B107" s="34">
        <f>$B$9+A107*$A$7</f>
        <v>4.8980000000000015</v>
      </c>
      <c r="G107" s="34">
        <f t="shared" si="9"/>
        <v>293.36444329212395</v>
      </c>
      <c r="N107" s="34">
        <f t="shared" si="10"/>
        <v>2.4629751376704828E-6</v>
      </c>
      <c r="P107" s="34">
        <f t="shared" si="11"/>
        <v>7.2254933010504352E-4</v>
      </c>
      <c r="V107" s="34">
        <f t="shared" si="12"/>
        <v>7.2254933010504352E-4</v>
      </c>
      <c r="Y107" s="34">
        <f t="shared" si="15"/>
        <v>7.2977482340609405E-5</v>
      </c>
      <c r="AD107" s="34">
        <f t="shared" si="16"/>
        <v>1.9823103575890306</v>
      </c>
      <c r="AE107" s="34">
        <f>AD107/SUM($Y$9:$Y$108)</f>
        <v>0.99998777018993878</v>
      </c>
      <c r="AF107" s="34">
        <f t="shared" si="17"/>
        <v>4.8980000000000015</v>
      </c>
    </row>
    <row r="108" spans="1:32" x14ac:dyDescent="0.25">
      <c r="A108" s="34">
        <v>99</v>
      </c>
      <c r="B108" s="34">
        <f>$B$9+A108*$A$7</f>
        <v>4.9990000000000006</v>
      </c>
      <c r="G108" s="34">
        <f t="shared" si="9"/>
        <v>321.29576287056705</v>
      </c>
      <c r="N108" s="34">
        <f t="shared" si="10"/>
        <v>1.4941709802283004E-6</v>
      </c>
      <c r="P108" s="34">
        <f t="shared" si="11"/>
        <v>4.8007080495151471E-4</v>
      </c>
      <c r="V108" s="34">
        <f t="shared" si="12"/>
        <v>4.8007080495151471E-4</v>
      </c>
      <c r="Y108" s="34">
        <f>($A$7/2)*V108</f>
        <v>2.4243575650051493E-5</v>
      </c>
      <c r="AD108" s="34">
        <f t="shared" si="16"/>
        <v>1.9823346011646807</v>
      </c>
      <c r="AE108" s="34">
        <f>AD108/SUM($Y$9:$Y$108)</f>
        <v>1</v>
      </c>
      <c r="AF108" s="34">
        <f t="shared" si="17"/>
        <v>4.9990000000000006</v>
      </c>
    </row>
    <row r="110" spans="1:32" x14ac:dyDescent="0.25">
      <c r="AD110" s="34">
        <f>SUM($AD$9:$AD$108)</f>
        <v>98.405967987303697</v>
      </c>
    </row>
  </sheetData>
  <sheetProtection algorithmName="SHA-512" hashValue="dRsZhOgVFkElHO6SUUo7hY11eO+Dg8W4T11ASCNrzy1ri2bmLzm8fqLKDrdbZn+eBdV8xjku9zGlB0hoTU9WBg==" saltValue="9d9n9ZclzdRXhD3efAZjng==" spinCount="100000"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BK181"/>
  <sheetViews>
    <sheetView zoomScaleNormal="100" workbookViewId="0"/>
  </sheetViews>
  <sheetFormatPr defaultRowHeight="15" x14ac:dyDescent="0.25"/>
  <cols>
    <col min="1" max="1" width="17" customWidth="1"/>
    <col min="2" max="2" width="20.28515625" customWidth="1"/>
    <col min="3" max="3" width="14.7109375" customWidth="1"/>
    <col min="4" max="4" width="17.5703125" customWidth="1"/>
    <col min="5" max="5" width="19" bestFit="1" customWidth="1"/>
    <col min="6" max="6" width="17.28515625" customWidth="1"/>
    <col min="7" max="8" width="9" bestFit="1" customWidth="1"/>
    <col min="9" max="9" width="10.28515625" customWidth="1"/>
    <col min="10" max="11" width="9" bestFit="1" customWidth="1"/>
    <col min="33" max="33" width="15.7109375" customWidth="1"/>
    <col min="34" max="34" width="11.7109375" bestFit="1" customWidth="1"/>
    <col min="35" max="43" width="9.5703125" bestFit="1" customWidth="1"/>
  </cols>
  <sheetData>
    <row r="1" spans="1:63" x14ac:dyDescent="0.25">
      <c r="A1" s="52"/>
      <c r="B1" s="111" t="s">
        <v>54</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H1" s="132" t="s">
        <v>55</v>
      </c>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row>
    <row r="2" spans="1:63" x14ac:dyDescent="0.25">
      <c r="A2" s="53" t="s">
        <v>56</v>
      </c>
      <c r="B2" s="128"/>
      <c r="C2" s="128"/>
      <c r="D2" s="128"/>
      <c r="E2" s="128"/>
      <c r="F2" s="128"/>
      <c r="G2" s="54"/>
      <c r="H2" s="54"/>
      <c r="I2" s="54"/>
      <c r="J2" s="54"/>
      <c r="K2" s="54"/>
      <c r="L2" s="54"/>
      <c r="M2" s="54"/>
      <c r="N2" s="54"/>
      <c r="O2" s="54"/>
      <c r="P2" s="54"/>
      <c r="Q2" s="54"/>
      <c r="R2" s="54"/>
      <c r="S2" s="54"/>
      <c r="T2" s="54"/>
      <c r="U2" s="54"/>
      <c r="V2" s="54"/>
      <c r="W2" s="54"/>
      <c r="X2" s="54"/>
      <c r="Y2" s="54"/>
      <c r="Z2" s="54"/>
      <c r="AA2" s="54"/>
      <c r="AB2" s="54"/>
      <c r="AC2" s="54"/>
      <c r="AD2" s="54"/>
      <c r="AE2" s="54"/>
      <c r="AH2" s="128" t="str">
        <f>IF(B2&gt;0,B2,"")</f>
        <v/>
      </c>
      <c r="AI2" s="128" t="str">
        <f t="shared" ref="AI2:BK2" si="0">IF(C2&gt;0,C2,"")</f>
        <v/>
      </c>
      <c r="AJ2" s="128" t="str">
        <f t="shared" si="0"/>
        <v/>
      </c>
      <c r="AK2" s="128" t="str">
        <f t="shared" si="0"/>
        <v/>
      </c>
      <c r="AL2" s="128" t="str">
        <f t="shared" si="0"/>
        <v/>
      </c>
      <c r="AM2" s="128" t="str">
        <f t="shared" si="0"/>
        <v/>
      </c>
      <c r="AN2" s="128" t="str">
        <f t="shared" si="0"/>
        <v/>
      </c>
      <c r="AO2" s="128" t="str">
        <f t="shared" si="0"/>
        <v/>
      </c>
      <c r="AP2" s="128" t="str">
        <f t="shared" si="0"/>
        <v/>
      </c>
      <c r="AQ2" s="128" t="str">
        <f t="shared" si="0"/>
        <v/>
      </c>
      <c r="AR2" s="128" t="str">
        <f t="shared" si="0"/>
        <v/>
      </c>
      <c r="AS2" s="128" t="str">
        <f t="shared" si="0"/>
        <v/>
      </c>
      <c r="AT2" s="128" t="str">
        <f t="shared" si="0"/>
        <v/>
      </c>
      <c r="AU2" s="128" t="str">
        <f t="shared" si="0"/>
        <v/>
      </c>
      <c r="AV2" s="128" t="str">
        <f t="shared" si="0"/>
        <v/>
      </c>
      <c r="AW2" s="128" t="str">
        <f t="shared" si="0"/>
        <v/>
      </c>
      <c r="AX2" s="128" t="str">
        <f t="shared" si="0"/>
        <v/>
      </c>
      <c r="AY2" s="128" t="str">
        <f t="shared" si="0"/>
        <v/>
      </c>
      <c r="AZ2" s="128" t="str">
        <f t="shared" si="0"/>
        <v/>
      </c>
      <c r="BA2" s="128" t="str">
        <f t="shared" si="0"/>
        <v/>
      </c>
      <c r="BB2" s="128" t="str">
        <f t="shared" si="0"/>
        <v/>
      </c>
      <c r="BC2" s="128" t="str">
        <f t="shared" si="0"/>
        <v/>
      </c>
      <c r="BD2" s="128" t="str">
        <f t="shared" si="0"/>
        <v/>
      </c>
      <c r="BE2" s="128" t="str">
        <f t="shared" si="0"/>
        <v/>
      </c>
      <c r="BF2" s="128" t="str">
        <f t="shared" si="0"/>
        <v/>
      </c>
      <c r="BG2" s="128" t="str">
        <f t="shared" si="0"/>
        <v/>
      </c>
      <c r="BH2" s="128" t="str">
        <f t="shared" si="0"/>
        <v/>
      </c>
      <c r="BI2" s="128" t="str">
        <f t="shared" si="0"/>
        <v/>
      </c>
      <c r="BJ2" s="128" t="str">
        <f t="shared" si="0"/>
        <v/>
      </c>
      <c r="BK2" s="128" t="str">
        <f t="shared" si="0"/>
        <v/>
      </c>
    </row>
    <row r="3" spans="1:63" x14ac:dyDescent="0.25">
      <c r="A3" s="103">
        <v>1</v>
      </c>
      <c r="B3" s="85"/>
      <c r="C3" s="85"/>
      <c r="D3" s="85"/>
      <c r="E3" s="85"/>
      <c r="F3" s="85"/>
      <c r="G3" s="98"/>
      <c r="H3" s="98"/>
      <c r="I3" s="98"/>
      <c r="J3" s="98"/>
      <c r="K3" s="98"/>
      <c r="L3" s="98"/>
      <c r="M3" s="98"/>
      <c r="N3" s="98"/>
      <c r="O3" s="98"/>
      <c r="P3" s="98"/>
      <c r="Q3" s="98"/>
      <c r="R3" s="98"/>
      <c r="S3" s="98"/>
      <c r="T3" s="98"/>
      <c r="U3" s="98"/>
      <c r="V3" s="98"/>
      <c r="W3" s="98"/>
      <c r="X3" s="98"/>
      <c r="Y3" s="98"/>
      <c r="Z3" s="98"/>
      <c r="AA3" s="98"/>
      <c r="AB3" s="98"/>
      <c r="AC3" s="98"/>
      <c r="AD3" s="98"/>
      <c r="AE3" s="98"/>
      <c r="AF3" s="155"/>
      <c r="AG3" s="155"/>
      <c r="AH3" s="85" t="str">
        <f>IF(B3&gt;0,LN(B3),"")</f>
        <v/>
      </c>
      <c r="AI3" s="85" t="str">
        <f t="shared" ref="AI3:AI37" si="1">IF(C3&gt;0,LN(C3),"")</f>
        <v/>
      </c>
      <c r="AJ3" s="85" t="str">
        <f t="shared" ref="AJ3:AJ37" si="2">IF(D3&gt;0,LN(D3),"")</f>
        <v/>
      </c>
      <c r="AK3" s="85" t="str">
        <f t="shared" ref="AK3:AK37" si="3">IF(E3&gt;0,LN(E3),"")</f>
        <v/>
      </c>
      <c r="AL3" s="85" t="str">
        <f t="shared" ref="AL3:AL37" si="4">IF(F3&gt;0,LN(F3),"")</f>
        <v/>
      </c>
      <c r="AM3" s="85" t="str">
        <f t="shared" ref="AM3:AM37" si="5">IF(G3&gt;0,LN(G3),"")</f>
        <v/>
      </c>
      <c r="AN3" s="85" t="str">
        <f t="shared" ref="AN3:AN37" si="6">IF(H3&gt;0,LN(H3),"")</f>
        <v/>
      </c>
      <c r="AO3" s="85" t="str">
        <f t="shared" ref="AO3:AO37" si="7">IF(I3&gt;0,LN(I3),"")</f>
        <v/>
      </c>
      <c r="AP3" s="85" t="str">
        <f t="shared" ref="AP3:AP37" si="8">IF(J3&gt;0,LN(J3),"")</f>
        <v/>
      </c>
      <c r="AQ3" s="85" t="str">
        <f t="shared" ref="AQ3:AQ37" si="9">IF(K3&gt;0,LN(K3),"")</f>
        <v/>
      </c>
      <c r="AR3" s="85" t="str">
        <f t="shared" ref="AR3:AR37" si="10">IF(L3&gt;0,LN(L3),"")</f>
        <v/>
      </c>
      <c r="AS3" s="85" t="str">
        <f t="shared" ref="AS3:AS37" si="11">IF(M3&gt;0,LN(M3),"")</f>
        <v/>
      </c>
      <c r="AT3" s="85" t="str">
        <f t="shared" ref="AT3:AT37" si="12">IF(N3&gt;0,LN(N3),"")</f>
        <v/>
      </c>
      <c r="AU3" s="85" t="str">
        <f t="shared" ref="AU3:AU37" si="13">IF(O3&gt;0,LN(O3),"")</f>
        <v/>
      </c>
      <c r="AV3" s="85" t="str">
        <f t="shared" ref="AV3:AV37" si="14">IF(P3&gt;0,LN(P3),"")</f>
        <v/>
      </c>
      <c r="AW3" s="85" t="str">
        <f t="shared" ref="AW3:AW37" si="15">IF(Q3&gt;0,LN(Q3),"")</f>
        <v/>
      </c>
      <c r="AX3" s="85" t="str">
        <f t="shared" ref="AX3:AX37" si="16">IF(R3&gt;0,LN(R3),"")</f>
        <v/>
      </c>
      <c r="AY3" s="85" t="str">
        <f t="shared" ref="AY3:AY37" si="17">IF(S3&gt;0,LN(S3),"")</f>
        <v/>
      </c>
      <c r="AZ3" s="85" t="str">
        <f t="shared" ref="AZ3:AZ37" si="18">IF(T3&gt;0,LN(T3),"")</f>
        <v/>
      </c>
      <c r="BA3" s="85" t="str">
        <f t="shared" ref="BA3:BA37" si="19">IF(U3&gt;0,LN(U3),"")</f>
        <v/>
      </c>
      <c r="BB3" s="85" t="str">
        <f t="shared" ref="BB3:BB37" si="20">IF(V3&gt;0,LN(V3),"")</f>
        <v/>
      </c>
      <c r="BC3" s="85" t="str">
        <f t="shared" ref="BC3:BC37" si="21">IF(W3&gt;0,LN(W3),"")</f>
        <v/>
      </c>
      <c r="BD3" s="85" t="str">
        <f t="shared" ref="BD3:BD37" si="22">IF(X3&gt;0,LN(X3),"")</f>
        <v/>
      </c>
      <c r="BE3" s="85" t="str">
        <f t="shared" ref="BE3:BE37" si="23">IF(Y3&gt;0,LN(Y3),"")</f>
        <v/>
      </c>
      <c r="BF3" s="85" t="str">
        <f t="shared" ref="BF3:BF37" si="24">IF(Z3&gt;0,LN(Z3),"")</f>
        <v/>
      </c>
      <c r="BG3" s="85" t="str">
        <f t="shared" ref="BG3:BG37" si="25">IF(AA3&gt;0,LN(AA3),"")</f>
        <v/>
      </c>
      <c r="BH3" s="85" t="str">
        <f t="shared" ref="BH3:BH37" si="26">IF(AB3&gt;0,LN(AB3),"")</f>
        <v/>
      </c>
      <c r="BI3" s="85" t="str">
        <f t="shared" ref="BI3:BI37" si="27">IF(AC3&gt;0,LN(AC3),"")</f>
        <v/>
      </c>
      <c r="BJ3" s="85" t="str">
        <f t="shared" ref="BJ3:BJ37" si="28">IF(AD3&gt;0,LN(AD3),"")</f>
        <v/>
      </c>
      <c r="BK3" s="85" t="str">
        <f t="shared" ref="BK3:BK37" si="29">IF(AE3&gt;0,LN(AE3),"")</f>
        <v/>
      </c>
    </row>
    <row r="4" spans="1:63" x14ac:dyDescent="0.25">
      <c r="A4" s="103">
        <v>2</v>
      </c>
      <c r="B4" s="85"/>
      <c r="C4" s="85"/>
      <c r="D4" s="85"/>
      <c r="E4" s="85"/>
      <c r="F4" s="85"/>
      <c r="G4" s="98"/>
      <c r="H4" s="98"/>
      <c r="I4" s="98"/>
      <c r="J4" s="98"/>
      <c r="K4" s="98"/>
      <c r="L4" s="98"/>
      <c r="M4" s="98"/>
      <c r="N4" s="98"/>
      <c r="O4" s="98"/>
      <c r="P4" s="98"/>
      <c r="Q4" s="98"/>
      <c r="R4" s="98"/>
      <c r="S4" s="98"/>
      <c r="T4" s="98"/>
      <c r="U4" s="98"/>
      <c r="V4" s="98"/>
      <c r="W4" s="98"/>
      <c r="X4" s="98"/>
      <c r="Y4" s="98"/>
      <c r="Z4" s="98"/>
      <c r="AA4" s="98"/>
      <c r="AB4" s="98"/>
      <c r="AC4" s="98"/>
      <c r="AD4" s="98"/>
      <c r="AE4" s="98"/>
      <c r="AF4" s="155"/>
      <c r="AG4" s="155"/>
      <c r="AH4" s="85" t="str">
        <f t="shared" ref="AH4:AH37" si="30">IF(B4&gt;0,LN(B4),"")</f>
        <v/>
      </c>
      <c r="AI4" s="85" t="str">
        <f t="shared" si="1"/>
        <v/>
      </c>
      <c r="AJ4" s="85" t="str">
        <f t="shared" si="2"/>
        <v/>
      </c>
      <c r="AK4" s="85" t="str">
        <f t="shared" si="3"/>
        <v/>
      </c>
      <c r="AL4" s="85" t="str">
        <f t="shared" si="4"/>
        <v/>
      </c>
      <c r="AM4" s="85" t="str">
        <f t="shared" si="5"/>
        <v/>
      </c>
      <c r="AN4" s="85" t="str">
        <f t="shared" si="6"/>
        <v/>
      </c>
      <c r="AO4" s="85" t="str">
        <f t="shared" si="7"/>
        <v/>
      </c>
      <c r="AP4" s="85" t="str">
        <f t="shared" si="8"/>
        <v/>
      </c>
      <c r="AQ4" s="85" t="str">
        <f t="shared" si="9"/>
        <v/>
      </c>
      <c r="AR4" s="85" t="str">
        <f t="shared" si="10"/>
        <v/>
      </c>
      <c r="AS4" s="85" t="str">
        <f t="shared" si="11"/>
        <v/>
      </c>
      <c r="AT4" s="85" t="str">
        <f t="shared" si="12"/>
        <v/>
      </c>
      <c r="AU4" s="85" t="str">
        <f t="shared" si="13"/>
        <v/>
      </c>
      <c r="AV4" s="85" t="str">
        <f t="shared" si="14"/>
        <v/>
      </c>
      <c r="AW4" s="85" t="str">
        <f t="shared" si="15"/>
        <v/>
      </c>
      <c r="AX4" s="85" t="str">
        <f t="shared" si="16"/>
        <v/>
      </c>
      <c r="AY4" s="85" t="str">
        <f t="shared" si="17"/>
        <v/>
      </c>
      <c r="AZ4" s="85" t="str">
        <f t="shared" si="18"/>
        <v/>
      </c>
      <c r="BA4" s="85" t="str">
        <f t="shared" si="19"/>
        <v/>
      </c>
      <c r="BB4" s="85" t="str">
        <f t="shared" si="20"/>
        <v/>
      </c>
      <c r="BC4" s="85" t="str">
        <f t="shared" si="21"/>
        <v/>
      </c>
      <c r="BD4" s="85" t="str">
        <f t="shared" si="22"/>
        <v/>
      </c>
      <c r="BE4" s="85" t="str">
        <f t="shared" si="23"/>
        <v/>
      </c>
      <c r="BF4" s="85" t="str">
        <f t="shared" si="24"/>
        <v/>
      </c>
      <c r="BG4" s="85" t="str">
        <f t="shared" si="25"/>
        <v/>
      </c>
      <c r="BH4" s="85" t="str">
        <f t="shared" si="26"/>
        <v/>
      </c>
      <c r="BI4" s="85" t="str">
        <f t="shared" si="27"/>
        <v/>
      </c>
      <c r="BJ4" s="85" t="str">
        <f t="shared" si="28"/>
        <v/>
      </c>
      <c r="BK4" s="85" t="str">
        <f t="shared" si="29"/>
        <v/>
      </c>
    </row>
    <row r="5" spans="1:63" x14ac:dyDescent="0.25">
      <c r="A5" s="103">
        <v>3</v>
      </c>
      <c r="B5" s="85"/>
      <c r="C5" s="85"/>
      <c r="D5" s="85"/>
      <c r="E5" s="85"/>
      <c r="F5" s="85"/>
      <c r="G5" s="98"/>
      <c r="H5" s="98"/>
      <c r="I5" s="98"/>
      <c r="J5" s="98"/>
      <c r="K5" s="98"/>
      <c r="L5" s="98"/>
      <c r="M5" s="98"/>
      <c r="N5" s="98"/>
      <c r="O5" s="98"/>
      <c r="P5" s="98"/>
      <c r="Q5" s="98"/>
      <c r="R5" s="98"/>
      <c r="S5" s="98"/>
      <c r="T5" s="98"/>
      <c r="U5" s="98"/>
      <c r="V5" s="98"/>
      <c r="W5" s="98"/>
      <c r="X5" s="98"/>
      <c r="Y5" s="98"/>
      <c r="Z5" s="98"/>
      <c r="AA5" s="98"/>
      <c r="AB5" s="98"/>
      <c r="AC5" s="98"/>
      <c r="AD5" s="98"/>
      <c r="AE5" s="98"/>
      <c r="AF5" s="155"/>
      <c r="AG5" s="155"/>
      <c r="AH5" s="85" t="str">
        <f t="shared" si="30"/>
        <v/>
      </c>
      <c r="AI5" s="85" t="str">
        <f t="shared" si="1"/>
        <v/>
      </c>
      <c r="AJ5" s="85" t="str">
        <f t="shared" si="2"/>
        <v/>
      </c>
      <c r="AK5" s="85" t="str">
        <f t="shared" si="3"/>
        <v/>
      </c>
      <c r="AL5" s="85" t="str">
        <f t="shared" si="4"/>
        <v/>
      </c>
      <c r="AM5" s="85" t="str">
        <f t="shared" si="5"/>
        <v/>
      </c>
      <c r="AN5" s="85" t="str">
        <f t="shared" si="6"/>
        <v/>
      </c>
      <c r="AO5" s="85" t="str">
        <f t="shared" si="7"/>
        <v/>
      </c>
      <c r="AP5" s="85" t="str">
        <f t="shared" si="8"/>
        <v/>
      </c>
      <c r="AQ5" s="85" t="str">
        <f t="shared" si="9"/>
        <v/>
      </c>
      <c r="AR5" s="85" t="str">
        <f t="shared" si="10"/>
        <v/>
      </c>
      <c r="AS5" s="85" t="str">
        <f t="shared" si="11"/>
        <v/>
      </c>
      <c r="AT5" s="85" t="str">
        <f t="shared" si="12"/>
        <v/>
      </c>
      <c r="AU5" s="85" t="str">
        <f t="shared" si="13"/>
        <v/>
      </c>
      <c r="AV5" s="85" t="str">
        <f t="shared" si="14"/>
        <v/>
      </c>
      <c r="AW5" s="85" t="str">
        <f t="shared" si="15"/>
        <v/>
      </c>
      <c r="AX5" s="85" t="str">
        <f t="shared" si="16"/>
        <v/>
      </c>
      <c r="AY5" s="85" t="str">
        <f t="shared" si="17"/>
        <v/>
      </c>
      <c r="AZ5" s="85" t="str">
        <f t="shared" si="18"/>
        <v/>
      </c>
      <c r="BA5" s="85" t="str">
        <f t="shared" si="19"/>
        <v/>
      </c>
      <c r="BB5" s="85" t="str">
        <f t="shared" si="20"/>
        <v/>
      </c>
      <c r="BC5" s="85" t="str">
        <f t="shared" si="21"/>
        <v/>
      </c>
      <c r="BD5" s="85" t="str">
        <f t="shared" si="22"/>
        <v/>
      </c>
      <c r="BE5" s="85" t="str">
        <f t="shared" si="23"/>
        <v/>
      </c>
      <c r="BF5" s="85" t="str">
        <f t="shared" si="24"/>
        <v/>
      </c>
      <c r="BG5" s="85" t="str">
        <f t="shared" si="25"/>
        <v/>
      </c>
      <c r="BH5" s="85" t="str">
        <f t="shared" si="26"/>
        <v/>
      </c>
      <c r="BI5" s="85" t="str">
        <f t="shared" si="27"/>
        <v/>
      </c>
      <c r="BJ5" s="85" t="str">
        <f t="shared" si="28"/>
        <v/>
      </c>
      <c r="BK5" s="85" t="str">
        <f t="shared" si="29"/>
        <v/>
      </c>
    </row>
    <row r="6" spans="1:63" x14ac:dyDescent="0.25">
      <c r="A6" s="103">
        <v>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155"/>
      <c r="AG6" s="155"/>
      <c r="AH6" s="85" t="str">
        <f t="shared" si="30"/>
        <v/>
      </c>
      <c r="AI6" s="85" t="str">
        <f t="shared" si="1"/>
        <v/>
      </c>
      <c r="AJ6" s="85" t="str">
        <f t="shared" si="2"/>
        <v/>
      </c>
      <c r="AK6" s="85" t="str">
        <f t="shared" si="3"/>
        <v/>
      </c>
      <c r="AL6" s="85" t="str">
        <f t="shared" si="4"/>
        <v/>
      </c>
      <c r="AM6" s="85" t="str">
        <f t="shared" si="5"/>
        <v/>
      </c>
      <c r="AN6" s="85" t="str">
        <f t="shared" si="6"/>
        <v/>
      </c>
      <c r="AO6" s="85" t="str">
        <f t="shared" si="7"/>
        <v/>
      </c>
      <c r="AP6" s="85" t="str">
        <f t="shared" si="8"/>
        <v/>
      </c>
      <c r="AQ6" s="85" t="str">
        <f t="shared" si="9"/>
        <v/>
      </c>
      <c r="AR6" s="85" t="str">
        <f t="shared" si="10"/>
        <v/>
      </c>
      <c r="AS6" s="85" t="str">
        <f t="shared" si="11"/>
        <v/>
      </c>
      <c r="AT6" s="85" t="str">
        <f t="shared" si="12"/>
        <v/>
      </c>
      <c r="AU6" s="85" t="str">
        <f t="shared" si="13"/>
        <v/>
      </c>
      <c r="AV6" s="85" t="str">
        <f t="shared" si="14"/>
        <v/>
      </c>
      <c r="AW6" s="85" t="str">
        <f t="shared" si="15"/>
        <v/>
      </c>
      <c r="AX6" s="85" t="str">
        <f t="shared" si="16"/>
        <v/>
      </c>
      <c r="AY6" s="85" t="str">
        <f t="shared" si="17"/>
        <v/>
      </c>
      <c r="AZ6" s="85" t="str">
        <f t="shared" si="18"/>
        <v/>
      </c>
      <c r="BA6" s="85" t="str">
        <f t="shared" si="19"/>
        <v/>
      </c>
      <c r="BB6" s="85" t="str">
        <f t="shared" si="20"/>
        <v/>
      </c>
      <c r="BC6" s="85" t="str">
        <f t="shared" si="21"/>
        <v/>
      </c>
      <c r="BD6" s="85" t="str">
        <f t="shared" si="22"/>
        <v/>
      </c>
      <c r="BE6" s="85" t="str">
        <f t="shared" si="23"/>
        <v/>
      </c>
      <c r="BF6" s="85" t="str">
        <f t="shared" si="24"/>
        <v/>
      </c>
      <c r="BG6" s="85" t="str">
        <f t="shared" si="25"/>
        <v/>
      </c>
      <c r="BH6" s="85" t="str">
        <f t="shared" si="26"/>
        <v/>
      </c>
      <c r="BI6" s="85" t="str">
        <f t="shared" si="27"/>
        <v/>
      </c>
      <c r="BJ6" s="85" t="str">
        <f t="shared" si="28"/>
        <v/>
      </c>
      <c r="BK6" s="85" t="str">
        <f t="shared" si="29"/>
        <v/>
      </c>
    </row>
    <row r="7" spans="1:63" x14ac:dyDescent="0.25">
      <c r="A7" s="103">
        <v>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155"/>
      <c r="AG7" s="155"/>
      <c r="AH7" s="85" t="str">
        <f t="shared" si="30"/>
        <v/>
      </c>
      <c r="AI7" s="85" t="str">
        <f t="shared" si="1"/>
        <v/>
      </c>
      <c r="AJ7" s="85" t="str">
        <f t="shared" si="2"/>
        <v/>
      </c>
      <c r="AK7" s="85" t="str">
        <f t="shared" si="3"/>
        <v/>
      </c>
      <c r="AL7" s="85" t="str">
        <f t="shared" si="4"/>
        <v/>
      </c>
      <c r="AM7" s="85" t="str">
        <f t="shared" si="5"/>
        <v/>
      </c>
      <c r="AN7" s="85" t="str">
        <f t="shared" si="6"/>
        <v/>
      </c>
      <c r="AO7" s="85" t="str">
        <f t="shared" si="7"/>
        <v/>
      </c>
      <c r="AP7" s="85" t="str">
        <f t="shared" si="8"/>
        <v/>
      </c>
      <c r="AQ7" s="85" t="str">
        <f t="shared" si="9"/>
        <v/>
      </c>
      <c r="AR7" s="85" t="str">
        <f t="shared" si="10"/>
        <v/>
      </c>
      <c r="AS7" s="85" t="str">
        <f t="shared" si="11"/>
        <v/>
      </c>
      <c r="AT7" s="85" t="str">
        <f t="shared" si="12"/>
        <v/>
      </c>
      <c r="AU7" s="85" t="str">
        <f t="shared" si="13"/>
        <v/>
      </c>
      <c r="AV7" s="85" t="str">
        <f t="shared" si="14"/>
        <v/>
      </c>
      <c r="AW7" s="85" t="str">
        <f t="shared" si="15"/>
        <v/>
      </c>
      <c r="AX7" s="85" t="str">
        <f t="shared" si="16"/>
        <v/>
      </c>
      <c r="AY7" s="85" t="str">
        <f t="shared" si="17"/>
        <v/>
      </c>
      <c r="AZ7" s="85" t="str">
        <f t="shared" si="18"/>
        <v/>
      </c>
      <c r="BA7" s="85" t="str">
        <f t="shared" si="19"/>
        <v/>
      </c>
      <c r="BB7" s="85" t="str">
        <f t="shared" si="20"/>
        <v/>
      </c>
      <c r="BC7" s="85" t="str">
        <f t="shared" si="21"/>
        <v/>
      </c>
      <c r="BD7" s="85" t="str">
        <f t="shared" si="22"/>
        <v/>
      </c>
      <c r="BE7" s="85" t="str">
        <f t="shared" si="23"/>
        <v/>
      </c>
      <c r="BF7" s="85" t="str">
        <f t="shared" si="24"/>
        <v/>
      </c>
      <c r="BG7" s="85" t="str">
        <f t="shared" si="25"/>
        <v/>
      </c>
      <c r="BH7" s="85" t="str">
        <f t="shared" si="26"/>
        <v/>
      </c>
      <c r="BI7" s="85" t="str">
        <f t="shared" si="27"/>
        <v/>
      </c>
      <c r="BJ7" s="85" t="str">
        <f t="shared" si="28"/>
        <v/>
      </c>
      <c r="BK7" s="85" t="str">
        <f t="shared" si="29"/>
        <v/>
      </c>
    </row>
    <row r="8" spans="1:63" x14ac:dyDescent="0.25">
      <c r="A8" s="103">
        <v>6</v>
      </c>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155"/>
      <c r="AG8" s="155"/>
      <c r="AH8" s="85" t="str">
        <f t="shared" si="30"/>
        <v/>
      </c>
      <c r="AI8" s="85" t="str">
        <f t="shared" si="1"/>
        <v/>
      </c>
      <c r="AJ8" s="85" t="str">
        <f t="shared" si="2"/>
        <v/>
      </c>
      <c r="AK8" s="85" t="str">
        <f t="shared" si="3"/>
        <v/>
      </c>
      <c r="AL8" s="85" t="str">
        <f t="shared" si="4"/>
        <v/>
      </c>
      <c r="AM8" s="85" t="str">
        <f t="shared" si="5"/>
        <v/>
      </c>
      <c r="AN8" s="85" t="str">
        <f t="shared" si="6"/>
        <v/>
      </c>
      <c r="AO8" s="85" t="str">
        <f t="shared" si="7"/>
        <v/>
      </c>
      <c r="AP8" s="85" t="str">
        <f t="shared" si="8"/>
        <v/>
      </c>
      <c r="AQ8" s="85" t="str">
        <f t="shared" si="9"/>
        <v/>
      </c>
      <c r="AR8" s="85" t="str">
        <f t="shared" si="10"/>
        <v/>
      </c>
      <c r="AS8" s="85" t="str">
        <f t="shared" si="11"/>
        <v/>
      </c>
      <c r="AT8" s="85" t="str">
        <f t="shared" si="12"/>
        <v/>
      </c>
      <c r="AU8" s="85" t="str">
        <f t="shared" si="13"/>
        <v/>
      </c>
      <c r="AV8" s="85" t="str">
        <f t="shared" si="14"/>
        <v/>
      </c>
      <c r="AW8" s="85" t="str">
        <f t="shared" si="15"/>
        <v/>
      </c>
      <c r="AX8" s="85" t="str">
        <f t="shared" si="16"/>
        <v/>
      </c>
      <c r="AY8" s="85" t="str">
        <f t="shared" si="17"/>
        <v/>
      </c>
      <c r="AZ8" s="85" t="str">
        <f t="shared" si="18"/>
        <v/>
      </c>
      <c r="BA8" s="85" t="str">
        <f t="shared" si="19"/>
        <v/>
      </c>
      <c r="BB8" s="85" t="str">
        <f t="shared" si="20"/>
        <v/>
      </c>
      <c r="BC8" s="85" t="str">
        <f t="shared" si="21"/>
        <v/>
      </c>
      <c r="BD8" s="85" t="str">
        <f t="shared" si="22"/>
        <v/>
      </c>
      <c r="BE8" s="85" t="str">
        <f t="shared" si="23"/>
        <v/>
      </c>
      <c r="BF8" s="85" t="str">
        <f t="shared" si="24"/>
        <v/>
      </c>
      <c r="BG8" s="85" t="str">
        <f t="shared" si="25"/>
        <v/>
      </c>
      <c r="BH8" s="85" t="str">
        <f t="shared" si="26"/>
        <v/>
      </c>
      <c r="BI8" s="85" t="str">
        <f t="shared" si="27"/>
        <v/>
      </c>
      <c r="BJ8" s="85" t="str">
        <f t="shared" si="28"/>
        <v/>
      </c>
      <c r="BK8" s="85" t="str">
        <f t="shared" si="29"/>
        <v/>
      </c>
    </row>
    <row r="9" spans="1:63" x14ac:dyDescent="0.25">
      <c r="A9" s="103">
        <v>7</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155"/>
      <c r="AG9" s="155"/>
      <c r="AH9" s="85" t="str">
        <f t="shared" si="30"/>
        <v/>
      </c>
      <c r="AI9" s="85" t="str">
        <f t="shared" si="1"/>
        <v/>
      </c>
      <c r="AJ9" s="85" t="str">
        <f t="shared" si="2"/>
        <v/>
      </c>
      <c r="AK9" s="85" t="str">
        <f t="shared" si="3"/>
        <v/>
      </c>
      <c r="AL9" s="85" t="str">
        <f t="shared" si="4"/>
        <v/>
      </c>
      <c r="AM9" s="85" t="str">
        <f t="shared" si="5"/>
        <v/>
      </c>
      <c r="AN9" s="85" t="str">
        <f t="shared" si="6"/>
        <v/>
      </c>
      <c r="AO9" s="85" t="str">
        <f t="shared" si="7"/>
        <v/>
      </c>
      <c r="AP9" s="85" t="str">
        <f t="shared" si="8"/>
        <v/>
      </c>
      <c r="AQ9" s="85" t="str">
        <f t="shared" si="9"/>
        <v/>
      </c>
      <c r="AR9" s="85" t="str">
        <f t="shared" si="10"/>
        <v/>
      </c>
      <c r="AS9" s="85" t="str">
        <f t="shared" si="11"/>
        <v/>
      </c>
      <c r="AT9" s="85" t="str">
        <f t="shared" si="12"/>
        <v/>
      </c>
      <c r="AU9" s="85" t="str">
        <f t="shared" si="13"/>
        <v/>
      </c>
      <c r="AV9" s="85" t="str">
        <f t="shared" si="14"/>
        <v/>
      </c>
      <c r="AW9" s="85" t="str">
        <f t="shared" si="15"/>
        <v/>
      </c>
      <c r="AX9" s="85" t="str">
        <f t="shared" si="16"/>
        <v/>
      </c>
      <c r="AY9" s="85" t="str">
        <f t="shared" si="17"/>
        <v/>
      </c>
      <c r="AZ9" s="85" t="str">
        <f t="shared" si="18"/>
        <v/>
      </c>
      <c r="BA9" s="85" t="str">
        <f t="shared" si="19"/>
        <v/>
      </c>
      <c r="BB9" s="85" t="str">
        <f t="shared" si="20"/>
        <v/>
      </c>
      <c r="BC9" s="85" t="str">
        <f t="shared" si="21"/>
        <v/>
      </c>
      <c r="BD9" s="85" t="str">
        <f t="shared" si="22"/>
        <v/>
      </c>
      <c r="BE9" s="85" t="str">
        <f t="shared" si="23"/>
        <v/>
      </c>
      <c r="BF9" s="85" t="str">
        <f t="shared" si="24"/>
        <v/>
      </c>
      <c r="BG9" s="85" t="str">
        <f t="shared" si="25"/>
        <v/>
      </c>
      <c r="BH9" s="85" t="str">
        <f t="shared" si="26"/>
        <v/>
      </c>
      <c r="BI9" s="85" t="str">
        <f t="shared" si="27"/>
        <v/>
      </c>
      <c r="BJ9" s="85" t="str">
        <f t="shared" si="28"/>
        <v/>
      </c>
      <c r="BK9" s="85" t="str">
        <f t="shared" si="29"/>
        <v/>
      </c>
    </row>
    <row r="10" spans="1:63" x14ac:dyDescent="0.25">
      <c r="A10" s="103">
        <v>8</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155"/>
      <c r="AG10" s="155"/>
      <c r="AH10" s="85" t="str">
        <f t="shared" si="30"/>
        <v/>
      </c>
      <c r="AI10" s="85" t="str">
        <f t="shared" si="1"/>
        <v/>
      </c>
      <c r="AJ10" s="85" t="str">
        <f t="shared" si="2"/>
        <v/>
      </c>
      <c r="AK10" s="85" t="str">
        <f t="shared" si="3"/>
        <v/>
      </c>
      <c r="AL10" s="85" t="str">
        <f t="shared" si="4"/>
        <v/>
      </c>
      <c r="AM10" s="85" t="str">
        <f t="shared" si="5"/>
        <v/>
      </c>
      <c r="AN10" s="85" t="str">
        <f t="shared" si="6"/>
        <v/>
      </c>
      <c r="AO10" s="85" t="str">
        <f t="shared" si="7"/>
        <v/>
      </c>
      <c r="AP10" s="85" t="str">
        <f t="shared" si="8"/>
        <v/>
      </c>
      <c r="AQ10" s="85" t="str">
        <f t="shared" si="9"/>
        <v/>
      </c>
      <c r="AR10" s="85" t="str">
        <f t="shared" si="10"/>
        <v/>
      </c>
      <c r="AS10" s="85" t="str">
        <f t="shared" si="11"/>
        <v/>
      </c>
      <c r="AT10" s="85" t="str">
        <f t="shared" si="12"/>
        <v/>
      </c>
      <c r="AU10" s="85" t="str">
        <f t="shared" si="13"/>
        <v/>
      </c>
      <c r="AV10" s="85" t="str">
        <f t="shared" si="14"/>
        <v/>
      </c>
      <c r="AW10" s="85" t="str">
        <f t="shared" si="15"/>
        <v/>
      </c>
      <c r="AX10" s="85" t="str">
        <f t="shared" si="16"/>
        <v/>
      </c>
      <c r="AY10" s="85" t="str">
        <f t="shared" si="17"/>
        <v/>
      </c>
      <c r="AZ10" s="85" t="str">
        <f t="shared" si="18"/>
        <v/>
      </c>
      <c r="BA10" s="85" t="str">
        <f t="shared" si="19"/>
        <v/>
      </c>
      <c r="BB10" s="85" t="str">
        <f t="shared" si="20"/>
        <v/>
      </c>
      <c r="BC10" s="85" t="str">
        <f t="shared" si="21"/>
        <v/>
      </c>
      <c r="BD10" s="85" t="str">
        <f t="shared" si="22"/>
        <v/>
      </c>
      <c r="BE10" s="85" t="str">
        <f t="shared" si="23"/>
        <v/>
      </c>
      <c r="BF10" s="85" t="str">
        <f t="shared" si="24"/>
        <v/>
      </c>
      <c r="BG10" s="85" t="str">
        <f t="shared" si="25"/>
        <v/>
      </c>
      <c r="BH10" s="85" t="str">
        <f t="shared" si="26"/>
        <v/>
      </c>
      <c r="BI10" s="85" t="str">
        <f t="shared" si="27"/>
        <v/>
      </c>
      <c r="BJ10" s="85" t="str">
        <f t="shared" si="28"/>
        <v/>
      </c>
      <c r="BK10" s="85" t="str">
        <f t="shared" si="29"/>
        <v/>
      </c>
    </row>
    <row r="11" spans="1:63" x14ac:dyDescent="0.25">
      <c r="A11" s="103">
        <v>9</v>
      </c>
      <c r="B11" s="104"/>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155"/>
      <c r="AG11" s="155"/>
      <c r="AH11" s="85" t="str">
        <f t="shared" si="30"/>
        <v/>
      </c>
      <c r="AI11" s="85" t="str">
        <f t="shared" si="1"/>
        <v/>
      </c>
      <c r="AJ11" s="85" t="str">
        <f t="shared" si="2"/>
        <v/>
      </c>
      <c r="AK11" s="85" t="str">
        <f t="shared" si="3"/>
        <v/>
      </c>
      <c r="AL11" s="85" t="str">
        <f t="shared" si="4"/>
        <v/>
      </c>
      <c r="AM11" s="85" t="str">
        <f t="shared" si="5"/>
        <v/>
      </c>
      <c r="AN11" s="85" t="str">
        <f t="shared" si="6"/>
        <v/>
      </c>
      <c r="AO11" s="85" t="str">
        <f t="shared" si="7"/>
        <v/>
      </c>
      <c r="AP11" s="85" t="str">
        <f t="shared" si="8"/>
        <v/>
      </c>
      <c r="AQ11" s="85" t="str">
        <f t="shared" si="9"/>
        <v/>
      </c>
      <c r="AR11" s="85" t="str">
        <f t="shared" si="10"/>
        <v/>
      </c>
      <c r="AS11" s="85" t="str">
        <f t="shared" si="11"/>
        <v/>
      </c>
      <c r="AT11" s="85" t="str">
        <f t="shared" si="12"/>
        <v/>
      </c>
      <c r="AU11" s="85" t="str">
        <f t="shared" si="13"/>
        <v/>
      </c>
      <c r="AV11" s="85" t="str">
        <f t="shared" si="14"/>
        <v/>
      </c>
      <c r="AW11" s="85" t="str">
        <f t="shared" si="15"/>
        <v/>
      </c>
      <c r="AX11" s="85" t="str">
        <f t="shared" si="16"/>
        <v/>
      </c>
      <c r="AY11" s="85" t="str">
        <f t="shared" si="17"/>
        <v/>
      </c>
      <c r="AZ11" s="85" t="str">
        <f t="shared" si="18"/>
        <v/>
      </c>
      <c r="BA11" s="85" t="str">
        <f t="shared" si="19"/>
        <v/>
      </c>
      <c r="BB11" s="85" t="str">
        <f t="shared" si="20"/>
        <v/>
      </c>
      <c r="BC11" s="85" t="str">
        <f t="shared" si="21"/>
        <v/>
      </c>
      <c r="BD11" s="85" t="str">
        <f t="shared" si="22"/>
        <v/>
      </c>
      <c r="BE11" s="85" t="str">
        <f t="shared" si="23"/>
        <v/>
      </c>
      <c r="BF11" s="85" t="str">
        <f t="shared" si="24"/>
        <v/>
      </c>
      <c r="BG11" s="85" t="str">
        <f t="shared" si="25"/>
        <v/>
      </c>
      <c r="BH11" s="85" t="str">
        <f t="shared" si="26"/>
        <v/>
      </c>
      <c r="BI11" s="85" t="str">
        <f t="shared" si="27"/>
        <v/>
      </c>
      <c r="BJ11" s="85" t="str">
        <f t="shared" si="28"/>
        <v/>
      </c>
      <c r="BK11" s="85" t="str">
        <f t="shared" si="29"/>
        <v/>
      </c>
    </row>
    <row r="12" spans="1:63" x14ac:dyDescent="0.25">
      <c r="A12" s="103">
        <v>10</v>
      </c>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155"/>
      <c r="AG12" s="155"/>
      <c r="AH12" s="85" t="str">
        <f t="shared" si="30"/>
        <v/>
      </c>
      <c r="AI12" s="85" t="str">
        <f t="shared" si="1"/>
        <v/>
      </c>
      <c r="AJ12" s="85" t="str">
        <f t="shared" si="2"/>
        <v/>
      </c>
      <c r="AK12" s="85" t="str">
        <f t="shared" si="3"/>
        <v/>
      </c>
      <c r="AL12" s="85" t="str">
        <f t="shared" si="4"/>
        <v/>
      </c>
      <c r="AM12" s="85" t="str">
        <f t="shared" si="5"/>
        <v/>
      </c>
      <c r="AN12" s="85" t="str">
        <f t="shared" si="6"/>
        <v/>
      </c>
      <c r="AO12" s="85" t="str">
        <f t="shared" si="7"/>
        <v/>
      </c>
      <c r="AP12" s="85" t="str">
        <f t="shared" si="8"/>
        <v/>
      </c>
      <c r="AQ12" s="85" t="str">
        <f t="shared" si="9"/>
        <v/>
      </c>
      <c r="AR12" s="85" t="str">
        <f t="shared" si="10"/>
        <v/>
      </c>
      <c r="AS12" s="85" t="str">
        <f t="shared" si="11"/>
        <v/>
      </c>
      <c r="AT12" s="85" t="str">
        <f t="shared" si="12"/>
        <v/>
      </c>
      <c r="AU12" s="85" t="str">
        <f t="shared" si="13"/>
        <v/>
      </c>
      <c r="AV12" s="85" t="str">
        <f t="shared" si="14"/>
        <v/>
      </c>
      <c r="AW12" s="85" t="str">
        <f t="shared" si="15"/>
        <v/>
      </c>
      <c r="AX12" s="85" t="str">
        <f t="shared" si="16"/>
        <v/>
      </c>
      <c r="AY12" s="85" t="str">
        <f t="shared" si="17"/>
        <v/>
      </c>
      <c r="AZ12" s="85" t="str">
        <f t="shared" si="18"/>
        <v/>
      </c>
      <c r="BA12" s="85" t="str">
        <f t="shared" si="19"/>
        <v/>
      </c>
      <c r="BB12" s="85" t="str">
        <f t="shared" si="20"/>
        <v/>
      </c>
      <c r="BC12" s="85" t="str">
        <f t="shared" si="21"/>
        <v/>
      </c>
      <c r="BD12" s="85" t="str">
        <f t="shared" si="22"/>
        <v/>
      </c>
      <c r="BE12" s="85" t="str">
        <f t="shared" si="23"/>
        <v/>
      </c>
      <c r="BF12" s="85" t="str">
        <f t="shared" si="24"/>
        <v/>
      </c>
      <c r="BG12" s="85" t="str">
        <f t="shared" si="25"/>
        <v/>
      </c>
      <c r="BH12" s="85" t="str">
        <f t="shared" si="26"/>
        <v/>
      </c>
      <c r="BI12" s="85" t="str">
        <f t="shared" si="27"/>
        <v/>
      </c>
      <c r="BJ12" s="85" t="str">
        <f t="shared" si="28"/>
        <v/>
      </c>
      <c r="BK12" s="85" t="str">
        <f t="shared" si="29"/>
        <v/>
      </c>
    </row>
    <row r="13" spans="1:63" x14ac:dyDescent="0.25">
      <c r="A13" s="103">
        <v>11</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155"/>
      <c r="AG13" s="155"/>
      <c r="AH13" s="85" t="str">
        <f t="shared" si="30"/>
        <v/>
      </c>
      <c r="AI13" s="85" t="str">
        <f t="shared" si="1"/>
        <v/>
      </c>
      <c r="AJ13" s="85" t="str">
        <f t="shared" si="2"/>
        <v/>
      </c>
      <c r="AK13" s="85" t="str">
        <f t="shared" si="3"/>
        <v/>
      </c>
      <c r="AL13" s="85" t="str">
        <f t="shared" si="4"/>
        <v/>
      </c>
      <c r="AM13" s="85" t="str">
        <f t="shared" si="5"/>
        <v/>
      </c>
      <c r="AN13" s="85" t="str">
        <f t="shared" si="6"/>
        <v/>
      </c>
      <c r="AO13" s="85" t="str">
        <f t="shared" si="7"/>
        <v/>
      </c>
      <c r="AP13" s="85" t="str">
        <f t="shared" si="8"/>
        <v/>
      </c>
      <c r="AQ13" s="85" t="str">
        <f t="shared" si="9"/>
        <v/>
      </c>
      <c r="AR13" s="85" t="str">
        <f t="shared" si="10"/>
        <v/>
      </c>
      <c r="AS13" s="85" t="str">
        <f t="shared" si="11"/>
        <v/>
      </c>
      <c r="AT13" s="85" t="str">
        <f t="shared" si="12"/>
        <v/>
      </c>
      <c r="AU13" s="85" t="str">
        <f t="shared" si="13"/>
        <v/>
      </c>
      <c r="AV13" s="85" t="str">
        <f t="shared" si="14"/>
        <v/>
      </c>
      <c r="AW13" s="85" t="str">
        <f t="shared" si="15"/>
        <v/>
      </c>
      <c r="AX13" s="85" t="str">
        <f t="shared" si="16"/>
        <v/>
      </c>
      <c r="AY13" s="85" t="str">
        <f t="shared" si="17"/>
        <v/>
      </c>
      <c r="AZ13" s="85" t="str">
        <f t="shared" si="18"/>
        <v/>
      </c>
      <c r="BA13" s="85" t="str">
        <f t="shared" si="19"/>
        <v/>
      </c>
      <c r="BB13" s="85" t="str">
        <f t="shared" si="20"/>
        <v/>
      </c>
      <c r="BC13" s="85" t="str">
        <f t="shared" si="21"/>
        <v/>
      </c>
      <c r="BD13" s="85" t="str">
        <f t="shared" si="22"/>
        <v/>
      </c>
      <c r="BE13" s="85" t="str">
        <f t="shared" si="23"/>
        <v/>
      </c>
      <c r="BF13" s="85" t="str">
        <f t="shared" si="24"/>
        <v/>
      </c>
      <c r="BG13" s="85" t="str">
        <f t="shared" si="25"/>
        <v/>
      </c>
      <c r="BH13" s="85" t="str">
        <f t="shared" si="26"/>
        <v/>
      </c>
      <c r="BI13" s="85" t="str">
        <f t="shared" si="27"/>
        <v/>
      </c>
      <c r="BJ13" s="85" t="str">
        <f t="shared" si="28"/>
        <v/>
      </c>
      <c r="BK13" s="85" t="str">
        <f t="shared" si="29"/>
        <v/>
      </c>
    </row>
    <row r="14" spans="1:63" x14ac:dyDescent="0.25">
      <c r="A14" s="103">
        <v>12</v>
      </c>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155"/>
      <c r="AG14" s="155"/>
      <c r="AH14" s="85" t="str">
        <f t="shared" si="30"/>
        <v/>
      </c>
      <c r="AI14" s="85" t="str">
        <f t="shared" si="1"/>
        <v/>
      </c>
      <c r="AJ14" s="85" t="str">
        <f t="shared" si="2"/>
        <v/>
      </c>
      <c r="AK14" s="85" t="str">
        <f t="shared" si="3"/>
        <v/>
      </c>
      <c r="AL14" s="85" t="str">
        <f t="shared" si="4"/>
        <v/>
      </c>
      <c r="AM14" s="85" t="str">
        <f t="shared" si="5"/>
        <v/>
      </c>
      <c r="AN14" s="85" t="str">
        <f t="shared" si="6"/>
        <v/>
      </c>
      <c r="AO14" s="85" t="str">
        <f t="shared" si="7"/>
        <v/>
      </c>
      <c r="AP14" s="85" t="str">
        <f t="shared" si="8"/>
        <v/>
      </c>
      <c r="AQ14" s="85" t="str">
        <f t="shared" si="9"/>
        <v/>
      </c>
      <c r="AR14" s="85" t="str">
        <f t="shared" si="10"/>
        <v/>
      </c>
      <c r="AS14" s="85" t="str">
        <f t="shared" si="11"/>
        <v/>
      </c>
      <c r="AT14" s="85" t="str">
        <f t="shared" si="12"/>
        <v/>
      </c>
      <c r="AU14" s="85" t="str">
        <f t="shared" si="13"/>
        <v/>
      </c>
      <c r="AV14" s="85" t="str">
        <f t="shared" si="14"/>
        <v/>
      </c>
      <c r="AW14" s="85" t="str">
        <f t="shared" si="15"/>
        <v/>
      </c>
      <c r="AX14" s="85" t="str">
        <f t="shared" si="16"/>
        <v/>
      </c>
      <c r="AY14" s="85" t="str">
        <f t="shared" si="17"/>
        <v/>
      </c>
      <c r="AZ14" s="85" t="str">
        <f t="shared" si="18"/>
        <v/>
      </c>
      <c r="BA14" s="85" t="str">
        <f t="shared" si="19"/>
        <v/>
      </c>
      <c r="BB14" s="85" t="str">
        <f t="shared" si="20"/>
        <v/>
      </c>
      <c r="BC14" s="85" t="str">
        <f t="shared" si="21"/>
        <v/>
      </c>
      <c r="BD14" s="85" t="str">
        <f t="shared" si="22"/>
        <v/>
      </c>
      <c r="BE14" s="85" t="str">
        <f t="shared" si="23"/>
        <v/>
      </c>
      <c r="BF14" s="85" t="str">
        <f t="shared" si="24"/>
        <v/>
      </c>
      <c r="BG14" s="85" t="str">
        <f t="shared" si="25"/>
        <v/>
      </c>
      <c r="BH14" s="85" t="str">
        <f t="shared" si="26"/>
        <v/>
      </c>
      <c r="BI14" s="85" t="str">
        <f t="shared" si="27"/>
        <v/>
      </c>
      <c r="BJ14" s="85" t="str">
        <f t="shared" si="28"/>
        <v/>
      </c>
      <c r="BK14" s="85" t="str">
        <f t="shared" si="29"/>
        <v/>
      </c>
    </row>
    <row r="15" spans="1:63" x14ac:dyDescent="0.25">
      <c r="A15" s="103">
        <v>13</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155"/>
      <c r="AG15" s="155"/>
      <c r="AH15" s="85" t="str">
        <f t="shared" si="30"/>
        <v/>
      </c>
      <c r="AI15" s="85" t="str">
        <f t="shared" si="1"/>
        <v/>
      </c>
      <c r="AJ15" s="85" t="str">
        <f t="shared" si="2"/>
        <v/>
      </c>
      <c r="AK15" s="85" t="str">
        <f t="shared" si="3"/>
        <v/>
      </c>
      <c r="AL15" s="85" t="str">
        <f t="shared" si="4"/>
        <v/>
      </c>
      <c r="AM15" s="85" t="str">
        <f t="shared" si="5"/>
        <v/>
      </c>
      <c r="AN15" s="85" t="str">
        <f t="shared" si="6"/>
        <v/>
      </c>
      <c r="AO15" s="85" t="str">
        <f t="shared" si="7"/>
        <v/>
      </c>
      <c r="AP15" s="85" t="str">
        <f t="shared" si="8"/>
        <v/>
      </c>
      <c r="AQ15" s="85" t="str">
        <f t="shared" si="9"/>
        <v/>
      </c>
      <c r="AR15" s="85" t="str">
        <f t="shared" si="10"/>
        <v/>
      </c>
      <c r="AS15" s="85" t="str">
        <f t="shared" si="11"/>
        <v/>
      </c>
      <c r="AT15" s="85" t="str">
        <f t="shared" si="12"/>
        <v/>
      </c>
      <c r="AU15" s="85" t="str">
        <f t="shared" si="13"/>
        <v/>
      </c>
      <c r="AV15" s="85" t="str">
        <f t="shared" si="14"/>
        <v/>
      </c>
      <c r="AW15" s="85" t="str">
        <f t="shared" si="15"/>
        <v/>
      </c>
      <c r="AX15" s="85" t="str">
        <f t="shared" si="16"/>
        <v/>
      </c>
      <c r="AY15" s="85" t="str">
        <f t="shared" si="17"/>
        <v/>
      </c>
      <c r="AZ15" s="85" t="str">
        <f t="shared" si="18"/>
        <v/>
      </c>
      <c r="BA15" s="85" t="str">
        <f t="shared" si="19"/>
        <v/>
      </c>
      <c r="BB15" s="85" t="str">
        <f t="shared" si="20"/>
        <v/>
      </c>
      <c r="BC15" s="85" t="str">
        <f t="shared" si="21"/>
        <v/>
      </c>
      <c r="BD15" s="85" t="str">
        <f t="shared" si="22"/>
        <v/>
      </c>
      <c r="BE15" s="85" t="str">
        <f t="shared" si="23"/>
        <v/>
      </c>
      <c r="BF15" s="85" t="str">
        <f t="shared" si="24"/>
        <v/>
      </c>
      <c r="BG15" s="85" t="str">
        <f t="shared" si="25"/>
        <v/>
      </c>
      <c r="BH15" s="85" t="str">
        <f t="shared" si="26"/>
        <v/>
      </c>
      <c r="BI15" s="85" t="str">
        <f t="shared" si="27"/>
        <v/>
      </c>
      <c r="BJ15" s="85" t="str">
        <f t="shared" si="28"/>
        <v/>
      </c>
      <c r="BK15" s="85" t="str">
        <f t="shared" si="29"/>
        <v/>
      </c>
    </row>
    <row r="16" spans="1:63" x14ac:dyDescent="0.25">
      <c r="A16" s="103">
        <v>14</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155"/>
      <c r="AG16" s="155"/>
      <c r="AH16" s="85" t="str">
        <f t="shared" si="30"/>
        <v/>
      </c>
      <c r="AI16" s="85" t="str">
        <f t="shared" si="1"/>
        <v/>
      </c>
      <c r="AJ16" s="85" t="str">
        <f t="shared" si="2"/>
        <v/>
      </c>
      <c r="AK16" s="85" t="str">
        <f t="shared" si="3"/>
        <v/>
      </c>
      <c r="AL16" s="85" t="str">
        <f t="shared" si="4"/>
        <v/>
      </c>
      <c r="AM16" s="85" t="str">
        <f t="shared" si="5"/>
        <v/>
      </c>
      <c r="AN16" s="85" t="str">
        <f t="shared" si="6"/>
        <v/>
      </c>
      <c r="AO16" s="85" t="str">
        <f t="shared" si="7"/>
        <v/>
      </c>
      <c r="AP16" s="85" t="str">
        <f t="shared" si="8"/>
        <v/>
      </c>
      <c r="AQ16" s="85" t="str">
        <f t="shared" si="9"/>
        <v/>
      </c>
      <c r="AR16" s="85" t="str">
        <f t="shared" si="10"/>
        <v/>
      </c>
      <c r="AS16" s="85" t="str">
        <f t="shared" si="11"/>
        <v/>
      </c>
      <c r="AT16" s="85" t="str">
        <f t="shared" si="12"/>
        <v/>
      </c>
      <c r="AU16" s="85" t="str">
        <f t="shared" si="13"/>
        <v/>
      </c>
      <c r="AV16" s="85" t="str">
        <f t="shared" si="14"/>
        <v/>
      </c>
      <c r="AW16" s="85" t="str">
        <f t="shared" si="15"/>
        <v/>
      </c>
      <c r="AX16" s="85" t="str">
        <f t="shared" si="16"/>
        <v/>
      </c>
      <c r="AY16" s="85" t="str">
        <f t="shared" si="17"/>
        <v/>
      </c>
      <c r="AZ16" s="85" t="str">
        <f t="shared" si="18"/>
        <v/>
      </c>
      <c r="BA16" s="85" t="str">
        <f t="shared" si="19"/>
        <v/>
      </c>
      <c r="BB16" s="85" t="str">
        <f t="shared" si="20"/>
        <v/>
      </c>
      <c r="BC16" s="85" t="str">
        <f t="shared" si="21"/>
        <v/>
      </c>
      <c r="BD16" s="85" t="str">
        <f t="shared" si="22"/>
        <v/>
      </c>
      <c r="BE16" s="85" t="str">
        <f t="shared" si="23"/>
        <v/>
      </c>
      <c r="BF16" s="85" t="str">
        <f t="shared" si="24"/>
        <v/>
      </c>
      <c r="BG16" s="85" t="str">
        <f t="shared" si="25"/>
        <v/>
      </c>
      <c r="BH16" s="85" t="str">
        <f t="shared" si="26"/>
        <v/>
      </c>
      <c r="BI16" s="85" t="str">
        <f t="shared" si="27"/>
        <v/>
      </c>
      <c r="BJ16" s="85" t="str">
        <f t="shared" si="28"/>
        <v/>
      </c>
      <c r="BK16" s="85" t="str">
        <f t="shared" si="29"/>
        <v/>
      </c>
    </row>
    <row r="17" spans="1:63" x14ac:dyDescent="0.25">
      <c r="A17" s="103">
        <v>15</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155"/>
      <c r="AG17" s="155"/>
      <c r="AH17" s="85" t="str">
        <f t="shared" si="30"/>
        <v/>
      </c>
      <c r="AI17" s="85" t="str">
        <f t="shared" si="1"/>
        <v/>
      </c>
      <c r="AJ17" s="85" t="str">
        <f t="shared" si="2"/>
        <v/>
      </c>
      <c r="AK17" s="85" t="str">
        <f t="shared" si="3"/>
        <v/>
      </c>
      <c r="AL17" s="85" t="str">
        <f t="shared" si="4"/>
        <v/>
      </c>
      <c r="AM17" s="85" t="str">
        <f t="shared" si="5"/>
        <v/>
      </c>
      <c r="AN17" s="85" t="str">
        <f t="shared" si="6"/>
        <v/>
      </c>
      <c r="AO17" s="85" t="str">
        <f t="shared" si="7"/>
        <v/>
      </c>
      <c r="AP17" s="85" t="str">
        <f t="shared" si="8"/>
        <v/>
      </c>
      <c r="AQ17" s="85" t="str">
        <f t="shared" si="9"/>
        <v/>
      </c>
      <c r="AR17" s="85" t="str">
        <f t="shared" si="10"/>
        <v/>
      </c>
      <c r="AS17" s="85" t="str">
        <f t="shared" si="11"/>
        <v/>
      </c>
      <c r="AT17" s="85" t="str">
        <f t="shared" si="12"/>
        <v/>
      </c>
      <c r="AU17" s="85" t="str">
        <f t="shared" si="13"/>
        <v/>
      </c>
      <c r="AV17" s="85" t="str">
        <f t="shared" si="14"/>
        <v/>
      </c>
      <c r="AW17" s="85" t="str">
        <f t="shared" si="15"/>
        <v/>
      </c>
      <c r="AX17" s="85" t="str">
        <f t="shared" si="16"/>
        <v/>
      </c>
      <c r="AY17" s="85" t="str">
        <f t="shared" si="17"/>
        <v/>
      </c>
      <c r="AZ17" s="85" t="str">
        <f t="shared" si="18"/>
        <v/>
      </c>
      <c r="BA17" s="85" t="str">
        <f t="shared" si="19"/>
        <v/>
      </c>
      <c r="BB17" s="85" t="str">
        <f t="shared" si="20"/>
        <v/>
      </c>
      <c r="BC17" s="85" t="str">
        <f t="shared" si="21"/>
        <v/>
      </c>
      <c r="BD17" s="85" t="str">
        <f t="shared" si="22"/>
        <v/>
      </c>
      <c r="BE17" s="85" t="str">
        <f t="shared" si="23"/>
        <v/>
      </c>
      <c r="BF17" s="85" t="str">
        <f t="shared" si="24"/>
        <v/>
      </c>
      <c r="BG17" s="85" t="str">
        <f t="shared" si="25"/>
        <v/>
      </c>
      <c r="BH17" s="85" t="str">
        <f t="shared" si="26"/>
        <v/>
      </c>
      <c r="BI17" s="85" t="str">
        <f t="shared" si="27"/>
        <v/>
      </c>
      <c r="BJ17" s="85" t="str">
        <f t="shared" si="28"/>
        <v/>
      </c>
      <c r="BK17" s="85" t="str">
        <f t="shared" si="29"/>
        <v/>
      </c>
    </row>
    <row r="18" spans="1:63" x14ac:dyDescent="0.25">
      <c r="A18" s="103">
        <v>16</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155"/>
      <c r="AG18" s="155"/>
      <c r="AH18" s="85" t="str">
        <f t="shared" si="30"/>
        <v/>
      </c>
      <c r="AI18" s="85" t="str">
        <f t="shared" si="1"/>
        <v/>
      </c>
      <c r="AJ18" s="85" t="str">
        <f t="shared" si="2"/>
        <v/>
      </c>
      <c r="AK18" s="85" t="str">
        <f t="shared" si="3"/>
        <v/>
      </c>
      <c r="AL18" s="85" t="str">
        <f t="shared" si="4"/>
        <v/>
      </c>
      <c r="AM18" s="85" t="str">
        <f t="shared" si="5"/>
        <v/>
      </c>
      <c r="AN18" s="85" t="str">
        <f t="shared" si="6"/>
        <v/>
      </c>
      <c r="AO18" s="85" t="str">
        <f t="shared" si="7"/>
        <v/>
      </c>
      <c r="AP18" s="85" t="str">
        <f t="shared" si="8"/>
        <v/>
      </c>
      <c r="AQ18" s="85" t="str">
        <f t="shared" si="9"/>
        <v/>
      </c>
      <c r="AR18" s="85" t="str">
        <f t="shared" si="10"/>
        <v/>
      </c>
      <c r="AS18" s="85" t="str">
        <f t="shared" si="11"/>
        <v/>
      </c>
      <c r="AT18" s="85" t="str">
        <f t="shared" si="12"/>
        <v/>
      </c>
      <c r="AU18" s="85" t="str">
        <f t="shared" si="13"/>
        <v/>
      </c>
      <c r="AV18" s="85" t="str">
        <f t="shared" si="14"/>
        <v/>
      </c>
      <c r="AW18" s="85" t="str">
        <f t="shared" si="15"/>
        <v/>
      </c>
      <c r="AX18" s="85" t="str">
        <f t="shared" si="16"/>
        <v/>
      </c>
      <c r="AY18" s="85" t="str">
        <f t="shared" si="17"/>
        <v/>
      </c>
      <c r="AZ18" s="85" t="str">
        <f t="shared" si="18"/>
        <v/>
      </c>
      <c r="BA18" s="85" t="str">
        <f t="shared" si="19"/>
        <v/>
      </c>
      <c r="BB18" s="85" t="str">
        <f t="shared" si="20"/>
        <v/>
      </c>
      <c r="BC18" s="85" t="str">
        <f t="shared" si="21"/>
        <v/>
      </c>
      <c r="BD18" s="85" t="str">
        <f t="shared" si="22"/>
        <v/>
      </c>
      <c r="BE18" s="85" t="str">
        <f t="shared" si="23"/>
        <v/>
      </c>
      <c r="BF18" s="85" t="str">
        <f t="shared" si="24"/>
        <v/>
      </c>
      <c r="BG18" s="85" t="str">
        <f t="shared" si="25"/>
        <v/>
      </c>
      <c r="BH18" s="85" t="str">
        <f t="shared" si="26"/>
        <v/>
      </c>
      <c r="BI18" s="85" t="str">
        <f t="shared" si="27"/>
        <v/>
      </c>
      <c r="BJ18" s="85" t="str">
        <f t="shared" si="28"/>
        <v/>
      </c>
      <c r="BK18" s="85" t="str">
        <f t="shared" si="29"/>
        <v/>
      </c>
    </row>
    <row r="19" spans="1:63" x14ac:dyDescent="0.25">
      <c r="A19" s="103">
        <v>17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155"/>
      <c r="AG19" s="155"/>
      <c r="AH19" s="85" t="str">
        <f t="shared" si="30"/>
        <v/>
      </c>
      <c r="AI19" s="85" t="str">
        <f t="shared" si="1"/>
        <v/>
      </c>
      <c r="AJ19" s="85" t="str">
        <f t="shared" si="2"/>
        <v/>
      </c>
      <c r="AK19" s="85" t="str">
        <f t="shared" si="3"/>
        <v/>
      </c>
      <c r="AL19" s="85" t="str">
        <f t="shared" si="4"/>
        <v/>
      </c>
      <c r="AM19" s="85" t="str">
        <f t="shared" si="5"/>
        <v/>
      </c>
      <c r="AN19" s="85" t="str">
        <f t="shared" si="6"/>
        <v/>
      </c>
      <c r="AO19" s="85" t="str">
        <f t="shared" si="7"/>
        <v/>
      </c>
      <c r="AP19" s="85" t="str">
        <f t="shared" si="8"/>
        <v/>
      </c>
      <c r="AQ19" s="85" t="str">
        <f t="shared" si="9"/>
        <v/>
      </c>
      <c r="AR19" s="85" t="str">
        <f t="shared" si="10"/>
        <v/>
      </c>
      <c r="AS19" s="85" t="str">
        <f t="shared" si="11"/>
        <v/>
      </c>
      <c r="AT19" s="85" t="str">
        <f t="shared" si="12"/>
        <v/>
      </c>
      <c r="AU19" s="85" t="str">
        <f t="shared" si="13"/>
        <v/>
      </c>
      <c r="AV19" s="85" t="str">
        <f t="shared" si="14"/>
        <v/>
      </c>
      <c r="AW19" s="85" t="str">
        <f t="shared" si="15"/>
        <v/>
      </c>
      <c r="AX19" s="85" t="str">
        <f t="shared" si="16"/>
        <v/>
      </c>
      <c r="AY19" s="85" t="str">
        <f t="shared" si="17"/>
        <v/>
      </c>
      <c r="AZ19" s="85" t="str">
        <f t="shared" si="18"/>
        <v/>
      </c>
      <c r="BA19" s="85" t="str">
        <f t="shared" si="19"/>
        <v/>
      </c>
      <c r="BB19" s="85" t="str">
        <f t="shared" si="20"/>
        <v/>
      </c>
      <c r="BC19" s="85" t="str">
        <f t="shared" si="21"/>
        <v/>
      </c>
      <c r="BD19" s="85" t="str">
        <f t="shared" si="22"/>
        <v/>
      </c>
      <c r="BE19" s="85" t="str">
        <f t="shared" si="23"/>
        <v/>
      </c>
      <c r="BF19" s="85" t="str">
        <f t="shared" si="24"/>
        <v/>
      </c>
      <c r="BG19" s="85" t="str">
        <f t="shared" si="25"/>
        <v/>
      </c>
      <c r="BH19" s="85" t="str">
        <f t="shared" si="26"/>
        <v/>
      </c>
      <c r="BI19" s="85" t="str">
        <f t="shared" si="27"/>
        <v/>
      </c>
      <c r="BJ19" s="85" t="str">
        <f t="shared" si="28"/>
        <v/>
      </c>
      <c r="BK19" s="85" t="str">
        <f t="shared" si="29"/>
        <v/>
      </c>
    </row>
    <row r="20" spans="1:63" x14ac:dyDescent="0.25">
      <c r="A20" s="103">
        <v>18</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155"/>
      <c r="AG20" s="155"/>
      <c r="AH20" s="85" t="str">
        <f t="shared" si="30"/>
        <v/>
      </c>
      <c r="AI20" s="85" t="str">
        <f t="shared" si="1"/>
        <v/>
      </c>
      <c r="AJ20" s="85" t="str">
        <f t="shared" si="2"/>
        <v/>
      </c>
      <c r="AK20" s="85" t="str">
        <f t="shared" si="3"/>
        <v/>
      </c>
      <c r="AL20" s="85" t="str">
        <f t="shared" si="4"/>
        <v/>
      </c>
      <c r="AM20" s="85" t="str">
        <f t="shared" si="5"/>
        <v/>
      </c>
      <c r="AN20" s="85" t="str">
        <f t="shared" si="6"/>
        <v/>
      </c>
      <c r="AO20" s="85" t="str">
        <f t="shared" si="7"/>
        <v/>
      </c>
      <c r="AP20" s="85" t="str">
        <f t="shared" si="8"/>
        <v/>
      </c>
      <c r="AQ20" s="85" t="str">
        <f t="shared" si="9"/>
        <v/>
      </c>
      <c r="AR20" s="85" t="str">
        <f t="shared" si="10"/>
        <v/>
      </c>
      <c r="AS20" s="85" t="str">
        <f t="shared" si="11"/>
        <v/>
      </c>
      <c r="AT20" s="85" t="str">
        <f t="shared" si="12"/>
        <v/>
      </c>
      <c r="AU20" s="85" t="str">
        <f t="shared" si="13"/>
        <v/>
      </c>
      <c r="AV20" s="85" t="str">
        <f t="shared" si="14"/>
        <v/>
      </c>
      <c r="AW20" s="85" t="str">
        <f t="shared" si="15"/>
        <v/>
      </c>
      <c r="AX20" s="85" t="str">
        <f t="shared" si="16"/>
        <v/>
      </c>
      <c r="AY20" s="85" t="str">
        <f t="shared" si="17"/>
        <v/>
      </c>
      <c r="AZ20" s="85" t="str">
        <f t="shared" si="18"/>
        <v/>
      </c>
      <c r="BA20" s="85" t="str">
        <f t="shared" si="19"/>
        <v/>
      </c>
      <c r="BB20" s="85" t="str">
        <f t="shared" si="20"/>
        <v/>
      </c>
      <c r="BC20" s="85" t="str">
        <f t="shared" si="21"/>
        <v/>
      </c>
      <c r="BD20" s="85" t="str">
        <f t="shared" si="22"/>
        <v/>
      </c>
      <c r="BE20" s="85" t="str">
        <f t="shared" si="23"/>
        <v/>
      </c>
      <c r="BF20" s="85" t="str">
        <f t="shared" si="24"/>
        <v/>
      </c>
      <c r="BG20" s="85" t="str">
        <f t="shared" si="25"/>
        <v/>
      </c>
      <c r="BH20" s="85" t="str">
        <f t="shared" si="26"/>
        <v/>
      </c>
      <c r="BI20" s="85" t="str">
        <f t="shared" si="27"/>
        <v/>
      </c>
      <c r="BJ20" s="85" t="str">
        <f t="shared" si="28"/>
        <v/>
      </c>
      <c r="BK20" s="85" t="str">
        <f t="shared" si="29"/>
        <v/>
      </c>
    </row>
    <row r="21" spans="1:63" x14ac:dyDescent="0.25">
      <c r="A21" s="103">
        <v>19</v>
      </c>
      <c r="B21" s="98"/>
      <c r="C21" s="98"/>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155"/>
      <c r="AG21" s="155"/>
      <c r="AH21" s="85" t="str">
        <f t="shared" si="30"/>
        <v/>
      </c>
      <c r="AI21" s="85" t="str">
        <f t="shared" si="1"/>
        <v/>
      </c>
      <c r="AJ21" s="85" t="str">
        <f t="shared" si="2"/>
        <v/>
      </c>
      <c r="AK21" s="85" t="str">
        <f t="shared" si="3"/>
        <v/>
      </c>
      <c r="AL21" s="85" t="str">
        <f t="shared" si="4"/>
        <v/>
      </c>
      <c r="AM21" s="85" t="str">
        <f t="shared" si="5"/>
        <v/>
      </c>
      <c r="AN21" s="85" t="str">
        <f t="shared" si="6"/>
        <v/>
      </c>
      <c r="AO21" s="85" t="str">
        <f t="shared" si="7"/>
        <v/>
      </c>
      <c r="AP21" s="85" t="str">
        <f t="shared" si="8"/>
        <v/>
      </c>
      <c r="AQ21" s="85" t="str">
        <f t="shared" si="9"/>
        <v/>
      </c>
      <c r="AR21" s="85" t="str">
        <f t="shared" si="10"/>
        <v/>
      </c>
      <c r="AS21" s="85" t="str">
        <f t="shared" si="11"/>
        <v/>
      </c>
      <c r="AT21" s="85" t="str">
        <f t="shared" si="12"/>
        <v/>
      </c>
      <c r="AU21" s="85" t="str">
        <f t="shared" si="13"/>
        <v/>
      </c>
      <c r="AV21" s="85" t="str">
        <f t="shared" si="14"/>
        <v/>
      </c>
      <c r="AW21" s="85" t="str">
        <f t="shared" si="15"/>
        <v/>
      </c>
      <c r="AX21" s="85" t="str">
        <f t="shared" si="16"/>
        <v/>
      </c>
      <c r="AY21" s="85" t="str">
        <f t="shared" si="17"/>
        <v/>
      </c>
      <c r="AZ21" s="85" t="str">
        <f t="shared" si="18"/>
        <v/>
      </c>
      <c r="BA21" s="85" t="str">
        <f t="shared" si="19"/>
        <v/>
      </c>
      <c r="BB21" s="85" t="str">
        <f t="shared" si="20"/>
        <v/>
      </c>
      <c r="BC21" s="85" t="str">
        <f t="shared" si="21"/>
        <v/>
      </c>
      <c r="BD21" s="85" t="str">
        <f t="shared" si="22"/>
        <v/>
      </c>
      <c r="BE21" s="85" t="str">
        <f t="shared" si="23"/>
        <v/>
      </c>
      <c r="BF21" s="85" t="str">
        <f t="shared" si="24"/>
        <v/>
      </c>
      <c r="BG21" s="85" t="str">
        <f t="shared" si="25"/>
        <v/>
      </c>
      <c r="BH21" s="85" t="str">
        <f t="shared" si="26"/>
        <v/>
      </c>
      <c r="BI21" s="85" t="str">
        <f t="shared" si="27"/>
        <v/>
      </c>
      <c r="BJ21" s="85" t="str">
        <f t="shared" si="28"/>
        <v/>
      </c>
      <c r="BK21" s="85" t="str">
        <f t="shared" si="29"/>
        <v/>
      </c>
    </row>
    <row r="22" spans="1:63" x14ac:dyDescent="0.25">
      <c r="A22" s="103">
        <v>20</v>
      </c>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155"/>
      <c r="AG22" s="155"/>
      <c r="AH22" s="85" t="str">
        <f t="shared" si="30"/>
        <v/>
      </c>
      <c r="AI22" s="85" t="str">
        <f t="shared" si="1"/>
        <v/>
      </c>
      <c r="AJ22" s="85" t="str">
        <f t="shared" si="2"/>
        <v/>
      </c>
      <c r="AK22" s="85" t="str">
        <f t="shared" si="3"/>
        <v/>
      </c>
      <c r="AL22" s="85" t="str">
        <f t="shared" si="4"/>
        <v/>
      </c>
      <c r="AM22" s="85" t="str">
        <f t="shared" si="5"/>
        <v/>
      </c>
      <c r="AN22" s="85" t="str">
        <f t="shared" si="6"/>
        <v/>
      </c>
      <c r="AO22" s="85" t="str">
        <f t="shared" si="7"/>
        <v/>
      </c>
      <c r="AP22" s="85" t="str">
        <f t="shared" si="8"/>
        <v/>
      </c>
      <c r="AQ22" s="85" t="str">
        <f t="shared" si="9"/>
        <v/>
      </c>
      <c r="AR22" s="85" t="str">
        <f t="shared" si="10"/>
        <v/>
      </c>
      <c r="AS22" s="85" t="str">
        <f t="shared" si="11"/>
        <v/>
      </c>
      <c r="AT22" s="85" t="str">
        <f t="shared" si="12"/>
        <v/>
      </c>
      <c r="AU22" s="85" t="str">
        <f t="shared" si="13"/>
        <v/>
      </c>
      <c r="AV22" s="85" t="str">
        <f t="shared" si="14"/>
        <v/>
      </c>
      <c r="AW22" s="85" t="str">
        <f t="shared" si="15"/>
        <v/>
      </c>
      <c r="AX22" s="85" t="str">
        <f t="shared" si="16"/>
        <v/>
      </c>
      <c r="AY22" s="85" t="str">
        <f t="shared" si="17"/>
        <v/>
      </c>
      <c r="AZ22" s="85" t="str">
        <f t="shared" si="18"/>
        <v/>
      </c>
      <c r="BA22" s="85" t="str">
        <f t="shared" si="19"/>
        <v/>
      </c>
      <c r="BB22" s="85" t="str">
        <f t="shared" si="20"/>
        <v/>
      </c>
      <c r="BC22" s="85" t="str">
        <f t="shared" si="21"/>
        <v/>
      </c>
      <c r="BD22" s="85" t="str">
        <f t="shared" si="22"/>
        <v/>
      </c>
      <c r="BE22" s="85" t="str">
        <f t="shared" si="23"/>
        <v/>
      </c>
      <c r="BF22" s="85" t="str">
        <f t="shared" si="24"/>
        <v/>
      </c>
      <c r="BG22" s="85" t="str">
        <f t="shared" si="25"/>
        <v/>
      </c>
      <c r="BH22" s="85" t="str">
        <f t="shared" si="26"/>
        <v/>
      </c>
      <c r="BI22" s="85" t="str">
        <f t="shared" si="27"/>
        <v/>
      </c>
      <c r="BJ22" s="85" t="str">
        <f t="shared" si="28"/>
        <v/>
      </c>
      <c r="BK22" s="85" t="str">
        <f t="shared" si="29"/>
        <v/>
      </c>
    </row>
    <row r="23" spans="1:63" x14ac:dyDescent="0.25">
      <c r="A23" s="103">
        <v>21</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155"/>
      <c r="AG23" s="155"/>
      <c r="AH23" s="85" t="str">
        <f t="shared" si="30"/>
        <v/>
      </c>
      <c r="AI23" s="85" t="str">
        <f t="shared" si="1"/>
        <v/>
      </c>
      <c r="AJ23" s="85" t="str">
        <f t="shared" si="2"/>
        <v/>
      </c>
      <c r="AK23" s="85" t="str">
        <f t="shared" si="3"/>
        <v/>
      </c>
      <c r="AL23" s="85" t="str">
        <f t="shared" si="4"/>
        <v/>
      </c>
      <c r="AM23" s="85" t="str">
        <f t="shared" si="5"/>
        <v/>
      </c>
      <c r="AN23" s="85" t="str">
        <f t="shared" si="6"/>
        <v/>
      </c>
      <c r="AO23" s="85" t="str">
        <f t="shared" si="7"/>
        <v/>
      </c>
      <c r="AP23" s="85" t="str">
        <f t="shared" si="8"/>
        <v/>
      </c>
      <c r="AQ23" s="85" t="str">
        <f t="shared" si="9"/>
        <v/>
      </c>
      <c r="AR23" s="85" t="str">
        <f t="shared" si="10"/>
        <v/>
      </c>
      <c r="AS23" s="85" t="str">
        <f t="shared" si="11"/>
        <v/>
      </c>
      <c r="AT23" s="85" t="str">
        <f t="shared" si="12"/>
        <v/>
      </c>
      <c r="AU23" s="85" t="str">
        <f t="shared" si="13"/>
        <v/>
      </c>
      <c r="AV23" s="85" t="str">
        <f t="shared" si="14"/>
        <v/>
      </c>
      <c r="AW23" s="85" t="str">
        <f t="shared" si="15"/>
        <v/>
      </c>
      <c r="AX23" s="85" t="str">
        <f t="shared" si="16"/>
        <v/>
      </c>
      <c r="AY23" s="85" t="str">
        <f t="shared" si="17"/>
        <v/>
      </c>
      <c r="AZ23" s="85" t="str">
        <f t="shared" si="18"/>
        <v/>
      </c>
      <c r="BA23" s="85" t="str">
        <f t="shared" si="19"/>
        <v/>
      </c>
      <c r="BB23" s="85" t="str">
        <f t="shared" si="20"/>
        <v/>
      </c>
      <c r="BC23" s="85" t="str">
        <f t="shared" si="21"/>
        <v/>
      </c>
      <c r="BD23" s="85" t="str">
        <f t="shared" si="22"/>
        <v/>
      </c>
      <c r="BE23" s="85" t="str">
        <f t="shared" si="23"/>
        <v/>
      </c>
      <c r="BF23" s="85" t="str">
        <f t="shared" si="24"/>
        <v/>
      </c>
      <c r="BG23" s="85" t="str">
        <f t="shared" si="25"/>
        <v/>
      </c>
      <c r="BH23" s="85" t="str">
        <f t="shared" si="26"/>
        <v/>
      </c>
      <c r="BI23" s="85" t="str">
        <f t="shared" si="27"/>
        <v/>
      </c>
      <c r="BJ23" s="85" t="str">
        <f t="shared" si="28"/>
        <v/>
      </c>
      <c r="BK23" s="85" t="str">
        <f t="shared" si="29"/>
        <v/>
      </c>
    </row>
    <row r="24" spans="1:63" x14ac:dyDescent="0.25">
      <c r="A24" s="103">
        <v>22</v>
      </c>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155"/>
      <c r="AG24" s="155"/>
      <c r="AH24" s="85" t="str">
        <f t="shared" si="30"/>
        <v/>
      </c>
      <c r="AI24" s="85" t="str">
        <f t="shared" si="1"/>
        <v/>
      </c>
      <c r="AJ24" s="85" t="str">
        <f t="shared" si="2"/>
        <v/>
      </c>
      <c r="AK24" s="85" t="str">
        <f t="shared" si="3"/>
        <v/>
      </c>
      <c r="AL24" s="85" t="str">
        <f t="shared" si="4"/>
        <v/>
      </c>
      <c r="AM24" s="85" t="str">
        <f t="shared" si="5"/>
        <v/>
      </c>
      <c r="AN24" s="85" t="str">
        <f t="shared" si="6"/>
        <v/>
      </c>
      <c r="AO24" s="85" t="str">
        <f t="shared" si="7"/>
        <v/>
      </c>
      <c r="AP24" s="85" t="str">
        <f t="shared" si="8"/>
        <v/>
      </c>
      <c r="AQ24" s="85" t="str">
        <f t="shared" si="9"/>
        <v/>
      </c>
      <c r="AR24" s="85" t="str">
        <f t="shared" si="10"/>
        <v/>
      </c>
      <c r="AS24" s="85" t="str">
        <f t="shared" si="11"/>
        <v/>
      </c>
      <c r="AT24" s="85" t="str">
        <f t="shared" si="12"/>
        <v/>
      </c>
      <c r="AU24" s="85" t="str">
        <f t="shared" si="13"/>
        <v/>
      </c>
      <c r="AV24" s="85" t="str">
        <f t="shared" si="14"/>
        <v/>
      </c>
      <c r="AW24" s="85" t="str">
        <f t="shared" si="15"/>
        <v/>
      </c>
      <c r="AX24" s="85" t="str">
        <f t="shared" si="16"/>
        <v/>
      </c>
      <c r="AY24" s="85" t="str">
        <f t="shared" si="17"/>
        <v/>
      </c>
      <c r="AZ24" s="85" t="str">
        <f t="shared" si="18"/>
        <v/>
      </c>
      <c r="BA24" s="85" t="str">
        <f t="shared" si="19"/>
        <v/>
      </c>
      <c r="BB24" s="85" t="str">
        <f t="shared" si="20"/>
        <v/>
      </c>
      <c r="BC24" s="85" t="str">
        <f t="shared" si="21"/>
        <v/>
      </c>
      <c r="BD24" s="85" t="str">
        <f t="shared" si="22"/>
        <v/>
      </c>
      <c r="BE24" s="85" t="str">
        <f t="shared" si="23"/>
        <v/>
      </c>
      <c r="BF24" s="85" t="str">
        <f t="shared" si="24"/>
        <v/>
      </c>
      <c r="BG24" s="85" t="str">
        <f t="shared" si="25"/>
        <v/>
      </c>
      <c r="BH24" s="85" t="str">
        <f t="shared" si="26"/>
        <v/>
      </c>
      <c r="BI24" s="85" t="str">
        <f t="shared" si="27"/>
        <v/>
      </c>
      <c r="BJ24" s="85" t="str">
        <f t="shared" si="28"/>
        <v/>
      </c>
      <c r="BK24" s="85" t="str">
        <f t="shared" si="29"/>
        <v/>
      </c>
    </row>
    <row r="25" spans="1:63" x14ac:dyDescent="0.25">
      <c r="A25" s="103">
        <v>23</v>
      </c>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155"/>
      <c r="AG25" s="155"/>
      <c r="AH25" s="85" t="str">
        <f t="shared" si="30"/>
        <v/>
      </c>
      <c r="AI25" s="85" t="str">
        <f t="shared" si="1"/>
        <v/>
      </c>
      <c r="AJ25" s="85" t="str">
        <f t="shared" si="2"/>
        <v/>
      </c>
      <c r="AK25" s="85" t="str">
        <f t="shared" si="3"/>
        <v/>
      </c>
      <c r="AL25" s="85" t="str">
        <f t="shared" si="4"/>
        <v/>
      </c>
      <c r="AM25" s="85" t="str">
        <f t="shared" si="5"/>
        <v/>
      </c>
      <c r="AN25" s="85" t="str">
        <f t="shared" si="6"/>
        <v/>
      </c>
      <c r="AO25" s="85" t="str">
        <f t="shared" si="7"/>
        <v/>
      </c>
      <c r="AP25" s="85" t="str">
        <f t="shared" si="8"/>
        <v/>
      </c>
      <c r="AQ25" s="85" t="str">
        <f t="shared" si="9"/>
        <v/>
      </c>
      <c r="AR25" s="85" t="str">
        <f t="shared" si="10"/>
        <v/>
      </c>
      <c r="AS25" s="85" t="str">
        <f t="shared" si="11"/>
        <v/>
      </c>
      <c r="AT25" s="85" t="str">
        <f t="shared" si="12"/>
        <v/>
      </c>
      <c r="AU25" s="85" t="str">
        <f t="shared" si="13"/>
        <v/>
      </c>
      <c r="AV25" s="85" t="str">
        <f t="shared" si="14"/>
        <v/>
      </c>
      <c r="AW25" s="85" t="str">
        <f t="shared" si="15"/>
        <v/>
      </c>
      <c r="AX25" s="85" t="str">
        <f t="shared" si="16"/>
        <v/>
      </c>
      <c r="AY25" s="85" t="str">
        <f t="shared" si="17"/>
        <v/>
      </c>
      <c r="AZ25" s="85" t="str">
        <f t="shared" si="18"/>
        <v/>
      </c>
      <c r="BA25" s="85" t="str">
        <f t="shared" si="19"/>
        <v/>
      </c>
      <c r="BB25" s="85" t="str">
        <f t="shared" si="20"/>
        <v/>
      </c>
      <c r="BC25" s="85" t="str">
        <f t="shared" si="21"/>
        <v/>
      </c>
      <c r="BD25" s="85" t="str">
        <f t="shared" si="22"/>
        <v/>
      </c>
      <c r="BE25" s="85" t="str">
        <f t="shared" si="23"/>
        <v/>
      </c>
      <c r="BF25" s="85" t="str">
        <f t="shared" si="24"/>
        <v/>
      </c>
      <c r="BG25" s="85" t="str">
        <f t="shared" si="25"/>
        <v/>
      </c>
      <c r="BH25" s="85" t="str">
        <f t="shared" si="26"/>
        <v/>
      </c>
      <c r="BI25" s="85" t="str">
        <f t="shared" si="27"/>
        <v/>
      </c>
      <c r="BJ25" s="85" t="str">
        <f t="shared" si="28"/>
        <v/>
      </c>
      <c r="BK25" s="85" t="str">
        <f t="shared" si="29"/>
        <v/>
      </c>
    </row>
    <row r="26" spans="1:63" x14ac:dyDescent="0.25">
      <c r="A26" s="103">
        <v>24</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155"/>
      <c r="AG26" s="155"/>
      <c r="AH26" s="85" t="str">
        <f t="shared" si="30"/>
        <v/>
      </c>
      <c r="AI26" s="85" t="str">
        <f t="shared" si="1"/>
        <v/>
      </c>
      <c r="AJ26" s="85" t="str">
        <f t="shared" si="2"/>
        <v/>
      </c>
      <c r="AK26" s="85" t="str">
        <f t="shared" si="3"/>
        <v/>
      </c>
      <c r="AL26" s="85" t="str">
        <f t="shared" si="4"/>
        <v/>
      </c>
      <c r="AM26" s="85" t="str">
        <f t="shared" si="5"/>
        <v/>
      </c>
      <c r="AN26" s="85" t="str">
        <f t="shared" si="6"/>
        <v/>
      </c>
      <c r="AO26" s="85" t="str">
        <f t="shared" si="7"/>
        <v/>
      </c>
      <c r="AP26" s="85" t="str">
        <f t="shared" si="8"/>
        <v/>
      </c>
      <c r="AQ26" s="85" t="str">
        <f t="shared" si="9"/>
        <v/>
      </c>
      <c r="AR26" s="85" t="str">
        <f t="shared" si="10"/>
        <v/>
      </c>
      <c r="AS26" s="85" t="str">
        <f t="shared" si="11"/>
        <v/>
      </c>
      <c r="AT26" s="85" t="str">
        <f t="shared" si="12"/>
        <v/>
      </c>
      <c r="AU26" s="85" t="str">
        <f t="shared" si="13"/>
        <v/>
      </c>
      <c r="AV26" s="85" t="str">
        <f t="shared" si="14"/>
        <v/>
      </c>
      <c r="AW26" s="85" t="str">
        <f t="shared" si="15"/>
        <v/>
      </c>
      <c r="AX26" s="85" t="str">
        <f t="shared" si="16"/>
        <v/>
      </c>
      <c r="AY26" s="85" t="str">
        <f t="shared" si="17"/>
        <v/>
      </c>
      <c r="AZ26" s="85" t="str">
        <f t="shared" si="18"/>
        <v/>
      </c>
      <c r="BA26" s="85" t="str">
        <f t="shared" si="19"/>
        <v/>
      </c>
      <c r="BB26" s="85" t="str">
        <f t="shared" si="20"/>
        <v/>
      </c>
      <c r="BC26" s="85" t="str">
        <f t="shared" si="21"/>
        <v/>
      </c>
      <c r="BD26" s="85" t="str">
        <f t="shared" si="22"/>
        <v/>
      </c>
      <c r="BE26" s="85" t="str">
        <f t="shared" si="23"/>
        <v/>
      </c>
      <c r="BF26" s="85" t="str">
        <f t="shared" si="24"/>
        <v/>
      </c>
      <c r="BG26" s="85" t="str">
        <f t="shared" si="25"/>
        <v/>
      </c>
      <c r="BH26" s="85" t="str">
        <f t="shared" si="26"/>
        <v/>
      </c>
      <c r="BI26" s="85" t="str">
        <f t="shared" si="27"/>
        <v/>
      </c>
      <c r="BJ26" s="85" t="str">
        <f t="shared" si="28"/>
        <v/>
      </c>
      <c r="BK26" s="85" t="str">
        <f t="shared" si="29"/>
        <v/>
      </c>
    </row>
    <row r="27" spans="1:63" x14ac:dyDescent="0.25">
      <c r="A27" s="103">
        <v>25</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155"/>
      <c r="AG27" s="155"/>
      <c r="AH27" s="85" t="str">
        <f t="shared" si="30"/>
        <v/>
      </c>
      <c r="AI27" s="85" t="str">
        <f t="shared" si="1"/>
        <v/>
      </c>
      <c r="AJ27" s="85" t="str">
        <f t="shared" si="2"/>
        <v/>
      </c>
      <c r="AK27" s="85" t="str">
        <f t="shared" si="3"/>
        <v/>
      </c>
      <c r="AL27" s="85" t="str">
        <f t="shared" si="4"/>
        <v/>
      </c>
      <c r="AM27" s="85" t="str">
        <f t="shared" si="5"/>
        <v/>
      </c>
      <c r="AN27" s="85" t="str">
        <f t="shared" si="6"/>
        <v/>
      </c>
      <c r="AO27" s="85" t="str">
        <f t="shared" si="7"/>
        <v/>
      </c>
      <c r="AP27" s="85" t="str">
        <f t="shared" si="8"/>
        <v/>
      </c>
      <c r="AQ27" s="85" t="str">
        <f t="shared" si="9"/>
        <v/>
      </c>
      <c r="AR27" s="85" t="str">
        <f t="shared" si="10"/>
        <v/>
      </c>
      <c r="AS27" s="85" t="str">
        <f t="shared" si="11"/>
        <v/>
      </c>
      <c r="AT27" s="85" t="str">
        <f t="shared" si="12"/>
        <v/>
      </c>
      <c r="AU27" s="85" t="str">
        <f t="shared" si="13"/>
        <v/>
      </c>
      <c r="AV27" s="85" t="str">
        <f t="shared" si="14"/>
        <v/>
      </c>
      <c r="AW27" s="85" t="str">
        <f t="shared" si="15"/>
        <v/>
      </c>
      <c r="AX27" s="85" t="str">
        <f t="shared" si="16"/>
        <v/>
      </c>
      <c r="AY27" s="85" t="str">
        <f t="shared" si="17"/>
        <v/>
      </c>
      <c r="AZ27" s="85" t="str">
        <f t="shared" si="18"/>
        <v/>
      </c>
      <c r="BA27" s="85" t="str">
        <f t="shared" si="19"/>
        <v/>
      </c>
      <c r="BB27" s="85" t="str">
        <f t="shared" si="20"/>
        <v/>
      </c>
      <c r="BC27" s="85" t="str">
        <f t="shared" si="21"/>
        <v/>
      </c>
      <c r="BD27" s="85" t="str">
        <f t="shared" si="22"/>
        <v/>
      </c>
      <c r="BE27" s="85" t="str">
        <f t="shared" si="23"/>
        <v/>
      </c>
      <c r="BF27" s="85" t="str">
        <f t="shared" si="24"/>
        <v/>
      </c>
      <c r="BG27" s="85" t="str">
        <f t="shared" si="25"/>
        <v/>
      </c>
      <c r="BH27" s="85" t="str">
        <f t="shared" si="26"/>
        <v/>
      </c>
      <c r="BI27" s="85" t="str">
        <f t="shared" si="27"/>
        <v/>
      </c>
      <c r="BJ27" s="85" t="str">
        <f t="shared" si="28"/>
        <v/>
      </c>
      <c r="BK27" s="85" t="str">
        <f t="shared" si="29"/>
        <v/>
      </c>
    </row>
    <row r="28" spans="1:63" x14ac:dyDescent="0.25">
      <c r="A28" s="103">
        <v>26</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55"/>
      <c r="AG28" s="155"/>
      <c r="AH28" s="85" t="str">
        <f t="shared" si="30"/>
        <v/>
      </c>
      <c r="AI28" s="85" t="str">
        <f t="shared" si="1"/>
        <v/>
      </c>
      <c r="AJ28" s="85" t="str">
        <f t="shared" si="2"/>
        <v/>
      </c>
      <c r="AK28" s="85" t="str">
        <f t="shared" si="3"/>
        <v/>
      </c>
      <c r="AL28" s="85" t="str">
        <f t="shared" si="4"/>
        <v/>
      </c>
      <c r="AM28" s="85" t="str">
        <f t="shared" si="5"/>
        <v/>
      </c>
      <c r="AN28" s="85" t="str">
        <f t="shared" si="6"/>
        <v/>
      </c>
      <c r="AO28" s="85" t="str">
        <f t="shared" si="7"/>
        <v/>
      </c>
      <c r="AP28" s="85" t="str">
        <f t="shared" si="8"/>
        <v/>
      </c>
      <c r="AQ28" s="85" t="str">
        <f t="shared" si="9"/>
        <v/>
      </c>
      <c r="AR28" s="85" t="str">
        <f t="shared" si="10"/>
        <v/>
      </c>
      <c r="AS28" s="85" t="str">
        <f t="shared" si="11"/>
        <v/>
      </c>
      <c r="AT28" s="85" t="str">
        <f t="shared" si="12"/>
        <v/>
      </c>
      <c r="AU28" s="85" t="str">
        <f t="shared" si="13"/>
        <v/>
      </c>
      <c r="AV28" s="85" t="str">
        <f t="shared" si="14"/>
        <v/>
      </c>
      <c r="AW28" s="85" t="str">
        <f t="shared" si="15"/>
        <v/>
      </c>
      <c r="AX28" s="85" t="str">
        <f t="shared" si="16"/>
        <v/>
      </c>
      <c r="AY28" s="85" t="str">
        <f t="shared" si="17"/>
        <v/>
      </c>
      <c r="AZ28" s="85" t="str">
        <f t="shared" si="18"/>
        <v/>
      </c>
      <c r="BA28" s="85" t="str">
        <f t="shared" si="19"/>
        <v/>
      </c>
      <c r="BB28" s="85" t="str">
        <f t="shared" si="20"/>
        <v/>
      </c>
      <c r="BC28" s="85" t="str">
        <f t="shared" si="21"/>
        <v/>
      </c>
      <c r="BD28" s="85" t="str">
        <f t="shared" si="22"/>
        <v/>
      </c>
      <c r="BE28" s="85" t="str">
        <f t="shared" si="23"/>
        <v/>
      </c>
      <c r="BF28" s="85" t="str">
        <f t="shared" si="24"/>
        <v/>
      </c>
      <c r="BG28" s="85" t="str">
        <f t="shared" si="25"/>
        <v/>
      </c>
      <c r="BH28" s="85" t="str">
        <f t="shared" si="26"/>
        <v/>
      </c>
      <c r="BI28" s="85" t="str">
        <f t="shared" si="27"/>
        <v/>
      </c>
      <c r="BJ28" s="85" t="str">
        <f t="shared" si="28"/>
        <v/>
      </c>
      <c r="BK28" s="85" t="str">
        <f t="shared" si="29"/>
        <v/>
      </c>
    </row>
    <row r="29" spans="1:63" x14ac:dyDescent="0.25">
      <c r="A29" s="103">
        <v>27</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55"/>
      <c r="AG29" s="155"/>
      <c r="AH29" s="85" t="str">
        <f t="shared" si="30"/>
        <v/>
      </c>
      <c r="AI29" s="85" t="str">
        <f t="shared" si="1"/>
        <v/>
      </c>
      <c r="AJ29" s="85" t="str">
        <f t="shared" si="2"/>
        <v/>
      </c>
      <c r="AK29" s="85" t="str">
        <f t="shared" si="3"/>
        <v/>
      </c>
      <c r="AL29" s="85" t="str">
        <f t="shared" si="4"/>
        <v/>
      </c>
      <c r="AM29" s="85" t="str">
        <f t="shared" si="5"/>
        <v/>
      </c>
      <c r="AN29" s="85" t="str">
        <f t="shared" si="6"/>
        <v/>
      </c>
      <c r="AO29" s="85" t="str">
        <f t="shared" si="7"/>
        <v/>
      </c>
      <c r="AP29" s="85" t="str">
        <f t="shared" si="8"/>
        <v/>
      </c>
      <c r="AQ29" s="85" t="str">
        <f t="shared" si="9"/>
        <v/>
      </c>
      <c r="AR29" s="85" t="str">
        <f t="shared" si="10"/>
        <v/>
      </c>
      <c r="AS29" s="85" t="str">
        <f t="shared" si="11"/>
        <v/>
      </c>
      <c r="AT29" s="85" t="str">
        <f t="shared" si="12"/>
        <v/>
      </c>
      <c r="AU29" s="85" t="str">
        <f t="shared" si="13"/>
        <v/>
      </c>
      <c r="AV29" s="85" t="str">
        <f t="shared" si="14"/>
        <v/>
      </c>
      <c r="AW29" s="85" t="str">
        <f t="shared" si="15"/>
        <v/>
      </c>
      <c r="AX29" s="85" t="str">
        <f t="shared" si="16"/>
        <v/>
      </c>
      <c r="AY29" s="85" t="str">
        <f t="shared" si="17"/>
        <v/>
      </c>
      <c r="AZ29" s="85" t="str">
        <f t="shared" si="18"/>
        <v/>
      </c>
      <c r="BA29" s="85" t="str">
        <f t="shared" si="19"/>
        <v/>
      </c>
      <c r="BB29" s="85" t="str">
        <f t="shared" si="20"/>
        <v/>
      </c>
      <c r="BC29" s="85" t="str">
        <f t="shared" si="21"/>
        <v/>
      </c>
      <c r="BD29" s="85" t="str">
        <f t="shared" si="22"/>
        <v/>
      </c>
      <c r="BE29" s="85" t="str">
        <f t="shared" si="23"/>
        <v/>
      </c>
      <c r="BF29" s="85" t="str">
        <f t="shared" si="24"/>
        <v/>
      </c>
      <c r="BG29" s="85" t="str">
        <f t="shared" si="25"/>
        <v/>
      </c>
      <c r="BH29" s="85" t="str">
        <f t="shared" si="26"/>
        <v/>
      </c>
      <c r="BI29" s="85" t="str">
        <f t="shared" si="27"/>
        <v/>
      </c>
      <c r="BJ29" s="85" t="str">
        <f t="shared" si="28"/>
        <v/>
      </c>
      <c r="BK29" s="85" t="str">
        <f t="shared" si="29"/>
        <v/>
      </c>
    </row>
    <row r="30" spans="1:63" x14ac:dyDescent="0.25">
      <c r="A30" s="103">
        <v>28</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55"/>
      <c r="AG30" s="155"/>
      <c r="AH30" s="85" t="str">
        <f t="shared" si="30"/>
        <v/>
      </c>
      <c r="AI30" s="85" t="str">
        <f t="shared" si="1"/>
        <v/>
      </c>
      <c r="AJ30" s="85" t="str">
        <f t="shared" si="2"/>
        <v/>
      </c>
      <c r="AK30" s="85" t="str">
        <f t="shared" si="3"/>
        <v/>
      </c>
      <c r="AL30" s="85" t="str">
        <f t="shared" si="4"/>
        <v/>
      </c>
      <c r="AM30" s="85" t="str">
        <f t="shared" si="5"/>
        <v/>
      </c>
      <c r="AN30" s="85" t="str">
        <f t="shared" si="6"/>
        <v/>
      </c>
      <c r="AO30" s="85" t="str">
        <f t="shared" si="7"/>
        <v/>
      </c>
      <c r="AP30" s="85" t="str">
        <f t="shared" si="8"/>
        <v/>
      </c>
      <c r="AQ30" s="85" t="str">
        <f t="shared" si="9"/>
        <v/>
      </c>
      <c r="AR30" s="85" t="str">
        <f t="shared" si="10"/>
        <v/>
      </c>
      <c r="AS30" s="85" t="str">
        <f t="shared" si="11"/>
        <v/>
      </c>
      <c r="AT30" s="85" t="str">
        <f t="shared" si="12"/>
        <v/>
      </c>
      <c r="AU30" s="85" t="str">
        <f t="shared" si="13"/>
        <v/>
      </c>
      <c r="AV30" s="85" t="str">
        <f t="shared" si="14"/>
        <v/>
      </c>
      <c r="AW30" s="85" t="str">
        <f t="shared" si="15"/>
        <v/>
      </c>
      <c r="AX30" s="85" t="str">
        <f t="shared" si="16"/>
        <v/>
      </c>
      <c r="AY30" s="85" t="str">
        <f t="shared" si="17"/>
        <v/>
      </c>
      <c r="AZ30" s="85" t="str">
        <f t="shared" si="18"/>
        <v/>
      </c>
      <c r="BA30" s="85" t="str">
        <f t="shared" si="19"/>
        <v/>
      </c>
      <c r="BB30" s="85" t="str">
        <f t="shared" si="20"/>
        <v/>
      </c>
      <c r="BC30" s="85" t="str">
        <f t="shared" si="21"/>
        <v/>
      </c>
      <c r="BD30" s="85" t="str">
        <f t="shared" si="22"/>
        <v/>
      </c>
      <c r="BE30" s="85" t="str">
        <f t="shared" si="23"/>
        <v/>
      </c>
      <c r="BF30" s="85" t="str">
        <f t="shared" si="24"/>
        <v/>
      </c>
      <c r="BG30" s="85" t="str">
        <f t="shared" si="25"/>
        <v/>
      </c>
      <c r="BH30" s="85" t="str">
        <f t="shared" si="26"/>
        <v/>
      </c>
      <c r="BI30" s="85" t="str">
        <f t="shared" si="27"/>
        <v/>
      </c>
      <c r="BJ30" s="85" t="str">
        <f t="shared" si="28"/>
        <v/>
      </c>
      <c r="BK30" s="85" t="str">
        <f t="shared" si="29"/>
        <v/>
      </c>
    </row>
    <row r="31" spans="1:63" x14ac:dyDescent="0.25">
      <c r="A31" s="103">
        <v>29</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55"/>
      <c r="AG31" s="155"/>
      <c r="AH31" s="85" t="str">
        <f t="shared" si="30"/>
        <v/>
      </c>
      <c r="AI31" s="85" t="str">
        <f t="shared" si="1"/>
        <v/>
      </c>
      <c r="AJ31" s="85" t="str">
        <f t="shared" si="2"/>
        <v/>
      </c>
      <c r="AK31" s="85" t="str">
        <f t="shared" si="3"/>
        <v/>
      </c>
      <c r="AL31" s="85" t="str">
        <f t="shared" si="4"/>
        <v/>
      </c>
      <c r="AM31" s="85" t="str">
        <f t="shared" si="5"/>
        <v/>
      </c>
      <c r="AN31" s="85" t="str">
        <f t="shared" si="6"/>
        <v/>
      </c>
      <c r="AO31" s="85" t="str">
        <f t="shared" si="7"/>
        <v/>
      </c>
      <c r="AP31" s="85" t="str">
        <f t="shared" si="8"/>
        <v/>
      </c>
      <c r="AQ31" s="85" t="str">
        <f t="shared" si="9"/>
        <v/>
      </c>
      <c r="AR31" s="85" t="str">
        <f t="shared" si="10"/>
        <v/>
      </c>
      <c r="AS31" s="85" t="str">
        <f t="shared" si="11"/>
        <v/>
      </c>
      <c r="AT31" s="85" t="str">
        <f t="shared" si="12"/>
        <v/>
      </c>
      <c r="AU31" s="85" t="str">
        <f t="shared" si="13"/>
        <v/>
      </c>
      <c r="AV31" s="85" t="str">
        <f t="shared" si="14"/>
        <v/>
      </c>
      <c r="AW31" s="85" t="str">
        <f t="shared" si="15"/>
        <v/>
      </c>
      <c r="AX31" s="85" t="str">
        <f t="shared" si="16"/>
        <v/>
      </c>
      <c r="AY31" s="85" t="str">
        <f t="shared" si="17"/>
        <v/>
      </c>
      <c r="AZ31" s="85" t="str">
        <f t="shared" si="18"/>
        <v/>
      </c>
      <c r="BA31" s="85" t="str">
        <f t="shared" si="19"/>
        <v/>
      </c>
      <c r="BB31" s="85" t="str">
        <f t="shared" si="20"/>
        <v/>
      </c>
      <c r="BC31" s="85" t="str">
        <f t="shared" si="21"/>
        <v/>
      </c>
      <c r="BD31" s="85" t="str">
        <f t="shared" si="22"/>
        <v/>
      </c>
      <c r="BE31" s="85" t="str">
        <f t="shared" si="23"/>
        <v/>
      </c>
      <c r="BF31" s="85" t="str">
        <f t="shared" si="24"/>
        <v/>
      </c>
      <c r="BG31" s="85" t="str">
        <f t="shared" si="25"/>
        <v/>
      </c>
      <c r="BH31" s="85" t="str">
        <f t="shared" si="26"/>
        <v/>
      </c>
      <c r="BI31" s="85" t="str">
        <f t="shared" si="27"/>
        <v/>
      </c>
      <c r="BJ31" s="85" t="str">
        <f t="shared" si="28"/>
        <v/>
      </c>
      <c r="BK31" s="85" t="str">
        <f t="shared" si="29"/>
        <v/>
      </c>
    </row>
    <row r="32" spans="1:63" x14ac:dyDescent="0.25">
      <c r="A32" s="103">
        <v>30</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55"/>
      <c r="AG32" s="155"/>
      <c r="AH32" s="85" t="str">
        <f t="shared" si="30"/>
        <v/>
      </c>
      <c r="AI32" s="85" t="str">
        <f t="shared" si="1"/>
        <v/>
      </c>
      <c r="AJ32" s="85" t="str">
        <f t="shared" si="2"/>
        <v/>
      </c>
      <c r="AK32" s="85" t="str">
        <f t="shared" si="3"/>
        <v/>
      </c>
      <c r="AL32" s="85" t="str">
        <f t="shared" si="4"/>
        <v/>
      </c>
      <c r="AM32" s="85" t="str">
        <f t="shared" si="5"/>
        <v/>
      </c>
      <c r="AN32" s="85" t="str">
        <f t="shared" si="6"/>
        <v/>
      </c>
      <c r="AO32" s="85" t="str">
        <f t="shared" si="7"/>
        <v/>
      </c>
      <c r="AP32" s="85" t="str">
        <f t="shared" si="8"/>
        <v/>
      </c>
      <c r="AQ32" s="85" t="str">
        <f t="shared" si="9"/>
        <v/>
      </c>
      <c r="AR32" s="85" t="str">
        <f t="shared" si="10"/>
        <v/>
      </c>
      <c r="AS32" s="85" t="str">
        <f t="shared" si="11"/>
        <v/>
      </c>
      <c r="AT32" s="85" t="str">
        <f t="shared" si="12"/>
        <v/>
      </c>
      <c r="AU32" s="85" t="str">
        <f t="shared" si="13"/>
        <v/>
      </c>
      <c r="AV32" s="85" t="str">
        <f t="shared" si="14"/>
        <v/>
      </c>
      <c r="AW32" s="85" t="str">
        <f t="shared" si="15"/>
        <v/>
      </c>
      <c r="AX32" s="85" t="str">
        <f t="shared" si="16"/>
        <v/>
      </c>
      <c r="AY32" s="85" t="str">
        <f t="shared" si="17"/>
        <v/>
      </c>
      <c r="AZ32" s="85" t="str">
        <f t="shared" si="18"/>
        <v/>
      </c>
      <c r="BA32" s="85" t="str">
        <f t="shared" si="19"/>
        <v/>
      </c>
      <c r="BB32" s="85" t="str">
        <f t="shared" si="20"/>
        <v/>
      </c>
      <c r="BC32" s="85" t="str">
        <f t="shared" si="21"/>
        <v/>
      </c>
      <c r="BD32" s="85" t="str">
        <f t="shared" si="22"/>
        <v/>
      </c>
      <c r="BE32" s="85" t="str">
        <f t="shared" si="23"/>
        <v/>
      </c>
      <c r="BF32" s="85" t="str">
        <f t="shared" si="24"/>
        <v/>
      </c>
      <c r="BG32" s="85" t="str">
        <f t="shared" si="25"/>
        <v/>
      </c>
      <c r="BH32" s="85" t="str">
        <f t="shared" si="26"/>
        <v/>
      </c>
      <c r="BI32" s="85" t="str">
        <f t="shared" si="27"/>
        <v/>
      </c>
      <c r="BJ32" s="85" t="str">
        <f t="shared" si="28"/>
        <v/>
      </c>
      <c r="BK32" s="85" t="str">
        <f t="shared" si="29"/>
        <v/>
      </c>
    </row>
    <row r="33" spans="1:63" x14ac:dyDescent="0.25">
      <c r="A33" s="103">
        <v>31</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55"/>
      <c r="AG33" s="155"/>
      <c r="AH33" s="85" t="str">
        <f t="shared" si="30"/>
        <v/>
      </c>
      <c r="AI33" s="85" t="str">
        <f t="shared" si="1"/>
        <v/>
      </c>
      <c r="AJ33" s="85" t="str">
        <f t="shared" si="2"/>
        <v/>
      </c>
      <c r="AK33" s="85" t="str">
        <f t="shared" si="3"/>
        <v/>
      </c>
      <c r="AL33" s="85" t="str">
        <f t="shared" si="4"/>
        <v/>
      </c>
      <c r="AM33" s="85" t="str">
        <f t="shared" si="5"/>
        <v/>
      </c>
      <c r="AN33" s="85" t="str">
        <f t="shared" si="6"/>
        <v/>
      </c>
      <c r="AO33" s="85" t="str">
        <f t="shared" si="7"/>
        <v/>
      </c>
      <c r="AP33" s="85" t="str">
        <f t="shared" si="8"/>
        <v/>
      </c>
      <c r="AQ33" s="85" t="str">
        <f t="shared" si="9"/>
        <v/>
      </c>
      <c r="AR33" s="85" t="str">
        <f t="shared" si="10"/>
        <v/>
      </c>
      <c r="AS33" s="85" t="str">
        <f t="shared" si="11"/>
        <v/>
      </c>
      <c r="AT33" s="85" t="str">
        <f t="shared" si="12"/>
        <v/>
      </c>
      <c r="AU33" s="85" t="str">
        <f t="shared" si="13"/>
        <v/>
      </c>
      <c r="AV33" s="85" t="str">
        <f t="shared" si="14"/>
        <v/>
      </c>
      <c r="AW33" s="85" t="str">
        <f t="shared" si="15"/>
        <v/>
      </c>
      <c r="AX33" s="85" t="str">
        <f t="shared" si="16"/>
        <v/>
      </c>
      <c r="AY33" s="85" t="str">
        <f t="shared" si="17"/>
        <v/>
      </c>
      <c r="AZ33" s="85" t="str">
        <f t="shared" si="18"/>
        <v/>
      </c>
      <c r="BA33" s="85" t="str">
        <f t="shared" si="19"/>
        <v/>
      </c>
      <c r="BB33" s="85" t="str">
        <f t="shared" si="20"/>
        <v/>
      </c>
      <c r="BC33" s="85" t="str">
        <f t="shared" si="21"/>
        <v/>
      </c>
      <c r="BD33" s="85" t="str">
        <f t="shared" si="22"/>
        <v/>
      </c>
      <c r="BE33" s="85" t="str">
        <f t="shared" si="23"/>
        <v/>
      </c>
      <c r="BF33" s="85" t="str">
        <f t="shared" si="24"/>
        <v/>
      </c>
      <c r="BG33" s="85" t="str">
        <f t="shared" si="25"/>
        <v/>
      </c>
      <c r="BH33" s="85" t="str">
        <f t="shared" si="26"/>
        <v/>
      </c>
      <c r="BI33" s="85" t="str">
        <f t="shared" si="27"/>
        <v/>
      </c>
      <c r="BJ33" s="85" t="str">
        <f t="shared" si="28"/>
        <v/>
      </c>
      <c r="BK33" s="85" t="str">
        <f t="shared" si="29"/>
        <v/>
      </c>
    </row>
    <row r="34" spans="1:63" x14ac:dyDescent="0.25">
      <c r="A34" s="103">
        <v>32</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55"/>
      <c r="AG34" s="155"/>
      <c r="AH34" s="85" t="str">
        <f t="shared" si="30"/>
        <v/>
      </c>
      <c r="AI34" s="85" t="str">
        <f t="shared" si="1"/>
        <v/>
      </c>
      <c r="AJ34" s="85" t="str">
        <f t="shared" si="2"/>
        <v/>
      </c>
      <c r="AK34" s="85" t="str">
        <f t="shared" si="3"/>
        <v/>
      </c>
      <c r="AL34" s="85" t="str">
        <f t="shared" si="4"/>
        <v/>
      </c>
      <c r="AM34" s="85" t="str">
        <f t="shared" si="5"/>
        <v/>
      </c>
      <c r="AN34" s="85" t="str">
        <f t="shared" si="6"/>
        <v/>
      </c>
      <c r="AO34" s="85" t="str">
        <f t="shared" si="7"/>
        <v/>
      </c>
      <c r="AP34" s="85" t="str">
        <f t="shared" si="8"/>
        <v/>
      </c>
      <c r="AQ34" s="85" t="str">
        <f t="shared" si="9"/>
        <v/>
      </c>
      <c r="AR34" s="85" t="str">
        <f t="shared" si="10"/>
        <v/>
      </c>
      <c r="AS34" s="85" t="str">
        <f t="shared" si="11"/>
        <v/>
      </c>
      <c r="AT34" s="85" t="str">
        <f t="shared" si="12"/>
        <v/>
      </c>
      <c r="AU34" s="85" t="str">
        <f t="shared" si="13"/>
        <v/>
      </c>
      <c r="AV34" s="85" t="str">
        <f t="shared" si="14"/>
        <v/>
      </c>
      <c r="AW34" s="85" t="str">
        <f t="shared" si="15"/>
        <v/>
      </c>
      <c r="AX34" s="85" t="str">
        <f t="shared" si="16"/>
        <v/>
      </c>
      <c r="AY34" s="85" t="str">
        <f t="shared" si="17"/>
        <v/>
      </c>
      <c r="AZ34" s="85" t="str">
        <f t="shared" si="18"/>
        <v/>
      </c>
      <c r="BA34" s="85" t="str">
        <f t="shared" si="19"/>
        <v/>
      </c>
      <c r="BB34" s="85" t="str">
        <f t="shared" si="20"/>
        <v/>
      </c>
      <c r="BC34" s="85" t="str">
        <f t="shared" si="21"/>
        <v/>
      </c>
      <c r="BD34" s="85" t="str">
        <f t="shared" si="22"/>
        <v/>
      </c>
      <c r="BE34" s="85" t="str">
        <f t="shared" si="23"/>
        <v/>
      </c>
      <c r="BF34" s="85" t="str">
        <f t="shared" si="24"/>
        <v/>
      </c>
      <c r="BG34" s="85" t="str">
        <f t="shared" si="25"/>
        <v/>
      </c>
      <c r="BH34" s="85" t="str">
        <f t="shared" si="26"/>
        <v/>
      </c>
      <c r="BI34" s="85" t="str">
        <f t="shared" si="27"/>
        <v/>
      </c>
      <c r="BJ34" s="85" t="str">
        <f t="shared" si="28"/>
        <v/>
      </c>
      <c r="BK34" s="85" t="str">
        <f t="shared" si="29"/>
        <v/>
      </c>
    </row>
    <row r="35" spans="1:63" x14ac:dyDescent="0.25">
      <c r="A35" s="103">
        <v>33</v>
      </c>
      <c r="B35" s="88"/>
      <c r="C35" s="88"/>
      <c r="D35" s="88"/>
      <c r="E35" s="88"/>
      <c r="F35" s="88"/>
      <c r="G35" s="88"/>
      <c r="H35" s="88"/>
      <c r="I35" s="88"/>
      <c r="J35" s="88"/>
      <c r="K35" s="98"/>
      <c r="L35" s="98"/>
      <c r="M35" s="98"/>
      <c r="N35" s="98"/>
      <c r="O35" s="98"/>
      <c r="P35" s="98"/>
      <c r="Q35" s="98"/>
      <c r="R35" s="98"/>
      <c r="S35" s="98"/>
      <c r="T35" s="98"/>
      <c r="U35" s="98"/>
      <c r="V35" s="98"/>
      <c r="W35" s="98"/>
      <c r="X35" s="98"/>
      <c r="Y35" s="98"/>
      <c r="Z35" s="98"/>
      <c r="AA35" s="98"/>
      <c r="AB35" s="98"/>
      <c r="AC35" s="98"/>
      <c r="AD35" s="98"/>
      <c r="AE35" s="98"/>
      <c r="AF35" s="155"/>
      <c r="AG35" s="155"/>
      <c r="AH35" s="85" t="str">
        <f t="shared" si="30"/>
        <v/>
      </c>
      <c r="AI35" s="85" t="str">
        <f t="shared" si="1"/>
        <v/>
      </c>
      <c r="AJ35" s="85" t="str">
        <f t="shared" si="2"/>
        <v/>
      </c>
      <c r="AK35" s="85" t="str">
        <f t="shared" si="3"/>
        <v/>
      </c>
      <c r="AL35" s="85" t="str">
        <f t="shared" si="4"/>
        <v/>
      </c>
      <c r="AM35" s="85" t="str">
        <f t="shared" si="5"/>
        <v/>
      </c>
      <c r="AN35" s="85" t="str">
        <f t="shared" si="6"/>
        <v/>
      </c>
      <c r="AO35" s="85" t="str">
        <f t="shared" si="7"/>
        <v/>
      </c>
      <c r="AP35" s="85" t="str">
        <f t="shared" si="8"/>
        <v/>
      </c>
      <c r="AQ35" s="85" t="str">
        <f t="shared" si="9"/>
        <v/>
      </c>
      <c r="AR35" s="85" t="str">
        <f t="shared" si="10"/>
        <v/>
      </c>
      <c r="AS35" s="85" t="str">
        <f t="shared" si="11"/>
        <v/>
      </c>
      <c r="AT35" s="85" t="str">
        <f t="shared" si="12"/>
        <v/>
      </c>
      <c r="AU35" s="85" t="str">
        <f t="shared" si="13"/>
        <v/>
      </c>
      <c r="AV35" s="85" t="str">
        <f t="shared" si="14"/>
        <v/>
      </c>
      <c r="AW35" s="85" t="str">
        <f t="shared" si="15"/>
        <v/>
      </c>
      <c r="AX35" s="85" t="str">
        <f t="shared" si="16"/>
        <v/>
      </c>
      <c r="AY35" s="85" t="str">
        <f t="shared" si="17"/>
        <v/>
      </c>
      <c r="AZ35" s="85" t="str">
        <f t="shared" si="18"/>
        <v/>
      </c>
      <c r="BA35" s="85" t="str">
        <f t="shared" si="19"/>
        <v/>
      </c>
      <c r="BB35" s="85" t="str">
        <f t="shared" si="20"/>
        <v/>
      </c>
      <c r="BC35" s="85" t="str">
        <f t="shared" si="21"/>
        <v/>
      </c>
      <c r="BD35" s="85" t="str">
        <f t="shared" si="22"/>
        <v/>
      </c>
      <c r="BE35" s="85" t="str">
        <f t="shared" si="23"/>
        <v/>
      </c>
      <c r="BF35" s="85" t="str">
        <f t="shared" si="24"/>
        <v/>
      </c>
      <c r="BG35" s="85" t="str">
        <f t="shared" si="25"/>
        <v/>
      </c>
      <c r="BH35" s="85" t="str">
        <f t="shared" si="26"/>
        <v/>
      </c>
      <c r="BI35" s="85" t="str">
        <f t="shared" si="27"/>
        <v/>
      </c>
      <c r="BJ35" s="85" t="str">
        <f t="shared" si="28"/>
        <v/>
      </c>
      <c r="BK35" s="85" t="str">
        <f t="shared" si="29"/>
        <v/>
      </c>
    </row>
    <row r="36" spans="1:63" x14ac:dyDescent="0.25">
      <c r="A36" s="103">
        <v>34</v>
      </c>
      <c r="B36" s="88"/>
      <c r="C36" s="88"/>
      <c r="D36" s="88"/>
      <c r="E36" s="88"/>
      <c r="F36" s="88"/>
      <c r="G36" s="88"/>
      <c r="H36" s="88"/>
      <c r="I36" s="88"/>
      <c r="J36" s="88"/>
      <c r="K36" s="98"/>
      <c r="L36" s="98"/>
      <c r="M36" s="98"/>
      <c r="N36" s="98"/>
      <c r="O36" s="98"/>
      <c r="P36" s="98"/>
      <c r="Q36" s="98"/>
      <c r="R36" s="98"/>
      <c r="S36" s="98"/>
      <c r="T36" s="98"/>
      <c r="U36" s="98"/>
      <c r="V36" s="98"/>
      <c r="W36" s="98"/>
      <c r="X36" s="98"/>
      <c r="Y36" s="98"/>
      <c r="Z36" s="98"/>
      <c r="AA36" s="98"/>
      <c r="AB36" s="98"/>
      <c r="AC36" s="98"/>
      <c r="AD36" s="98"/>
      <c r="AE36" s="98"/>
      <c r="AF36" s="155"/>
      <c r="AG36" s="155"/>
      <c r="AH36" s="85" t="str">
        <f t="shared" si="30"/>
        <v/>
      </c>
      <c r="AI36" s="85" t="str">
        <f t="shared" si="1"/>
        <v/>
      </c>
      <c r="AJ36" s="85" t="str">
        <f t="shared" si="2"/>
        <v/>
      </c>
      <c r="AK36" s="85" t="str">
        <f t="shared" si="3"/>
        <v/>
      </c>
      <c r="AL36" s="85" t="str">
        <f t="shared" si="4"/>
        <v/>
      </c>
      <c r="AM36" s="85" t="str">
        <f t="shared" si="5"/>
        <v/>
      </c>
      <c r="AN36" s="85" t="str">
        <f t="shared" si="6"/>
        <v/>
      </c>
      <c r="AO36" s="85" t="str">
        <f t="shared" si="7"/>
        <v/>
      </c>
      <c r="AP36" s="85" t="str">
        <f t="shared" si="8"/>
        <v/>
      </c>
      <c r="AQ36" s="85" t="str">
        <f t="shared" si="9"/>
        <v/>
      </c>
      <c r="AR36" s="85" t="str">
        <f t="shared" si="10"/>
        <v/>
      </c>
      <c r="AS36" s="85" t="str">
        <f t="shared" si="11"/>
        <v/>
      </c>
      <c r="AT36" s="85" t="str">
        <f t="shared" si="12"/>
        <v/>
      </c>
      <c r="AU36" s="85" t="str">
        <f t="shared" si="13"/>
        <v/>
      </c>
      <c r="AV36" s="85" t="str">
        <f t="shared" si="14"/>
        <v/>
      </c>
      <c r="AW36" s="85" t="str">
        <f t="shared" si="15"/>
        <v/>
      </c>
      <c r="AX36" s="85" t="str">
        <f t="shared" si="16"/>
        <v/>
      </c>
      <c r="AY36" s="85" t="str">
        <f t="shared" si="17"/>
        <v/>
      </c>
      <c r="AZ36" s="85" t="str">
        <f t="shared" si="18"/>
        <v/>
      </c>
      <c r="BA36" s="85" t="str">
        <f t="shared" si="19"/>
        <v/>
      </c>
      <c r="BB36" s="85" t="str">
        <f t="shared" si="20"/>
        <v/>
      </c>
      <c r="BC36" s="85" t="str">
        <f t="shared" si="21"/>
        <v/>
      </c>
      <c r="BD36" s="85" t="str">
        <f t="shared" si="22"/>
        <v/>
      </c>
      <c r="BE36" s="85" t="str">
        <f t="shared" si="23"/>
        <v/>
      </c>
      <c r="BF36" s="85" t="str">
        <f t="shared" si="24"/>
        <v/>
      </c>
      <c r="BG36" s="85" t="str">
        <f t="shared" si="25"/>
        <v/>
      </c>
      <c r="BH36" s="85" t="str">
        <f t="shared" si="26"/>
        <v/>
      </c>
      <c r="BI36" s="85" t="str">
        <f t="shared" si="27"/>
        <v/>
      </c>
      <c r="BJ36" s="85" t="str">
        <f t="shared" si="28"/>
        <v/>
      </c>
      <c r="BK36" s="85" t="str">
        <f t="shared" si="29"/>
        <v/>
      </c>
    </row>
    <row r="37" spans="1:63" x14ac:dyDescent="0.25">
      <c r="A37" s="103">
        <v>35</v>
      </c>
      <c r="B37" s="88"/>
      <c r="C37" s="88"/>
      <c r="D37" s="88"/>
      <c r="E37" s="88"/>
      <c r="F37" s="88"/>
      <c r="G37" s="88"/>
      <c r="H37" s="88"/>
      <c r="I37" s="88"/>
      <c r="J37" s="88"/>
      <c r="K37" s="98"/>
      <c r="L37" s="98"/>
      <c r="M37" s="98"/>
      <c r="N37" s="98"/>
      <c r="O37" s="98"/>
      <c r="P37" s="98"/>
      <c r="Q37" s="98"/>
      <c r="R37" s="98"/>
      <c r="S37" s="98"/>
      <c r="T37" s="98"/>
      <c r="U37" s="98"/>
      <c r="V37" s="98"/>
      <c r="W37" s="98"/>
      <c r="X37" s="98"/>
      <c r="Y37" s="98"/>
      <c r="Z37" s="98"/>
      <c r="AA37" s="98"/>
      <c r="AB37" s="98"/>
      <c r="AC37" s="98"/>
      <c r="AD37" s="98"/>
      <c r="AE37" s="98"/>
      <c r="AF37" s="155"/>
      <c r="AG37" s="155"/>
      <c r="AH37" s="85" t="str">
        <f t="shared" si="30"/>
        <v/>
      </c>
      <c r="AI37" s="85" t="str">
        <f t="shared" si="1"/>
        <v/>
      </c>
      <c r="AJ37" s="85" t="str">
        <f t="shared" si="2"/>
        <v/>
      </c>
      <c r="AK37" s="85" t="str">
        <f t="shared" si="3"/>
        <v/>
      </c>
      <c r="AL37" s="85" t="str">
        <f t="shared" si="4"/>
        <v/>
      </c>
      <c r="AM37" s="85" t="str">
        <f t="shared" si="5"/>
        <v/>
      </c>
      <c r="AN37" s="85" t="str">
        <f t="shared" si="6"/>
        <v/>
      </c>
      <c r="AO37" s="85" t="str">
        <f t="shared" si="7"/>
        <v/>
      </c>
      <c r="AP37" s="85" t="str">
        <f t="shared" si="8"/>
        <v/>
      </c>
      <c r="AQ37" s="85" t="str">
        <f t="shared" si="9"/>
        <v/>
      </c>
      <c r="AR37" s="85" t="str">
        <f t="shared" si="10"/>
        <v/>
      </c>
      <c r="AS37" s="85" t="str">
        <f t="shared" si="11"/>
        <v/>
      </c>
      <c r="AT37" s="85" t="str">
        <f t="shared" si="12"/>
        <v/>
      </c>
      <c r="AU37" s="85" t="str">
        <f t="shared" si="13"/>
        <v/>
      </c>
      <c r="AV37" s="85" t="str">
        <f t="shared" si="14"/>
        <v/>
      </c>
      <c r="AW37" s="85" t="str">
        <f t="shared" si="15"/>
        <v/>
      </c>
      <c r="AX37" s="85" t="str">
        <f t="shared" si="16"/>
        <v/>
      </c>
      <c r="AY37" s="85" t="str">
        <f t="shared" si="17"/>
        <v/>
      </c>
      <c r="AZ37" s="85" t="str">
        <f t="shared" si="18"/>
        <v/>
      </c>
      <c r="BA37" s="85" t="str">
        <f t="shared" si="19"/>
        <v/>
      </c>
      <c r="BB37" s="85" t="str">
        <f t="shared" si="20"/>
        <v/>
      </c>
      <c r="BC37" s="85" t="str">
        <f t="shared" si="21"/>
        <v/>
      </c>
      <c r="BD37" s="85" t="str">
        <f t="shared" si="22"/>
        <v/>
      </c>
      <c r="BE37" s="85" t="str">
        <f t="shared" si="23"/>
        <v/>
      </c>
      <c r="BF37" s="85" t="str">
        <f t="shared" si="24"/>
        <v/>
      </c>
      <c r="BG37" s="85" t="str">
        <f t="shared" si="25"/>
        <v/>
      </c>
      <c r="BH37" s="85" t="str">
        <f t="shared" si="26"/>
        <v/>
      </c>
      <c r="BI37" s="85" t="str">
        <f t="shared" si="27"/>
        <v/>
      </c>
      <c r="BJ37" s="85" t="str">
        <f t="shared" si="28"/>
        <v/>
      </c>
      <c r="BK37" s="85" t="str">
        <f t="shared" si="29"/>
        <v/>
      </c>
    </row>
    <row r="38" spans="1:63" x14ac:dyDescent="0.25">
      <c r="A38" s="131"/>
      <c r="B38" s="70"/>
      <c r="C38" s="70"/>
      <c r="D38" s="70"/>
      <c r="E38" s="70"/>
      <c r="F38" s="70"/>
      <c r="G38" s="70"/>
      <c r="H38" s="70"/>
      <c r="I38" s="70"/>
      <c r="J38" s="70"/>
      <c r="K38" s="70"/>
      <c r="L38" s="70"/>
    </row>
    <row r="39" spans="1:63" x14ac:dyDescent="0.25">
      <c r="A39" s="146" t="s">
        <v>152</v>
      </c>
      <c r="B39" s="125">
        <f t="shared" ref="B39:AE39" si="31">COUNT(B3:B37)</f>
        <v>0</v>
      </c>
      <c r="C39" s="125">
        <f t="shared" si="31"/>
        <v>0</v>
      </c>
      <c r="D39" s="125">
        <f t="shared" si="31"/>
        <v>0</v>
      </c>
      <c r="E39" s="125">
        <f t="shared" si="31"/>
        <v>0</v>
      </c>
      <c r="F39" s="125">
        <f t="shared" si="31"/>
        <v>0</v>
      </c>
      <c r="G39" s="125">
        <f t="shared" si="31"/>
        <v>0</v>
      </c>
      <c r="H39" s="125">
        <f t="shared" si="31"/>
        <v>0</v>
      </c>
      <c r="I39" s="125">
        <f t="shared" si="31"/>
        <v>0</v>
      </c>
      <c r="J39" s="125">
        <f t="shared" si="31"/>
        <v>0</v>
      </c>
      <c r="K39" s="125">
        <f t="shared" si="31"/>
        <v>0</v>
      </c>
      <c r="L39" s="125">
        <f t="shared" si="31"/>
        <v>0</v>
      </c>
      <c r="M39" s="125">
        <f t="shared" si="31"/>
        <v>0</v>
      </c>
      <c r="N39" s="125">
        <f t="shared" si="31"/>
        <v>0</v>
      </c>
      <c r="O39" s="125">
        <f t="shared" si="31"/>
        <v>0</v>
      </c>
      <c r="P39" s="125">
        <f t="shared" si="31"/>
        <v>0</v>
      </c>
      <c r="Q39" s="125">
        <f t="shared" si="31"/>
        <v>0</v>
      </c>
      <c r="R39" s="125">
        <f t="shared" si="31"/>
        <v>0</v>
      </c>
      <c r="S39" s="125">
        <f t="shared" si="31"/>
        <v>0</v>
      </c>
      <c r="T39" s="125">
        <f t="shared" si="31"/>
        <v>0</v>
      </c>
      <c r="U39" s="125">
        <f t="shared" si="31"/>
        <v>0</v>
      </c>
      <c r="V39" s="125">
        <f t="shared" si="31"/>
        <v>0</v>
      </c>
      <c r="W39" s="125">
        <f t="shared" si="31"/>
        <v>0</v>
      </c>
      <c r="X39" s="125">
        <f t="shared" si="31"/>
        <v>0</v>
      </c>
      <c r="Y39" s="125">
        <f t="shared" si="31"/>
        <v>0</v>
      </c>
      <c r="Z39" s="125">
        <f t="shared" si="31"/>
        <v>0</v>
      </c>
      <c r="AA39" s="125">
        <f t="shared" si="31"/>
        <v>0</v>
      </c>
      <c r="AB39" s="125">
        <f t="shared" si="31"/>
        <v>0</v>
      </c>
      <c r="AC39" s="125">
        <f t="shared" si="31"/>
        <v>0</v>
      </c>
      <c r="AD39" s="125">
        <f t="shared" si="31"/>
        <v>0</v>
      </c>
      <c r="AE39" s="125">
        <f t="shared" si="31"/>
        <v>0</v>
      </c>
    </row>
    <row r="40" spans="1:63" x14ac:dyDescent="0.25">
      <c r="A40" s="146" t="s">
        <v>153</v>
      </c>
      <c r="B40" s="125">
        <f>SUM(B39:AE39)</f>
        <v>0</v>
      </c>
      <c r="C40" s="125"/>
      <c r="D40" s="125"/>
      <c r="E40" s="125"/>
      <c r="F40" s="125"/>
      <c r="G40" s="125"/>
      <c r="H40" s="125"/>
      <c r="I40" s="125"/>
      <c r="J40" s="125"/>
      <c r="K40" s="125"/>
      <c r="L40" s="125"/>
      <c r="M40" s="135"/>
      <c r="N40" s="135"/>
      <c r="O40" s="135"/>
      <c r="P40" s="135"/>
      <c r="Q40" s="135"/>
      <c r="R40" s="135"/>
      <c r="S40" s="135"/>
      <c r="T40" s="135"/>
      <c r="U40" s="135"/>
      <c r="V40" s="135"/>
      <c r="W40" s="135"/>
      <c r="X40" s="135"/>
      <c r="Y40" s="135"/>
      <c r="Z40" s="135"/>
      <c r="AA40" s="135"/>
      <c r="AB40" s="135"/>
      <c r="AC40" s="135"/>
      <c r="AD40" s="135"/>
      <c r="AE40" s="135"/>
    </row>
    <row r="41" spans="1:63" x14ac:dyDescent="0.25">
      <c r="A41" s="131"/>
      <c r="B41" s="70"/>
      <c r="C41" s="70"/>
      <c r="D41" s="70"/>
      <c r="E41" s="70"/>
      <c r="F41" s="70"/>
      <c r="G41" s="70"/>
      <c r="H41" s="70"/>
      <c r="I41" s="70"/>
      <c r="J41" s="70"/>
      <c r="K41" s="70"/>
      <c r="L41" s="70"/>
    </row>
    <row r="42" spans="1:63" x14ac:dyDescent="0.25">
      <c r="A42" s="149" t="s">
        <v>57</v>
      </c>
      <c r="B42" s="150"/>
      <c r="C42" s="150"/>
      <c r="D42" s="150"/>
      <c r="E42" s="151"/>
      <c r="F42" s="70"/>
      <c r="G42" s="70"/>
      <c r="H42" s="70"/>
      <c r="I42" s="70"/>
      <c r="J42" s="70"/>
      <c r="K42" s="70"/>
      <c r="L42" s="70"/>
    </row>
    <row r="43" spans="1:63" x14ac:dyDescent="0.25">
      <c r="A43" s="133" t="s">
        <v>58</v>
      </c>
      <c r="B43" s="134" t="s">
        <v>54</v>
      </c>
      <c r="C43" s="134" t="s">
        <v>55</v>
      </c>
    </row>
    <row r="44" spans="1:63" x14ac:dyDescent="0.25">
      <c r="A44" s="30" t="s">
        <v>59</v>
      </c>
      <c r="B44" s="121">
        <f>COUNT(B3:AE37)</f>
        <v>0</v>
      </c>
      <c r="C44" s="121">
        <f>COUNT(AH3:BK37)</f>
        <v>0</v>
      </c>
    </row>
    <row r="45" spans="1:63" x14ac:dyDescent="0.25">
      <c r="A45" s="30" t="s">
        <v>60</v>
      </c>
      <c r="B45" s="127" t="e">
        <f>KURT(B3:AE37)</f>
        <v>#DIV/0!</v>
      </c>
      <c r="C45" s="127" t="e">
        <f>KURT(AH3:BK37)</f>
        <v>#DIV/0!</v>
      </c>
      <c r="G45" s="130" t="s">
        <v>61</v>
      </c>
    </row>
    <row r="46" spans="1:63" x14ac:dyDescent="0.25">
      <c r="A46" s="30" t="s">
        <v>62</v>
      </c>
      <c r="B46" s="121">
        <f>SQRT(24*B44*(B44^2-1)/((B44-2)*(B44+3)*(B44-3)*(B44+5)))</f>
        <v>0</v>
      </c>
      <c r="C46" s="121">
        <f>SQRT(24*C44*(C44^2-1)/((C44-2)*(C44+3)*(C44-3)*(C44+5)))</f>
        <v>0</v>
      </c>
      <c r="G46" t="s">
        <v>63</v>
      </c>
    </row>
    <row r="47" spans="1:63" x14ac:dyDescent="0.25">
      <c r="A47" s="30" t="s">
        <v>64</v>
      </c>
      <c r="B47" s="121" t="e">
        <f>IF(ABS(B45/B46)&gt;NORMSINV(1-0.05/2),"non normal","normal")</f>
        <v>#DIV/0!</v>
      </c>
      <c r="C47" s="121" t="e">
        <f>IF(ABS(C45/C46)&gt;NORMSINV(1-0.05/2),"non normal","normal")</f>
        <v>#DIV/0!</v>
      </c>
    </row>
    <row r="48" spans="1:63" x14ac:dyDescent="0.25">
      <c r="A48" s="30" t="s">
        <v>65</v>
      </c>
      <c r="B48" s="122" t="e">
        <f>SKEW(B3:AE37)</f>
        <v>#DIV/0!</v>
      </c>
      <c r="C48" s="122" t="e">
        <f>SKEW(AH3:BK37)</f>
        <v>#DIV/0!</v>
      </c>
      <c r="G48" t="s">
        <v>66</v>
      </c>
    </row>
    <row r="49" spans="1:31" x14ac:dyDescent="0.25">
      <c r="A49" s="30" t="s">
        <v>67</v>
      </c>
      <c r="B49" s="121">
        <f>SQRT((6*B44*(B44-1))/((B44-2)*(B44+1)*(B44+3)))</f>
        <v>0</v>
      </c>
      <c r="C49" s="121">
        <f>SQRT((6*C44*(C44-1))/((C44-2)*(C44+1)*(C44+3)))</f>
        <v>0</v>
      </c>
      <c r="D49" s="123" t="s">
        <v>72</v>
      </c>
      <c r="E49" s="123" t="s">
        <v>73</v>
      </c>
      <c r="F49" s="118" t="s">
        <v>74</v>
      </c>
      <c r="G49" s="181" t="s">
        <v>68</v>
      </c>
    </row>
    <row r="50" spans="1:31" x14ac:dyDescent="0.25">
      <c r="A50" s="30" t="s">
        <v>69</v>
      </c>
      <c r="B50" s="121" t="e">
        <f>IF(ABS(B48/B49)&gt;NORMSINV(1-0.05/2),"non normal","normal")</f>
        <v>#DIV/0!</v>
      </c>
      <c r="C50" s="121" t="e">
        <f>IF(ABS(C48/C49)&gt;NORMSINV(1-0.05/2),"non normal","normal")</f>
        <v>#DIV/0!</v>
      </c>
      <c r="D50" s="124" t="e">
        <f>IF(AND(B47="normal", B50="normal"),"normal", "non normal")</f>
        <v>#DIV/0!</v>
      </c>
      <c r="E50" s="124" t="e">
        <f>IF(AND(C47="normal", C50="normal"),"normal", "non normal")</f>
        <v>#DIV/0!</v>
      </c>
      <c r="F50" s="201" t="e">
        <f>IF(AND(D50="Normal",E50="Normal"),IF(B51&lt;C51,"Normal","Lognormal"),IF(D50="normal","Normal",IF(E50="normal","Lognormal","Skewed")))</f>
        <v>#DIV/0!</v>
      </c>
      <c r="G50" t="s">
        <v>70</v>
      </c>
    </row>
    <row r="51" spans="1:31" x14ac:dyDescent="0.25">
      <c r="A51" s="30" t="s">
        <v>71</v>
      </c>
      <c r="B51" s="121" t="e">
        <f>ABS(B48/B49)</f>
        <v>#DIV/0!</v>
      </c>
      <c r="C51" s="121" t="e">
        <f>ABS(C48/C49)</f>
        <v>#DIV/0!</v>
      </c>
      <c r="D51" s="70"/>
      <c r="E51" s="70"/>
      <c r="F51" s="70"/>
      <c r="G51" s="70"/>
      <c r="H51" s="70"/>
      <c r="I51" s="70"/>
      <c r="J51" s="70"/>
      <c r="K51" s="70"/>
      <c r="L51" s="70"/>
    </row>
    <row r="52" spans="1:31" x14ac:dyDescent="0.25">
      <c r="A52" s="131"/>
      <c r="B52" s="70"/>
      <c r="C52" s="70"/>
      <c r="D52" s="70"/>
      <c r="E52" s="70"/>
      <c r="F52" s="70"/>
      <c r="G52" s="70"/>
      <c r="H52" s="70"/>
      <c r="I52" s="70"/>
      <c r="J52" s="70"/>
      <c r="K52" s="70"/>
      <c r="L52" s="70"/>
    </row>
    <row r="53" spans="1:31" x14ac:dyDescent="0.25">
      <c r="A53" s="152" t="s">
        <v>154</v>
      </c>
      <c r="B53" s="153"/>
      <c r="C53" s="153"/>
      <c r="D53" s="153"/>
      <c r="E53" s="154"/>
      <c r="F53" s="70"/>
      <c r="G53" s="70"/>
      <c r="H53" s="70"/>
      <c r="I53" s="70"/>
      <c r="J53" s="70"/>
      <c r="K53" s="70"/>
      <c r="L53" s="70"/>
    </row>
    <row r="54" spans="1:31" x14ac:dyDescent="0.25">
      <c r="A54" s="147" t="s">
        <v>94</v>
      </c>
      <c r="B54" s="156" t="e">
        <f>AVERAGE(B3:AE37)</f>
        <v>#DIV/0!</v>
      </c>
      <c r="C54" s="71"/>
      <c r="D54" s="71"/>
      <c r="E54" s="71"/>
      <c r="F54" s="70"/>
      <c r="H54" s="70"/>
      <c r="I54" s="70"/>
      <c r="J54" s="70"/>
      <c r="K54" s="70"/>
      <c r="L54" s="70"/>
    </row>
    <row r="55" spans="1:31" x14ac:dyDescent="0.25">
      <c r="A55" s="148" t="s">
        <v>95</v>
      </c>
      <c r="B55" s="157" t="e">
        <f>STDEV(B3:AE37)</f>
        <v>#DIV/0!</v>
      </c>
      <c r="C55" s="71"/>
      <c r="D55" s="71"/>
      <c r="E55" s="71"/>
      <c r="F55" s="70"/>
      <c r="G55" s="129" t="s">
        <v>155</v>
      </c>
      <c r="H55" s="70"/>
      <c r="I55" s="70"/>
      <c r="J55" s="70"/>
      <c r="K55" s="70"/>
      <c r="L55" s="70"/>
    </row>
    <row r="56" spans="1:31" x14ac:dyDescent="0.25">
      <c r="A56" s="113"/>
      <c r="B56" s="115" t="str">
        <f>IF(B2&gt;0,B2,"")</f>
        <v/>
      </c>
      <c r="C56" s="115" t="str">
        <f t="shared" ref="C56:AE56" si="32">IF(C2&gt;0,C2,"")</f>
        <v/>
      </c>
      <c r="D56" s="115" t="str">
        <f t="shared" si="32"/>
        <v/>
      </c>
      <c r="E56" s="115" t="str">
        <f t="shared" si="32"/>
        <v/>
      </c>
      <c r="F56" s="115" t="str">
        <f t="shared" si="32"/>
        <v/>
      </c>
      <c r="G56" s="115" t="str">
        <f t="shared" si="32"/>
        <v/>
      </c>
      <c r="H56" s="115" t="str">
        <f t="shared" si="32"/>
        <v/>
      </c>
      <c r="I56" s="115" t="str">
        <f t="shared" si="32"/>
        <v/>
      </c>
      <c r="J56" s="115" t="str">
        <f t="shared" si="32"/>
        <v/>
      </c>
      <c r="K56" s="115" t="str">
        <f t="shared" si="32"/>
        <v/>
      </c>
      <c r="L56" s="115" t="str">
        <f t="shared" si="32"/>
        <v/>
      </c>
      <c r="M56" s="115" t="str">
        <f t="shared" si="32"/>
        <v/>
      </c>
      <c r="N56" s="115" t="str">
        <f t="shared" si="32"/>
        <v/>
      </c>
      <c r="O56" s="115" t="str">
        <f t="shared" si="32"/>
        <v/>
      </c>
      <c r="P56" s="115" t="str">
        <f t="shared" si="32"/>
        <v/>
      </c>
      <c r="Q56" s="115" t="str">
        <f t="shared" si="32"/>
        <v/>
      </c>
      <c r="R56" s="115" t="str">
        <f t="shared" si="32"/>
        <v/>
      </c>
      <c r="S56" s="115" t="str">
        <f t="shared" si="32"/>
        <v/>
      </c>
      <c r="T56" s="115" t="str">
        <f t="shared" si="32"/>
        <v/>
      </c>
      <c r="U56" s="115" t="str">
        <f t="shared" si="32"/>
        <v/>
      </c>
      <c r="V56" s="115" t="str">
        <f t="shared" si="32"/>
        <v/>
      </c>
      <c r="W56" s="115" t="str">
        <f t="shared" si="32"/>
        <v/>
      </c>
      <c r="X56" s="115" t="str">
        <f t="shared" si="32"/>
        <v/>
      </c>
      <c r="Y56" s="115" t="str">
        <f t="shared" si="32"/>
        <v/>
      </c>
      <c r="Z56" s="115" t="str">
        <f t="shared" si="32"/>
        <v/>
      </c>
      <c r="AA56" s="115" t="str">
        <f t="shared" si="32"/>
        <v/>
      </c>
      <c r="AB56" s="115" t="str">
        <f t="shared" si="32"/>
        <v/>
      </c>
      <c r="AC56" s="115" t="str">
        <f t="shared" si="32"/>
        <v/>
      </c>
      <c r="AD56" s="115" t="str">
        <f t="shared" si="32"/>
        <v/>
      </c>
      <c r="AE56" s="115" t="str">
        <f t="shared" si="32"/>
        <v/>
      </c>
    </row>
    <row r="57" spans="1:31" x14ac:dyDescent="0.25">
      <c r="A57" s="103">
        <v>1</v>
      </c>
      <c r="B57" s="85" t="str">
        <f t="shared" ref="B57:AE65" si="33">IF(B3&gt;0,((B3-$B$54)/($B$55))^4,"")</f>
        <v/>
      </c>
      <c r="C57" s="85" t="str">
        <f t="shared" si="33"/>
        <v/>
      </c>
      <c r="D57" s="85" t="str">
        <f t="shared" si="33"/>
        <v/>
      </c>
      <c r="E57" s="85" t="str">
        <f t="shared" si="33"/>
        <v/>
      </c>
      <c r="F57" s="85" t="str">
        <f t="shared" si="33"/>
        <v/>
      </c>
      <c r="G57" s="85" t="str">
        <f t="shared" si="33"/>
        <v/>
      </c>
      <c r="H57" s="85" t="str">
        <f t="shared" si="33"/>
        <v/>
      </c>
      <c r="I57" s="85" t="str">
        <f t="shared" si="33"/>
        <v/>
      </c>
      <c r="J57" s="85" t="str">
        <f t="shared" si="33"/>
        <v/>
      </c>
      <c r="K57" s="85" t="str">
        <f t="shared" si="33"/>
        <v/>
      </c>
      <c r="L57" s="85" t="str">
        <f t="shared" si="33"/>
        <v/>
      </c>
      <c r="M57" s="85" t="str">
        <f t="shared" si="33"/>
        <v/>
      </c>
      <c r="N57" s="85" t="str">
        <f t="shared" si="33"/>
        <v/>
      </c>
      <c r="O57" s="85" t="str">
        <f t="shared" si="33"/>
        <v/>
      </c>
      <c r="P57" s="85" t="str">
        <f t="shared" si="33"/>
        <v/>
      </c>
      <c r="Q57" s="85" t="str">
        <f t="shared" si="33"/>
        <v/>
      </c>
      <c r="R57" s="85" t="str">
        <f t="shared" si="33"/>
        <v/>
      </c>
      <c r="S57" s="85" t="str">
        <f t="shared" si="33"/>
        <v/>
      </c>
      <c r="T57" s="85" t="str">
        <f t="shared" si="33"/>
        <v/>
      </c>
      <c r="U57" s="85" t="str">
        <f t="shared" si="33"/>
        <v/>
      </c>
      <c r="V57" s="85" t="str">
        <f t="shared" si="33"/>
        <v/>
      </c>
      <c r="W57" s="85" t="str">
        <f t="shared" si="33"/>
        <v/>
      </c>
      <c r="X57" s="85" t="str">
        <f t="shared" si="33"/>
        <v/>
      </c>
      <c r="Y57" s="85" t="str">
        <f t="shared" si="33"/>
        <v/>
      </c>
      <c r="Z57" s="85" t="str">
        <f t="shared" si="33"/>
        <v/>
      </c>
      <c r="AA57" s="85" t="str">
        <f t="shared" si="33"/>
        <v/>
      </c>
      <c r="AB57" s="85" t="str">
        <f t="shared" si="33"/>
        <v/>
      </c>
      <c r="AC57" s="85" t="str">
        <f t="shared" si="33"/>
        <v/>
      </c>
      <c r="AD57" s="85" t="str">
        <f t="shared" si="33"/>
        <v/>
      </c>
      <c r="AE57" s="85" t="str">
        <f t="shared" si="33"/>
        <v/>
      </c>
    </row>
    <row r="58" spans="1:31" x14ac:dyDescent="0.25">
      <c r="A58" s="103">
        <v>2</v>
      </c>
      <c r="B58" s="85" t="str">
        <f t="shared" si="33"/>
        <v/>
      </c>
      <c r="C58" s="85" t="str">
        <f t="shared" si="33"/>
        <v/>
      </c>
      <c r="D58" s="85" t="str">
        <f t="shared" si="33"/>
        <v/>
      </c>
      <c r="E58" s="85" t="str">
        <f t="shared" si="33"/>
        <v/>
      </c>
      <c r="F58" s="85" t="str">
        <f t="shared" si="33"/>
        <v/>
      </c>
      <c r="G58" s="85" t="str">
        <f t="shared" si="33"/>
        <v/>
      </c>
      <c r="H58" s="85" t="str">
        <f t="shared" si="33"/>
        <v/>
      </c>
      <c r="I58" s="85" t="str">
        <f t="shared" si="33"/>
        <v/>
      </c>
      <c r="J58" s="85" t="str">
        <f t="shared" si="33"/>
        <v/>
      </c>
      <c r="K58" s="85" t="str">
        <f t="shared" si="33"/>
        <v/>
      </c>
      <c r="L58" s="85" t="str">
        <f t="shared" si="33"/>
        <v/>
      </c>
      <c r="M58" s="85" t="str">
        <f t="shared" si="33"/>
        <v/>
      </c>
      <c r="N58" s="85" t="str">
        <f t="shared" si="33"/>
        <v/>
      </c>
      <c r="O58" s="85" t="str">
        <f t="shared" si="33"/>
        <v/>
      </c>
      <c r="P58" s="85" t="str">
        <f t="shared" si="33"/>
        <v/>
      </c>
      <c r="Q58" s="85" t="str">
        <f t="shared" si="33"/>
        <v/>
      </c>
      <c r="R58" s="85" t="str">
        <f t="shared" si="33"/>
        <v/>
      </c>
      <c r="S58" s="85" t="str">
        <f t="shared" si="33"/>
        <v/>
      </c>
      <c r="T58" s="85" t="str">
        <f t="shared" si="33"/>
        <v/>
      </c>
      <c r="U58" s="85" t="str">
        <f t="shared" si="33"/>
        <v/>
      </c>
      <c r="V58" s="85" t="str">
        <f t="shared" si="33"/>
        <v/>
      </c>
      <c r="W58" s="85" t="str">
        <f t="shared" si="33"/>
        <v/>
      </c>
      <c r="X58" s="85" t="str">
        <f t="shared" si="33"/>
        <v/>
      </c>
      <c r="Y58" s="85" t="str">
        <f t="shared" si="33"/>
        <v/>
      </c>
      <c r="Z58" s="85" t="str">
        <f t="shared" si="33"/>
        <v/>
      </c>
      <c r="AA58" s="85" t="str">
        <f t="shared" si="33"/>
        <v/>
      </c>
      <c r="AB58" s="85" t="str">
        <f t="shared" si="33"/>
        <v/>
      </c>
      <c r="AC58" s="85" t="str">
        <f t="shared" si="33"/>
        <v/>
      </c>
      <c r="AD58" s="85" t="str">
        <f t="shared" si="33"/>
        <v/>
      </c>
      <c r="AE58" s="85" t="str">
        <f t="shared" si="33"/>
        <v/>
      </c>
    </row>
    <row r="59" spans="1:31" x14ac:dyDescent="0.25">
      <c r="A59" s="103">
        <v>3</v>
      </c>
      <c r="B59" s="85" t="str">
        <f t="shared" si="33"/>
        <v/>
      </c>
      <c r="C59" s="85" t="str">
        <f t="shared" si="33"/>
        <v/>
      </c>
      <c r="D59" s="85" t="str">
        <f t="shared" si="33"/>
        <v/>
      </c>
      <c r="E59" s="85" t="str">
        <f t="shared" si="33"/>
        <v/>
      </c>
      <c r="F59" s="85" t="str">
        <f t="shared" si="33"/>
        <v/>
      </c>
      <c r="G59" s="85" t="str">
        <f t="shared" si="33"/>
        <v/>
      </c>
      <c r="H59" s="85" t="str">
        <f t="shared" si="33"/>
        <v/>
      </c>
      <c r="I59" s="85" t="str">
        <f t="shared" si="33"/>
        <v/>
      </c>
      <c r="J59" s="85" t="str">
        <f t="shared" si="33"/>
        <v/>
      </c>
      <c r="K59" s="85" t="str">
        <f t="shared" si="33"/>
        <v/>
      </c>
      <c r="L59" s="85" t="str">
        <f t="shared" si="33"/>
        <v/>
      </c>
      <c r="M59" s="85" t="str">
        <f t="shared" si="33"/>
        <v/>
      </c>
      <c r="N59" s="85" t="str">
        <f t="shared" si="33"/>
        <v/>
      </c>
      <c r="O59" s="85" t="str">
        <f t="shared" si="33"/>
        <v/>
      </c>
      <c r="P59" s="85" t="str">
        <f t="shared" si="33"/>
        <v/>
      </c>
      <c r="Q59" s="85" t="str">
        <f t="shared" si="33"/>
        <v/>
      </c>
      <c r="R59" s="85" t="str">
        <f t="shared" si="33"/>
        <v/>
      </c>
      <c r="S59" s="85" t="str">
        <f t="shared" si="33"/>
        <v/>
      </c>
      <c r="T59" s="85" t="str">
        <f t="shared" si="33"/>
        <v/>
      </c>
      <c r="U59" s="85" t="str">
        <f t="shared" si="33"/>
        <v/>
      </c>
      <c r="V59" s="85" t="str">
        <f t="shared" si="33"/>
        <v/>
      </c>
      <c r="W59" s="85" t="str">
        <f t="shared" si="33"/>
        <v/>
      </c>
      <c r="X59" s="85" t="str">
        <f t="shared" si="33"/>
        <v/>
      </c>
      <c r="Y59" s="85" t="str">
        <f t="shared" si="33"/>
        <v/>
      </c>
      <c r="Z59" s="85" t="str">
        <f t="shared" si="33"/>
        <v/>
      </c>
      <c r="AA59" s="85" t="str">
        <f t="shared" si="33"/>
        <v/>
      </c>
      <c r="AB59" s="85" t="str">
        <f t="shared" si="33"/>
        <v/>
      </c>
      <c r="AC59" s="85" t="str">
        <f t="shared" si="33"/>
        <v/>
      </c>
      <c r="AD59" s="85" t="str">
        <f t="shared" si="33"/>
        <v/>
      </c>
      <c r="AE59" s="85" t="str">
        <f t="shared" si="33"/>
        <v/>
      </c>
    </row>
    <row r="60" spans="1:31" x14ac:dyDescent="0.25">
      <c r="A60" s="103">
        <v>4</v>
      </c>
      <c r="B60" s="85" t="str">
        <f t="shared" si="33"/>
        <v/>
      </c>
      <c r="C60" s="85" t="str">
        <f t="shared" si="33"/>
        <v/>
      </c>
      <c r="D60" s="85" t="str">
        <f t="shared" si="33"/>
        <v/>
      </c>
      <c r="E60" s="85" t="str">
        <f t="shared" si="33"/>
        <v/>
      </c>
      <c r="F60" s="85" t="str">
        <f t="shared" si="33"/>
        <v/>
      </c>
      <c r="G60" s="85" t="str">
        <f t="shared" si="33"/>
        <v/>
      </c>
      <c r="H60" s="85" t="str">
        <f t="shared" si="33"/>
        <v/>
      </c>
      <c r="I60" s="85" t="str">
        <f t="shared" si="33"/>
        <v/>
      </c>
      <c r="J60" s="85" t="str">
        <f t="shared" si="33"/>
        <v/>
      </c>
      <c r="K60" s="85" t="str">
        <f t="shared" si="33"/>
        <v/>
      </c>
      <c r="L60" s="85" t="str">
        <f t="shared" si="33"/>
        <v/>
      </c>
      <c r="M60" s="85" t="str">
        <f t="shared" si="33"/>
        <v/>
      </c>
      <c r="N60" s="85" t="str">
        <f t="shared" si="33"/>
        <v/>
      </c>
      <c r="O60" s="85" t="str">
        <f t="shared" si="33"/>
        <v/>
      </c>
      <c r="P60" s="85" t="str">
        <f t="shared" si="33"/>
        <v/>
      </c>
      <c r="Q60" s="85" t="str">
        <f t="shared" si="33"/>
        <v/>
      </c>
      <c r="R60" s="85" t="str">
        <f t="shared" si="33"/>
        <v/>
      </c>
      <c r="S60" s="85" t="str">
        <f t="shared" si="33"/>
        <v/>
      </c>
      <c r="T60" s="85" t="str">
        <f t="shared" si="33"/>
        <v/>
      </c>
      <c r="U60" s="85" t="str">
        <f t="shared" si="33"/>
        <v/>
      </c>
      <c r="V60" s="85" t="str">
        <f t="shared" si="33"/>
        <v/>
      </c>
      <c r="W60" s="85" t="str">
        <f t="shared" si="33"/>
        <v/>
      </c>
      <c r="X60" s="85" t="str">
        <f t="shared" si="33"/>
        <v/>
      </c>
      <c r="Y60" s="85" t="str">
        <f t="shared" si="33"/>
        <v/>
      </c>
      <c r="Z60" s="85" t="str">
        <f t="shared" si="33"/>
        <v/>
      </c>
      <c r="AA60" s="85" t="str">
        <f t="shared" si="33"/>
        <v/>
      </c>
      <c r="AB60" s="85" t="str">
        <f t="shared" si="33"/>
        <v/>
      </c>
      <c r="AC60" s="85" t="str">
        <f t="shared" si="33"/>
        <v/>
      </c>
      <c r="AD60" s="85" t="str">
        <f t="shared" si="33"/>
        <v/>
      </c>
      <c r="AE60" s="85" t="str">
        <f t="shared" si="33"/>
        <v/>
      </c>
    </row>
    <row r="61" spans="1:31" x14ac:dyDescent="0.25">
      <c r="A61" s="103">
        <v>5</v>
      </c>
      <c r="B61" s="85" t="str">
        <f t="shared" si="33"/>
        <v/>
      </c>
      <c r="C61" s="85" t="str">
        <f t="shared" si="33"/>
        <v/>
      </c>
      <c r="D61" s="85" t="str">
        <f t="shared" si="33"/>
        <v/>
      </c>
      <c r="E61" s="85" t="str">
        <f t="shared" si="33"/>
        <v/>
      </c>
      <c r="F61" s="85" t="str">
        <f t="shared" si="33"/>
        <v/>
      </c>
      <c r="G61" s="85" t="str">
        <f t="shared" si="33"/>
        <v/>
      </c>
      <c r="H61" s="85" t="str">
        <f t="shared" si="33"/>
        <v/>
      </c>
      <c r="I61" s="85" t="str">
        <f t="shared" si="33"/>
        <v/>
      </c>
      <c r="J61" s="85" t="str">
        <f t="shared" si="33"/>
        <v/>
      </c>
      <c r="K61" s="85" t="str">
        <f t="shared" si="33"/>
        <v/>
      </c>
      <c r="L61" s="85" t="str">
        <f t="shared" si="33"/>
        <v/>
      </c>
      <c r="M61" s="85" t="str">
        <f t="shared" si="33"/>
        <v/>
      </c>
      <c r="N61" s="85" t="str">
        <f t="shared" si="33"/>
        <v/>
      </c>
      <c r="O61" s="85" t="str">
        <f t="shared" si="33"/>
        <v/>
      </c>
      <c r="P61" s="85" t="str">
        <f t="shared" si="33"/>
        <v/>
      </c>
      <c r="Q61" s="85" t="str">
        <f t="shared" si="33"/>
        <v/>
      </c>
      <c r="R61" s="85" t="str">
        <f t="shared" si="33"/>
        <v/>
      </c>
      <c r="S61" s="85" t="str">
        <f t="shared" si="33"/>
        <v/>
      </c>
      <c r="T61" s="85" t="str">
        <f t="shared" si="33"/>
        <v/>
      </c>
      <c r="U61" s="85" t="str">
        <f t="shared" si="33"/>
        <v/>
      </c>
      <c r="V61" s="85" t="str">
        <f t="shared" si="33"/>
        <v/>
      </c>
      <c r="W61" s="85" t="str">
        <f t="shared" si="33"/>
        <v/>
      </c>
      <c r="X61" s="85" t="str">
        <f t="shared" si="33"/>
        <v/>
      </c>
      <c r="Y61" s="85" t="str">
        <f t="shared" si="33"/>
        <v/>
      </c>
      <c r="Z61" s="85" t="str">
        <f t="shared" si="33"/>
        <v/>
      </c>
      <c r="AA61" s="85" t="str">
        <f t="shared" si="33"/>
        <v/>
      </c>
      <c r="AB61" s="85" t="str">
        <f t="shared" si="33"/>
        <v/>
      </c>
      <c r="AC61" s="85" t="str">
        <f t="shared" si="33"/>
        <v/>
      </c>
      <c r="AD61" s="85" t="str">
        <f t="shared" si="33"/>
        <v/>
      </c>
      <c r="AE61" s="85" t="str">
        <f t="shared" si="33"/>
        <v/>
      </c>
    </row>
    <row r="62" spans="1:31" x14ac:dyDescent="0.25">
      <c r="A62" s="103">
        <v>6</v>
      </c>
      <c r="B62" s="85" t="str">
        <f t="shared" si="33"/>
        <v/>
      </c>
      <c r="C62" s="85" t="str">
        <f t="shared" si="33"/>
        <v/>
      </c>
      <c r="D62" s="85" t="str">
        <f t="shared" si="33"/>
        <v/>
      </c>
      <c r="E62" s="85" t="str">
        <f t="shared" si="33"/>
        <v/>
      </c>
      <c r="F62" s="85" t="str">
        <f t="shared" si="33"/>
        <v/>
      </c>
      <c r="G62" s="85" t="str">
        <f t="shared" si="33"/>
        <v/>
      </c>
      <c r="H62" s="85" t="str">
        <f t="shared" si="33"/>
        <v/>
      </c>
      <c r="I62" s="85" t="str">
        <f t="shared" si="33"/>
        <v/>
      </c>
      <c r="J62" s="85" t="str">
        <f t="shared" si="33"/>
        <v/>
      </c>
      <c r="K62" s="85" t="str">
        <f t="shared" si="33"/>
        <v/>
      </c>
      <c r="L62" s="85" t="str">
        <f t="shared" si="33"/>
        <v/>
      </c>
      <c r="M62" s="85" t="str">
        <f t="shared" si="33"/>
        <v/>
      </c>
      <c r="N62" s="85" t="str">
        <f t="shared" si="33"/>
        <v/>
      </c>
      <c r="O62" s="85" t="str">
        <f t="shared" si="33"/>
        <v/>
      </c>
      <c r="P62" s="85" t="str">
        <f t="shared" si="33"/>
        <v/>
      </c>
      <c r="Q62" s="85" t="str">
        <f t="shared" si="33"/>
        <v/>
      </c>
      <c r="R62" s="85" t="str">
        <f t="shared" si="33"/>
        <v/>
      </c>
      <c r="S62" s="85" t="str">
        <f t="shared" si="33"/>
        <v/>
      </c>
      <c r="T62" s="85" t="str">
        <f t="shared" si="33"/>
        <v/>
      </c>
      <c r="U62" s="85" t="str">
        <f t="shared" si="33"/>
        <v/>
      </c>
      <c r="V62" s="85" t="str">
        <f t="shared" si="33"/>
        <v/>
      </c>
      <c r="W62" s="85" t="str">
        <f t="shared" si="33"/>
        <v/>
      </c>
      <c r="X62" s="85" t="str">
        <f t="shared" si="33"/>
        <v/>
      </c>
      <c r="Y62" s="85" t="str">
        <f t="shared" si="33"/>
        <v/>
      </c>
      <c r="Z62" s="85" t="str">
        <f t="shared" si="33"/>
        <v/>
      </c>
      <c r="AA62" s="85" t="str">
        <f t="shared" si="33"/>
        <v/>
      </c>
      <c r="AB62" s="85" t="str">
        <f t="shared" si="33"/>
        <v/>
      </c>
      <c r="AC62" s="85" t="str">
        <f t="shared" si="33"/>
        <v/>
      </c>
      <c r="AD62" s="85" t="str">
        <f t="shared" si="33"/>
        <v/>
      </c>
      <c r="AE62" s="85" t="str">
        <f t="shared" si="33"/>
        <v/>
      </c>
    </row>
    <row r="63" spans="1:31" x14ac:dyDescent="0.25">
      <c r="A63" s="103">
        <v>7</v>
      </c>
      <c r="B63" s="85" t="str">
        <f t="shared" si="33"/>
        <v/>
      </c>
      <c r="C63" s="85" t="str">
        <f t="shared" si="33"/>
        <v/>
      </c>
      <c r="D63" s="85" t="str">
        <f t="shared" si="33"/>
        <v/>
      </c>
      <c r="E63" s="85" t="str">
        <f t="shared" si="33"/>
        <v/>
      </c>
      <c r="F63" s="85" t="str">
        <f t="shared" si="33"/>
        <v/>
      </c>
      <c r="G63" s="85" t="str">
        <f t="shared" si="33"/>
        <v/>
      </c>
      <c r="H63" s="85" t="str">
        <f t="shared" si="33"/>
        <v/>
      </c>
      <c r="I63" s="85" t="str">
        <f t="shared" si="33"/>
        <v/>
      </c>
      <c r="J63" s="85" t="str">
        <f t="shared" si="33"/>
        <v/>
      </c>
      <c r="K63" s="85" t="str">
        <f t="shared" si="33"/>
        <v/>
      </c>
      <c r="L63" s="85" t="str">
        <f t="shared" si="33"/>
        <v/>
      </c>
      <c r="M63" s="85" t="str">
        <f t="shared" si="33"/>
        <v/>
      </c>
      <c r="N63" s="85" t="str">
        <f t="shared" si="33"/>
        <v/>
      </c>
      <c r="O63" s="85" t="str">
        <f t="shared" si="33"/>
        <v/>
      </c>
      <c r="P63" s="85" t="str">
        <f t="shared" si="33"/>
        <v/>
      </c>
      <c r="Q63" s="85" t="str">
        <f t="shared" si="33"/>
        <v/>
      </c>
      <c r="R63" s="85" t="str">
        <f t="shared" si="33"/>
        <v/>
      </c>
      <c r="S63" s="85" t="str">
        <f t="shared" si="33"/>
        <v/>
      </c>
      <c r="T63" s="85" t="str">
        <f t="shared" si="33"/>
        <v/>
      </c>
      <c r="U63" s="85" t="str">
        <f t="shared" si="33"/>
        <v/>
      </c>
      <c r="V63" s="85" t="str">
        <f t="shared" si="33"/>
        <v/>
      </c>
      <c r="W63" s="85" t="str">
        <f t="shared" si="33"/>
        <v/>
      </c>
      <c r="X63" s="85" t="str">
        <f t="shared" si="33"/>
        <v/>
      </c>
      <c r="Y63" s="85" t="str">
        <f t="shared" si="33"/>
        <v/>
      </c>
      <c r="Z63" s="85" t="str">
        <f t="shared" si="33"/>
        <v/>
      </c>
      <c r="AA63" s="85" t="str">
        <f t="shared" si="33"/>
        <v/>
      </c>
      <c r="AB63" s="85" t="str">
        <f t="shared" si="33"/>
        <v/>
      </c>
      <c r="AC63" s="85" t="str">
        <f t="shared" si="33"/>
        <v/>
      </c>
      <c r="AD63" s="85" t="str">
        <f t="shared" si="33"/>
        <v/>
      </c>
      <c r="AE63" s="85" t="str">
        <f t="shared" si="33"/>
        <v/>
      </c>
    </row>
    <row r="64" spans="1:31" x14ac:dyDescent="0.25">
      <c r="A64" s="103">
        <v>8</v>
      </c>
      <c r="B64" s="85" t="str">
        <f t="shared" si="33"/>
        <v/>
      </c>
      <c r="C64" s="85" t="str">
        <f t="shared" si="33"/>
        <v/>
      </c>
      <c r="D64" s="85" t="str">
        <f t="shared" si="33"/>
        <v/>
      </c>
      <c r="E64" s="85" t="str">
        <f t="shared" si="33"/>
        <v/>
      </c>
      <c r="F64" s="85" t="str">
        <f t="shared" si="33"/>
        <v/>
      </c>
      <c r="G64" s="85" t="str">
        <f t="shared" si="33"/>
        <v/>
      </c>
      <c r="H64" s="85" t="str">
        <f t="shared" si="33"/>
        <v/>
      </c>
      <c r="I64" s="85" t="str">
        <f t="shared" si="33"/>
        <v/>
      </c>
      <c r="J64" s="85" t="str">
        <f t="shared" si="33"/>
        <v/>
      </c>
      <c r="K64" s="85" t="str">
        <f t="shared" si="33"/>
        <v/>
      </c>
      <c r="L64" s="85" t="str">
        <f t="shared" si="33"/>
        <v/>
      </c>
      <c r="M64" s="85" t="str">
        <f t="shared" si="33"/>
        <v/>
      </c>
      <c r="N64" s="85" t="str">
        <f t="shared" si="33"/>
        <v/>
      </c>
      <c r="O64" s="85" t="str">
        <f t="shared" si="33"/>
        <v/>
      </c>
      <c r="P64" s="85" t="str">
        <f t="shared" si="33"/>
        <v/>
      </c>
      <c r="Q64" s="85" t="str">
        <f t="shared" si="33"/>
        <v/>
      </c>
      <c r="R64" s="85" t="str">
        <f t="shared" si="33"/>
        <v/>
      </c>
      <c r="S64" s="85" t="str">
        <f t="shared" si="33"/>
        <v/>
      </c>
      <c r="T64" s="85" t="str">
        <f t="shared" si="33"/>
        <v/>
      </c>
      <c r="U64" s="85" t="str">
        <f t="shared" si="33"/>
        <v/>
      </c>
      <c r="V64" s="85" t="str">
        <f t="shared" si="33"/>
        <v/>
      </c>
      <c r="W64" s="85" t="str">
        <f t="shared" si="33"/>
        <v/>
      </c>
      <c r="X64" s="85" t="str">
        <f t="shared" si="33"/>
        <v/>
      </c>
      <c r="Y64" s="85" t="str">
        <f t="shared" si="33"/>
        <v/>
      </c>
      <c r="Z64" s="85" t="str">
        <f t="shared" si="33"/>
        <v/>
      </c>
      <c r="AA64" s="85" t="str">
        <f t="shared" si="33"/>
        <v/>
      </c>
      <c r="AB64" s="85" t="str">
        <f t="shared" si="33"/>
        <v/>
      </c>
      <c r="AC64" s="85" t="str">
        <f t="shared" si="33"/>
        <v/>
      </c>
      <c r="AD64" s="85" t="str">
        <f t="shared" si="33"/>
        <v/>
      </c>
      <c r="AE64" s="85" t="str">
        <f t="shared" si="33"/>
        <v/>
      </c>
    </row>
    <row r="65" spans="1:31" x14ac:dyDescent="0.25">
      <c r="A65" s="103">
        <v>9</v>
      </c>
      <c r="B65" s="85" t="str">
        <f t="shared" si="33"/>
        <v/>
      </c>
      <c r="C65" s="85" t="str">
        <f t="shared" si="33"/>
        <v/>
      </c>
      <c r="D65" s="85" t="str">
        <f t="shared" si="33"/>
        <v/>
      </c>
      <c r="E65" s="85" t="str">
        <f t="shared" si="33"/>
        <v/>
      </c>
      <c r="F65" s="85" t="str">
        <f t="shared" si="33"/>
        <v/>
      </c>
      <c r="G65" s="85" t="str">
        <f t="shared" si="33"/>
        <v/>
      </c>
      <c r="H65" s="85" t="str">
        <f t="shared" si="33"/>
        <v/>
      </c>
      <c r="I65" s="85" t="str">
        <f t="shared" si="33"/>
        <v/>
      </c>
      <c r="J65" s="85" t="str">
        <f t="shared" si="33"/>
        <v/>
      </c>
      <c r="K65" s="85" t="str">
        <f t="shared" si="33"/>
        <v/>
      </c>
      <c r="L65" s="85" t="str">
        <f t="shared" si="33"/>
        <v/>
      </c>
      <c r="M65" s="85" t="str">
        <f t="shared" si="33"/>
        <v/>
      </c>
      <c r="N65" s="85" t="str">
        <f t="shared" si="33"/>
        <v/>
      </c>
      <c r="O65" s="85" t="str">
        <f t="shared" si="33"/>
        <v/>
      </c>
      <c r="P65" s="85" t="str">
        <f t="shared" si="33"/>
        <v/>
      </c>
      <c r="Q65" s="85" t="str">
        <f t="shared" ref="Q65:AE65" si="34">IF(Q11&gt;0,((Q11-$B$54)/($B$55))^4,"")</f>
        <v/>
      </c>
      <c r="R65" s="85" t="str">
        <f t="shared" si="34"/>
        <v/>
      </c>
      <c r="S65" s="85" t="str">
        <f t="shared" si="34"/>
        <v/>
      </c>
      <c r="T65" s="85" t="str">
        <f t="shared" si="34"/>
        <v/>
      </c>
      <c r="U65" s="85" t="str">
        <f t="shared" si="34"/>
        <v/>
      </c>
      <c r="V65" s="85" t="str">
        <f t="shared" si="34"/>
        <v/>
      </c>
      <c r="W65" s="85" t="str">
        <f t="shared" si="34"/>
        <v/>
      </c>
      <c r="X65" s="85" t="str">
        <f t="shared" si="34"/>
        <v/>
      </c>
      <c r="Y65" s="85" t="str">
        <f t="shared" si="34"/>
        <v/>
      </c>
      <c r="Z65" s="85" t="str">
        <f t="shared" si="34"/>
        <v/>
      </c>
      <c r="AA65" s="85" t="str">
        <f t="shared" si="34"/>
        <v/>
      </c>
      <c r="AB65" s="85" t="str">
        <f t="shared" si="34"/>
        <v/>
      </c>
      <c r="AC65" s="85" t="str">
        <f t="shared" si="34"/>
        <v/>
      </c>
      <c r="AD65" s="85" t="str">
        <f t="shared" si="34"/>
        <v/>
      </c>
      <c r="AE65" s="85" t="str">
        <f t="shared" si="34"/>
        <v/>
      </c>
    </row>
    <row r="66" spans="1:31" x14ac:dyDescent="0.25">
      <c r="A66" s="103">
        <v>10</v>
      </c>
      <c r="B66" s="85" t="str">
        <f t="shared" ref="B66:AE74" si="35">IF(B12&gt;0,((B12-$B$54)/($B$55))^4,"")</f>
        <v/>
      </c>
      <c r="C66" s="85" t="str">
        <f t="shared" si="35"/>
        <v/>
      </c>
      <c r="D66" s="85" t="str">
        <f t="shared" si="35"/>
        <v/>
      </c>
      <c r="E66" s="85" t="str">
        <f t="shared" si="35"/>
        <v/>
      </c>
      <c r="F66" s="85" t="str">
        <f t="shared" si="35"/>
        <v/>
      </c>
      <c r="G66" s="85" t="str">
        <f t="shared" si="35"/>
        <v/>
      </c>
      <c r="H66" s="85" t="str">
        <f t="shared" si="35"/>
        <v/>
      </c>
      <c r="I66" s="85" t="str">
        <f t="shared" si="35"/>
        <v/>
      </c>
      <c r="J66" s="85" t="str">
        <f t="shared" si="35"/>
        <v/>
      </c>
      <c r="K66" s="85" t="str">
        <f t="shared" si="35"/>
        <v/>
      </c>
      <c r="L66" s="85" t="str">
        <f t="shared" si="35"/>
        <v/>
      </c>
      <c r="M66" s="85" t="str">
        <f t="shared" si="35"/>
        <v/>
      </c>
      <c r="N66" s="85" t="str">
        <f t="shared" si="35"/>
        <v/>
      </c>
      <c r="O66" s="85" t="str">
        <f t="shared" si="35"/>
        <v/>
      </c>
      <c r="P66" s="85" t="str">
        <f t="shared" si="35"/>
        <v/>
      </c>
      <c r="Q66" s="85" t="str">
        <f t="shared" si="35"/>
        <v/>
      </c>
      <c r="R66" s="85" t="str">
        <f t="shared" si="35"/>
        <v/>
      </c>
      <c r="S66" s="85" t="str">
        <f t="shared" si="35"/>
        <v/>
      </c>
      <c r="T66" s="85" t="str">
        <f t="shared" si="35"/>
        <v/>
      </c>
      <c r="U66" s="85" t="str">
        <f t="shared" si="35"/>
        <v/>
      </c>
      <c r="V66" s="85" t="str">
        <f t="shared" si="35"/>
        <v/>
      </c>
      <c r="W66" s="85" t="str">
        <f t="shared" si="35"/>
        <v/>
      </c>
      <c r="X66" s="85" t="str">
        <f t="shared" si="35"/>
        <v/>
      </c>
      <c r="Y66" s="85" t="str">
        <f t="shared" si="35"/>
        <v/>
      </c>
      <c r="Z66" s="85" t="str">
        <f t="shared" si="35"/>
        <v/>
      </c>
      <c r="AA66" s="85" t="str">
        <f t="shared" si="35"/>
        <v/>
      </c>
      <c r="AB66" s="85" t="str">
        <f t="shared" si="35"/>
        <v/>
      </c>
      <c r="AC66" s="85" t="str">
        <f t="shared" si="35"/>
        <v/>
      </c>
      <c r="AD66" s="85" t="str">
        <f t="shared" si="35"/>
        <v/>
      </c>
      <c r="AE66" s="85" t="str">
        <f t="shared" si="35"/>
        <v/>
      </c>
    </row>
    <row r="67" spans="1:31" x14ac:dyDescent="0.25">
      <c r="A67" s="103">
        <v>11</v>
      </c>
      <c r="B67" s="85" t="str">
        <f t="shared" si="35"/>
        <v/>
      </c>
      <c r="C67" s="85" t="str">
        <f t="shared" si="35"/>
        <v/>
      </c>
      <c r="D67" s="85" t="str">
        <f t="shared" si="35"/>
        <v/>
      </c>
      <c r="E67" s="85" t="str">
        <f t="shared" si="35"/>
        <v/>
      </c>
      <c r="F67" s="85" t="str">
        <f t="shared" si="35"/>
        <v/>
      </c>
      <c r="G67" s="85" t="str">
        <f t="shared" si="35"/>
        <v/>
      </c>
      <c r="H67" s="85" t="str">
        <f t="shared" si="35"/>
        <v/>
      </c>
      <c r="I67" s="85" t="str">
        <f t="shared" si="35"/>
        <v/>
      </c>
      <c r="J67" s="85" t="str">
        <f t="shared" si="35"/>
        <v/>
      </c>
      <c r="K67" s="85" t="str">
        <f t="shared" si="35"/>
        <v/>
      </c>
      <c r="L67" s="85" t="str">
        <f t="shared" si="35"/>
        <v/>
      </c>
      <c r="M67" s="85" t="str">
        <f t="shared" si="35"/>
        <v/>
      </c>
      <c r="N67" s="85" t="str">
        <f t="shared" si="35"/>
        <v/>
      </c>
      <c r="O67" s="85" t="str">
        <f t="shared" si="35"/>
        <v/>
      </c>
      <c r="P67" s="85" t="str">
        <f t="shared" si="35"/>
        <v/>
      </c>
      <c r="Q67" s="85" t="str">
        <f t="shared" si="35"/>
        <v/>
      </c>
      <c r="R67" s="85" t="str">
        <f t="shared" si="35"/>
        <v/>
      </c>
      <c r="S67" s="85" t="str">
        <f t="shared" si="35"/>
        <v/>
      </c>
      <c r="T67" s="85" t="str">
        <f t="shared" si="35"/>
        <v/>
      </c>
      <c r="U67" s="85" t="str">
        <f t="shared" si="35"/>
        <v/>
      </c>
      <c r="V67" s="85" t="str">
        <f t="shared" si="35"/>
        <v/>
      </c>
      <c r="W67" s="85" t="str">
        <f t="shared" si="35"/>
        <v/>
      </c>
      <c r="X67" s="85" t="str">
        <f t="shared" si="35"/>
        <v/>
      </c>
      <c r="Y67" s="85" t="str">
        <f t="shared" si="35"/>
        <v/>
      </c>
      <c r="Z67" s="85" t="str">
        <f t="shared" si="35"/>
        <v/>
      </c>
      <c r="AA67" s="85" t="str">
        <f t="shared" si="35"/>
        <v/>
      </c>
      <c r="AB67" s="85" t="str">
        <f t="shared" si="35"/>
        <v/>
      </c>
      <c r="AC67" s="85" t="str">
        <f t="shared" si="35"/>
        <v/>
      </c>
      <c r="AD67" s="85" t="str">
        <f t="shared" si="35"/>
        <v/>
      </c>
      <c r="AE67" s="85" t="str">
        <f t="shared" si="35"/>
        <v/>
      </c>
    </row>
    <row r="68" spans="1:31" x14ac:dyDescent="0.25">
      <c r="A68" s="103">
        <v>12</v>
      </c>
      <c r="B68" s="85" t="str">
        <f t="shared" si="35"/>
        <v/>
      </c>
      <c r="C68" s="85" t="str">
        <f t="shared" si="35"/>
        <v/>
      </c>
      <c r="D68" s="85" t="str">
        <f t="shared" si="35"/>
        <v/>
      </c>
      <c r="E68" s="85" t="str">
        <f t="shared" si="35"/>
        <v/>
      </c>
      <c r="F68" s="85" t="str">
        <f t="shared" si="35"/>
        <v/>
      </c>
      <c r="G68" s="85" t="str">
        <f t="shared" si="35"/>
        <v/>
      </c>
      <c r="H68" s="85" t="str">
        <f t="shared" si="35"/>
        <v/>
      </c>
      <c r="I68" s="85" t="str">
        <f t="shared" si="35"/>
        <v/>
      </c>
      <c r="J68" s="85" t="str">
        <f t="shared" si="35"/>
        <v/>
      </c>
      <c r="K68" s="85" t="str">
        <f t="shared" si="35"/>
        <v/>
      </c>
      <c r="L68" s="85" t="str">
        <f t="shared" si="35"/>
        <v/>
      </c>
      <c r="M68" s="85" t="str">
        <f t="shared" si="35"/>
        <v/>
      </c>
      <c r="N68" s="85" t="str">
        <f t="shared" si="35"/>
        <v/>
      </c>
      <c r="O68" s="85" t="str">
        <f t="shared" si="35"/>
        <v/>
      </c>
      <c r="P68" s="85" t="str">
        <f t="shared" si="35"/>
        <v/>
      </c>
      <c r="Q68" s="85" t="str">
        <f t="shared" si="35"/>
        <v/>
      </c>
      <c r="R68" s="85" t="str">
        <f t="shared" si="35"/>
        <v/>
      </c>
      <c r="S68" s="85" t="str">
        <f t="shared" si="35"/>
        <v/>
      </c>
      <c r="T68" s="85" t="str">
        <f t="shared" si="35"/>
        <v/>
      </c>
      <c r="U68" s="85" t="str">
        <f t="shared" si="35"/>
        <v/>
      </c>
      <c r="V68" s="85" t="str">
        <f t="shared" si="35"/>
        <v/>
      </c>
      <c r="W68" s="85" t="str">
        <f t="shared" si="35"/>
        <v/>
      </c>
      <c r="X68" s="85" t="str">
        <f t="shared" si="35"/>
        <v/>
      </c>
      <c r="Y68" s="85" t="str">
        <f t="shared" si="35"/>
        <v/>
      </c>
      <c r="Z68" s="85" t="str">
        <f t="shared" si="35"/>
        <v/>
      </c>
      <c r="AA68" s="85" t="str">
        <f t="shared" si="35"/>
        <v/>
      </c>
      <c r="AB68" s="85" t="str">
        <f t="shared" si="35"/>
        <v/>
      </c>
      <c r="AC68" s="85" t="str">
        <f t="shared" si="35"/>
        <v/>
      </c>
      <c r="AD68" s="85" t="str">
        <f t="shared" si="35"/>
        <v/>
      </c>
      <c r="AE68" s="85" t="str">
        <f t="shared" si="35"/>
        <v/>
      </c>
    </row>
    <row r="69" spans="1:31" x14ac:dyDescent="0.25">
      <c r="A69" s="103">
        <v>13</v>
      </c>
      <c r="B69" s="85" t="str">
        <f t="shared" si="35"/>
        <v/>
      </c>
      <c r="C69" s="85" t="str">
        <f t="shared" si="35"/>
        <v/>
      </c>
      <c r="D69" s="85" t="str">
        <f t="shared" si="35"/>
        <v/>
      </c>
      <c r="E69" s="85" t="str">
        <f t="shared" si="35"/>
        <v/>
      </c>
      <c r="F69" s="85" t="str">
        <f t="shared" si="35"/>
        <v/>
      </c>
      <c r="G69" s="85" t="str">
        <f t="shared" si="35"/>
        <v/>
      </c>
      <c r="H69" s="85" t="str">
        <f t="shared" si="35"/>
        <v/>
      </c>
      <c r="I69" s="85" t="str">
        <f t="shared" si="35"/>
        <v/>
      </c>
      <c r="J69" s="85" t="str">
        <f t="shared" si="35"/>
        <v/>
      </c>
      <c r="K69" s="85" t="str">
        <f t="shared" si="35"/>
        <v/>
      </c>
      <c r="L69" s="85" t="str">
        <f t="shared" si="35"/>
        <v/>
      </c>
      <c r="M69" s="85" t="str">
        <f t="shared" si="35"/>
        <v/>
      </c>
      <c r="N69" s="85" t="str">
        <f t="shared" si="35"/>
        <v/>
      </c>
      <c r="O69" s="85" t="str">
        <f t="shared" si="35"/>
        <v/>
      </c>
      <c r="P69" s="85" t="str">
        <f t="shared" si="35"/>
        <v/>
      </c>
      <c r="Q69" s="85" t="str">
        <f t="shared" si="35"/>
        <v/>
      </c>
      <c r="R69" s="85" t="str">
        <f t="shared" si="35"/>
        <v/>
      </c>
      <c r="S69" s="85" t="str">
        <f t="shared" si="35"/>
        <v/>
      </c>
      <c r="T69" s="85" t="str">
        <f t="shared" si="35"/>
        <v/>
      </c>
      <c r="U69" s="85" t="str">
        <f t="shared" si="35"/>
        <v/>
      </c>
      <c r="V69" s="85" t="str">
        <f t="shared" si="35"/>
        <v/>
      </c>
      <c r="W69" s="85" t="str">
        <f t="shared" si="35"/>
        <v/>
      </c>
      <c r="X69" s="85" t="str">
        <f t="shared" si="35"/>
        <v/>
      </c>
      <c r="Y69" s="85" t="str">
        <f t="shared" si="35"/>
        <v/>
      </c>
      <c r="Z69" s="85" t="str">
        <f t="shared" si="35"/>
        <v/>
      </c>
      <c r="AA69" s="85" t="str">
        <f t="shared" si="35"/>
        <v/>
      </c>
      <c r="AB69" s="85" t="str">
        <f t="shared" si="35"/>
        <v/>
      </c>
      <c r="AC69" s="85" t="str">
        <f t="shared" si="35"/>
        <v/>
      </c>
      <c r="AD69" s="85" t="str">
        <f t="shared" si="35"/>
        <v/>
      </c>
      <c r="AE69" s="85" t="str">
        <f t="shared" si="35"/>
        <v/>
      </c>
    </row>
    <row r="70" spans="1:31" x14ac:dyDescent="0.25">
      <c r="A70" s="103">
        <v>14</v>
      </c>
      <c r="B70" s="85" t="str">
        <f t="shared" si="35"/>
        <v/>
      </c>
      <c r="C70" s="85" t="str">
        <f t="shared" si="35"/>
        <v/>
      </c>
      <c r="D70" s="85" t="str">
        <f t="shared" si="35"/>
        <v/>
      </c>
      <c r="E70" s="85" t="str">
        <f t="shared" si="35"/>
        <v/>
      </c>
      <c r="F70" s="85" t="str">
        <f t="shared" si="35"/>
        <v/>
      </c>
      <c r="G70" s="85" t="str">
        <f t="shared" si="35"/>
        <v/>
      </c>
      <c r="H70" s="85" t="str">
        <f t="shared" si="35"/>
        <v/>
      </c>
      <c r="I70" s="85" t="str">
        <f t="shared" si="35"/>
        <v/>
      </c>
      <c r="J70" s="85" t="str">
        <f t="shared" si="35"/>
        <v/>
      </c>
      <c r="K70" s="85" t="str">
        <f t="shared" si="35"/>
        <v/>
      </c>
      <c r="L70" s="85" t="str">
        <f t="shared" si="35"/>
        <v/>
      </c>
      <c r="M70" s="85" t="str">
        <f t="shared" si="35"/>
        <v/>
      </c>
      <c r="N70" s="85" t="str">
        <f t="shared" si="35"/>
        <v/>
      </c>
      <c r="O70" s="85" t="str">
        <f t="shared" si="35"/>
        <v/>
      </c>
      <c r="P70" s="85" t="str">
        <f t="shared" si="35"/>
        <v/>
      </c>
      <c r="Q70" s="85" t="str">
        <f t="shared" si="35"/>
        <v/>
      </c>
      <c r="R70" s="85" t="str">
        <f t="shared" si="35"/>
        <v/>
      </c>
      <c r="S70" s="85" t="str">
        <f t="shared" si="35"/>
        <v/>
      </c>
      <c r="T70" s="85" t="str">
        <f t="shared" si="35"/>
        <v/>
      </c>
      <c r="U70" s="85" t="str">
        <f t="shared" si="35"/>
        <v/>
      </c>
      <c r="V70" s="85" t="str">
        <f t="shared" si="35"/>
        <v/>
      </c>
      <c r="W70" s="85" t="str">
        <f t="shared" si="35"/>
        <v/>
      </c>
      <c r="X70" s="85" t="str">
        <f t="shared" si="35"/>
        <v/>
      </c>
      <c r="Y70" s="85" t="str">
        <f t="shared" si="35"/>
        <v/>
      </c>
      <c r="Z70" s="85" t="str">
        <f t="shared" si="35"/>
        <v/>
      </c>
      <c r="AA70" s="85" t="str">
        <f t="shared" si="35"/>
        <v/>
      </c>
      <c r="AB70" s="85" t="str">
        <f t="shared" si="35"/>
        <v/>
      </c>
      <c r="AC70" s="85" t="str">
        <f t="shared" si="35"/>
        <v/>
      </c>
      <c r="AD70" s="85" t="str">
        <f t="shared" si="35"/>
        <v/>
      </c>
      <c r="AE70" s="85" t="str">
        <f t="shared" si="35"/>
        <v/>
      </c>
    </row>
    <row r="71" spans="1:31" x14ac:dyDescent="0.25">
      <c r="A71" s="103">
        <v>15</v>
      </c>
      <c r="B71" s="85" t="str">
        <f t="shared" si="35"/>
        <v/>
      </c>
      <c r="C71" s="85" t="str">
        <f t="shared" si="35"/>
        <v/>
      </c>
      <c r="D71" s="85" t="str">
        <f t="shared" si="35"/>
        <v/>
      </c>
      <c r="E71" s="85" t="str">
        <f t="shared" si="35"/>
        <v/>
      </c>
      <c r="F71" s="85" t="str">
        <f t="shared" si="35"/>
        <v/>
      </c>
      <c r="G71" s="85" t="str">
        <f t="shared" si="35"/>
        <v/>
      </c>
      <c r="H71" s="85" t="str">
        <f t="shared" si="35"/>
        <v/>
      </c>
      <c r="I71" s="85" t="str">
        <f t="shared" si="35"/>
        <v/>
      </c>
      <c r="J71" s="85" t="str">
        <f t="shared" si="35"/>
        <v/>
      </c>
      <c r="K71" s="85" t="str">
        <f t="shared" si="35"/>
        <v/>
      </c>
      <c r="L71" s="85" t="str">
        <f t="shared" si="35"/>
        <v/>
      </c>
      <c r="M71" s="85" t="str">
        <f t="shared" si="35"/>
        <v/>
      </c>
      <c r="N71" s="85" t="str">
        <f t="shared" si="35"/>
        <v/>
      </c>
      <c r="O71" s="85" t="str">
        <f t="shared" si="35"/>
        <v/>
      </c>
      <c r="P71" s="85" t="str">
        <f t="shared" si="35"/>
        <v/>
      </c>
      <c r="Q71" s="85" t="str">
        <f t="shared" si="35"/>
        <v/>
      </c>
      <c r="R71" s="85" t="str">
        <f t="shared" si="35"/>
        <v/>
      </c>
      <c r="S71" s="85" t="str">
        <f t="shared" si="35"/>
        <v/>
      </c>
      <c r="T71" s="85" t="str">
        <f t="shared" si="35"/>
        <v/>
      </c>
      <c r="U71" s="85" t="str">
        <f t="shared" si="35"/>
        <v/>
      </c>
      <c r="V71" s="85" t="str">
        <f t="shared" si="35"/>
        <v/>
      </c>
      <c r="W71" s="85" t="str">
        <f t="shared" si="35"/>
        <v/>
      </c>
      <c r="X71" s="85" t="str">
        <f t="shared" si="35"/>
        <v/>
      </c>
      <c r="Y71" s="85" t="str">
        <f t="shared" si="35"/>
        <v/>
      </c>
      <c r="Z71" s="85" t="str">
        <f t="shared" si="35"/>
        <v/>
      </c>
      <c r="AA71" s="85" t="str">
        <f t="shared" si="35"/>
        <v/>
      </c>
      <c r="AB71" s="85" t="str">
        <f t="shared" si="35"/>
        <v/>
      </c>
      <c r="AC71" s="85" t="str">
        <f t="shared" si="35"/>
        <v/>
      </c>
      <c r="AD71" s="85" t="str">
        <f t="shared" si="35"/>
        <v/>
      </c>
      <c r="AE71" s="85" t="str">
        <f t="shared" si="35"/>
        <v/>
      </c>
    </row>
    <row r="72" spans="1:31" x14ac:dyDescent="0.25">
      <c r="A72" s="103">
        <v>16</v>
      </c>
      <c r="B72" s="85" t="str">
        <f t="shared" si="35"/>
        <v/>
      </c>
      <c r="C72" s="85" t="str">
        <f t="shared" si="35"/>
        <v/>
      </c>
      <c r="D72" s="85" t="str">
        <f t="shared" si="35"/>
        <v/>
      </c>
      <c r="E72" s="85" t="str">
        <f t="shared" si="35"/>
        <v/>
      </c>
      <c r="F72" s="85" t="str">
        <f t="shared" si="35"/>
        <v/>
      </c>
      <c r="G72" s="85" t="str">
        <f t="shared" si="35"/>
        <v/>
      </c>
      <c r="H72" s="85" t="str">
        <f t="shared" si="35"/>
        <v/>
      </c>
      <c r="I72" s="85" t="str">
        <f t="shared" si="35"/>
        <v/>
      </c>
      <c r="J72" s="85" t="str">
        <f t="shared" si="35"/>
        <v/>
      </c>
      <c r="K72" s="85" t="str">
        <f t="shared" si="35"/>
        <v/>
      </c>
      <c r="L72" s="85" t="str">
        <f t="shared" si="35"/>
        <v/>
      </c>
      <c r="M72" s="85" t="str">
        <f t="shared" si="35"/>
        <v/>
      </c>
      <c r="N72" s="85" t="str">
        <f t="shared" si="35"/>
        <v/>
      </c>
      <c r="O72" s="85" t="str">
        <f t="shared" si="35"/>
        <v/>
      </c>
      <c r="P72" s="85" t="str">
        <f t="shared" si="35"/>
        <v/>
      </c>
      <c r="Q72" s="85" t="str">
        <f t="shared" si="35"/>
        <v/>
      </c>
      <c r="R72" s="85" t="str">
        <f t="shared" si="35"/>
        <v/>
      </c>
      <c r="S72" s="85" t="str">
        <f t="shared" si="35"/>
        <v/>
      </c>
      <c r="T72" s="85" t="str">
        <f t="shared" si="35"/>
        <v/>
      </c>
      <c r="U72" s="85" t="str">
        <f t="shared" si="35"/>
        <v/>
      </c>
      <c r="V72" s="85" t="str">
        <f t="shared" si="35"/>
        <v/>
      </c>
      <c r="W72" s="85" t="str">
        <f t="shared" si="35"/>
        <v/>
      </c>
      <c r="X72" s="85" t="str">
        <f t="shared" si="35"/>
        <v/>
      </c>
      <c r="Y72" s="85" t="str">
        <f t="shared" si="35"/>
        <v/>
      </c>
      <c r="Z72" s="85" t="str">
        <f t="shared" si="35"/>
        <v/>
      </c>
      <c r="AA72" s="85" t="str">
        <f t="shared" si="35"/>
        <v/>
      </c>
      <c r="AB72" s="85" t="str">
        <f t="shared" si="35"/>
        <v/>
      </c>
      <c r="AC72" s="85" t="str">
        <f t="shared" si="35"/>
        <v/>
      </c>
      <c r="AD72" s="85" t="str">
        <f t="shared" si="35"/>
        <v/>
      </c>
      <c r="AE72" s="85" t="str">
        <f t="shared" si="35"/>
        <v/>
      </c>
    </row>
    <row r="73" spans="1:31" x14ac:dyDescent="0.25">
      <c r="A73" s="103">
        <v>17</v>
      </c>
      <c r="B73" s="85" t="str">
        <f t="shared" si="35"/>
        <v/>
      </c>
      <c r="C73" s="85" t="str">
        <f t="shared" si="35"/>
        <v/>
      </c>
      <c r="D73" s="85" t="str">
        <f t="shared" si="35"/>
        <v/>
      </c>
      <c r="E73" s="85" t="str">
        <f t="shared" si="35"/>
        <v/>
      </c>
      <c r="F73" s="85" t="str">
        <f t="shared" si="35"/>
        <v/>
      </c>
      <c r="G73" s="85" t="str">
        <f t="shared" si="35"/>
        <v/>
      </c>
      <c r="H73" s="85" t="str">
        <f t="shared" si="35"/>
        <v/>
      </c>
      <c r="I73" s="85" t="str">
        <f t="shared" si="35"/>
        <v/>
      </c>
      <c r="J73" s="85" t="str">
        <f t="shared" si="35"/>
        <v/>
      </c>
      <c r="K73" s="85" t="str">
        <f t="shared" si="35"/>
        <v/>
      </c>
      <c r="L73" s="85" t="str">
        <f t="shared" si="35"/>
        <v/>
      </c>
      <c r="M73" s="85" t="str">
        <f t="shared" si="35"/>
        <v/>
      </c>
      <c r="N73" s="85" t="str">
        <f t="shared" si="35"/>
        <v/>
      </c>
      <c r="O73" s="85" t="str">
        <f t="shared" si="35"/>
        <v/>
      </c>
      <c r="P73" s="85" t="str">
        <f t="shared" si="35"/>
        <v/>
      </c>
      <c r="Q73" s="85" t="str">
        <f t="shared" si="35"/>
        <v/>
      </c>
      <c r="R73" s="85" t="str">
        <f t="shared" si="35"/>
        <v/>
      </c>
      <c r="S73" s="85" t="str">
        <f t="shared" si="35"/>
        <v/>
      </c>
      <c r="T73" s="85" t="str">
        <f t="shared" si="35"/>
        <v/>
      </c>
      <c r="U73" s="85" t="str">
        <f t="shared" si="35"/>
        <v/>
      </c>
      <c r="V73" s="85" t="str">
        <f t="shared" si="35"/>
        <v/>
      </c>
      <c r="W73" s="85" t="str">
        <f t="shared" si="35"/>
        <v/>
      </c>
      <c r="X73" s="85" t="str">
        <f t="shared" si="35"/>
        <v/>
      </c>
      <c r="Y73" s="85" t="str">
        <f t="shared" si="35"/>
        <v/>
      </c>
      <c r="Z73" s="85" t="str">
        <f t="shared" si="35"/>
        <v/>
      </c>
      <c r="AA73" s="85" t="str">
        <f t="shared" si="35"/>
        <v/>
      </c>
      <c r="AB73" s="85" t="str">
        <f t="shared" si="35"/>
        <v/>
      </c>
      <c r="AC73" s="85" t="str">
        <f t="shared" si="35"/>
        <v/>
      </c>
      <c r="AD73" s="85" t="str">
        <f t="shared" si="35"/>
        <v/>
      </c>
      <c r="AE73" s="85" t="str">
        <f t="shared" si="35"/>
        <v/>
      </c>
    </row>
    <row r="74" spans="1:31" x14ac:dyDescent="0.25">
      <c r="A74" s="103">
        <v>18</v>
      </c>
      <c r="B74" s="85" t="str">
        <f t="shared" si="35"/>
        <v/>
      </c>
      <c r="C74" s="85" t="str">
        <f t="shared" si="35"/>
        <v/>
      </c>
      <c r="D74" s="85" t="str">
        <f t="shared" si="35"/>
        <v/>
      </c>
      <c r="E74" s="85" t="str">
        <f t="shared" si="35"/>
        <v/>
      </c>
      <c r="F74" s="85" t="str">
        <f t="shared" si="35"/>
        <v/>
      </c>
      <c r="G74" s="85" t="str">
        <f t="shared" si="35"/>
        <v/>
      </c>
      <c r="H74" s="85" t="str">
        <f t="shared" si="35"/>
        <v/>
      </c>
      <c r="I74" s="85" t="str">
        <f t="shared" si="35"/>
        <v/>
      </c>
      <c r="J74" s="85" t="str">
        <f t="shared" si="35"/>
        <v/>
      </c>
      <c r="K74" s="85" t="str">
        <f t="shared" si="35"/>
        <v/>
      </c>
      <c r="L74" s="85" t="str">
        <f t="shared" si="35"/>
        <v/>
      </c>
      <c r="M74" s="85" t="str">
        <f t="shared" si="35"/>
        <v/>
      </c>
      <c r="N74" s="85" t="str">
        <f t="shared" si="35"/>
        <v/>
      </c>
      <c r="O74" s="85" t="str">
        <f t="shared" si="35"/>
        <v/>
      </c>
      <c r="P74" s="85" t="str">
        <f t="shared" si="35"/>
        <v/>
      </c>
      <c r="Q74" s="85" t="str">
        <f t="shared" ref="Q74:AE74" si="36">IF(Q20&gt;0,((Q20-$B$54)/($B$55))^4,"")</f>
        <v/>
      </c>
      <c r="R74" s="85" t="str">
        <f t="shared" si="36"/>
        <v/>
      </c>
      <c r="S74" s="85" t="str">
        <f t="shared" si="36"/>
        <v/>
      </c>
      <c r="T74" s="85" t="str">
        <f t="shared" si="36"/>
        <v/>
      </c>
      <c r="U74" s="85" t="str">
        <f t="shared" si="36"/>
        <v/>
      </c>
      <c r="V74" s="85" t="str">
        <f t="shared" si="36"/>
        <v/>
      </c>
      <c r="W74" s="85" t="str">
        <f t="shared" si="36"/>
        <v/>
      </c>
      <c r="X74" s="85" t="str">
        <f t="shared" si="36"/>
        <v/>
      </c>
      <c r="Y74" s="85" t="str">
        <f t="shared" si="36"/>
        <v/>
      </c>
      <c r="Z74" s="85" t="str">
        <f t="shared" si="36"/>
        <v/>
      </c>
      <c r="AA74" s="85" t="str">
        <f t="shared" si="36"/>
        <v/>
      </c>
      <c r="AB74" s="85" t="str">
        <f t="shared" si="36"/>
        <v/>
      </c>
      <c r="AC74" s="85" t="str">
        <f t="shared" si="36"/>
        <v/>
      </c>
      <c r="AD74" s="85" t="str">
        <f t="shared" si="36"/>
        <v/>
      </c>
      <c r="AE74" s="85" t="str">
        <f t="shared" si="36"/>
        <v/>
      </c>
    </row>
    <row r="75" spans="1:31" x14ac:dyDescent="0.25">
      <c r="A75" s="103">
        <v>19</v>
      </c>
      <c r="B75" s="85" t="str">
        <f t="shared" ref="B75:AE83" si="37">IF(B21&gt;0,((B21-$B$54)/($B$55))^4,"")</f>
        <v/>
      </c>
      <c r="C75" s="85" t="str">
        <f t="shared" si="37"/>
        <v/>
      </c>
      <c r="D75" s="85" t="str">
        <f t="shared" si="37"/>
        <v/>
      </c>
      <c r="E75" s="85" t="str">
        <f t="shared" si="37"/>
        <v/>
      </c>
      <c r="F75" s="85" t="str">
        <f t="shared" si="37"/>
        <v/>
      </c>
      <c r="G75" s="85" t="str">
        <f t="shared" si="37"/>
        <v/>
      </c>
      <c r="H75" s="85" t="str">
        <f t="shared" si="37"/>
        <v/>
      </c>
      <c r="I75" s="85" t="str">
        <f t="shared" si="37"/>
        <v/>
      </c>
      <c r="J75" s="85" t="str">
        <f t="shared" si="37"/>
        <v/>
      </c>
      <c r="K75" s="85" t="str">
        <f t="shared" si="37"/>
        <v/>
      </c>
      <c r="L75" s="85" t="str">
        <f t="shared" si="37"/>
        <v/>
      </c>
      <c r="M75" s="85" t="str">
        <f t="shared" si="37"/>
        <v/>
      </c>
      <c r="N75" s="85" t="str">
        <f t="shared" si="37"/>
        <v/>
      </c>
      <c r="O75" s="85" t="str">
        <f t="shared" si="37"/>
        <v/>
      </c>
      <c r="P75" s="85" t="str">
        <f t="shared" si="37"/>
        <v/>
      </c>
      <c r="Q75" s="85" t="str">
        <f t="shared" si="37"/>
        <v/>
      </c>
      <c r="R75" s="85" t="str">
        <f t="shared" si="37"/>
        <v/>
      </c>
      <c r="S75" s="85" t="str">
        <f t="shared" si="37"/>
        <v/>
      </c>
      <c r="T75" s="85" t="str">
        <f t="shared" si="37"/>
        <v/>
      </c>
      <c r="U75" s="85" t="str">
        <f t="shared" si="37"/>
        <v/>
      </c>
      <c r="V75" s="85" t="str">
        <f t="shared" si="37"/>
        <v/>
      </c>
      <c r="W75" s="85" t="str">
        <f t="shared" si="37"/>
        <v/>
      </c>
      <c r="X75" s="85" t="str">
        <f t="shared" si="37"/>
        <v/>
      </c>
      <c r="Y75" s="85" t="str">
        <f t="shared" si="37"/>
        <v/>
      </c>
      <c r="Z75" s="85" t="str">
        <f t="shared" si="37"/>
        <v/>
      </c>
      <c r="AA75" s="85" t="str">
        <f t="shared" si="37"/>
        <v/>
      </c>
      <c r="AB75" s="85" t="str">
        <f t="shared" si="37"/>
        <v/>
      </c>
      <c r="AC75" s="85" t="str">
        <f t="shared" si="37"/>
        <v/>
      </c>
      <c r="AD75" s="85" t="str">
        <f t="shared" si="37"/>
        <v/>
      </c>
      <c r="AE75" s="85" t="str">
        <f t="shared" si="37"/>
        <v/>
      </c>
    </row>
    <row r="76" spans="1:31" x14ac:dyDescent="0.25">
      <c r="A76" s="103">
        <v>20</v>
      </c>
      <c r="B76" s="85" t="str">
        <f t="shared" si="37"/>
        <v/>
      </c>
      <c r="C76" s="85" t="str">
        <f t="shared" si="37"/>
        <v/>
      </c>
      <c r="D76" s="85" t="str">
        <f t="shared" si="37"/>
        <v/>
      </c>
      <c r="E76" s="85" t="str">
        <f t="shared" si="37"/>
        <v/>
      </c>
      <c r="F76" s="85" t="str">
        <f t="shared" si="37"/>
        <v/>
      </c>
      <c r="G76" s="85" t="str">
        <f t="shared" si="37"/>
        <v/>
      </c>
      <c r="H76" s="85" t="str">
        <f t="shared" si="37"/>
        <v/>
      </c>
      <c r="I76" s="85" t="str">
        <f t="shared" si="37"/>
        <v/>
      </c>
      <c r="J76" s="85" t="str">
        <f t="shared" si="37"/>
        <v/>
      </c>
      <c r="K76" s="85" t="str">
        <f t="shared" si="37"/>
        <v/>
      </c>
      <c r="L76" s="85" t="str">
        <f t="shared" si="37"/>
        <v/>
      </c>
      <c r="M76" s="85" t="str">
        <f t="shared" si="37"/>
        <v/>
      </c>
      <c r="N76" s="85" t="str">
        <f t="shared" si="37"/>
        <v/>
      </c>
      <c r="O76" s="85" t="str">
        <f t="shared" si="37"/>
        <v/>
      </c>
      <c r="P76" s="85" t="str">
        <f t="shared" si="37"/>
        <v/>
      </c>
      <c r="Q76" s="85" t="str">
        <f t="shared" si="37"/>
        <v/>
      </c>
      <c r="R76" s="85" t="str">
        <f t="shared" si="37"/>
        <v/>
      </c>
      <c r="S76" s="85" t="str">
        <f t="shared" si="37"/>
        <v/>
      </c>
      <c r="T76" s="85" t="str">
        <f t="shared" si="37"/>
        <v/>
      </c>
      <c r="U76" s="85" t="str">
        <f t="shared" si="37"/>
        <v/>
      </c>
      <c r="V76" s="85" t="str">
        <f t="shared" si="37"/>
        <v/>
      </c>
      <c r="W76" s="85" t="str">
        <f t="shared" si="37"/>
        <v/>
      </c>
      <c r="X76" s="85" t="str">
        <f t="shared" si="37"/>
        <v/>
      </c>
      <c r="Y76" s="85" t="str">
        <f t="shared" si="37"/>
        <v/>
      </c>
      <c r="Z76" s="85" t="str">
        <f t="shared" si="37"/>
        <v/>
      </c>
      <c r="AA76" s="85" t="str">
        <f t="shared" si="37"/>
        <v/>
      </c>
      <c r="AB76" s="85" t="str">
        <f t="shared" si="37"/>
        <v/>
      </c>
      <c r="AC76" s="85" t="str">
        <f t="shared" si="37"/>
        <v/>
      </c>
      <c r="AD76" s="85" t="str">
        <f t="shared" si="37"/>
        <v/>
      </c>
      <c r="AE76" s="85" t="str">
        <f t="shared" si="37"/>
        <v/>
      </c>
    </row>
    <row r="77" spans="1:31" x14ac:dyDescent="0.25">
      <c r="A77" s="103">
        <v>21</v>
      </c>
      <c r="B77" s="85" t="str">
        <f t="shared" si="37"/>
        <v/>
      </c>
      <c r="C77" s="85" t="str">
        <f t="shared" si="37"/>
        <v/>
      </c>
      <c r="D77" s="85" t="str">
        <f t="shared" si="37"/>
        <v/>
      </c>
      <c r="E77" s="85" t="str">
        <f t="shared" si="37"/>
        <v/>
      </c>
      <c r="F77" s="85" t="str">
        <f t="shared" si="37"/>
        <v/>
      </c>
      <c r="G77" s="85" t="str">
        <f t="shared" si="37"/>
        <v/>
      </c>
      <c r="H77" s="85" t="str">
        <f t="shared" si="37"/>
        <v/>
      </c>
      <c r="I77" s="85" t="str">
        <f t="shared" si="37"/>
        <v/>
      </c>
      <c r="J77" s="85" t="str">
        <f t="shared" si="37"/>
        <v/>
      </c>
      <c r="K77" s="85" t="str">
        <f t="shared" si="37"/>
        <v/>
      </c>
      <c r="L77" s="85" t="str">
        <f t="shared" si="37"/>
        <v/>
      </c>
      <c r="M77" s="85" t="str">
        <f t="shared" si="37"/>
        <v/>
      </c>
      <c r="N77" s="85" t="str">
        <f t="shared" si="37"/>
        <v/>
      </c>
      <c r="O77" s="85" t="str">
        <f t="shared" si="37"/>
        <v/>
      </c>
      <c r="P77" s="85" t="str">
        <f t="shared" si="37"/>
        <v/>
      </c>
      <c r="Q77" s="85" t="str">
        <f t="shared" si="37"/>
        <v/>
      </c>
      <c r="R77" s="85" t="str">
        <f t="shared" si="37"/>
        <v/>
      </c>
      <c r="S77" s="85" t="str">
        <f t="shared" si="37"/>
        <v/>
      </c>
      <c r="T77" s="85" t="str">
        <f t="shared" si="37"/>
        <v/>
      </c>
      <c r="U77" s="85" t="str">
        <f t="shared" si="37"/>
        <v/>
      </c>
      <c r="V77" s="85" t="str">
        <f t="shared" si="37"/>
        <v/>
      </c>
      <c r="W77" s="85" t="str">
        <f t="shared" si="37"/>
        <v/>
      </c>
      <c r="X77" s="85" t="str">
        <f t="shared" si="37"/>
        <v/>
      </c>
      <c r="Y77" s="85" t="str">
        <f t="shared" si="37"/>
        <v/>
      </c>
      <c r="Z77" s="85" t="str">
        <f t="shared" si="37"/>
        <v/>
      </c>
      <c r="AA77" s="85" t="str">
        <f t="shared" si="37"/>
        <v/>
      </c>
      <c r="AB77" s="85" t="str">
        <f t="shared" si="37"/>
        <v/>
      </c>
      <c r="AC77" s="85" t="str">
        <f t="shared" si="37"/>
        <v/>
      </c>
      <c r="AD77" s="85" t="str">
        <f t="shared" si="37"/>
        <v/>
      </c>
      <c r="AE77" s="85" t="str">
        <f t="shared" si="37"/>
        <v/>
      </c>
    </row>
    <row r="78" spans="1:31" x14ac:dyDescent="0.25">
      <c r="A78" s="103">
        <v>22</v>
      </c>
      <c r="B78" s="85" t="str">
        <f t="shared" si="37"/>
        <v/>
      </c>
      <c r="C78" s="85" t="str">
        <f t="shared" si="37"/>
        <v/>
      </c>
      <c r="D78" s="85" t="str">
        <f t="shared" si="37"/>
        <v/>
      </c>
      <c r="E78" s="85" t="str">
        <f t="shared" si="37"/>
        <v/>
      </c>
      <c r="F78" s="85" t="str">
        <f t="shared" si="37"/>
        <v/>
      </c>
      <c r="G78" s="85" t="str">
        <f t="shared" si="37"/>
        <v/>
      </c>
      <c r="H78" s="85" t="str">
        <f t="shared" si="37"/>
        <v/>
      </c>
      <c r="I78" s="85" t="str">
        <f t="shared" si="37"/>
        <v/>
      </c>
      <c r="J78" s="85" t="str">
        <f t="shared" si="37"/>
        <v/>
      </c>
      <c r="K78" s="85" t="str">
        <f t="shared" si="37"/>
        <v/>
      </c>
      <c r="L78" s="85" t="str">
        <f t="shared" si="37"/>
        <v/>
      </c>
      <c r="M78" s="85" t="str">
        <f t="shared" si="37"/>
        <v/>
      </c>
      <c r="N78" s="85" t="str">
        <f t="shared" si="37"/>
        <v/>
      </c>
      <c r="O78" s="85" t="str">
        <f t="shared" si="37"/>
        <v/>
      </c>
      <c r="P78" s="85" t="str">
        <f t="shared" si="37"/>
        <v/>
      </c>
      <c r="Q78" s="85" t="str">
        <f t="shared" si="37"/>
        <v/>
      </c>
      <c r="R78" s="85" t="str">
        <f t="shared" si="37"/>
        <v/>
      </c>
      <c r="S78" s="85" t="str">
        <f t="shared" si="37"/>
        <v/>
      </c>
      <c r="T78" s="85" t="str">
        <f t="shared" si="37"/>
        <v/>
      </c>
      <c r="U78" s="85" t="str">
        <f t="shared" si="37"/>
        <v/>
      </c>
      <c r="V78" s="85" t="str">
        <f t="shared" si="37"/>
        <v/>
      </c>
      <c r="W78" s="85" t="str">
        <f t="shared" si="37"/>
        <v/>
      </c>
      <c r="X78" s="85" t="str">
        <f t="shared" si="37"/>
        <v/>
      </c>
      <c r="Y78" s="85" t="str">
        <f t="shared" si="37"/>
        <v/>
      </c>
      <c r="Z78" s="85" t="str">
        <f t="shared" si="37"/>
        <v/>
      </c>
      <c r="AA78" s="85" t="str">
        <f t="shared" si="37"/>
        <v/>
      </c>
      <c r="AB78" s="85" t="str">
        <f t="shared" si="37"/>
        <v/>
      </c>
      <c r="AC78" s="85" t="str">
        <f t="shared" si="37"/>
        <v/>
      </c>
      <c r="AD78" s="85" t="str">
        <f t="shared" si="37"/>
        <v/>
      </c>
      <c r="AE78" s="85" t="str">
        <f t="shared" si="37"/>
        <v/>
      </c>
    </row>
    <row r="79" spans="1:31" x14ac:dyDescent="0.25">
      <c r="A79" s="103">
        <v>23</v>
      </c>
      <c r="B79" s="85" t="str">
        <f t="shared" si="37"/>
        <v/>
      </c>
      <c r="C79" s="85" t="str">
        <f t="shared" si="37"/>
        <v/>
      </c>
      <c r="D79" s="85" t="str">
        <f t="shared" si="37"/>
        <v/>
      </c>
      <c r="E79" s="85" t="str">
        <f t="shared" si="37"/>
        <v/>
      </c>
      <c r="F79" s="85" t="str">
        <f t="shared" si="37"/>
        <v/>
      </c>
      <c r="G79" s="85" t="str">
        <f t="shared" si="37"/>
        <v/>
      </c>
      <c r="H79" s="85" t="str">
        <f t="shared" si="37"/>
        <v/>
      </c>
      <c r="I79" s="85" t="str">
        <f t="shared" si="37"/>
        <v/>
      </c>
      <c r="J79" s="85" t="str">
        <f t="shared" si="37"/>
        <v/>
      </c>
      <c r="K79" s="85" t="str">
        <f t="shared" si="37"/>
        <v/>
      </c>
      <c r="L79" s="85" t="str">
        <f t="shared" si="37"/>
        <v/>
      </c>
      <c r="M79" s="85" t="str">
        <f t="shared" si="37"/>
        <v/>
      </c>
      <c r="N79" s="85" t="str">
        <f t="shared" si="37"/>
        <v/>
      </c>
      <c r="O79" s="85" t="str">
        <f t="shared" si="37"/>
        <v/>
      </c>
      <c r="P79" s="85" t="str">
        <f t="shared" si="37"/>
        <v/>
      </c>
      <c r="Q79" s="85" t="str">
        <f t="shared" si="37"/>
        <v/>
      </c>
      <c r="R79" s="85" t="str">
        <f t="shared" si="37"/>
        <v/>
      </c>
      <c r="S79" s="85" t="str">
        <f t="shared" si="37"/>
        <v/>
      </c>
      <c r="T79" s="85" t="str">
        <f t="shared" si="37"/>
        <v/>
      </c>
      <c r="U79" s="85" t="str">
        <f t="shared" si="37"/>
        <v/>
      </c>
      <c r="V79" s="85" t="str">
        <f t="shared" si="37"/>
        <v/>
      </c>
      <c r="W79" s="85" t="str">
        <f t="shared" si="37"/>
        <v/>
      </c>
      <c r="X79" s="85" t="str">
        <f t="shared" si="37"/>
        <v/>
      </c>
      <c r="Y79" s="85" t="str">
        <f t="shared" si="37"/>
        <v/>
      </c>
      <c r="Z79" s="85" t="str">
        <f t="shared" si="37"/>
        <v/>
      </c>
      <c r="AA79" s="85" t="str">
        <f t="shared" si="37"/>
        <v/>
      </c>
      <c r="AB79" s="85" t="str">
        <f t="shared" si="37"/>
        <v/>
      </c>
      <c r="AC79" s="85" t="str">
        <f t="shared" si="37"/>
        <v/>
      </c>
      <c r="AD79" s="85" t="str">
        <f t="shared" si="37"/>
        <v/>
      </c>
      <c r="AE79" s="85" t="str">
        <f t="shared" si="37"/>
        <v/>
      </c>
    </row>
    <row r="80" spans="1:31" x14ac:dyDescent="0.25">
      <c r="A80" s="103">
        <v>24</v>
      </c>
      <c r="B80" s="85" t="str">
        <f t="shared" si="37"/>
        <v/>
      </c>
      <c r="C80" s="85" t="str">
        <f t="shared" si="37"/>
        <v/>
      </c>
      <c r="D80" s="85" t="str">
        <f t="shared" si="37"/>
        <v/>
      </c>
      <c r="E80" s="85" t="str">
        <f t="shared" si="37"/>
        <v/>
      </c>
      <c r="F80" s="85" t="str">
        <f t="shared" si="37"/>
        <v/>
      </c>
      <c r="G80" s="85" t="str">
        <f t="shared" si="37"/>
        <v/>
      </c>
      <c r="H80" s="85" t="str">
        <f t="shared" si="37"/>
        <v/>
      </c>
      <c r="I80" s="85" t="str">
        <f t="shared" si="37"/>
        <v/>
      </c>
      <c r="J80" s="85" t="str">
        <f t="shared" si="37"/>
        <v/>
      </c>
      <c r="K80" s="85" t="str">
        <f t="shared" si="37"/>
        <v/>
      </c>
      <c r="L80" s="85" t="str">
        <f t="shared" si="37"/>
        <v/>
      </c>
      <c r="M80" s="85" t="str">
        <f t="shared" si="37"/>
        <v/>
      </c>
      <c r="N80" s="85" t="str">
        <f t="shared" si="37"/>
        <v/>
      </c>
      <c r="O80" s="85" t="str">
        <f t="shared" si="37"/>
        <v/>
      </c>
      <c r="P80" s="85" t="str">
        <f t="shared" si="37"/>
        <v/>
      </c>
      <c r="Q80" s="85" t="str">
        <f t="shared" si="37"/>
        <v/>
      </c>
      <c r="R80" s="85" t="str">
        <f t="shared" si="37"/>
        <v/>
      </c>
      <c r="S80" s="85" t="str">
        <f t="shared" si="37"/>
        <v/>
      </c>
      <c r="T80" s="85" t="str">
        <f t="shared" si="37"/>
        <v/>
      </c>
      <c r="U80" s="85" t="str">
        <f t="shared" si="37"/>
        <v/>
      </c>
      <c r="V80" s="85" t="str">
        <f t="shared" si="37"/>
        <v/>
      </c>
      <c r="W80" s="85" t="str">
        <f t="shared" si="37"/>
        <v/>
      </c>
      <c r="X80" s="85" t="str">
        <f t="shared" si="37"/>
        <v/>
      </c>
      <c r="Y80" s="85" t="str">
        <f t="shared" si="37"/>
        <v/>
      </c>
      <c r="Z80" s="85" t="str">
        <f t="shared" si="37"/>
        <v/>
      </c>
      <c r="AA80" s="85" t="str">
        <f t="shared" si="37"/>
        <v/>
      </c>
      <c r="AB80" s="85" t="str">
        <f t="shared" si="37"/>
        <v/>
      </c>
      <c r="AC80" s="85" t="str">
        <f t="shared" si="37"/>
        <v/>
      </c>
      <c r="AD80" s="85" t="str">
        <f t="shared" si="37"/>
        <v/>
      </c>
      <c r="AE80" s="85" t="str">
        <f t="shared" si="37"/>
        <v/>
      </c>
    </row>
    <row r="81" spans="1:31" x14ac:dyDescent="0.25">
      <c r="A81" s="103">
        <v>25</v>
      </c>
      <c r="B81" s="85" t="str">
        <f t="shared" si="37"/>
        <v/>
      </c>
      <c r="C81" s="85" t="str">
        <f t="shared" si="37"/>
        <v/>
      </c>
      <c r="D81" s="85" t="str">
        <f t="shared" si="37"/>
        <v/>
      </c>
      <c r="E81" s="85" t="str">
        <f t="shared" si="37"/>
        <v/>
      </c>
      <c r="F81" s="85" t="str">
        <f t="shared" si="37"/>
        <v/>
      </c>
      <c r="G81" s="85" t="str">
        <f t="shared" si="37"/>
        <v/>
      </c>
      <c r="H81" s="85" t="str">
        <f t="shared" si="37"/>
        <v/>
      </c>
      <c r="I81" s="85" t="str">
        <f t="shared" si="37"/>
        <v/>
      </c>
      <c r="J81" s="85" t="str">
        <f t="shared" si="37"/>
        <v/>
      </c>
      <c r="K81" s="85" t="str">
        <f t="shared" si="37"/>
        <v/>
      </c>
      <c r="L81" s="85" t="str">
        <f t="shared" si="37"/>
        <v/>
      </c>
      <c r="M81" s="85" t="str">
        <f t="shared" si="37"/>
        <v/>
      </c>
      <c r="N81" s="85" t="str">
        <f t="shared" si="37"/>
        <v/>
      </c>
      <c r="O81" s="85" t="str">
        <f t="shared" si="37"/>
        <v/>
      </c>
      <c r="P81" s="85" t="str">
        <f t="shared" si="37"/>
        <v/>
      </c>
      <c r="Q81" s="85" t="str">
        <f t="shared" si="37"/>
        <v/>
      </c>
      <c r="R81" s="85" t="str">
        <f t="shared" si="37"/>
        <v/>
      </c>
      <c r="S81" s="85" t="str">
        <f t="shared" si="37"/>
        <v/>
      </c>
      <c r="T81" s="85" t="str">
        <f t="shared" si="37"/>
        <v/>
      </c>
      <c r="U81" s="85" t="str">
        <f t="shared" si="37"/>
        <v/>
      </c>
      <c r="V81" s="85" t="str">
        <f t="shared" si="37"/>
        <v/>
      </c>
      <c r="W81" s="85" t="str">
        <f t="shared" si="37"/>
        <v/>
      </c>
      <c r="X81" s="85" t="str">
        <f t="shared" si="37"/>
        <v/>
      </c>
      <c r="Y81" s="85" t="str">
        <f t="shared" si="37"/>
        <v/>
      </c>
      <c r="Z81" s="85" t="str">
        <f t="shared" si="37"/>
        <v/>
      </c>
      <c r="AA81" s="85" t="str">
        <f t="shared" si="37"/>
        <v/>
      </c>
      <c r="AB81" s="85" t="str">
        <f t="shared" si="37"/>
        <v/>
      </c>
      <c r="AC81" s="85" t="str">
        <f t="shared" si="37"/>
        <v/>
      </c>
      <c r="AD81" s="85" t="str">
        <f t="shared" si="37"/>
        <v/>
      </c>
      <c r="AE81" s="85" t="str">
        <f t="shared" si="37"/>
        <v/>
      </c>
    </row>
    <row r="82" spans="1:31" x14ac:dyDescent="0.25">
      <c r="A82" s="103">
        <v>26</v>
      </c>
      <c r="B82" s="85" t="str">
        <f t="shared" si="37"/>
        <v/>
      </c>
      <c r="C82" s="85" t="str">
        <f t="shared" si="37"/>
        <v/>
      </c>
      <c r="D82" s="85" t="str">
        <f t="shared" si="37"/>
        <v/>
      </c>
      <c r="E82" s="85" t="str">
        <f t="shared" si="37"/>
        <v/>
      </c>
      <c r="F82" s="85" t="str">
        <f t="shared" si="37"/>
        <v/>
      </c>
      <c r="G82" s="85" t="str">
        <f t="shared" si="37"/>
        <v/>
      </c>
      <c r="H82" s="85" t="str">
        <f t="shared" si="37"/>
        <v/>
      </c>
      <c r="I82" s="85" t="str">
        <f t="shared" si="37"/>
        <v/>
      </c>
      <c r="J82" s="85" t="str">
        <f t="shared" si="37"/>
        <v/>
      </c>
      <c r="K82" s="85" t="str">
        <f t="shared" si="37"/>
        <v/>
      </c>
      <c r="L82" s="85" t="str">
        <f t="shared" si="37"/>
        <v/>
      </c>
      <c r="M82" s="85" t="str">
        <f t="shared" si="37"/>
        <v/>
      </c>
      <c r="N82" s="85" t="str">
        <f t="shared" si="37"/>
        <v/>
      </c>
      <c r="O82" s="85" t="str">
        <f t="shared" si="37"/>
        <v/>
      </c>
      <c r="P82" s="85" t="str">
        <f t="shared" si="37"/>
        <v/>
      </c>
      <c r="Q82" s="85" t="str">
        <f t="shared" si="37"/>
        <v/>
      </c>
      <c r="R82" s="85" t="str">
        <f t="shared" si="37"/>
        <v/>
      </c>
      <c r="S82" s="85" t="str">
        <f t="shared" si="37"/>
        <v/>
      </c>
      <c r="T82" s="85" t="str">
        <f t="shared" si="37"/>
        <v/>
      </c>
      <c r="U82" s="85" t="str">
        <f t="shared" si="37"/>
        <v/>
      </c>
      <c r="V82" s="85" t="str">
        <f t="shared" si="37"/>
        <v/>
      </c>
      <c r="W82" s="85" t="str">
        <f t="shared" si="37"/>
        <v/>
      </c>
      <c r="X82" s="85" t="str">
        <f t="shared" si="37"/>
        <v/>
      </c>
      <c r="Y82" s="85" t="str">
        <f t="shared" si="37"/>
        <v/>
      </c>
      <c r="Z82" s="85" t="str">
        <f t="shared" si="37"/>
        <v/>
      </c>
      <c r="AA82" s="85" t="str">
        <f t="shared" si="37"/>
        <v/>
      </c>
      <c r="AB82" s="85" t="str">
        <f t="shared" si="37"/>
        <v/>
      </c>
      <c r="AC82" s="85" t="str">
        <f t="shared" si="37"/>
        <v/>
      </c>
      <c r="AD82" s="85" t="str">
        <f t="shared" si="37"/>
        <v/>
      </c>
      <c r="AE82" s="85" t="str">
        <f t="shared" si="37"/>
        <v/>
      </c>
    </row>
    <row r="83" spans="1:31" x14ac:dyDescent="0.25">
      <c r="A83" s="103">
        <v>27</v>
      </c>
      <c r="B83" s="85" t="str">
        <f t="shared" si="37"/>
        <v/>
      </c>
      <c r="C83" s="85" t="str">
        <f t="shared" si="37"/>
        <v/>
      </c>
      <c r="D83" s="85" t="str">
        <f t="shared" si="37"/>
        <v/>
      </c>
      <c r="E83" s="85" t="str">
        <f t="shared" si="37"/>
        <v/>
      </c>
      <c r="F83" s="85" t="str">
        <f t="shared" si="37"/>
        <v/>
      </c>
      <c r="G83" s="85" t="str">
        <f t="shared" si="37"/>
        <v/>
      </c>
      <c r="H83" s="85" t="str">
        <f t="shared" si="37"/>
        <v/>
      </c>
      <c r="I83" s="85" t="str">
        <f t="shared" si="37"/>
        <v/>
      </c>
      <c r="J83" s="85" t="str">
        <f t="shared" si="37"/>
        <v/>
      </c>
      <c r="K83" s="85" t="str">
        <f t="shared" si="37"/>
        <v/>
      </c>
      <c r="L83" s="85" t="str">
        <f t="shared" si="37"/>
        <v/>
      </c>
      <c r="M83" s="85" t="str">
        <f t="shared" si="37"/>
        <v/>
      </c>
      <c r="N83" s="85" t="str">
        <f t="shared" si="37"/>
        <v/>
      </c>
      <c r="O83" s="85" t="str">
        <f t="shared" si="37"/>
        <v/>
      </c>
      <c r="P83" s="85" t="str">
        <f t="shared" si="37"/>
        <v/>
      </c>
      <c r="Q83" s="85" t="str">
        <f t="shared" ref="Q83:AE83" si="38">IF(Q29&gt;0,((Q29-$B$54)/($B$55))^4,"")</f>
        <v/>
      </c>
      <c r="R83" s="85" t="str">
        <f t="shared" si="38"/>
        <v/>
      </c>
      <c r="S83" s="85" t="str">
        <f t="shared" si="38"/>
        <v/>
      </c>
      <c r="T83" s="85" t="str">
        <f t="shared" si="38"/>
        <v/>
      </c>
      <c r="U83" s="85" t="str">
        <f t="shared" si="38"/>
        <v/>
      </c>
      <c r="V83" s="85" t="str">
        <f t="shared" si="38"/>
        <v/>
      </c>
      <c r="W83" s="85" t="str">
        <f t="shared" si="38"/>
        <v/>
      </c>
      <c r="X83" s="85" t="str">
        <f t="shared" si="38"/>
        <v/>
      </c>
      <c r="Y83" s="85" t="str">
        <f t="shared" si="38"/>
        <v/>
      </c>
      <c r="Z83" s="85" t="str">
        <f t="shared" si="38"/>
        <v/>
      </c>
      <c r="AA83" s="85" t="str">
        <f t="shared" si="38"/>
        <v/>
      </c>
      <c r="AB83" s="85" t="str">
        <f t="shared" si="38"/>
        <v/>
      </c>
      <c r="AC83" s="85" t="str">
        <f t="shared" si="38"/>
        <v/>
      </c>
      <c r="AD83" s="85" t="str">
        <f t="shared" si="38"/>
        <v/>
      </c>
      <c r="AE83" s="85" t="str">
        <f t="shared" si="38"/>
        <v/>
      </c>
    </row>
    <row r="84" spans="1:31" x14ac:dyDescent="0.25">
      <c r="A84" s="103">
        <v>28</v>
      </c>
      <c r="B84" s="85" t="str">
        <f t="shared" ref="B84:AE91" si="39">IF(B30&gt;0,((B30-$B$54)/($B$55))^4,"")</f>
        <v/>
      </c>
      <c r="C84" s="85" t="str">
        <f t="shared" si="39"/>
        <v/>
      </c>
      <c r="D84" s="85" t="str">
        <f t="shared" si="39"/>
        <v/>
      </c>
      <c r="E84" s="85" t="str">
        <f t="shared" si="39"/>
        <v/>
      </c>
      <c r="F84" s="85" t="str">
        <f t="shared" si="39"/>
        <v/>
      </c>
      <c r="G84" s="85" t="str">
        <f t="shared" si="39"/>
        <v/>
      </c>
      <c r="H84" s="85" t="str">
        <f t="shared" si="39"/>
        <v/>
      </c>
      <c r="I84" s="85" t="str">
        <f t="shared" si="39"/>
        <v/>
      </c>
      <c r="J84" s="85" t="str">
        <f t="shared" si="39"/>
        <v/>
      </c>
      <c r="K84" s="85" t="str">
        <f t="shared" si="39"/>
        <v/>
      </c>
      <c r="L84" s="85" t="str">
        <f t="shared" si="39"/>
        <v/>
      </c>
      <c r="M84" s="85" t="str">
        <f t="shared" si="39"/>
        <v/>
      </c>
      <c r="N84" s="85" t="str">
        <f t="shared" si="39"/>
        <v/>
      </c>
      <c r="O84" s="85" t="str">
        <f t="shared" si="39"/>
        <v/>
      </c>
      <c r="P84" s="85" t="str">
        <f t="shared" si="39"/>
        <v/>
      </c>
      <c r="Q84" s="85" t="str">
        <f t="shared" si="39"/>
        <v/>
      </c>
      <c r="R84" s="85" t="str">
        <f t="shared" si="39"/>
        <v/>
      </c>
      <c r="S84" s="85" t="str">
        <f t="shared" si="39"/>
        <v/>
      </c>
      <c r="T84" s="85" t="str">
        <f t="shared" si="39"/>
        <v/>
      </c>
      <c r="U84" s="85" t="str">
        <f t="shared" si="39"/>
        <v/>
      </c>
      <c r="V84" s="85" t="str">
        <f t="shared" si="39"/>
        <v/>
      </c>
      <c r="W84" s="85" t="str">
        <f t="shared" si="39"/>
        <v/>
      </c>
      <c r="X84" s="85" t="str">
        <f t="shared" si="39"/>
        <v/>
      </c>
      <c r="Y84" s="85" t="str">
        <f t="shared" si="39"/>
        <v/>
      </c>
      <c r="Z84" s="85" t="str">
        <f t="shared" si="39"/>
        <v/>
      </c>
      <c r="AA84" s="85" t="str">
        <f t="shared" si="39"/>
        <v/>
      </c>
      <c r="AB84" s="85" t="str">
        <f t="shared" si="39"/>
        <v/>
      </c>
      <c r="AC84" s="85" t="str">
        <f t="shared" si="39"/>
        <v/>
      </c>
      <c r="AD84" s="85" t="str">
        <f t="shared" si="39"/>
        <v/>
      </c>
      <c r="AE84" s="85" t="str">
        <f t="shared" si="39"/>
        <v/>
      </c>
    </row>
    <row r="85" spans="1:31" x14ac:dyDescent="0.25">
      <c r="A85" s="103">
        <v>29</v>
      </c>
      <c r="B85" s="85" t="str">
        <f t="shared" si="39"/>
        <v/>
      </c>
      <c r="C85" s="85" t="str">
        <f t="shared" si="39"/>
        <v/>
      </c>
      <c r="D85" s="85" t="str">
        <f t="shared" si="39"/>
        <v/>
      </c>
      <c r="E85" s="85" t="str">
        <f t="shared" si="39"/>
        <v/>
      </c>
      <c r="F85" s="85" t="str">
        <f t="shared" si="39"/>
        <v/>
      </c>
      <c r="G85" s="85" t="str">
        <f t="shared" si="39"/>
        <v/>
      </c>
      <c r="H85" s="85" t="str">
        <f t="shared" si="39"/>
        <v/>
      </c>
      <c r="I85" s="85" t="str">
        <f t="shared" si="39"/>
        <v/>
      </c>
      <c r="J85" s="85" t="str">
        <f t="shared" si="39"/>
        <v/>
      </c>
      <c r="K85" s="85" t="str">
        <f t="shared" si="39"/>
        <v/>
      </c>
      <c r="L85" s="85" t="str">
        <f t="shared" si="39"/>
        <v/>
      </c>
      <c r="M85" s="85" t="str">
        <f t="shared" si="39"/>
        <v/>
      </c>
      <c r="N85" s="85" t="str">
        <f t="shared" si="39"/>
        <v/>
      </c>
      <c r="O85" s="85" t="str">
        <f t="shared" si="39"/>
        <v/>
      </c>
      <c r="P85" s="85" t="str">
        <f t="shared" si="39"/>
        <v/>
      </c>
      <c r="Q85" s="85" t="str">
        <f t="shared" si="39"/>
        <v/>
      </c>
      <c r="R85" s="85" t="str">
        <f t="shared" si="39"/>
        <v/>
      </c>
      <c r="S85" s="85" t="str">
        <f t="shared" si="39"/>
        <v/>
      </c>
      <c r="T85" s="85" t="str">
        <f t="shared" si="39"/>
        <v/>
      </c>
      <c r="U85" s="85" t="str">
        <f t="shared" si="39"/>
        <v/>
      </c>
      <c r="V85" s="85" t="str">
        <f t="shared" si="39"/>
        <v/>
      </c>
      <c r="W85" s="85" t="str">
        <f t="shared" si="39"/>
        <v/>
      </c>
      <c r="X85" s="85" t="str">
        <f t="shared" si="39"/>
        <v/>
      </c>
      <c r="Y85" s="85" t="str">
        <f t="shared" si="39"/>
        <v/>
      </c>
      <c r="Z85" s="85" t="str">
        <f t="shared" si="39"/>
        <v/>
      </c>
      <c r="AA85" s="85" t="str">
        <f t="shared" si="39"/>
        <v/>
      </c>
      <c r="AB85" s="85" t="str">
        <f t="shared" si="39"/>
        <v/>
      </c>
      <c r="AC85" s="85" t="str">
        <f t="shared" si="39"/>
        <v/>
      </c>
      <c r="AD85" s="85" t="str">
        <f t="shared" si="39"/>
        <v/>
      </c>
      <c r="AE85" s="85" t="str">
        <f t="shared" si="39"/>
        <v/>
      </c>
    </row>
    <row r="86" spans="1:31" x14ac:dyDescent="0.25">
      <c r="A86" s="103">
        <v>30</v>
      </c>
      <c r="B86" s="85" t="str">
        <f t="shared" si="39"/>
        <v/>
      </c>
      <c r="C86" s="85" t="str">
        <f t="shared" si="39"/>
        <v/>
      </c>
      <c r="D86" s="85" t="str">
        <f t="shared" si="39"/>
        <v/>
      </c>
      <c r="E86" s="85" t="str">
        <f t="shared" si="39"/>
        <v/>
      </c>
      <c r="F86" s="85" t="str">
        <f t="shared" si="39"/>
        <v/>
      </c>
      <c r="G86" s="85" t="str">
        <f t="shared" si="39"/>
        <v/>
      </c>
      <c r="H86" s="85" t="str">
        <f t="shared" si="39"/>
        <v/>
      </c>
      <c r="I86" s="85" t="str">
        <f t="shared" si="39"/>
        <v/>
      </c>
      <c r="J86" s="85" t="str">
        <f t="shared" si="39"/>
        <v/>
      </c>
      <c r="K86" s="85" t="str">
        <f t="shared" si="39"/>
        <v/>
      </c>
      <c r="L86" s="85" t="str">
        <f t="shared" si="39"/>
        <v/>
      </c>
      <c r="M86" s="85" t="str">
        <f t="shared" si="39"/>
        <v/>
      </c>
      <c r="N86" s="85" t="str">
        <f t="shared" si="39"/>
        <v/>
      </c>
      <c r="O86" s="85" t="str">
        <f t="shared" si="39"/>
        <v/>
      </c>
      <c r="P86" s="85" t="str">
        <f t="shared" si="39"/>
        <v/>
      </c>
      <c r="Q86" s="85" t="str">
        <f t="shared" si="39"/>
        <v/>
      </c>
      <c r="R86" s="85" t="str">
        <f t="shared" si="39"/>
        <v/>
      </c>
      <c r="S86" s="85" t="str">
        <f t="shared" si="39"/>
        <v/>
      </c>
      <c r="T86" s="85" t="str">
        <f t="shared" si="39"/>
        <v/>
      </c>
      <c r="U86" s="85" t="str">
        <f t="shared" si="39"/>
        <v/>
      </c>
      <c r="V86" s="85" t="str">
        <f t="shared" si="39"/>
        <v/>
      </c>
      <c r="W86" s="85" t="str">
        <f t="shared" si="39"/>
        <v/>
      </c>
      <c r="X86" s="85" t="str">
        <f t="shared" si="39"/>
        <v/>
      </c>
      <c r="Y86" s="85" t="str">
        <f t="shared" si="39"/>
        <v/>
      </c>
      <c r="Z86" s="85" t="str">
        <f t="shared" si="39"/>
        <v/>
      </c>
      <c r="AA86" s="85" t="str">
        <f t="shared" si="39"/>
        <v/>
      </c>
      <c r="AB86" s="85" t="str">
        <f t="shared" si="39"/>
        <v/>
      </c>
      <c r="AC86" s="85" t="str">
        <f t="shared" si="39"/>
        <v/>
      </c>
      <c r="AD86" s="85" t="str">
        <f t="shared" si="39"/>
        <v/>
      </c>
      <c r="AE86" s="85" t="str">
        <f t="shared" si="39"/>
        <v/>
      </c>
    </row>
    <row r="87" spans="1:31" x14ac:dyDescent="0.25">
      <c r="A87" s="103">
        <v>31</v>
      </c>
      <c r="B87" s="85" t="str">
        <f t="shared" si="39"/>
        <v/>
      </c>
      <c r="C87" s="85" t="str">
        <f t="shared" si="39"/>
        <v/>
      </c>
      <c r="D87" s="85" t="str">
        <f t="shared" si="39"/>
        <v/>
      </c>
      <c r="E87" s="85" t="str">
        <f t="shared" si="39"/>
        <v/>
      </c>
      <c r="F87" s="85" t="str">
        <f t="shared" si="39"/>
        <v/>
      </c>
      <c r="G87" s="85" t="str">
        <f t="shared" si="39"/>
        <v/>
      </c>
      <c r="H87" s="85" t="str">
        <f t="shared" si="39"/>
        <v/>
      </c>
      <c r="I87" s="85" t="str">
        <f t="shared" si="39"/>
        <v/>
      </c>
      <c r="J87" s="85" t="str">
        <f t="shared" si="39"/>
        <v/>
      </c>
      <c r="K87" s="85" t="str">
        <f t="shared" si="39"/>
        <v/>
      </c>
      <c r="L87" s="85" t="str">
        <f t="shared" si="39"/>
        <v/>
      </c>
      <c r="M87" s="85" t="str">
        <f t="shared" si="39"/>
        <v/>
      </c>
      <c r="N87" s="85" t="str">
        <f t="shared" si="39"/>
        <v/>
      </c>
      <c r="O87" s="85" t="str">
        <f t="shared" si="39"/>
        <v/>
      </c>
      <c r="P87" s="85" t="str">
        <f t="shared" si="39"/>
        <v/>
      </c>
      <c r="Q87" s="85" t="str">
        <f t="shared" si="39"/>
        <v/>
      </c>
      <c r="R87" s="85" t="str">
        <f t="shared" si="39"/>
        <v/>
      </c>
      <c r="S87" s="85" t="str">
        <f t="shared" si="39"/>
        <v/>
      </c>
      <c r="T87" s="85" t="str">
        <f t="shared" si="39"/>
        <v/>
      </c>
      <c r="U87" s="85" t="str">
        <f t="shared" si="39"/>
        <v/>
      </c>
      <c r="V87" s="85" t="str">
        <f t="shared" si="39"/>
        <v/>
      </c>
      <c r="W87" s="85" t="str">
        <f t="shared" si="39"/>
        <v/>
      </c>
      <c r="X87" s="85" t="str">
        <f t="shared" si="39"/>
        <v/>
      </c>
      <c r="Y87" s="85" t="str">
        <f t="shared" si="39"/>
        <v/>
      </c>
      <c r="Z87" s="85" t="str">
        <f t="shared" si="39"/>
        <v/>
      </c>
      <c r="AA87" s="85" t="str">
        <f t="shared" si="39"/>
        <v/>
      </c>
      <c r="AB87" s="85" t="str">
        <f t="shared" si="39"/>
        <v/>
      </c>
      <c r="AC87" s="85" t="str">
        <f t="shared" si="39"/>
        <v/>
      </c>
      <c r="AD87" s="85" t="str">
        <f t="shared" si="39"/>
        <v/>
      </c>
      <c r="AE87" s="85" t="str">
        <f t="shared" si="39"/>
        <v/>
      </c>
    </row>
    <row r="88" spans="1:31" x14ac:dyDescent="0.25">
      <c r="A88" s="103">
        <v>32</v>
      </c>
      <c r="B88" s="85" t="str">
        <f t="shared" si="39"/>
        <v/>
      </c>
      <c r="C88" s="85" t="str">
        <f t="shared" si="39"/>
        <v/>
      </c>
      <c r="D88" s="85" t="str">
        <f t="shared" si="39"/>
        <v/>
      </c>
      <c r="E88" s="85" t="str">
        <f t="shared" si="39"/>
        <v/>
      </c>
      <c r="F88" s="85" t="str">
        <f t="shared" si="39"/>
        <v/>
      </c>
      <c r="G88" s="85" t="str">
        <f t="shared" si="39"/>
        <v/>
      </c>
      <c r="H88" s="85" t="str">
        <f t="shared" si="39"/>
        <v/>
      </c>
      <c r="I88" s="85" t="str">
        <f t="shared" si="39"/>
        <v/>
      </c>
      <c r="J88" s="85" t="str">
        <f t="shared" si="39"/>
        <v/>
      </c>
      <c r="K88" s="85" t="str">
        <f t="shared" si="39"/>
        <v/>
      </c>
      <c r="L88" s="85" t="str">
        <f t="shared" si="39"/>
        <v/>
      </c>
      <c r="M88" s="85" t="str">
        <f t="shared" si="39"/>
        <v/>
      </c>
      <c r="N88" s="85" t="str">
        <f t="shared" si="39"/>
        <v/>
      </c>
      <c r="O88" s="85" t="str">
        <f t="shared" si="39"/>
        <v/>
      </c>
      <c r="P88" s="85" t="str">
        <f t="shared" si="39"/>
        <v/>
      </c>
      <c r="Q88" s="85" t="str">
        <f t="shared" si="39"/>
        <v/>
      </c>
      <c r="R88" s="85" t="str">
        <f t="shared" si="39"/>
        <v/>
      </c>
      <c r="S88" s="85" t="str">
        <f t="shared" si="39"/>
        <v/>
      </c>
      <c r="T88" s="85" t="str">
        <f t="shared" si="39"/>
        <v/>
      </c>
      <c r="U88" s="85" t="str">
        <f t="shared" si="39"/>
        <v/>
      </c>
      <c r="V88" s="85" t="str">
        <f t="shared" si="39"/>
        <v/>
      </c>
      <c r="W88" s="85" t="str">
        <f t="shared" si="39"/>
        <v/>
      </c>
      <c r="X88" s="85" t="str">
        <f t="shared" si="39"/>
        <v/>
      </c>
      <c r="Y88" s="85" t="str">
        <f t="shared" si="39"/>
        <v/>
      </c>
      <c r="Z88" s="85" t="str">
        <f t="shared" si="39"/>
        <v/>
      </c>
      <c r="AA88" s="85" t="str">
        <f t="shared" si="39"/>
        <v/>
      </c>
      <c r="AB88" s="85" t="str">
        <f t="shared" si="39"/>
        <v/>
      </c>
      <c r="AC88" s="85" t="str">
        <f t="shared" si="39"/>
        <v/>
      </c>
      <c r="AD88" s="85" t="str">
        <f t="shared" si="39"/>
        <v/>
      </c>
      <c r="AE88" s="85" t="str">
        <f t="shared" si="39"/>
        <v/>
      </c>
    </row>
    <row r="89" spans="1:31" x14ac:dyDescent="0.25">
      <c r="A89" s="103">
        <v>33</v>
      </c>
      <c r="B89" s="85" t="str">
        <f t="shared" si="39"/>
        <v/>
      </c>
      <c r="C89" s="85" t="str">
        <f t="shared" si="39"/>
        <v/>
      </c>
      <c r="D89" s="85" t="str">
        <f t="shared" si="39"/>
        <v/>
      </c>
      <c r="E89" s="85" t="str">
        <f t="shared" si="39"/>
        <v/>
      </c>
      <c r="F89" s="85" t="str">
        <f t="shared" si="39"/>
        <v/>
      </c>
      <c r="G89" s="85" t="str">
        <f t="shared" si="39"/>
        <v/>
      </c>
      <c r="H89" s="85" t="str">
        <f t="shared" si="39"/>
        <v/>
      </c>
      <c r="I89" s="85" t="str">
        <f t="shared" si="39"/>
        <v/>
      </c>
      <c r="J89" s="85" t="str">
        <f t="shared" si="39"/>
        <v/>
      </c>
      <c r="K89" s="85" t="str">
        <f t="shared" si="39"/>
        <v/>
      </c>
      <c r="L89" s="85" t="str">
        <f t="shared" si="39"/>
        <v/>
      </c>
      <c r="M89" s="85" t="str">
        <f t="shared" si="39"/>
        <v/>
      </c>
      <c r="N89" s="85" t="str">
        <f t="shared" si="39"/>
        <v/>
      </c>
      <c r="O89" s="85" t="str">
        <f t="shared" si="39"/>
        <v/>
      </c>
      <c r="P89" s="85" t="str">
        <f t="shared" si="39"/>
        <v/>
      </c>
      <c r="Q89" s="85" t="str">
        <f t="shared" si="39"/>
        <v/>
      </c>
      <c r="R89" s="85" t="str">
        <f t="shared" si="39"/>
        <v/>
      </c>
      <c r="S89" s="85" t="str">
        <f t="shared" si="39"/>
        <v/>
      </c>
      <c r="T89" s="85" t="str">
        <f t="shared" si="39"/>
        <v/>
      </c>
      <c r="U89" s="85" t="str">
        <f t="shared" si="39"/>
        <v/>
      </c>
      <c r="V89" s="85" t="str">
        <f t="shared" si="39"/>
        <v/>
      </c>
      <c r="W89" s="85" t="str">
        <f t="shared" si="39"/>
        <v/>
      </c>
      <c r="X89" s="85" t="str">
        <f t="shared" si="39"/>
        <v/>
      </c>
      <c r="Y89" s="85" t="str">
        <f t="shared" si="39"/>
        <v/>
      </c>
      <c r="Z89" s="85" t="str">
        <f t="shared" si="39"/>
        <v/>
      </c>
      <c r="AA89" s="85" t="str">
        <f t="shared" si="39"/>
        <v/>
      </c>
      <c r="AB89" s="85" t="str">
        <f t="shared" si="39"/>
        <v/>
      </c>
      <c r="AC89" s="85" t="str">
        <f t="shared" si="39"/>
        <v/>
      </c>
      <c r="AD89" s="85" t="str">
        <f t="shared" si="39"/>
        <v/>
      </c>
      <c r="AE89" s="85" t="str">
        <f t="shared" si="39"/>
        <v/>
      </c>
    </row>
    <row r="90" spans="1:31" x14ac:dyDescent="0.25">
      <c r="A90" s="103">
        <v>34</v>
      </c>
      <c r="B90" s="85" t="str">
        <f t="shared" si="39"/>
        <v/>
      </c>
      <c r="C90" s="85" t="str">
        <f t="shared" si="39"/>
        <v/>
      </c>
      <c r="D90" s="85" t="str">
        <f t="shared" si="39"/>
        <v/>
      </c>
      <c r="E90" s="85" t="str">
        <f t="shared" si="39"/>
        <v/>
      </c>
      <c r="F90" s="85" t="str">
        <f t="shared" si="39"/>
        <v/>
      </c>
      <c r="G90" s="85" t="str">
        <f t="shared" si="39"/>
        <v/>
      </c>
      <c r="H90" s="85" t="str">
        <f t="shared" si="39"/>
        <v/>
      </c>
      <c r="I90" s="85" t="str">
        <f t="shared" si="39"/>
        <v/>
      </c>
      <c r="J90" s="85" t="str">
        <f t="shared" si="39"/>
        <v/>
      </c>
      <c r="K90" s="85" t="str">
        <f t="shared" si="39"/>
        <v/>
      </c>
      <c r="L90" s="85" t="str">
        <f t="shared" si="39"/>
        <v/>
      </c>
      <c r="M90" s="85" t="str">
        <f t="shared" si="39"/>
        <v/>
      </c>
      <c r="N90" s="85" t="str">
        <f t="shared" si="39"/>
        <v/>
      </c>
      <c r="O90" s="85" t="str">
        <f t="shared" si="39"/>
        <v/>
      </c>
      <c r="P90" s="85" t="str">
        <f t="shared" si="39"/>
        <v/>
      </c>
      <c r="Q90" s="85" t="str">
        <f t="shared" si="39"/>
        <v/>
      </c>
      <c r="R90" s="85" t="str">
        <f t="shared" si="39"/>
        <v/>
      </c>
      <c r="S90" s="85" t="str">
        <f t="shared" si="39"/>
        <v/>
      </c>
      <c r="T90" s="85" t="str">
        <f t="shared" si="39"/>
        <v/>
      </c>
      <c r="U90" s="85" t="str">
        <f t="shared" si="39"/>
        <v/>
      </c>
      <c r="V90" s="85" t="str">
        <f t="shared" si="39"/>
        <v/>
      </c>
      <c r="W90" s="85" t="str">
        <f t="shared" si="39"/>
        <v/>
      </c>
      <c r="X90" s="85" t="str">
        <f t="shared" si="39"/>
        <v/>
      </c>
      <c r="Y90" s="85" t="str">
        <f t="shared" si="39"/>
        <v/>
      </c>
      <c r="Z90" s="85" t="str">
        <f t="shared" si="39"/>
        <v/>
      </c>
      <c r="AA90" s="85" t="str">
        <f t="shared" si="39"/>
        <v/>
      </c>
      <c r="AB90" s="85" t="str">
        <f t="shared" si="39"/>
        <v/>
      </c>
      <c r="AC90" s="85" t="str">
        <f t="shared" si="39"/>
        <v/>
      </c>
      <c r="AD90" s="85" t="str">
        <f t="shared" si="39"/>
        <v/>
      </c>
      <c r="AE90" s="85" t="str">
        <f t="shared" si="39"/>
        <v/>
      </c>
    </row>
    <row r="91" spans="1:31" x14ac:dyDescent="0.25">
      <c r="A91" s="103">
        <v>35</v>
      </c>
      <c r="B91" s="85" t="str">
        <f t="shared" si="39"/>
        <v/>
      </c>
      <c r="C91" s="85" t="str">
        <f t="shared" si="39"/>
        <v/>
      </c>
      <c r="D91" s="85" t="str">
        <f t="shared" si="39"/>
        <v/>
      </c>
      <c r="E91" s="85" t="str">
        <f t="shared" si="39"/>
        <v/>
      </c>
      <c r="F91" s="85" t="str">
        <f t="shared" si="39"/>
        <v/>
      </c>
      <c r="G91" s="85" t="str">
        <f t="shared" si="39"/>
        <v/>
      </c>
      <c r="H91" s="85" t="str">
        <f t="shared" si="39"/>
        <v/>
      </c>
      <c r="I91" s="85" t="str">
        <f t="shared" si="39"/>
        <v/>
      </c>
      <c r="J91" s="85" t="str">
        <f t="shared" si="39"/>
        <v/>
      </c>
      <c r="K91" s="85" t="str">
        <f t="shared" si="39"/>
        <v/>
      </c>
      <c r="L91" s="85" t="str">
        <f t="shared" si="39"/>
        <v/>
      </c>
      <c r="M91" s="85" t="str">
        <f t="shared" si="39"/>
        <v/>
      </c>
      <c r="N91" s="85" t="str">
        <f t="shared" si="39"/>
        <v/>
      </c>
      <c r="O91" s="85" t="str">
        <f t="shared" si="39"/>
        <v/>
      </c>
      <c r="P91" s="85" t="str">
        <f t="shared" si="39"/>
        <v/>
      </c>
      <c r="Q91" s="85" t="str">
        <f t="shared" si="39"/>
        <v/>
      </c>
      <c r="R91" s="85" t="str">
        <f t="shared" si="39"/>
        <v/>
      </c>
      <c r="S91" s="85" t="str">
        <f t="shared" si="39"/>
        <v/>
      </c>
      <c r="T91" s="85" t="str">
        <f t="shared" si="39"/>
        <v/>
      </c>
      <c r="U91" s="85" t="str">
        <f t="shared" si="39"/>
        <v/>
      </c>
      <c r="V91" s="85" t="str">
        <f t="shared" si="39"/>
        <v/>
      </c>
      <c r="W91" s="85" t="str">
        <f t="shared" si="39"/>
        <v/>
      </c>
      <c r="X91" s="85" t="str">
        <f t="shared" si="39"/>
        <v/>
      </c>
      <c r="Y91" s="85" t="str">
        <f t="shared" si="39"/>
        <v/>
      </c>
      <c r="Z91" s="85" t="str">
        <f t="shared" si="39"/>
        <v/>
      </c>
      <c r="AA91" s="85" t="str">
        <f t="shared" si="39"/>
        <v/>
      </c>
      <c r="AB91" s="85" t="str">
        <f t="shared" si="39"/>
        <v/>
      </c>
      <c r="AC91" s="85" t="str">
        <f t="shared" si="39"/>
        <v/>
      </c>
      <c r="AD91" s="85" t="str">
        <f t="shared" si="39"/>
        <v/>
      </c>
      <c r="AE91" s="85" t="str">
        <f t="shared" si="39"/>
        <v/>
      </c>
    </row>
    <row r="93" spans="1:31" x14ac:dyDescent="0.25">
      <c r="A93" s="30" t="s">
        <v>58</v>
      </c>
      <c r="B93" s="120" t="s">
        <v>54</v>
      </c>
      <c r="C93" s="126"/>
    </row>
    <row r="94" spans="1:31" x14ac:dyDescent="0.25">
      <c r="A94" s="30" t="s">
        <v>59</v>
      </c>
      <c r="B94" s="121">
        <f>COUNT(B3:AE37)</f>
        <v>0</v>
      </c>
      <c r="C94" s="126"/>
    </row>
    <row r="95" spans="1:31" x14ac:dyDescent="0.25">
      <c r="A95" s="30" t="s">
        <v>60</v>
      </c>
      <c r="B95" s="127">
        <f>SUM(B57:AE91)/($B$94-1)-3</f>
        <v>-3</v>
      </c>
      <c r="C95" s="126"/>
      <c r="G95" t="s">
        <v>66</v>
      </c>
    </row>
    <row r="96" spans="1:31" x14ac:dyDescent="0.25">
      <c r="A96" s="30" t="s">
        <v>62</v>
      </c>
      <c r="B96" s="121" t="e">
        <f>SQRT(24/B94)</f>
        <v>#DIV/0!</v>
      </c>
      <c r="C96" s="126"/>
      <c r="G96" s="182" t="s">
        <v>156</v>
      </c>
    </row>
    <row r="97" spans="1:31" x14ac:dyDescent="0.25">
      <c r="A97" s="30" t="s">
        <v>64</v>
      </c>
      <c r="B97" s="121" t="e">
        <f>IF(ABS(B95/B96)&gt;NORMSINV(1-0.05/2),"non normal","normal")</f>
        <v>#DIV/0!</v>
      </c>
      <c r="C97" s="126"/>
      <c r="G97" t="s">
        <v>157</v>
      </c>
    </row>
    <row r="98" spans="1:31" x14ac:dyDescent="0.25">
      <c r="A98" s="30" t="s">
        <v>65</v>
      </c>
      <c r="B98" s="122" t="e">
        <f>SKEW(B3:AE37)</f>
        <v>#DIV/0!</v>
      </c>
      <c r="C98" s="126"/>
    </row>
    <row r="99" spans="1:31" x14ac:dyDescent="0.25">
      <c r="A99" s="30" t="s">
        <v>67</v>
      </c>
      <c r="B99" s="121">
        <f>SQRT((6*B94*(B94-1))/((B94-2)*(B94+1)*(B94+3)))</f>
        <v>0</v>
      </c>
      <c r="C99" s="123" t="s">
        <v>72</v>
      </c>
    </row>
    <row r="100" spans="1:31" x14ac:dyDescent="0.25">
      <c r="A100" s="30" t="s">
        <v>69</v>
      </c>
      <c r="B100" s="121" t="e">
        <f>IF(ABS(B98/B99)&gt;NORMSINV(1-0.05/2),"non normal","normal")</f>
        <v>#DIV/0!</v>
      </c>
      <c r="C100" s="124" t="e">
        <f>IF(AND(B97="normal", B100="normal"),"normal", "non normal")</f>
        <v>#DIV/0!</v>
      </c>
    </row>
    <row r="101" spans="1:31" ht="15.75" thickBot="1" x14ac:dyDescent="0.3">
      <c r="A101" s="29"/>
      <c r="B101" s="32"/>
      <c r="C101" s="32"/>
      <c r="D101" s="64"/>
    </row>
    <row r="102" spans="1:31" x14ac:dyDescent="0.25">
      <c r="A102" s="158" t="s">
        <v>158</v>
      </c>
      <c r="B102" s="159"/>
      <c r="C102" s="159"/>
      <c r="D102" s="159"/>
      <c r="E102" s="159"/>
      <c r="F102" s="159"/>
      <c r="G102" s="159"/>
      <c r="H102" s="159"/>
      <c r="I102" s="159"/>
      <c r="J102" s="159"/>
      <c r="K102" s="160"/>
    </row>
    <row r="103" spans="1:31" x14ac:dyDescent="0.25">
      <c r="A103" s="137" t="s">
        <v>159</v>
      </c>
      <c r="B103" s="143" t="e">
        <f>IF(B40=3,B95,B45)</f>
        <v>#DIV/0!</v>
      </c>
      <c r="C103" s="135" t="s">
        <v>160</v>
      </c>
      <c r="D103" s="135"/>
      <c r="E103" s="135"/>
      <c r="F103" s="135"/>
      <c r="G103" s="135"/>
      <c r="H103" s="135"/>
      <c r="I103" s="135"/>
      <c r="J103" s="135"/>
      <c r="K103" s="138"/>
    </row>
    <row r="104" spans="1:31" x14ac:dyDescent="0.25">
      <c r="A104" s="137"/>
      <c r="B104" s="144"/>
      <c r="C104" s="135"/>
      <c r="D104" s="136"/>
      <c r="E104" s="135"/>
      <c r="F104" s="135"/>
      <c r="G104" s="135"/>
      <c r="H104" s="135"/>
      <c r="I104" s="135"/>
      <c r="J104" s="135"/>
      <c r="K104" s="138"/>
    </row>
    <row r="105" spans="1:31" ht="15.75" thickBot="1" x14ac:dyDescent="0.3">
      <c r="A105" s="139" t="s">
        <v>161</v>
      </c>
      <c r="B105" s="145" t="e">
        <f>IF(B40=3,B98,B48)</f>
        <v>#DIV/0!</v>
      </c>
      <c r="C105" s="140" t="s">
        <v>162</v>
      </c>
      <c r="D105" s="140"/>
      <c r="E105" s="141"/>
      <c r="F105" s="141"/>
      <c r="G105" s="141"/>
      <c r="H105" s="141"/>
      <c r="I105" s="141"/>
      <c r="J105" s="141"/>
      <c r="K105" s="142"/>
    </row>
    <row r="106" spans="1:31" x14ac:dyDescent="0.25">
      <c r="A106" s="29"/>
      <c r="B106" s="32"/>
      <c r="C106" s="32"/>
      <c r="D106" s="64"/>
    </row>
    <row r="107" spans="1:31" x14ac:dyDescent="0.25">
      <c r="A107" s="12" t="s">
        <v>100</v>
      </c>
      <c r="B107" s="13">
        <f>COUNT(B3:B37)</f>
        <v>0</v>
      </c>
      <c r="C107" s="13">
        <f t="shared" ref="C107:AE107" si="40">COUNT(C3:C37)</f>
        <v>0</v>
      </c>
      <c r="D107" s="13">
        <f t="shared" si="40"/>
        <v>0</v>
      </c>
      <c r="E107" s="13">
        <f t="shared" si="40"/>
        <v>0</v>
      </c>
      <c r="F107" s="13">
        <f t="shared" si="40"/>
        <v>0</v>
      </c>
      <c r="G107" s="13">
        <f t="shared" si="40"/>
        <v>0</v>
      </c>
      <c r="H107" s="13">
        <f t="shared" si="40"/>
        <v>0</v>
      </c>
      <c r="I107" s="13">
        <f t="shared" si="40"/>
        <v>0</v>
      </c>
      <c r="J107" s="13">
        <f t="shared" si="40"/>
        <v>0</v>
      </c>
      <c r="K107" s="13">
        <f t="shared" si="40"/>
        <v>0</v>
      </c>
      <c r="L107" s="13">
        <f t="shared" si="40"/>
        <v>0</v>
      </c>
      <c r="M107" s="13">
        <f t="shared" si="40"/>
        <v>0</v>
      </c>
      <c r="N107" s="13">
        <f t="shared" si="40"/>
        <v>0</v>
      </c>
      <c r="O107" s="13">
        <f t="shared" si="40"/>
        <v>0</v>
      </c>
      <c r="P107" s="13">
        <f t="shared" si="40"/>
        <v>0</v>
      </c>
      <c r="Q107" s="13">
        <f t="shared" si="40"/>
        <v>0</v>
      </c>
      <c r="R107" s="13">
        <f t="shared" si="40"/>
        <v>0</v>
      </c>
      <c r="S107" s="13">
        <f t="shared" si="40"/>
        <v>0</v>
      </c>
      <c r="T107" s="13">
        <f t="shared" si="40"/>
        <v>0</v>
      </c>
      <c r="U107" s="13">
        <f t="shared" si="40"/>
        <v>0</v>
      </c>
      <c r="V107" s="13">
        <f t="shared" si="40"/>
        <v>0</v>
      </c>
      <c r="W107" s="13">
        <f t="shared" si="40"/>
        <v>0</v>
      </c>
      <c r="X107" s="13">
        <f t="shared" si="40"/>
        <v>0</v>
      </c>
      <c r="Y107" s="13">
        <f t="shared" si="40"/>
        <v>0</v>
      </c>
      <c r="Z107" s="13">
        <f t="shared" si="40"/>
        <v>0</v>
      </c>
      <c r="AA107" s="13">
        <f t="shared" si="40"/>
        <v>0</v>
      </c>
      <c r="AB107" s="13">
        <f t="shared" si="40"/>
        <v>0</v>
      </c>
      <c r="AC107" s="13">
        <f t="shared" si="40"/>
        <v>0</v>
      </c>
      <c r="AD107" s="13">
        <f t="shared" si="40"/>
        <v>0</v>
      </c>
      <c r="AE107" s="13">
        <f t="shared" si="40"/>
        <v>0</v>
      </c>
    </row>
    <row r="108" spans="1:31" x14ac:dyDescent="0.25">
      <c r="A108" s="13"/>
      <c r="B108" s="13"/>
      <c r="C108" s="13"/>
      <c r="D108" s="13"/>
      <c r="E108" s="13"/>
      <c r="F108" s="13"/>
      <c r="G108" s="13"/>
      <c r="H108" s="13"/>
      <c r="I108" s="13"/>
      <c r="J108" s="13"/>
      <c r="K108" s="13"/>
      <c r="L108" s="13"/>
    </row>
    <row r="109" spans="1:31" x14ac:dyDescent="0.25">
      <c r="A109" s="12" t="s">
        <v>101</v>
      </c>
      <c r="B109" s="14">
        <f>COUNTA(B2:AE2)</f>
        <v>0</v>
      </c>
      <c r="C109" s="13"/>
      <c r="D109" s="13"/>
      <c r="E109" s="13"/>
      <c r="F109" s="13"/>
      <c r="G109" s="13"/>
      <c r="H109" s="13"/>
      <c r="I109" s="13"/>
      <c r="J109" s="13"/>
      <c r="K109" s="13"/>
      <c r="L109" s="13"/>
    </row>
    <row r="110" spans="1:31" x14ac:dyDescent="0.25">
      <c r="A110" s="13"/>
      <c r="B110" s="13"/>
      <c r="C110" s="13"/>
      <c r="D110" s="13"/>
      <c r="E110" s="13"/>
      <c r="F110" s="13"/>
      <c r="G110" s="13"/>
      <c r="H110" s="13"/>
      <c r="I110" s="13"/>
      <c r="J110" s="13"/>
      <c r="K110" s="13"/>
      <c r="L110" s="13"/>
    </row>
    <row r="111" spans="1:31" x14ac:dyDescent="0.25">
      <c r="A111" s="13"/>
      <c r="B111" s="13"/>
      <c r="C111" s="13"/>
      <c r="D111" s="13"/>
      <c r="E111" s="13"/>
      <c r="F111" s="13"/>
      <c r="G111" s="13"/>
      <c r="H111" s="13"/>
      <c r="I111" s="15"/>
      <c r="J111" s="15"/>
      <c r="K111" s="2"/>
      <c r="L111" s="2"/>
    </row>
    <row r="112" spans="1:31" x14ac:dyDescent="0.25">
      <c r="A112" s="12" t="s">
        <v>102</v>
      </c>
      <c r="B112" s="116">
        <f>COUNT(B3:AE37)</f>
        <v>0</v>
      </c>
      <c r="C112" s="13"/>
      <c r="D112" s="13"/>
      <c r="E112" s="13"/>
      <c r="F112" s="13"/>
      <c r="G112" s="13"/>
      <c r="H112" s="13"/>
      <c r="I112" s="13"/>
      <c r="J112" s="13"/>
      <c r="K112" s="2"/>
      <c r="L112" s="2"/>
    </row>
    <row r="113" spans="1:31" x14ac:dyDescent="0.25">
      <c r="A113" s="13"/>
      <c r="B113" s="13"/>
      <c r="C113" s="13"/>
      <c r="D113" s="13"/>
      <c r="E113" s="13"/>
      <c r="F113" s="13"/>
      <c r="G113" s="13"/>
      <c r="H113" s="13"/>
      <c r="I113" s="13"/>
      <c r="J113" s="13"/>
      <c r="K113" s="2"/>
      <c r="L113" s="2"/>
    </row>
    <row r="114" spans="1:31" x14ac:dyDescent="0.25">
      <c r="A114" s="13"/>
      <c r="B114" s="13"/>
      <c r="C114" s="13"/>
      <c r="D114" s="13"/>
      <c r="E114" s="13"/>
      <c r="F114" s="13"/>
      <c r="G114" s="13"/>
      <c r="H114" s="13"/>
      <c r="I114" s="13"/>
      <c r="J114" s="13"/>
      <c r="K114" s="2"/>
      <c r="L114" s="2"/>
    </row>
    <row r="115" spans="1:31" x14ac:dyDescent="0.25">
      <c r="A115" s="13"/>
      <c r="B115" s="13"/>
      <c r="C115" s="13"/>
      <c r="D115" s="13"/>
      <c r="E115" s="13"/>
      <c r="F115" s="13"/>
      <c r="G115" s="13"/>
      <c r="H115" s="13"/>
      <c r="I115" s="15"/>
      <c r="J115" s="15"/>
      <c r="K115" s="2"/>
      <c r="L115" s="2"/>
    </row>
    <row r="116" spans="1:31" x14ac:dyDescent="0.25">
      <c r="A116" s="13"/>
      <c r="B116" s="13"/>
      <c r="C116" s="13"/>
      <c r="D116" s="13"/>
      <c r="E116" s="13"/>
      <c r="F116" s="13"/>
      <c r="G116" s="13"/>
      <c r="H116" s="13"/>
      <c r="I116" s="15"/>
      <c r="J116" s="15"/>
      <c r="K116" s="2"/>
      <c r="L116" s="2"/>
    </row>
    <row r="117" spans="1:31" x14ac:dyDescent="0.25">
      <c r="A117" s="13"/>
      <c r="B117" s="16">
        <f>B112-1</f>
        <v>-1</v>
      </c>
      <c r="C117" s="13"/>
      <c r="D117" s="13"/>
      <c r="E117" s="13"/>
      <c r="F117" s="13"/>
      <c r="G117" s="13"/>
      <c r="H117" s="13"/>
      <c r="I117" s="15"/>
      <c r="J117" s="15"/>
      <c r="K117" s="2"/>
      <c r="L117" s="2"/>
    </row>
    <row r="118" spans="1:31" x14ac:dyDescent="0.25">
      <c r="A118" s="13"/>
      <c r="B118" s="13"/>
      <c r="C118" s="13"/>
      <c r="D118" s="13"/>
      <c r="E118" s="13"/>
      <c r="F118" s="13"/>
      <c r="G118" s="13"/>
      <c r="H118" s="13"/>
      <c r="I118" s="15"/>
      <c r="J118" s="15"/>
      <c r="K118" s="2"/>
      <c r="L118" s="2"/>
    </row>
    <row r="119" spans="1:31" x14ac:dyDescent="0.25">
      <c r="A119" s="13"/>
      <c r="B119" s="13"/>
      <c r="C119" s="13"/>
      <c r="D119" s="13"/>
      <c r="E119" s="13"/>
      <c r="F119" s="13"/>
      <c r="G119" s="13"/>
      <c r="H119" s="13"/>
      <c r="I119" s="15"/>
      <c r="J119" s="15"/>
      <c r="K119" s="2"/>
      <c r="L119" s="2"/>
    </row>
    <row r="120" spans="1:31" x14ac:dyDescent="0.25">
      <c r="A120" s="13"/>
      <c r="B120" s="13"/>
      <c r="C120" s="13"/>
      <c r="D120" s="13"/>
      <c r="E120" s="13"/>
      <c r="F120" s="13"/>
      <c r="G120" s="13"/>
      <c r="H120" s="13"/>
      <c r="I120" s="15"/>
      <c r="J120" s="15"/>
      <c r="K120" s="2"/>
      <c r="L120" s="2"/>
    </row>
    <row r="121" spans="1:31" x14ac:dyDescent="0.25">
      <c r="A121" s="13"/>
      <c r="B121" s="13"/>
      <c r="C121" s="13"/>
      <c r="D121" s="13"/>
      <c r="E121" s="13"/>
      <c r="F121" s="13"/>
      <c r="G121" s="17"/>
      <c r="H121" s="13"/>
      <c r="I121" s="15"/>
      <c r="J121" s="15"/>
      <c r="K121" s="2"/>
      <c r="L121" s="2"/>
    </row>
    <row r="122" spans="1:31" x14ac:dyDescent="0.25">
      <c r="A122" s="12" t="s">
        <v>103</v>
      </c>
      <c r="B122" s="13"/>
      <c r="C122" s="13"/>
      <c r="D122" s="13"/>
      <c r="E122" s="13"/>
      <c r="F122" s="13"/>
      <c r="G122" s="13"/>
      <c r="H122" s="13"/>
      <c r="I122" s="15"/>
      <c r="J122" s="15"/>
      <c r="K122" s="2"/>
      <c r="L122" s="2"/>
    </row>
    <row r="123" spans="1:31" x14ac:dyDescent="0.25">
      <c r="A123" s="13"/>
      <c r="B123" s="13"/>
      <c r="C123" s="13"/>
      <c r="D123" s="13"/>
      <c r="E123" s="13"/>
      <c r="F123" s="13"/>
      <c r="G123" s="13"/>
      <c r="H123" s="13"/>
      <c r="I123" s="15"/>
      <c r="J123" s="15"/>
      <c r="K123" s="2"/>
      <c r="L123" s="2"/>
    </row>
    <row r="124" spans="1:31" x14ac:dyDescent="0.25">
      <c r="A124" s="13" t="s">
        <v>104</v>
      </c>
      <c r="B124" s="51" t="e">
        <f>AVERAGE(B3:B37)</f>
        <v>#DIV/0!</v>
      </c>
      <c r="C124" s="51" t="e">
        <f>AVERAGE(C3:C37)</f>
        <v>#DIV/0!</v>
      </c>
      <c r="D124" s="51" t="e">
        <f t="shared" ref="D124:AE124" si="41">AVERAGE(D3:D37)</f>
        <v>#DIV/0!</v>
      </c>
      <c r="E124" s="51" t="e">
        <f t="shared" si="41"/>
        <v>#DIV/0!</v>
      </c>
      <c r="F124" s="51" t="e">
        <f t="shared" si="41"/>
        <v>#DIV/0!</v>
      </c>
      <c r="G124" s="51" t="e">
        <f t="shared" si="41"/>
        <v>#DIV/0!</v>
      </c>
      <c r="H124" s="51" t="e">
        <f t="shared" si="41"/>
        <v>#DIV/0!</v>
      </c>
      <c r="I124" s="51" t="e">
        <f t="shared" si="41"/>
        <v>#DIV/0!</v>
      </c>
      <c r="J124" s="51" t="e">
        <f t="shared" si="41"/>
        <v>#DIV/0!</v>
      </c>
      <c r="K124" s="51" t="e">
        <f t="shared" si="41"/>
        <v>#DIV/0!</v>
      </c>
      <c r="L124" s="51" t="e">
        <f t="shared" si="41"/>
        <v>#DIV/0!</v>
      </c>
      <c r="M124" s="51" t="e">
        <f t="shared" si="41"/>
        <v>#DIV/0!</v>
      </c>
      <c r="N124" s="51" t="e">
        <f t="shared" si="41"/>
        <v>#DIV/0!</v>
      </c>
      <c r="O124" s="51" t="e">
        <f t="shared" si="41"/>
        <v>#DIV/0!</v>
      </c>
      <c r="P124" s="51" t="e">
        <f t="shared" si="41"/>
        <v>#DIV/0!</v>
      </c>
      <c r="Q124" s="51" t="e">
        <f t="shared" si="41"/>
        <v>#DIV/0!</v>
      </c>
      <c r="R124" s="51" t="e">
        <f t="shared" si="41"/>
        <v>#DIV/0!</v>
      </c>
      <c r="S124" s="51" t="e">
        <f t="shared" si="41"/>
        <v>#DIV/0!</v>
      </c>
      <c r="T124" s="51" t="e">
        <f t="shared" si="41"/>
        <v>#DIV/0!</v>
      </c>
      <c r="U124" s="51" t="e">
        <f t="shared" si="41"/>
        <v>#DIV/0!</v>
      </c>
      <c r="V124" s="51" t="e">
        <f t="shared" si="41"/>
        <v>#DIV/0!</v>
      </c>
      <c r="W124" s="51" t="e">
        <f t="shared" si="41"/>
        <v>#DIV/0!</v>
      </c>
      <c r="X124" s="51" t="e">
        <f t="shared" si="41"/>
        <v>#DIV/0!</v>
      </c>
      <c r="Y124" s="51" t="e">
        <f t="shared" si="41"/>
        <v>#DIV/0!</v>
      </c>
      <c r="Z124" s="51" t="e">
        <f t="shared" si="41"/>
        <v>#DIV/0!</v>
      </c>
      <c r="AA124" s="51" t="e">
        <f t="shared" si="41"/>
        <v>#DIV/0!</v>
      </c>
      <c r="AB124" s="51" t="e">
        <f t="shared" si="41"/>
        <v>#DIV/0!</v>
      </c>
      <c r="AC124" s="51" t="e">
        <f t="shared" si="41"/>
        <v>#DIV/0!</v>
      </c>
      <c r="AD124" s="51" t="e">
        <f t="shared" si="41"/>
        <v>#DIV/0!</v>
      </c>
      <c r="AE124" s="51" t="e">
        <f t="shared" si="41"/>
        <v>#DIV/0!</v>
      </c>
    </row>
    <row r="125" spans="1:31" x14ac:dyDescent="0.25">
      <c r="A125" s="13"/>
      <c r="B125" s="13"/>
      <c r="C125" s="15"/>
      <c r="D125" s="13"/>
      <c r="E125" s="13"/>
      <c r="F125" s="13"/>
      <c r="G125" s="17"/>
      <c r="H125" s="13"/>
      <c r="I125" s="15"/>
      <c r="J125" s="13"/>
      <c r="K125" s="2"/>
      <c r="L125" s="2"/>
    </row>
    <row r="126" spans="1:31" x14ac:dyDescent="0.25">
      <c r="A126" s="13"/>
      <c r="B126" s="13"/>
      <c r="C126" s="13"/>
      <c r="D126" s="13"/>
      <c r="E126" s="13"/>
      <c r="F126" s="13"/>
      <c r="G126" s="13"/>
      <c r="H126" s="13"/>
      <c r="I126" s="13"/>
      <c r="J126" s="13"/>
      <c r="K126" s="2"/>
      <c r="L126" s="2"/>
    </row>
    <row r="127" spans="1:31" x14ac:dyDescent="0.25">
      <c r="A127" s="13"/>
      <c r="B127" s="13"/>
      <c r="C127" s="13"/>
      <c r="D127" s="13"/>
      <c r="E127" s="13"/>
      <c r="F127" s="13"/>
      <c r="G127" s="13"/>
      <c r="H127" s="13"/>
      <c r="I127" s="13"/>
      <c r="J127" s="13"/>
      <c r="K127" s="2"/>
      <c r="L127" s="2"/>
    </row>
    <row r="128" spans="1:31" x14ac:dyDescent="0.25">
      <c r="A128" s="13"/>
      <c r="B128" s="17"/>
      <c r="C128" s="17"/>
      <c r="D128" s="17"/>
      <c r="E128" s="17"/>
      <c r="F128" s="17"/>
      <c r="G128" s="17"/>
      <c r="H128" s="17"/>
      <c r="I128" s="17"/>
      <c r="J128" s="17"/>
      <c r="K128" s="18"/>
      <c r="L128" s="2"/>
    </row>
    <row r="129" spans="1:12" x14ac:dyDescent="0.25">
      <c r="A129" s="13"/>
      <c r="B129" s="13"/>
      <c r="C129" s="13"/>
      <c r="D129" s="13"/>
      <c r="E129" s="13"/>
      <c r="F129" s="13"/>
      <c r="G129" s="13"/>
      <c r="H129" s="13"/>
      <c r="I129" s="13"/>
      <c r="J129" s="13"/>
      <c r="K129" s="2"/>
      <c r="L129" s="2"/>
    </row>
    <row r="130" spans="1:12" x14ac:dyDescent="0.25">
      <c r="A130" s="13"/>
      <c r="B130" s="13"/>
      <c r="C130" s="13"/>
      <c r="D130" s="13"/>
      <c r="E130" s="13"/>
      <c r="F130" s="13"/>
      <c r="G130" s="13"/>
      <c r="H130" s="13"/>
      <c r="I130" s="13"/>
      <c r="J130" s="13"/>
      <c r="K130" s="2"/>
      <c r="L130" s="2"/>
    </row>
    <row r="131" spans="1:12" x14ac:dyDescent="0.25">
      <c r="A131" s="12" t="s">
        <v>105</v>
      </c>
      <c r="B131" s="79" t="e">
        <f>AVERAGE(B3:AE37)</f>
        <v>#DIV/0!</v>
      </c>
      <c r="C131" s="13"/>
      <c r="D131" s="17"/>
      <c r="E131" s="13"/>
      <c r="F131" s="13"/>
      <c r="G131" s="13"/>
      <c r="H131" s="13"/>
      <c r="I131" s="13"/>
      <c r="J131" s="13"/>
      <c r="K131" s="2"/>
      <c r="L131" s="2"/>
    </row>
    <row r="132" spans="1:12" x14ac:dyDescent="0.25">
      <c r="B132" s="13"/>
      <c r="C132" s="17"/>
      <c r="D132" s="13"/>
      <c r="E132" s="13"/>
      <c r="F132" s="13"/>
      <c r="G132" s="13"/>
      <c r="H132" s="13"/>
      <c r="I132" s="13"/>
      <c r="J132" s="13"/>
      <c r="K132" s="2"/>
      <c r="L132" s="2"/>
    </row>
    <row r="133" spans="1:12" x14ac:dyDescent="0.25">
      <c r="A133" s="13"/>
      <c r="B133" s="13"/>
      <c r="C133" s="13"/>
      <c r="D133" s="13"/>
      <c r="E133" s="13"/>
      <c r="F133" s="13"/>
      <c r="G133" s="13"/>
      <c r="H133" s="13"/>
      <c r="I133" s="13"/>
      <c r="J133" s="13"/>
      <c r="K133" s="2"/>
      <c r="L133" s="2"/>
    </row>
    <row r="134" spans="1:12" x14ac:dyDescent="0.25">
      <c r="A134" s="13"/>
      <c r="B134" s="13"/>
      <c r="C134" s="13"/>
      <c r="D134" s="13"/>
      <c r="E134" s="13"/>
      <c r="F134" s="13"/>
      <c r="G134" s="13"/>
      <c r="H134" s="13"/>
      <c r="I134" s="13"/>
      <c r="J134" s="13"/>
      <c r="K134" s="2"/>
      <c r="L134" s="2"/>
    </row>
    <row r="135" spans="1:12" x14ac:dyDescent="0.25">
      <c r="A135" s="13"/>
      <c r="B135" s="13"/>
      <c r="C135" s="13"/>
      <c r="D135" s="13"/>
      <c r="E135" s="13"/>
      <c r="F135" s="13"/>
      <c r="G135" s="13"/>
      <c r="H135" s="13"/>
      <c r="I135" s="13"/>
      <c r="J135" s="13"/>
      <c r="K135" s="2"/>
      <c r="L135" s="2"/>
    </row>
    <row r="136" spans="1:12" x14ac:dyDescent="0.25">
      <c r="A136" s="12" t="s">
        <v>106</v>
      </c>
      <c r="B136" s="17"/>
      <c r="C136" s="17"/>
      <c r="D136" s="72" t="e">
        <f>VAR(B3:AE37)</f>
        <v>#DIV/0!</v>
      </c>
      <c r="E136" s="17"/>
      <c r="F136" s="17"/>
      <c r="G136" s="17"/>
      <c r="H136" s="17"/>
      <c r="I136" s="17"/>
      <c r="J136" s="17"/>
      <c r="K136" s="18"/>
      <c r="L136" s="2"/>
    </row>
    <row r="137" spans="1:12" x14ac:dyDescent="0.25">
      <c r="A137" s="13"/>
      <c r="B137" s="13"/>
      <c r="C137" s="13"/>
      <c r="D137" s="13"/>
      <c r="E137" s="13"/>
      <c r="F137" s="13"/>
      <c r="G137" s="13"/>
      <c r="H137" s="13"/>
      <c r="I137" s="13"/>
      <c r="J137" s="13"/>
      <c r="K137" s="2"/>
      <c r="L137" s="2"/>
    </row>
    <row r="138" spans="1:12" x14ac:dyDescent="0.25">
      <c r="A138" s="13"/>
      <c r="B138" s="13"/>
      <c r="C138" s="13"/>
      <c r="D138" s="13"/>
      <c r="E138" s="13"/>
      <c r="F138" s="13"/>
      <c r="G138" s="13"/>
      <c r="H138" s="13"/>
      <c r="I138" s="13"/>
      <c r="J138" s="13"/>
      <c r="K138" s="2"/>
      <c r="L138" s="2"/>
    </row>
    <row r="139" spans="1:12" x14ac:dyDescent="0.25">
      <c r="A139" s="13"/>
      <c r="B139" s="13"/>
      <c r="C139" s="13"/>
      <c r="D139" s="13"/>
      <c r="E139" s="13"/>
      <c r="F139" s="13"/>
      <c r="G139" s="13"/>
      <c r="H139" s="13"/>
      <c r="I139" s="13"/>
      <c r="J139" s="13"/>
      <c r="K139" s="2"/>
      <c r="L139" s="2"/>
    </row>
    <row r="140" spans="1:12" x14ac:dyDescent="0.25">
      <c r="A140" s="13"/>
      <c r="B140" s="13"/>
      <c r="C140" s="13"/>
      <c r="D140" s="13"/>
      <c r="E140" s="13"/>
      <c r="F140" s="13"/>
      <c r="G140" s="13"/>
      <c r="H140" s="13"/>
      <c r="I140" s="13"/>
      <c r="J140" s="13"/>
      <c r="K140" s="13"/>
      <c r="L140" s="13"/>
    </row>
    <row r="141" spans="1:12" x14ac:dyDescent="0.25">
      <c r="A141" s="13"/>
      <c r="B141" s="13"/>
      <c r="C141" s="13"/>
      <c r="D141" s="13"/>
      <c r="E141" s="13"/>
      <c r="F141" s="13"/>
      <c r="G141" s="13"/>
      <c r="H141" s="13"/>
      <c r="I141" s="13"/>
      <c r="J141" s="13"/>
      <c r="K141" s="13"/>
      <c r="L141" s="13"/>
    </row>
    <row r="142" spans="1:12" x14ac:dyDescent="0.25">
      <c r="A142" s="13" t="s">
        <v>107</v>
      </c>
      <c r="B142" s="93">
        <v>3</v>
      </c>
      <c r="C142" s="13"/>
      <c r="D142" s="13"/>
      <c r="E142" s="13"/>
      <c r="F142" s="13"/>
      <c r="G142" s="13"/>
      <c r="H142" s="13"/>
      <c r="I142" s="13"/>
      <c r="J142" s="13"/>
      <c r="K142" s="13"/>
      <c r="L142" s="13"/>
    </row>
    <row r="143" spans="1:12" x14ac:dyDescent="0.25">
      <c r="A143" s="13"/>
      <c r="B143" s="13"/>
      <c r="C143" s="13"/>
      <c r="D143" s="13"/>
      <c r="E143" s="13"/>
      <c r="F143" s="13"/>
      <c r="G143" s="13"/>
      <c r="H143" s="13"/>
      <c r="I143" s="13"/>
      <c r="J143" s="13"/>
      <c r="K143" s="13"/>
      <c r="L143" s="13"/>
    </row>
    <row r="144" spans="1:12" x14ac:dyDescent="0.25">
      <c r="A144" s="13"/>
      <c r="B144" s="13"/>
      <c r="C144" s="13"/>
      <c r="D144" s="13"/>
      <c r="E144" s="13"/>
      <c r="F144" s="13"/>
      <c r="G144" s="13"/>
      <c r="H144" s="13"/>
      <c r="I144" s="13"/>
      <c r="J144" s="13"/>
      <c r="K144" s="13"/>
      <c r="L144" s="13"/>
    </row>
    <row r="145" spans="1:12" x14ac:dyDescent="0.25">
      <c r="A145" s="13" t="s">
        <v>108</v>
      </c>
      <c r="B145" s="19" t="e">
        <f>1/B112+1/B142</f>
        <v>#DIV/0!</v>
      </c>
      <c r="C145" s="19"/>
      <c r="D145" s="19"/>
      <c r="E145" s="19"/>
      <c r="F145" s="19"/>
      <c r="G145" s="19"/>
      <c r="H145" s="19"/>
      <c r="I145" s="19"/>
      <c r="J145" s="19"/>
      <c r="K145" s="19"/>
      <c r="L145" s="13"/>
    </row>
    <row r="146" spans="1:12" x14ac:dyDescent="0.25">
      <c r="A146" s="13"/>
      <c r="B146" s="19"/>
      <c r="C146" s="19"/>
      <c r="D146" s="19"/>
      <c r="E146" s="19"/>
      <c r="F146" s="19"/>
      <c r="G146" s="19"/>
      <c r="H146" s="19"/>
      <c r="I146" s="19"/>
      <c r="J146" s="19"/>
      <c r="K146" s="19"/>
      <c r="L146" s="13"/>
    </row>
    <row r="147" spans="1:12" x14ac:dyDescent="0.25">
      <c r="A147" s="13"/>
      <c r="B147" s="19"/>
      <c r="C147" s="19"/>
      <c r="D147" s="19"/>
      <c r="E147" s="19"/>
      <c r="F147" s="19"/>
      <c r="G147" s="19"/>
      <c r="H147" s="19"/>
      <c r="I147" s="19"/>
      <c r="J147" s="19"/>
      <c r="K147" s="19"/>
      <c r="L147" s="13"/>
    </row>
    <row r="148" spans="1:12" x14ac:dyDescent="0.25">
      <c r="A148" s="13"/>
      <c r="B148" s="19"/>
      <c r="C148" s="19"/>
      <c r="D148" s="19"/>
      <c r="E148" s="19"/>
      <c r="F148" s="19"/>
      <c r="G148" s="19"/>
      <c r="H148" s="19"/>
      <c r="I148" s="19"/>
      <c r="J148" s="19"/>
      <c r="K148" s="19"/>
      <c r="L148" s="13"/>
    </row>
    <row r="149" spans="1:12" x14ac:dyDescent="0.25">
      <c r="A149" s="13" t="s">
        <v>109</v>
      </c>
      <c r="B149" s="72" t="e">
        <f>D136*B145</f>
        <v>#DIV/0!</v>
      </c>
      <c r="C149" s="19"/>
      <c r="D149" s="19"/>
      <c r="E149" s="19"/>
      <c r="F149" s="19"/>
      <c r="G149" s="19"/>
      <c r="H149" s="19"/>
      <c r="I149" s="19"/>
      <c r="J149" s="19"/>
      <c r="K149" s="19"/>
      <c r="L149" s="13"/>
    </row>
    <row r="150" spans="1:12" x14ac:dyDescent="0.25">
      <c r="A150" s="13"/>
      <c r="B150" s="13"/>
      <c r="C150" s="13"/>
      <c r="D150" s="13"/>
      <c r="E150" s="13"/>
      <c r="F150" s="13"/>
      <c r="G150" s="13"/>
      <c r="H150" s="13"/>
      <c r="I150" s="13"/>
      <c r="J150" s="13"/>
      <c r="K150" s="13"/>
      <c r="L150" s="13"/>
    </row>
    <row r="151" spans="1:12" x14ac:dyDescent="0.25">
      <c r="A151" s="13"/>
      <c r="B151" s="13"/>
      <c r="C151" s="13"/>
      <c r="D151" s="13"/>
      <c r="E151" s="13"/>
      <c r="F151" s="13"/>
      <c r="G151" s="13"/>
      <c r="H151" s="13"/>
      <c r="I151" s="13"/>
      <c r="J151" s="13"/>
      <c r="K151" s="13"/>
      <c r="L151" s="13"/>
    </row>
    <row r="152" spans="1:12" x14ac:dyDescent="0.25">
      <c r="A152" s="13"/>
      <c r="B152" s="13"/>
      <c r="C152" s="13"/>
      <c r="D152" s="13"/>
      <c r="E152" s="13"/>
      <c r="F152" s="13"/>
      <c r="G152" s="13"/>
      <c r="H152" s="13"/>
      <c r="I152" s="13"/>
      <c r="J152" s="13"/>
      <c r="K152" s="13"/>
      <c r="L152" s="13"/>
    </row>
    <row r="153" spans="1:12" x14ac:dyDescent="0.25">
      <c r="A153" s="13"/>
      <c r="B153" s="13"/>
      <c r="C153" s="13"/>
      <c r="D153" s="13"/>
      <c r="E153" s="13"/>
      <c r="F153" s="13"/>
      <c r="G153" s="13"/>
      <c r="H153" s="13"/>
      <c r="I153" s="13"/>
      <c r="J153" s="13"/>
      <c r="K153" s="2"/>
      <c r="L153" s="2"/>
    </row>
    <row r="154" spans="1:12" x14ac:dyDescent="0.25">
      <c r="A154" s="13"/>
      <c r="B154" s="13"/>
      <c r="C154" s="13"/>
      <c r="D154" s="13"/>
      <c r="E154" s="13"/>
      <c r="F154" s="13"/>
      <c r="G154" s="13"/>
      <c r="H154" s="13"/>
      <c r="I154" s="13"/>
      <c r="J154" s="13"/>
      <c r="K154" s="2"/>
      <c r="L154" s="2"/>
    </row>
    <row r="155" spans="1:12" x14ac:dyDescent="0.25">
      <c r="A155" s="12" t="s">
        <v>110</v>
      </c>
      <c r="B155" s="13"/>
      <c r="C155" s="13" t="e">
        <f>SQRT(B149)</f>
        <v>#DIV/0!</v>
      </c>
      <c r="D155" s="13"/>
      <c r="E155" s="13"/>
      <c r="F155" s="13"/>
      <c r="G155" s="13"/>
      <c r="H155" s="13"/>
      <c r="I155" s="13"/>
      <c r="J155" s="13"/>
      <c r="K155" s="2"/>
      <c r="L155" s="2"/>
    </row>
    <row r="156" spans="1:12" x14ac:dyDescent="0.25">
      <c r="A156" s="13"/>
      <c r="B156" s="13"/>
      <c r="C156" s="13"/>
      <c r="D156" s="13"/>
      <c r="E156" s="13"/>
      <c r="F156" s="13"/>
      <c r="G156" s="13"/>
      <c r="H156" s="13"/>
      <c r="I156" s="13"/>
      <c r="J156" s="13"/>
      <c r="K156" s="13"/>
      <c r="L156" s="13"/>
    </row>
    <row r="157" spans="1:12" x14ac:dyDescent="0.25">
      <c r="A157" s="13"/>
      <c r="B157" s="13"/>
      <c r="C157" s="13"/>
      <c r="D157" s="13"/>
      <c r="E157" s="13"/>
      <c r="F157" s="13"/>
      <c r="G157" s="13"/>
      <c r="H157" s="13"/>
      <c r="I157" s="13"/>
      <c r="J157" s="13"/>
      <c r="K157" s="13"/>
      <c r="L157" s="13"/>
    </row>
    <row r="158" spans="1:12" x14ac:dyDescent="0.25">
      <c r="A158" s="12" t="s">
        <v>111</v>
      </c>
      <c r="B158" s="13"/>
      <c r="C158" s="13"/>
      <c r="D158" s="13"/>
      <c r="E158" s="13"/>
      <c r="F158" s="13"/>
      <c r="G158" s="13"/>
      <c r="H158" s="13"/>
      <c r="I158" s="13"/>
      <c r="J158" s="13"/>
      <c r="K158" s="13"/>
      <c r="L158" s="13"/>
    </row>
    <row r="159" spans="1:12" x14ac:dyDescent="0.25">
      <c r="A159" s="13"/>
      <c r="B159" s="13"/>
      <c r="C159" s="13"/>
      <c r="D159" s="13"/>
      <c r="E159" s="13"/>
      <c r="F159" s="13"/>
      <c r="G159" s="13"/>
      <c r="H159" s="13"/>
      <c r="I159" s="13"/>
      <c r="J159" s="13"/>
      <c r="K159" s="13"/>
      <c r="L159" s="13"/>
    </row>
    <row r="160" spans="1:12" x14ac:dyDescent="0.25">
      <c r="A160" s="13"/>
      <c r="B160" s="13"/>
      <c r="C160" s="13"/>
      <c r="D160" s="13"/>
      <c r="E160" s="13"/>
      <c r="F160" s="13"/>
      <c r="G160" s="13"/>
      <c r="H160" s="13"/>
      <c r="I160" s="13"/>
      <c r="J160" s="13"/>
      <c r="K160" s="13"/>
      <c r="L160" s="13"/>
    </row>
    <row r="161" spans="1:12" x14ac:dyDescent="0.25">
      <c r="A161" s="13" t="s">
        <v>112</v>
      </c>
      <c r="B161" s="20" t="s">
        <v>113</v>
      </c>
      <c r="C161" s="13"/>
      <c r="D161" s="13"/>
      <c r="E161" s="13"/>
      <c r="F161" s="13"/>
      <c r="G161" s="13"/>
      <c r="H161" s="12" t="e">
        <f>TINV(2*0.01,B117)</f>
        <v>#NUM!</v>
      </c>
      <c r="I161" s="13"/>
      <c r="J161" s="13"/>
      <c r="K161" s="14"/>
      <c r="L161" s="13"/>
    </row>
    <row r="162" spans="1:12" x14ac:dyDescent="0.25">
      <c r="A162" s="13" t="s">
        <v>163</v>
      </c>
      <c r="B162" s="13"/>
      <c r="C162" s="13"/>
      <c r="D162" s="13"/>
      <c r="E162" s="13"/>
      <c r="F162" s="13"/>
      <c r="G162" s="13"/>
      <c r="H162" s="114" t="e">
        <f>B131+H161*C155</f>
        <v>#DIV/0!</v>
      </c>
      <c r="I162" s="13"/>
      <c r="J162" s="13"/>
      <c r="K162" s="13"/>
      <c r="L162" s="13"/>
    </row>
    <row r="163" spans="1:12" x14ac:dyDescent="0.25">
      <c r="A163" s="13"/>
      <c r="B163" s="13"/>
      <c r="C163" s="13"/>
      <c r="D163" s="13"/>
      <c r="E163" s="13"/>
      <c r="F163" s="13"/>
      <c r="G163" s="13"/>
      <c r="H163" s="13"/>
      <c r="I163" s="13"/>
      <c r="J163" s="13"/>
      <c r="K163" s="13"/>
      <c r="L163" s="13"/>
    </row>
    <row r="164" spans="1:12" x14ac:dyDescent="0.25">
      <c r="A164" s="215" t="s">
        <v>164</v>
      </c>
      <c r="B164" s="215"/>
      <c r="C164" s="215"/>
      <c r="D164" s="215"/>
      <c r="E164" s="215"/>
      <c r="F164" s="215"/>
      <c r="G164" s="215"/>
      <c r="H164" s="215"/>
      <c r="I164" s="215"/>
      <c r="J164" s="215"/>
      <c r="K164" s="13"/>
      <c r="L164" s="13"/>
    </row>
    <row r="165" spans="1:12" x14ac:dyDescent="0.25">
      <c r="A165" s="13"/>
      <c r="B165" s="13"/>
      <c r="C165" s="13"/>
      <c r="D165" s="13"/>
      <c r="E165" s="13"/>
      <c r="F165" s="13"/>
      <c r="G165" s="13"/>
      <c r="H165" s="13"/>
      <c r="I165" s="13"/>
      <c r="J165" s="13"/>
      <c r="K165" s="13"/>
      <c r="L165" s="13"/>
    </row>
    <row r="166" spans="1:12" x14ac:dyDescent="0.25">
      <c r="A166" s="216" t="s">
        <v>165</v>
      </c>
      <c r="B166" s="216"/>
      <c r="C166" s="216"/>
      <c r="D166" s="216"/>
      <c r="E166" s="216"/>
      <c r="F166" s="216"/>
      <c r="G166" s="216"/>
      <c r="H166" s="216"/>
      <c r="I166" s="13"/>
      <c r="J166" s="13">
        <f>B112</f>
        <v>0</v>
      </c>
      <c r="K166" s="2"/>
      <c r="L166" s="2"/>
    </row>
    <row r="167" spans="1:12" x14ac:dyDescent="0.25">
      <c r="A167" s="13"/>
      <c r="B167" s="13"/>
      <c r="C167" s="13"/>
      <c r="D167" s="13"/>
      <c r="E167" s="13"/>
      <c r="F167" s="13"/>
      <c r="G167" s="13"/>
      <c r="H167" s="13"/>
      <c r="I167" s="13"/>
      <c r="J167" s="13"/>
      <c r="K167" s="2"/>
      <c r="L167" s="2"/>
    </row>
    <row r="168" spans="1:12" x14ac:dyDescent="0.25">
      <c r="A168" s="216" t="s">
        <v>166</v>
      </c>
      <c r="B168" s="216"/>
      <c r="C168" s="216"/>
      <c r="D168" s="216"/>
      <c r="E168" s="216"/>
      <c r="F168" s="216"/>
      <c r="G168" s="216"/>
      <c r="H168" s="216"/>
      <c r="J168" t="e">
        <f>1/(1+$H$161^2/($J$166-1))</f>
        <v>#NUM!</v>
      </c>
    </row>
    <row r="173" spans="1:12" x14ac:dyDescent="0.25">
      <c r="B173" s="214" t="s">
        <v>167</v>
      </c>
      <c r="C173" s="214"/>
      <c r="E173" s="57" t="e">
        <f>(1-'Calculations for Template skew'!J139)</f>
        <v>#NUM!</v>
      </c>
      <c r="F173" s="172" t="s">
        <v>168</v>
      </c>
    </row>
    <row r="174" spans="1:12" x14ac:dyDescent="0.25">
      <c r="A174" s="55" t="s">
        <v>169</v>
      </c>
      <c r="B174" s="173" t="e">
        <f>IF( ABS(('Recalculations1 skew'!J143) -0.01)&lt;0.0001, "Confidence Level is 99%","Confidence Level is not 99%, Go to Recalculate t-stat n=3 tab to fix the Confidence Level")</f>
        <v>#NUM!</v>
      </c>
      <c r="C174" s="171"/>
      <c r="D174" s="171"/>
      <c r="E174" s="171"/>
      <c r="F174" s="172" t="s">
        <v>170</v>
      </c>
      <c r="G174" s="171"/>
    </row>
    <row r="176" spans="1:12" x14ac:dyDescent="0.25">
      <c r="B176" s="55" t="s">
        <v>171</v>
      </c>
      <c r="C176" s="55"/>
      <c r="D176" s="55"/>
      <c r="E176" s="174"/>
    </row>
    <row r="178" spans="1:5" x14ac:dyDescent="0.25">
      <c r="B178" s="214" t="s">
        <v>172</v>
      </c>
      <c r="C178" s="214"/>
      <c r="D178" s="214"/>
      <c r="E178" s="175"/>
    </row>
    <row r="181" spans="1:5" x14ac:dyDescent="0.25">
      <c r="A181" s="204" t="s">
        <v>173</v>
      </c>
      <c r="B181" s="204"/>
      <c r="C181" s="204"/>
      <c r="D181" s="204"/>
      <c r="E181" s="117" t="e">
        <f>B131+E178*C155</f>
        <v>#DIV/0!</v>
      </c>
    </row>
  </sheetData>
  <mergeCells count="5">
    <mergeCell ref="B173:C173"/>
    <mergeCell ref="B178:D178"/>
    <mergeCell ref="A164:J164"/>
    <mergeCell ref="A166:H166"/>
    <mergeCell ref="A168:H168"/>
  </mergeCells>
  <hyperlinks>
    <hyperlink ref="G55" r:id="rId1" xr:uid="{00000000-0004-0000-0600-000000000000}"/>
    <hyperlink ref="G45" r:id="rId2" xr:uid="{00000000-0004-0000-0600-000001000000}"/>
  </hyperlinks>
  <pageMargins left="0.7" right="0.7" top="0.75" bottom="0.75" header="0.3" footer="0.3"/>
  <pageSetup scale="60" orientation="landscape"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A3:AM139"/>
  <sheetViews>
    <sheetView zoomScale="90" zoomScaleNormal="90" workbookViewId="0"/>
  </sheetViews>
  <sheetFormatPr defaultRowHeight="15" x14ac:dyDescent="0.25"/>
  <cols>
    <col min="3" max="3" width="12" bestFit="1" customWidth="1"/>
    <col min="11" max="11" width="12" bestFit="1" customWidth="1"/>
    <col min="18" max="18" width="12" bestFit="1" customWidth="1"/>
    <col min="24" max="24" width="12" bestFit="1" customWidth="1"/>
  </cols>
  <sheetData>
    <row r="3" spans="1:8" x14ac:dyDescent="0.25">
      <c r="A3" s="217" t="s">
        <v>174</v>
      </c>
      <c r="B3" s="217"/>
      <c r="C3" s="217"/>
      <c r="D3" s="217"/>
      <c r="E3" s="217"/>
      <c r="F3" s="217"/>
      <c r="G3" s="217"/>
      <c r="H3" s="217"/>
    </row>
    <row r="5" spans="1:8" x14ac:dyDescent="0.25">
      <c r="A5" s="205" t="s">
        <v>175</v>
      </c>
      <c r="B5" s="205"/>
      <c r="C5" s="205"/>
      <c r="D5" s="205"/>
      <c r="E5" s="205"/>
      <c r="F5" s="205"/>
      <c r="G5" s="205"/>
      <c r="H5" s="205"/>
    </row>
    <row r="9" spans="1:8" x14ac:dyDescent="0.25">
      <c r="A9" s="62" t="s">
        <v>176</v>
      </c>
    </row>
    <row r="12" spans="1:8" x14ac:dyDescent="0.25">
      <c r="A12" s="55" t="s">
        <v>177</v>
      </c>
      <c r="F12" t="s">
        <v>159</v>
      </c>
      <c r="H12" s="75" t="e">
        <f>Template_skewed!$B$103</f>
        <v>#DIV/0!</v>
      </c>
    </row>
    <row r="14" spans="1:8" x14ac:dyDescent="0.25">
      <c r="A14" s="55" t="s">
        <v>178</v>
      </c>
      <c r="C14" t="e">
        <f>Template_skewed!$J$168</f>
        <v>#NUM!</v>
      </c>
      <c r="F14" t="s">
        <v>161</v>
      </c>
      <c r="H14" s="76" t="e">
        <f>Template_skewed!$B$105</f>
        <v>#DIV/0!</v>
      </c>
    </row>
    <row r="16" spans="1:8" x14ac:dyDescent="0.25">
      <c r="A16" s="55" t="s">
        <v>179</v>
      </c>
      <c r="C16">
        <f>Template_skewed!$J$166</f>
        <v>0</v>
      </c>
    </row>
    <row r="18" spans="1:39" x14ac:dyDescent="0.25">
      <c r="A18" t="s">
        <v>180</v>
      </c>
      <c r="C18" t="e">
        <f>Template_skewed!H161</f>
        <v>#NUM!</v>
      </c>
    </row>
    <row r="20" spans="1:39" x14ac:dyDescent="0.25">
      <c r="A20" s="217" t="s">
        <v>181</v>
      </c>
      <c r="B20" s="217"/>
      <c r="I20" s="217" t="s">
        <v>182</v>
      </c>
      <c r="J20" s="217"/>
      <c r="P20" s="217" t="s">
        <v>183</v>
      </c>
      <c r="Q20" s="217"/>
      <c r="V20" s="217" t="s">
        <v>184</v>
      </c>
      <c r="W20" s="217"/>
      <c r="AB20" s="217" t="s">
        <v>185</v>
      </c>
      <c r="AC20" s="217"/>
      <c r="AI20" s="217" t="s">
        <v>186</v>
      </c>
      <c r="AJ20" s="217"/>
    </row>
    <row r="22" spans="1:39" x14ac:dyDescent="0.25">
      <c r="A22" s="55" t="s">
        <v>187</v>
      </c>
      <c r="B22">
        <f>($C$16-1)/2</f>
        <v>-0.5</v>
      </c>
      <c r="I22" s="55" t="s">
        <v>187</v>
      </c>
      <c r="J22">
        <f>($C$16+1)/2</f>
        <v>0.5</v>
      </c>
      <c r="P22" s="55" t="s">
        <v>187</v>
      </c>
      <c r="Q22">
        <f>($C$16+3)/2</f>
        <v>1.5</v>
      </c>
      <c r="V22" s="55" t="s">
        <v>187</v>
      </c>
      <c r="W22" s="161">
        <f>($C$16+5)/2</f>
        <v>2.5</v>
      </c>
      <c r="X22" s="161" t="s">
        <v>188</v>
      </c>
      <c r="AB22" s="55" t="s">
        <v>187</v>
      </c>
      <c r="AC22">
        <f>($C$16-1)/2</f>
        <v>-0.5</v>
      </c>
      <c r="AI22" s="55" t="s">
        <v>187</v>
      </c>
      <c r="AJ22">
        <f>($C$16+1)/2</f>
        <v>0.5</v>
      </c>
    </row>
    <row r="24" spans="1:39" x14ac:dyDescent="0.25">
      <c r="A24" s="55" t="s">
        <v>189</v>
      </c>
      <c r="B24">
        <f>1/2</f>
        <v>0.5</v>
      </c>
      <c r="C24" s="63"/>
      <c r="I24" s="55" t="s">
        <v>189</v>
      </c>
      <c r="J24">
        <f>1/2</f>
        <v>0.5</v>
      </c>
      <c r="P24" s="55" t="s">
        <v>189</v>
      </c>
      <c r="Q24">
        <f>1/2</f>
        <v>0.5</v>
      </c>
      <c r="V24" s="55" t="s">
        <v>189</v>
      </c>
      <c r="W24">
        <f>1/2</f>
        <v>0.5</v>
      </c>
      <c r="AB24" s="55" t="s">
        <v>189</v>
      </c>
      <c r="AC24">
        <v>1</v>
      </c>
      <c r="AI24" s="55" t="s">
        <v>189</v>
      </c>
      <c r="AJ24">
        <v>1</v>
      </c>
    </row>
    <row r="25" spans="1:39" x14ac:dyDescent="0.25">
      <c r="A25" s="64"/>
      <c r="B25" s="64"/>
      <c r="C25" s="65"/>
      <c r="I25" s="64"/>
      <c r="J25" s="64"/>
      <c r="P25" s="64"/>
      <c r="Q25" s="64"/>
      <c r="V25" s="64"/>
      <c r="W25" s="64"/>
      <c r="AB25" s="64"/>
      <c r="AC25" s="64"/>
      <c r="AI25" s="64"/>
      <c r="AJ25" s="64"/>
    </row>
    <row r="26" spans="1:39" x14ac:dyDescent="0.25">
      <c r="A26" s="55" t="s">
        <v>190</v>
      </c>
      <c r="B26" s="64" t="e">
        <f>B24*($C$14/(1-$C$14))</f>
        <v>#NUM!</v>
      </c>
      <c r="C26" s="65"/>
      <c r="I26" s="55" t="s">
        <v>190</v>
      </c>
      <c r="J26" s="64" t="e">
        <f>J24*($C$14/(1-$C$14))</f>
        <v>#NUM!</v>
      </c>
      <c r="P26" s="55" t="s">
        <v>190</v>
      </c>
      <c r="Q26" s="64" t="e">
        <f>Q24*($C$14/(1-$C$14))</f>
        <v>#NUM!</v>
      </c>
      <c r="V26" s="55" t="s">
        <v>190</v>
      </c>
      <c r="W26" s="64" t="e">
        <f>W24*($C$14/(1-$C$14))</f>
        <v>#NUM!</v>
      </c>
      <c r="AB26" s="55" t="s">
        <v>190</v>
      </c>
      <c r="AC26" s="64" t="e">
        <f>AC24*($C$14/(1-$C$14))</f>
        <v>#NUM!</v>
      </c>
      <c r="AI26" s="55" t="s">
        <v>190</v>
      </c>
      <c r="AJ26" s="64" t="e">
        <f>AJ24*($C$14/(1-$C$14))</f>
        <v>#NUM!</v>
      </c>
    </row>
    <row r="28" spans="1:39" x14ac:dyDescent="0.25">
      <c r="A28" s="217" t="s">
        <v>191</v>
      </c>
      <c r="B28" s="217"/>
      <c r="C28" s="217"/>
      <c r="D28" s="217"/>
      <c r="E28" s="217"/>
      <c r="I28" s="217" t="s">
        <v>191</v>
      </c>
      <c r="J28" s="217"/>
      <c r="K28" s="217"/>
      <c r="L28" s="217"/>
      <c r="M28" s="217"/>
      <c r="P28" s="217" t="s">
        <v>191</v>
      </c>
      <c r="Q28" s="217"/>
      <c r="R28" s="217"/>
      <c r="S28" s="217"/>
      <c r="T28" s="217"/>
      <c r="V28" s="217" t="s">
        <v>191</v>
      </c>
      <c r="W28" s="217"/>
      <c r="X28" s="217"/>
      <c r="Y28" s="217"/>
      <c r="Z28" s="217"/>
      <c r="AB28" s="217" t="s">
        <v>191</v>
      </c>
      <c r="AC28" s="217"/>
      <c r="AD28" s="217"/>
      <c r="AE28" s="217"/>
      <c r="AF28" s="217"/>
      <c r="AI28" s="217" t="s">
        <v>191</v>
      </c>
      <c r="AJ28" s="217"/>
      <c r="AK28" s="217"/>
      <c r="AL28" s="217"/>
      <c r="AM28" s="217"/>
    </row>
    <row r="30" spans="1:39" x14ac:dyDescent="0.25">
      <c r="A30" t="s">
        <v>192</v>
      </c>
      <c r="C30" s="66" t="e">
        <f>GAMMADIST($B$26,$B$22, 1, TRUE)</f>
        <v>#NUM!</v>
      </c>
      <c r="I30" t="s">
        <v>193</v>
      </c>
      <c r="K30" s="66" t="e">
        <f>GAMMADIST($J$26,$J$22, 1, TRUE)</f>
        <v>#NUM!</v>
      </c>
      <c r="P30" t="s">
        <v>194</v>
      </c>
      <c r="R30" s="66" t="e">
        <f>GAMMADIST($Q$26,$Q$22, 1, TRUE)</f>
        <v>#NUM!</v>
      </c>
      <c r="V30" t="s">
        <v>195</v>
      </c>
      <c r="X30" s="66" t="e">
        <f>GAMMADIST($W$26,$W$22, 1, TRUE)</f>
        <v>#NUM!</v>
      </c>
      <c r="AB30" t="s">
        <v>196</v>
      </c>
      <c r="AD30" s="66" t="e">
        <f>GAMMADIST($AC$26,$AC$22, 1, TRUE)</f>
        <v>#NUM!</v>
      </c>
      <c r="AI30" t="s">
        <v>197</v>
      </c>
      <c r="AK30" s="66" t="e">
        <f>GAMMADIST($AJ$26,$AJ$22, 1, TRUE)</f>
        <v>#NUM!</v>
      </c>
    </row>
    <row r="32" spans="1:39" x14ac:dyDescent="0.25">
      <c r="A32" t="s">
        <v>198</v>
      </c>
      <c r="C32" t="e">
        <f>EXP(GAMMALN($B$22))</f>
        <v>#NUM!</v>
      </c>
      <c r="I32" t="s">
        <v>199</v>
      </c>
      <c r="K32">
        <f>EXP(GAMMALN($J$22))</f>
        <v>1.7724538509055161</v>
      </c>
      <c r="P32" t="s">
        <v>200</v>
      </c>
      <c r="R32">
        <f>EXP(GAMMALN($Q$22))</f>
        <v>0.88622692545275805</v>
      </c>
      <c r="V32" t="s">
        <v>201</v>
      </c>
      <c r="X32">
        <f>EXP(GAMMALN($W$22))</f>
        <v>1.329340388179137</v>
      </c>
      <c r="AB32" t="s">
        <v>202</v>
      </c>
      <c r="AD32" t="e">
        <f>EXP(GAMMALN($AC$22))</f>
        <v>#NUM!</v>
      </c>
      <c r="AI32" t="s">
        <v>203</v>
      </c>
      <c r="AK32">
        <f>EXP(GAMMALN($AJ$22))</f>
        <v>1.7724538509055161</v>
      </c>
    </row>
    <row r="34" spans="1:39" x14ac:dyDescent="0.25">
      <c r="A34" t="s">
        <v>204</v>
      </c>
      <c r="C34" t="e">
        <f>EXP(-$B$26)*$B$26^$B$22/$C$32</f>
        <v>#NUM!</v>
      </c>
      <c r="I34" t="s">
        <v>205</v>
      </c>
      <c r="K34" t="e">
        <f>EXP(-$J$26)*$J$26^$J$22/$K$32</f>
        <v>#NUM!</v>
      </c>
      <c r="P34" t="s">
        <v>206</v>
      </c>
      <c r="R34" t="e">
        <f>EXP(-$Q$26)*$Q$26^$Q$22/$R$32</f>
        <v>#NUM!</v>
      </c>
      <c r="V34" t="s">
        <v>207</v>
      </c>
      <c r="X34" t="e">
        <f>EXP(-$W$26)*$W$26^$W$22/$X$32</f>
        <v>#NUM!</v>
      </c>
      <c r="AB34" t="s">
        <v>208</v>
      </c>
      <c r="AD34" t="e">
        <f>EXP(-$AC$26)*$AC$26^$AC$22/$AD$32</f>
        <v>#NUM!</v>
      </c>
      <c r="AI34" t="s">
        <v>209</v>
      </c>
      <c r="AK34" t="e">
        <f>EXP(-$AJ$26)*$AJ$26^$AJ$22/$AK$32</f>
        <v>#NUM!</v>
      </c>
    </row>
    <row r="37" spans="1:39" x14ac:dyDescent="0.25">
      <c r="A37" t="s">
        <v>210</v>
      </c>
      <c r="C37" t="e">
        <f>($B$22-1-$B$26)/(2*$B$24)</f>
        <v>#NUM!</v>
      </c>
      <c r="I37" t="s">
        <v>211</v>
      </c>
      <c r="K37" t="e">
        <f>($J$22-1-$J$26)/(2*$J$24)</f>
        <v>#NUM!</v>
      </c>
      <c r="P37" t="s">
        <v>212</v>
      </c>
      <c r="R37" t="e">
        <f>($Q$22-1-$Q$26)/(2*$Q$24)</f>
        <v>#NUM!</v>
      </c>
      <c r="V37" t="s">
        <v>213</v>
      </c>
      <c r="X37" t="e">
        <f>($W$22-1-$W$26)/(2*$W$24)</f>
        <v>#NUM!</v>
      </c>
      <c r="AB37" t="s">
        <v>214</v>
      </c>
      <c r="AD37" t="e">
        <f>($AC$22-1-$AC$26)/(2*$AC$24)</f>
        <v>#NUM!</v>
      </c>
      <c r="AI37" t="s">
        <v>215</v>
      </c>
      <c r="AK37" t="e">
        <f>($AJ$22-1-$AJ$26)/(2*$AJ$24)</f>
        <v>#NUM!</v>
      </c>
    </row>
    <row r="39" spans="1:39" x14ac:dyDescent="0.25">
      <c r="A39" t="s">
        <v>216</v>
      </c>
      <c r="E39">
        <f>($B$22^3/2-5*$B$22^2/3+3*$B$22/2-(1/3))</f>
        <v>-1.5625</v>
      </c>
      <c r="I39" t="s">
        <v>217</v>
      </c>
      <c r="M39">
        <f>($J$22^3/2-5*$J$22^2/3+3*$J$22/2-(1/3))</f>
        <v>6.25E-2</v>
      </c>
      <c r="P39" t="s">
        <v>218</v>
      </c>
      <c r="T39">
        <f>($Q$22^3/2-5*$Q$22^2/3+3*$Q$22/2-(1/3))</f>
        <v>-0.14583333333333331</v>
      </c>
      <c r="V39" t="s">
        <v>219</v>
      </c>
      <c r="Z39">
        <f>($W$22^3/2-5*$W$22^2/3+3*$W$22/2-(1/3))</f>
        <v>0.81250000000000067</v>
      </c>
      <c r="AB39" t="s">
        <v>220</v>
      </c>
      <c r="AF39">
        <f>($AC$22^3/2-5*$AC$22^2/3+3*$AC$22/2-(1/3))</f>
        <v>-1.5625</v>
      </c>
      <c r="AI39" t="s">
        <v>221</v>
      </c>
      <c r="AM39">
        <f>($AJ$22^3/2-5*$AJ$22^2/3+3*$AJ$22/2-(1/3))</f>
        <v>6.25E-2</v>
      </c>
    </row>
    <row r="43" spans="1:39" x14ac:dyDescent="0.25">
      <c r="A43" t="s">
        <v>222</v>
      </c>
      <c r="E43" t="e">
        <f>B26*(3*$B$22^2/2-11*$B$22/6+(1/3))</f>
        <v>#NUM!</v>
      </c>
      <c r="I43" t="s">
        <v>223</v>
      </c>
      <c r="M43" t="e">
        <f>$J$26*(3*$J$22^2/2-11*$J$22/6+(1/3))</f>
        <v>#NUM!</v>
      </c>
      <c r="P43" t="s">
        <v>224</v>
      </c>
      <c r="T43" t="e">
        <f>$Q$26*(3*$Q$22^2/2-11*$Q$22/6+(1/3))</f>
        <v>#NUM!</v>
      </c>
      <c r="V43" t="s">
        <v>225</v>
      </c>
      <c r="Z43" t="e">
        <f>$W$26*(3*$W$22^2/2-11*$W$22/6+(1/3))</f>
        <v>#NUM!</v>
      </c>
      <c r="AB43" t="s">
        <v>226</v>
      </c>
      <c r="AF43" t="e">
        <f>$AC$26*(3*$AC$22^2/2-11*$AC$22/6+(1/3))</f>
        <v>#NUM!</v>
      </c>
      <c r="AI43" t="s">
        <v>227</v>
      </c>
      <c r="AM43" t="e">
        <f>$AJ$26*(3*$AJ$22^2/2-11*$AJ$22/6+(1/3))</f>
        <v>#NUM!</v>
      </c>
    </row>
    <row r="46" spans="1:39" x14ac:dyDescent="0.25">
      <c r="A46" t="s">
        <v>228</v>
      </c>
      <c r="E46" s="67" t="e">
        <f>B26^2*(3*$B$22/2-(1/6))</f>
        <v>#NUM!</v>
      </c>
      <c r="I46" t="s">
        <v>229</v>
      </c>
      <c r="M46" s="67" t="e">
        <f>J26^2*(3*$J$22/2-(1/6))</f>
        <v>#NUM!</v>
      </c>
      <c r="P46" t="s">
        <v>230</v>
      </c>
      <c r="T46" s="67" t="e">
        <f>Q26^2*(3*$Q$22/2-(1/6))</f>
        <v>#NUM!</v>
      </c>
      <c r="V46" t="s">
        <v>231</v>
      </c>
      <c r="Z46" s="67" t="e">
        <f>W26^2*(3*$W$22/2-(1/6))</f>
        <v>#NUM!</v>
      </c>
      <c r="AB46" t="s">
        <v>232</v>
      </c>
      <c r="AF46" s="67" t="e">
        <f>AC26^2*(3*$AC$22/2-(1/6))</f>
        <v>#NUM!</v>
      </c>
      <c r="AI46" t="s">
        <v>233</v>
      </c>
      <c r="AM46" s="67" t="e">
        <f>AJ26^2*(3*$AJ$22/2-(1/6))</f>
        <v>#NUM!</v>
      </c>
    </row>
    <row r="50" spans="1:39" x14ac:dyDescent="0.25">
      <c r="A50" t="s">
        <v>234</v>
      </c>
      <c r="E50" s="67" t="e">
        <f>C30/C32+C34*(C37+(1/(2*$B$24)^2)*(E39-E43+E46-B26^3/2))</f>
        <v>#NUM!</v>
      </c>
      <c r="I50" t="s">
        <v>235</v>
      </c>
      <c r="M50" s="67" t="e">
        <f>K30/K32+K34*(K37+(1/(2*$J$24)^2)*(M39-M43+M46-J26^3/2))</f>
        <v>#NUM!</v>
      </c>
      <c r="P50" t="s">
        <v>236</v>
      </c>
      <c r="T50" s="67" t="e">
        <f>R30/R32+R34*(R37+(1/(2*$Q$24)^2)*(T39-T43+T46-Q26^3/2))</f>
        <v>#NUM!</v>
      </c>
      <c r="V50" t="s">
        <v>237</v>
      </c>
      <c r="Z50" s="67" t="e">
        <f>X30/X32+X34*(X37+(1/(2*$W$24)^2)*(Z39-Z43+Z46-W26^3/2))</f>
        <v>#NUM!</v>
      </c>
      <c r="AB50" t="s">
        <v>238</v>
      </c>
      <c r="AF50" s="67" t="e">
        <f>AD30/AD32+AD34*(AD37+(1/(2*$AC$24)^2)*(AF39-AF43+AF46-AC26^3/2))</f>
        <v>#NUM!</v>
      </c>
      <c r="AI50" t="s">
        <v>239</v>
      </c>
      <c r="AM50" s="67" t="e">
        <f>AK30/AK32+AK34*(AK37+(1/(2*$AJ$24)^2)*(AM39-AM43+AM46-AJ26^3/2))</f>
        <v>#NUM!</v>
      </c>
    </row>
    <row r="53" spans="1:39" x14ac:dyDescent="0.25">
      <c r="A53" t="s">
        <v>240</v>
      </c>
      <c r="F53" s="67" t="e">
        <f>(1/2)*$E$50</f>
        <v>#NUM!</v>
      </c>
    </row>
    <row r="57" spans="1:39" x14ac:dyDescent="0.25">
      <c r="A57" t="s">
        <v>241</v>
      </c>
    </row>
    <row r="63" spans="1:39" x14ac:dyDescent="0.25">
      <c r="A63" t="s">
        <v>242</v>
      </c>
      <c r="D63" t="e">
        <f>1/(6*SQRT(2*$C$16*PI()))</f>
        <v>#DIV/0!</v>
      </c>
    </row>
    <row r="67" spans="1:5" x14ac:dyDescent="0.25">
      <c r="A67" t="s">
        <v>243</v>
      </c>
      <c r="D67" t="e">
        <f>1+(2*C16-1)*C18/(C16-1)</f>
        <v>#NUM!</v>
      </c>
    </row>
    <row r="71" spans="1:5" x14ac:dyDescent="0.25">
      <c r="A71" t="s">
        <v>244</v>
      </c>
      <c r="E71" t="e">
        <f>(1+C18^2/(C16-1))^((C16+1)/2)</f>
        <v>#NUM!</v>
      </c>
    </row>
    <row r="75" spans="1:5" x14ac:dyDescent="0.25">
      <c r="A75" t="s">
        <v>245</v>
      </c>
      <c r="E75" t="e">
        <f>D63*D67/E71</f>
        <v>#DIV/0!</v>
      </c>
    </row>
    <row r="79" spans="1:5" x14ac:dyDescent="0.25">
      <c r="A79" t="s">
        <v>246</v>
      </c>
    </row>
    <row r="84" spans="1:5" x14ac:dyDescent="0.25">
      <c r="A84" t="s">
        <v>247</v>
      </c>
      <c r="E84" t="e">
        <f>(C16-1)/(3*SQRT(2*C16*PI()))</f>
        <v>#DIV/0!</v>
      </c>
    </row>
    <row r="88" spans="1:5" x14ac:dyDescent="0.25">
      <c r="A88" t="s">
        <v>248</v>
      </c>
      <c r="E88" t="e">
        <f>(2*$C$16-1)/(6*SQRT(2*$C$16*PI()))</f>
        <v>#DIV/0!</v>
      </c>
    </row>
    <row r="92" spans="1:5" x14ac:dyDescent="0.25">
      <c r="A92" t="s">
        <v>249</v>
      </c>
      <c r="E92" s="67" t="e">
        <f>E88*AF50-E84*AM50</f>
        <v>#DIV/0!</v>
      </c>
    </row>
    <row r="95" spans="1:5" x14ac:dyDescent="0.25">
      <c r="A95" t="s">
        <v>250</v>
      </c>
    </row>
    <row r="98" spans="1:7" x14ac:dyDescent="0.25">
      <c r="A98" t="s">
        <v>251</v>
      </c>
      <c r="F98" s="67" t="e">
        <f>((C16-1)/24)*E50</f>
        <v>#NUM!</v>
      </c>
    </row>
    <row r="103" spans="1:7" x14ac:dyDescent="0.25">
      <c r="A103" t="s">
        <v>252</v>
      </c>
      <c r="G103" s="67" t="e">
        <f>((C16-1)*(C16+2)/(12*C16))*M50</f>
        <v>#DIV/0!</v>
      </c>
    </row>
    <row r="107" spans="1:7" x14ac:dyDescent="0.25">
      <c r="A107" t="s">
        <v>253</v>
      </c>
      <c r="G107" s="67" t="e">
        <f>((C16+4)*(C16-1)/(24*C16))*T50</f>
        <v>#DIV/0!</v>
      </c>
    </row>
    <row r="111" spans="1:7" x14ac:dyDescent="0.25">
      <c r="A111" t="s">
        <v>245</v>
      </c>
      <c r="G111" s="67" t="e">
        <f>F98-G103+G107</f>
        <v>#NUM!</v>
      </c>
    </row>
    <row r="114" spans="1:7" x14ac:dyDescent="0.25">
      <c r="A114" t="s">
        <v>254</v>
      </c>
    </row>
    <row r="119" spans="1:7" x14ac:dyDescent="0.25">
      <c r="G119" s="67" t="e">
        <f>((C16-1)*(2*C16+5)/72)*E50</f>
        <v>#NUM!</v>
      </c>
    </row>
    <row r="120" spans="1:7" x14ac:dyDescent="0.25">
      <c r="A120" t="s">
        <v>255</v>
      </c>
    </row>
    <row r="123" spans="1:7" x14ac:dyDescent="0.25">
      <c r="G123" s="67" t="e">
        <f>((C16-1)*(2*C16^2+5*C16+8)/(24*C16))*M50</f>
        <v>#DIV/0!</v>
      </c>
    </row>
    <row r="124" spans="1:7" x14ac:dyDescent="0.25">
      <c r="A124" t="s">
        <v>256</v>
      </c>
    </row>
    <row r="128" spans="1:7" x14ac:dyDescent="0.25">
      <c r="A128" t="s">
        <v>257</v>
      </c>
      <c r="G128" s="67" t="e">
        <f>((C16-1)*(2*C16^2+5*C16+12)/(24*C16))*T50</f>
        <v>#DIV/0!</v>
      </c>
    </row>
    <row r="132" spans="1:10" x14ac:dyDescent="0.25">
      <c r="A132" t="s">
        <v>258</v>
      </c>
      <c r="H132" s="67" t="e">
        <f>((C16-1)*(2*C16^2+5*C16+12)/(72*C16))*Z50</f>
        <v>#DIV/0!</v>
      </c>
    </row>
    <row r="137" spans="1:10" x14ac:dyDescent="0.25">
      <c r="A137" t="s">
        <v>249</v>
      </c>
      <c r="C137" s="67" t="e">
        <f>G119-G123+G128-H132</f>
        <v>#NUM!</v>
      </c>
    </row>
    <row r="139" spans="1:10" x14ac:dyDescent="0.25">
      <c r="A139" t="s">
        <v>259</v>
      </c>
      <c r="J139" s="68" t="e">
        <f>F53+H14*E92-H12*G111+(H14^2)*C137</f>
        <v>#NUM!</v>
      </c>
    </row>
  </sheetData>
  <mergeCells count="13">
    <mergeCell ref="A3:H3"/>
    <mergeCell ref="A20:B20"/>
    <mergeCell ref="I20:J20"/>
    <mergeCell ref="P20:Q20"/>
    <mergeCell ref="V20:W20"/>
    <mergeCell ref="AI20:AJ20"/>
    <mergeCell ref="A28:E28"/>
    <mergeCell ref="I28:M28"/>
    <mergeCell ref="P28:T28"/>
    <mergeCell ref="V28:Z28"/>
    <mergeCell ref="AB28:AF28"/>
    <mergeCell ref="AI28:AM28"/>
    <mergeCell ref="AB20:AC2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N19"/>
  <sheetViews>
    <sheetView workbookViewId="0"/>
  </sheetViews>
  <sheetFormatPr defaultRowHeight="15" x14ac:dyDescent="0.25"/>
  <sheetData>
    <row r="1" spans="1:14" x14ac:dyDescent="0.25">
      <c r="A1" s="218" t="s">
        <v>260</v>
      </c>
      <c r="B1" s="218"/>
      <c r="C1" s="218"/>
      <c r="D1" s="218"/>
      <c r="E1" s="218"/>
      <c r="G1" t="e">
        <f>Template_skewed!H161</f>
        <v>#NUM!</v>
      </c>
    </row>
    <row r="2" spans="1:14" x14ac:dyDescent="0.25">
      <c r="A2" s="58"/>
      <c r="B2" s="58"/>
      <c r="C2" s="58"/>
      <c r="D2" s="58"/>
      <c r="E2" s="58"/>
    </row>
    <row r="3" spans="1:14" x14ac:dyDescent="0.25">
      <c r="A3" s="218" t="s">
        <v>261</v>
      </c>
      <c r="B3" s="218"/>
      <c r="C3" s="218"/>
      <c r="D3" s="218"/>
      <c r="E3" s="218"/>
      <c r="G3" s="174"/>
    </row>
    <row r="5" spans="1:14" x14ac:dyDescent="0.25">
      <c r="A5" s="218" t="s">
        <v>262</v>
      </c>
      <c r="B5" s="218"/>
      <c r="C5" s="218"/>
      <c r="D5" s="218"/>
      <c r="E5" s="218"/>
      <c r="G5" s="176" t="e">
        <f>$G$1+1*$G$3</f>
        <v>#NUM!</v>
      </c>
      <c r="H5" s="176" t="e">
        <f>$G$1+2*$G$3</f>
        <v>#NUM!</v>
      </c>
      <c r="I5" s="176" t="e">
        <f>$G$1+3*$G$3</f>
        <v>#NUM!</v>
      </c>
      <c r="J5" s="176" t="e">
        <f>$G$1+4*$G$3</f>
        <v>#NUM!</v>
      </c>
      <c r="K5" s="176" t="e">
        <f>$G$1+5*$G$3</f>
        <v>#NUM!</v>
      </c>
      <c r="L5" s="176" t="e">
        <f>$G$1+6*$G$3</f>
        <v>#NUM!</v>
      </c>
    </row>
    <row r="6" spans="1:14" x14ac:dyDescent="0.25">
      <c r="G6" s="59"/>
      <c r="H6" s="59"/>
      <c r="I6" s="59"/>
      <c r="J6" s="59"/>
      <c r="K6" s="59"/>
      <c r="L6" s="59"/>
    </row>
    <row r="7" spans="1:14" x14ac:dyDescent="0.25">
      <c r="A7" s="218" t="s">
        <v>263</v>
      </c>
      <c r="B7" s="218"/>
      <c r="C7" s="218"/>
      <c r="D7" s="218"/>
      <c r="E7" s="218"/>
      <c r="G7" s="59" t="e">
        <f>'Recalculations1 skew'!J143</f>
        <v>#NUM!</v>
      </c>
      <c r="H7" s="59" t="e">
        <f>'Recalculation 2 skew'!J143</f>
        <v>#NUM!</v>
      </c>
      <c r="I7" s="59" t="e">
        <f>'Recalculations3 skew'!J143</f>
        <v>#NUM!</v>
      </c>
      <c r="J7" s="59" t="e">
        <f>'Recalculations4 skew'!J143</f>
        <v>#NUM!</v>
      </c>
      <c r="K7" s="59" t="e">
        <f>'Recalculations5 skew'!J143</f>
        <v>#NUM!</v>
      </c>
      <c r="L7" s="59" t="e">
        <f>'Recalculations6 skew'!J143</f>
        <v>#NUM!</v>
      </c>
    </row>
    <row r="8" spans="1:14" x14ac:dyDescent="0.25">
      <c r="A8" s="58"/>
      <c r="B8" s="58"/>
      <c r="C8" s="58"/>
      <c r="D8" s="58"/>
      <c r="E8" s="58"/>
      <c r="G8" s="59"/>
      <c r="H8" s="59"/>
      <c r="I8" s="59"/>
      <c r="J8" s="59"/>
      <c r="K8" s="59"/>
      <c r="L8" s="59"/>
    </row>
    <row r="9" spans="1:14" x14ac:dyDescent="0.25">
      <c r="A9" s="218" t="s">
        <v>264</v>
      </c>
      <c r="B9" s="218"/>
      <c r="C9" s="218"/>
      <c r="D9" s="218"/>
      <c r="E9" s="218"/>
      <c r="G9" s="60" t="e">
        <f t="shared" ref="G9:L9" si="0">1-G7</f>
        <v>#NUM!</v>
      </c>
      <c r="H9" s="60" t="e">
        <f t="shared" si="0"/>
        <v>#NUM!</v>
      </c>
      <c r="I9" s="60" t="e">
        <f t="shared" si="0"/>
        <v>#NUM!</v>
      </c>
      <c r="J9" s="60" t="e">
        <f t="shared" si="0"/>
        <v>#NUM!</v>
      </c>
      <c r="K9" s="60" t="e">
        <f t="shared" si="0"/>
        <v>#NUM!</v>
      </c>
      <c r="L9" s="60" t="e">
        <f t="shared" si="0"/>
        <v>#NUM!</v>
      </c>
    </row>
    <row r="10" spans="1:14" x14ac:dyDescent="0.25">
      <c r="G10" s="59"/>
      <c r="H10" s="59"/>
      <c r="I10" s="59"/>
      <c r="J10" s="59"/>
      <c r="K10" s="59"/>
      <c r="L10" s="59"/>
    </row>
    <row r="11" spans="1:14" x14ac:dyDescent="0.25">
      <c r="A11" s="218" t="s">
        <v>265</v>
      </c>
      <c r="B11" s="218"/>
      <c r="C11" s="218"/>
      <c r="D11" s="218"/>
      <c r="E11" s="218"/>
      <c r="G11" s="61" t="e">
        <f t="shared" ref="G11:L11" si="1">IF(ABS(G7-0.01)&lt;0.0001,"YES","NO")</f>
        <v>#NUM!</v>
      </c>
      <c r="H11" s="61" t="e">
        <f t="shared" si="1"/>
        <v>#NUM!</v>
      </c>
      <c r="I11" s="61" t="e">
        <f t="shared" si="1"/>
        <v>#NUM!</v>
      </c>
      <c r="J11" s="61" t="e">
        <f t="shared" si="1"/>
        <v>#NUM!</v>
      </c>
      <c r="K11" s="61" t="e">
        <f t="shared" si="1"/>
        <v>#NUM!</v>
      </c>
      <c r="L11" s="61" t="e">
        <f t="shared" si="1"/>
        <v>#NUM!</v>
      </c>
    </row>
    <row r="13" spans="1:14" x14ac:dyDescent="0.25">
      <c r="A13" s="218" t="s">
        <v>266</v>
      </c>
      <c r="B13" s="218"/>
      <c r="C13" s="218"/>
      <c r="D13" s="218"/>
      <c r="E13" s="218"/>
      <c r="F13" s="218"/>
      <c r="G13" s="218"/>
      <c r="H13" s="218"/>
      <c r="I13" s="218"/>
      <c r="J13" s="218"/>
      <c r="K13" s="218"/>
      <c r="L13" s="218"/>
      <c r="M13" s="218"/>
      <c r="N13" s="218"/>
    </row>
    <row r="15" spans="1:14" x14ac:dyDescent="0.25">
      <c r="A15" s="218" t="s">
        <v>267</v>
      </c>
      <c r="B15" s="218"/>
      <c r="C15" s="218"/>
      <c r="D15" s="218"/>
      <c r="E15" s="218"/>
      <c r="F15" s="218"/>
      <c r="G15" s="218"/>
      <c r="H15" s="218"/>
      <c r="I15" s="218"/>
      <c r="J15" s="218"/>
      <c r="K15" s="218"/>
      <c r="L15" s="218"/>
      <c r="M15" s="218"/>
      <c r="N15" s="218"/>
    </row>
    <row r="17" spans="1:10" x14ac:dyDescent="0.25">
      <c r="A17" s="171" t="s">
        <v>268</v>
      </c>
      <c r="B17" s="171"/>
      <c r="C17" s="171"/>
      <c r="D17" s="171"/>
      <c r="E17" s="171"/>
      <c r="F17" s="171"/>
      <c r="G17" s="171"/>
      <c r="H17" s="171"/>
      <c r="I17" s="171"/>
      <c r="J17" s="64"/>
    </row>
    <row r="18" spans="1:10" x14ac:dyDescent="0.25">
      <c r="A18" s="64"/>
      <c r="B18" s="64"/>
      <c r="C18" s="64"/>
      <c r="D18" s="64"/>
      <c r="E18" s="64"/>
      <c r="F18" s="64"/>
      <c r="G18" s="64"/>
      <c r="H18" s="64"/>
      <c r="I18" s="64"/>
      <c r="J18" s="64"/>
    </row>
    <row r="19" spans="1:10" x14ac:dyDescent="0.25">
      <c r="A19" s="171" t="s">
        <v>269</v>
      </c>
      <c r="B19" s="171"/>
      <c r="C19" s="171"/>
      <c r="D19" s="171"/>
      <c r="E19" s="171"/>
      <c r="F19" s="171"/>
      <c r="G19" s="171"/>
      <c r="H19" s="171"/>
      <c r="I19" s="171"/>
      <c r="J19" s="64"/>
    </row>
  </sheetData>
  <mergeCells count="8">
    <mergeCell ref="A13:N13"/>
    <mergeCell ref="A15:N15"/>
    <mergeCell ref="A1:E1"/>
    <mergeCell ref="A3:E3"/>
    <mergeCell ref="A5:E5"/>
    <mergeCell ref="A7:E7"/>
    <mergeCell ref="A9:E9"/>
    <mergeCell ref="A11:E11"/>
  </mergeCells>
  <pageMargins left="0.7" right="0.7" top="0.75" bottom="0.75" header="0.3" footer="0.3"/>
  <pageSetup scale="9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2016-10-28T20:37:37+00:00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7D54BA3CB1BB44A96A3EC1762691F09" ma:contentTypeVersion="9" ma:contentTypeDescription="Create a new document." ma:contentTypeScope="" ma:versionID="856cb4f57eb02c06259ed56b7e42f770">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ee59056-66f8-4bcd-a41a-44a7882a6c26" xmlns:ns6="cb3f2c0b-0a7d-49e1-931e-4591b06490b7" targetNamespace="http://schemas.microsoft.com/office/2006/metadata/properties" ma:root="true" ma:fieldsID="5bc5693fcc09acb2dbaffae67811d899" ns1:_="" ns2:_="" ns3:_="" ns4:_="" ns5:_="" ns6:_="">
    <xsd:import namespace="http://schemas.microsoft.com/sharepoint/v3"/>
    <xsd:import namespace="4ffa91fb-a0ff-4ac5-b2db-65c790d184a4"/>
    <xsd:import namespace="http://schemas.microsoft.com/sharepoint.v3"/>
    <xsd:import namespace="http://schemas.microsoft.com/sharepoint/v3/fields"/>
    <xsd:import namespace="aee59056-66f8-4bcd-a41a-44a7882a6c26"/>
    <xsd:import namespace="cb3f2c0b-0a7d-49e1-931e-4591b06490b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1:_ip_UnifiedCompliancePolicyProperties" minOccurs="0"/>
                <xsd:element ref="ns1:_ip_UnifiedCompliancePolicyUIAc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063016b8-6f49-4abb-b93e-c25241bd540c}" ma:internalName="TaxCatchAllLabel" ma:readOnly="true" ma:showField="CatchAllDataLabel" ma:web="cb3f2c0b-0a7d-49e1-931e-4591b06490b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063016b8-6f49-4abb-b93e-c25241bd540c}" ma:internalName="TaxCatchAll" ma:showField="CatchAllData" ma:web="cb3f2c0b-0a7d-49e1-931e-4591b06490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e59056-66f8-4bcd-a41a-44a7882a6c26"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b3f2c0b-0a7d-49e1-931e-4591b06490b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1E997850-30AA-4B06-8150-BB89EB48AC5B}">
  <ds:schemaRefs>
    <ds:schemaRef ds:uri="http://schemas.microsoft.com/sharepoint/v3/contenttype/forms"/>
  </ds:schemaRefs>
</ds:datastoreItem>
</file>

<file path=customXml/itemProps2.xml><?xml version="1.0" encoding="utf-8"?>
<ds:datastoreItem xmlns:ds="http://schemas.openxmlformats.org/officeDocument/2006/customXml" ds:itemID="{9EA8B8FA-5EA9-4698-BF64-3EA1B1F0F868}">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f6f13e1c-7b64-4ffb-9fb5-24319f7354d0"/>
    <ds:schemaRef ds:uri="http://schemas.microsoft.com/sharepoint.v3"/>
  </ds:schemaRefs>
</ds:datastoreItem>
</file>

<file path=customXml/itemProps3.xml><?xml version="1.0" encoding="utf-8"?>
<ds:datastoreItem xmlns:ds="http://schemas.openxmlformats.org/officeDocument/2006/customXml" ds:itemID="{9429A30E-19B4-441F-A4EA-E7AD7A5C86F5}"/>
</file>

<file path=customXml/itemProps4.xml><?xml version="1.0" encoding="utf-8"?>
<ds:datastoreItem xmlns:ds="http://schemas.openxmlformats.org/officeDocument/2006/customXml" ds:itemID="{60DCD4C8-5070-4619-8FBA-6412380E34F8}">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Instructions</vt:lpstr>
      <vt:lpstr>n&gt;3Distribution</vt:lpstr>
      <vt:lpstr>n=3Distribution</vt:lpstr>
      <vt:lpstr>UPL Pooled Template </vt:lpstr>
      <vt:lpstr>Lognormal Template</vt:lpstr>
      <vt:lpstr>lognormal z-stat</vt:lpstr>
      <vt:lpstr>Template_skewed</vt:lpstr>
      <vt:lpstr>Calculations for Template skew</vt:lpstr>
      <vt:lpstr>Recalculate t-stat skew</vt:lpstr>
      <vt:lpstr>Recalculations1 skew</vt:lpstr>
      <vt:lpstr>Recalculation 2 skew</vt:lpstr>
      <vt:lpstr>Recalculations3 skew</vt:lpstr>
      <vt:lpstr>Recalculations4 skew</vt:lpstr>
      <vt:lpstr>Recalculations5 skew</vt:lpstr>
      <vt:lpstr>Recalculations6 skew</vt:lpstr>
      <vt:lpstr>Normal UL</vt:lpstr>
      <vt:lpstr>Lognormal UL</vt:lpstr>
      <vt:lpstr>Instructions!Print_Area</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cbi</dc:creator>
  <cp:keywords/>
  <dc:description/>
  <cp:lastModifiedBy>Lowe, Theresa (she/her/hers)</cp:lastModifiedBy>
  <cp:revision/>
  <dcterms:created xsi:type="dcterms:W3CDTF">2011-09-22T17:07:49Z</dcterms:created>
  <dcterms:modified xsi:type="dcterms:W3CDTF">2023-08-15T19:47:05Z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0x01010037D54BA3CB1BB44A96A3EC1762691F09</vt:lpwstr>
  </property>
  <property fmtid="{D5CDD505-2E9C-101B-9397-08002B2CF9AE}" pid="3" name="TaxKeyword">
    <vt:lpwstr/>
  </property>
  <property fmtid="{D5CDD505-2E9C-101B-9397-08002B2CF9AE}" pid="4" name="Document Type">
    <vt:lpwstr/>
  </property>
</Properties>
</file>