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19" documentId="8_{CD317AEA-169A-43C6-9CBF-0F51986BB8B6}" xr6:coauthVersionLast="47" xr6:coauthVersionMax="47" xr10:uidLastSave="{8E4067DB-125A-4AC7-B704-5AE715D925C3}"/>
  <workbookProtection workbookAlgorithmName="SHA-512" workbookHashValue="vl9EojQgjx+9UmzOShJQfXJWKy0u7pKIDSH8T13IrLuUdqS8ArIfqmBiUuuM/ePzYhqg+NdRzESsUarNnm+PGQ==" workbookSaltValue="SGNDJAR149eQAFVwymfsWw==" workbookSpinCount="100000" lockStructure="1"/>
  <bookViews>
    <workbookView xWindow="-120" yWindow="-120" windowWidth="29040" windowHeight="15720" tabRatio="933" xr2:uid="{00000000-000D-0000-FFFF-FFFF00000000}"/>
  </bookViews>
  <sheets>
    <sheet name="Instructions" sheetId="40" r:id="rId1"/>
    <sheet name="n&gt;3Distribution" sheetId="36" state="hidden" r:id="rId2"/>
    <sheet name="n=3Distribution" sheetId="37" r:id="rId3"/>
    <sheet name="UPL Pooled Template " sheetId="1" r:id="rId4"/>
    <sheet name="Lognormal Template" sheetId="2" state="hidden" r:id="rId5"/>
    <sheet name="lognormal z-stat" sheetId="3" state="hidden"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D92" i="2" s="1"/>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B12" i="37" l="1"/>
  <c r="B11" i="37"/>
  <c r="B16" i="37" s="1"/>
  <c r="B18" i="37" s="1"/>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7" i="2"/>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B23" i="37" l="1"/>
  <c r="E157" i="2"/>
  <c r="D4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6" i="37" s="1"/>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H161" i="2" l="1"/>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AE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D10" i="3" l="1"/>
  <c r="AE10" i="3" s="1"/>
  <c r="AD11" i="3"/>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E11" i="3" l="1"/>
  <c r="AD12" i="3"/>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E12" i="3" l="1"/>
  <c r="AD13" i="3"/>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3" i="3" l="1"/>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<sst xmlns="http://schemas.openxmlformats.org/spreadsheetml/2006/main" count="1216" uniqueCount="288">
  <si>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</si>
  <si>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</si>
  <si>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</si>
  <si>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</si>
  <si>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</si>
  <si>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</si>
  <si>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</si>
  <si>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</si>
  <si>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</si>
  <si>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</si>
  <si>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</si>
  <si>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</si>
  <si>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</si>
  <si>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</si>
  <si>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</si>
  <si>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</si>
  <si>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</si>
  <si>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</si>
  <si>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</si>
  <si>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</si>
  <si>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</si>
  <si>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</si>
  <si>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</si>
  <si>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</si>
  <si>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</si>
  <si>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</si>
  <si>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</si>
  <si>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</si>
  <si>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</si>
  <si>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</si>
  <si>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</si>
  <si>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</si>
  <si>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</si>
  <si>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</si>
  <si>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</si>
  <si>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</si>
  <si>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</si>
  <si>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</si>
  <si>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</si>
  <si>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</si>
  <si>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</si>
  <si>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</si>
  <si>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</si>
  <si>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</si>
  <si>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</si>
  <si>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</si>
  <si>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</si>
  <si>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</si>
  <si>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</si>
  <si>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</si>
  <si>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</si>
  <si>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</si>
  <si>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</si>
  <si>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</si>
  <si>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</si>
  <si>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</si>
  <si>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</si>
  <si>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</si>
  <si>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</si>
  <si>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</si>
  <si>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</si>
  <si>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</si>
  <si>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</si>
  <si>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</si>
  <si>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</si>
  <si>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</si>
  <si>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</si>
  <si>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</si>
  <si>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</si>
  <si>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</si>
  <si>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</si>
  <si>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</si>
  <si>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</si>
  <si>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</si>
  <si>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</si>
  <si>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lb/ton</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</si>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</sst>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x14ac:knownFonts="1">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tabSelected="1" workbookViewId="0">
      <selection activeCell="A8" sqref="A8"/>
    </sheetView>
  </sheetViews>
  <sheetFormatPr defaultColWidth="9.28515625" defaultRowHeight="12.75" x14ac:dyDescent="0.2"/>
  <cols>
    <col min="1" max="1" width="100.28515625" style="73" customWidth="1"/>
    <col min="2" max="16384" width="9.28515625" style="177"/>
  </cols>
  <sheetData>
    <row r="1" spans="1:1" x14ac:dyDescent="0.2">
      <c r="A1" s="74" t="s">
        <v>0</v>
      </c>
    </row>
    <row r="3" spans="1:1" x14ac:dyDescent="0.2">
      <c r="A3" s="74" t="s">
        <v>1</v>
      </c>
    </row>
    <row r="4" spans="1:1" x14ac:dyDescent="0.2">
      <c r="A4" s="178"/>
    </row>
    <row r="5" spans="1:1" x14ac:dyDescent="0.2">
      <c r="A5" s="74" t="s">
        <v>2</v>
      </c>
    </row>
    <row r="6" spans="1:1" x14ac:dyDescent="0.2">
      <c r="A6" s="179" t="s">
        <v>3</v>
      </c>
    </row>
    <row r="7" spans="1:1" x14ac:dyDescent="0.2">
      <c r="A7" s="178" t="s">
        <v>4</v>
      </c>
    </row>
    <row r="8" spans="1:1" x14ac:dyDescent="0.2">
      <c r="A8" s="178"/>
    </row>
    <row r="9" spans="1:1" x14ac:dyDescent="0.2">
      <c r="A9" s="179" t="s">
        <v>5</v>
      </c>
    </row>
    <row r="10" spans="1:1" x14ac:dyDescent="0.2">
      <c r="A10" s="178" t="s">
        <v>6</v>
      </c>
    </row>
    <row r="11" spans="1:1" x14ac:dyDescent="0.2">
      <c r="A11" s="178" t="s">
        <v>7</v>
      </c>
    </row>
    <row r="12" spans="1:1" x14ac:dyDescent="0.2">
      <c r="A12" s="178"/>
    </row>
    <row r="13" spans="1:1" x14ac:dyDescent="0.2">
      <c r="A13" s="74" t="s">
        <v>8</v>
      </c>
    </row>
    <row r="14" spans="1:1" ht="25.5" x14ac:dyDescent="0.2">
      <c r="A14" s="178" t="s">
        <v>9</v>
      </c>
    </row>
    <row r="15" spans="1:1" x14ac:dyDescent="0.2">
      <c r="A15" s="178"/>
    </row>
    <row r="16" spans="1:1" x14ac:dyDescent="0.2">
      <c r="A16" s="74" t="s">
        <v>10</v>
      </c>
    </row>
    <row r="17" spans="1:1" x14ac:dyDescent="0.2">
      <c r="A17" s="73" t="s">
        <v>11</v>
      </c>
    </row>
    <row r="18" spans="1:1" ht="51" x14ac:dyDescent="0.2">
      <c r="A18" s="73" t="s">
        <v>12</v>
      </c>
    </row>
    <row r="19" spans="1:1" ht="25.5" x14ac:dyDescent="0.2">
      <c r="A19" s="178" t="s">
        <v>13</v>
      </c>
    </row>
    <row r="21" spans="1:1" ht="25.5" x14ac:dyDescent="0.2">
      <c r="A21" s="178" t="s">
        <v>14</v>
      </c>
    </row>
    <row r="23" spans="1:1" ht="25.5" x14ac:dyDescent="0.2">
      <c r="A23" s="73" t="s">
        <v>15</v>
      </c>
    </row>
    <row r="25" spans="1:1" ht="25.5" x14ac:dyDescent="0.2">
      <c r="A25" s="73" t="s">
        <v>16</v>
      </c>
    </row>
    <row r="27" spans="1:1" ht="25.5" x14ac:dyDescent="0.2">
      <c r="A27" s="73" t="s">
        <v>17</v>
      </c>
    </row>
    <row r="29" spans="1:1" ht="25.5" x14ac:dyDescent="0.2">
      <c r="A29" s="73" t="s">
        <v>18</v>
      </c>
    </row>
    <row r="31" spans="1:1" x14ac:dyDescent="0.2">
      <c r="A31" s="73" t="s">
        <v>19</v>
      </c>
    </row>
    <row r="33" spans="1:1" x14ac:dyDescent="0.2">
      <c r="A33" s="74" t="s">
        <v>20</v>
      </c>
    </row>
    <row r="34" spans="1:1" x14ac:dyDescent="0.2">
      <c r="A34" s="73" t="s">
        <v>21</v>
      </c>
    </row>
    <row r="36" spans="1:1" ht="25.5" x14ac:dyDescent="0.2">
      <c r="A36" s="178" t="s">
        <v>22</v>
      </c>
    </row>
    <row r="38" spans="1:1" x14ac:dyDescent="0.2">
      <c r="A38" s="73" t="s">
        <v>23</v>
      </c>
    </row>
    <row r="40" spans="1:1" ht="25.5" x14ac:dyDescent="0.2">
      <c r="A40" s="73" t="s">
        <v>24</v>
      </c>
    </row>
    <row r="42" spans="1:1" x14ac:dyDescent="0.2">
      <c r="A42" s="80" t="s">
        <v>25</v>
      </c>
    </row>
    <row r="43" spans="1:1" x14ac:dyDescent="0.2">
      <c r="A43" s="80"/>
    </row>
    <row r="44" spans="1:1" ht="38.25" x14ac:dyDescent="0.2">
      <c r="A44" s="80" t="s">
        <v>26</v>
      </c>
    </row>
    <row r="45" spans="1:1" x14ac:dyDescent="0.2">
      <c r="A45" s="80"/>
    </row>
    <row r="46" spans="1:1" ht="51" x14ac:dyDescent="0.2">
      <c r="A46" s="80" t="s">
        <v>27</v>
      </c>
    </row>
    <row r="47" spans="1:1" x14ac:dyDescent="0.2">
      <c r="A47" s="80"/>
    </row>
    <row r="48" spans="1:1" ht="51" x14ac:dyDescent="0.2">
      <c r="A48" s="80" t="s">
        <v>28</v>
      </c>
    </row>
    <row r="49" spans="1:1" x14ac:dyDescent="0.2">
      <c r="A49" s="80"/>
    </row>
    <row r="50" spans="1:1" ht="51" x14ac:dyDescent="0.2">
      <c r="A50" s="80" t="s">
        <v>29</v>
      </c>
    </row>
    <row r="51" spans="1:1" x14ac:dyDescent="0.2">
      <c r="A51" s="80"/>
    </row>
    <row r="52" spans="1:1" ht="38.25" x14ac:dyDescent="0.2">
      <c r="A52" s="80" t="s">
        <v>30</v>
      </c>
    </row>
    <row r="53" spans="1:1" x14ac:dyDescent="0.2">
      <c r="A53" s="80"/>
    </row>
    <row r="54" spans="1:1" ht="38.25" x14ac:dyDescent="0.2">
      <c r="A54" s="80" t="s">
        <v>31</v>
      </c>
    </row>
    <row r="55" spans="1:1" x14ac:dyDescent="0.2">
      <c r="A55" s="80"/>
    </row>
    <row r="56" spans="1:1" ht="38.25" x14ac:dyDescent="0.2">
      <c r="A56" s="80" t="s">
        <v>32</v>
      </c>
    </row>
    <row r="57" spans="1:1" x14ac:dyDescent="0.2">
      <c r="A57" s="80"/>
    </row>
    <row r="58" spans="1:1" ht="51" x14ac:dyDescent="0.2">
      <c r="A58" s="80" t="s">
        <v>33</v>
      </c>
    </row>
    <row r="59" spans="1:1" x14ac:dyDescent="0.2">
      <c r="A59" s="80"/>
    </row>
    <row r="60" spans="1:1" x14ac:dyDescent="0.2">
      <c r="A60" s="80" t="s">
        <v>34</v>
      </c>
    </row>
    <row r="61" spans="1:1" x14ac:dyDescent="0.2">
      <c r="A61" s="81"/>
    </row>
    <row r="62" spans="1:1" x14ac:dyDescent="0.2">
      <c r="A62" s="73" t="s">
        <v>35</v>
      </c>
    </row>
    <row r="63" spans="1:1" x14ac:dyDescent="0.2">
      <c r="A63" s="81"/>
    </row>
    <row r="64" spans="1:1" x14ac:dyDescent="0.2">
      <c r="A64" s="73" t="s">
        <v>36</v>
      </c>
    </row>
    <row r="66" spans="1:1" ht="76.5" x14ac:dyDescent="0.2">
      <c r="A66" s="81" t="s">
        <v>37</v>
      </c>
    </row>
    <row r="67" spans="1:1" x14ac:dyDescent="0.2">
      <c r="A67" s="81"/>
    </row>
    <row r="68" spans="1:1" x14ac:dyDescent="0.2">
      <c r="A68" s="74" t="s">
        <v>38</v>
      </c>
    </row>
    <row r="69" spans="1:1" x14ac:dyDescent="0.2">
      <c r="A69" s="73" t="s">
        <v>39</v>
      </c>
    </row>
    <row r="70" spans="1:1" x14ac:dyDescent="0.2">
      <c r="A70" s="80" t="s">
        <v>40</v>
      </c>
    </row>
    <row r="71" spans="1:1" x14ac:dyDescent="0.2">
      <c r="A71" s="80" t="s">
        <v>41</v>
      </c>
    </row>
    <row r="72" spans="1:1" x14ac:dyDescent="0.2">
      <c r="A72" s="80" t="s">
        <v>42</v>
      </c>
    </row>
    <row r="73" spans="1:1" s="180" customFormat="1" x14ac:dyDescent="0.2">
      <c r="A73" s="80" t="s">
        <v>43</v>
      </c>
    </row>
    <row r="74" spans="1:1" s="180" customFormat="1" x14ac:dyDescent="0.2">
      <c r="A74" s="80"/>
    </row>
    <row r="75" spans="1:1" x14ac:dyDescent="0.2">
      <c r="A75" s="73" t="s">
        <v>44</v>
      </c>
    </row>
    <row r="77" spans="1:1" x14ac:dyDescent="0.2">
      <c r="A77" s="73" t="s">
        <v>45</v>
      </c>
    </row>
    <row r="78" spans="1:1" x14ac:dyDescent="0.2">
      <c r="A78" s="73" t="s">
        <v>46</v>
      </c>
    </row>
    <row r="79" spans="1:1" x14ac:dyDescent="0.2">
      <c r="A79" s="73" t="s">
        <v>47</v>
      </c>
    </row>
    <row r="80" spans="1:1" x14ac:dyDescent="0.2">
      <c r="A80" s="73" t="s">
        <v>48</v>
      </c>
    </row>
    <row r="81" spans="1:1" ht="14.25" x14ac:dyDescent="0.2">
      <c r="A81" s="73" t="s">
        <v>49</v>
      </c>
    </row>
    <row r="82" spans="1:1" x14ac:dyDescent="0.2">
      <c r="A82" s="73" t="s">
        <v>50</v>
      </c>
    </row>
    <row r="83" spans="1:1" ht="15.75" x14ac:dyDescent="0.3">
      <c r="A83" s="178" t="s">
        <v>51</v>
      </c>
    </row>
    <row r="85" spans="1:1" x14ac:dyDescent="0.2">
      <c r="A85" s="73" t="s">
        <v>52</v>
      </c>
    </row>
    <row r="87" spans="1:1" ht="25.5" x14ac:dyDescent="0.2">
      <c r="A87" s="73" t="s">
        <v>53</v>
      </c>
    </row>
  </sheetData>
  <sheetProtection algorithmName="SHA-512" hashValue="1RoCacn51GoQvtnTPQSz/hW9ubhfj8ov3ssP9i3O+gD0qhU8PshVn2og53KsJelda/MJTxAGj3OUk+o+LATodA==" saltValue="UxyTzX/I/SfD8bPGqn/QBg=="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s="56" t="e">
        <f>'Recalculate t-stat skew'!G5</f>
        <v>#NUM!</v>
      </c>
      <c r="L2" t="s">
        <v>272</v>
      </c>
      <c r="M2" s="56"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skew'!H5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skew'!I5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skew'!J5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election activeCell="AN26" sqref="AN26"/>
    </sheetView>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skew'!K5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AN26" sqref="AN26"/>
    </sheetView>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skew'!L5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heetViews>
  <sheetFormatPr defaultColWidth="9.28515625" defaultRowHeight="12.75" x14ac:dyDescent="0.2"/>
  <cols>
    <col min="1" max="2" width="24.5703125" style="2" customWidth="1"/>
    <col min="3" max="3" width="19.28515625" style="2" customWidth="1"/>
    <col min="4" max="4" width="20.7109375" style="2" customWidth="1"/>
    <col min="5" max="31" width="19" style="2" customWidth="1"/>
    <col min="32"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0</v>
      </c>
      <c r="C41" s="5"/>
      <c r="D41" s="5"/>
      <c r="E41" s="5"/>
      <c r="F41" s="5"/>
      <c r="G41" s="5"/>
      <c r="H41" s="5"/>
      <c r="I41" s="5"/>
      <c r="J41" s="5"/>
      <c r="K41" s="6"/>
      <c r="L41" s="6"/>
    </row>
    <row r="42" spans="1:31" s="7" customFormat="1" x14ac:dyDescent="0.2">
      <c r="A42" s="9" t="s">
        <v>60</v>
      </c>
      <c r="B42" s="119" t="e">
        <f>KURT(B3:AE37)</f>
        <v>#DIV/0!</v>
      </c>
      <c r="C42" s="5"/>
      <c r="D42" s="5"/>
      <c r="E42" s="5"/>
      <c r="F42" s="5"/>
      <c r="G42" s="5"/>
      <c r="H42" s="5"/>
      <c r="I42" s="5"/>
      <c r="J42" s="5"/>
      <c r="K42" s="6"/>
      <c r="L42" s="6"/>
    </row>
    <row r="43" spans="1:31" s="7" customFormat="1" x14ac:dyDescent="0.2">
      <c r="A43" s="9" t="s">
        <v>62</v>
      </c>
      <c r="B43" s="121">
        <f>SQRT(24*B41*(B41^2-1)/((B41-2)*(B41+3)*(B41-3)*(B41+5)))</f>
        <v>0</v>
      </c>
      <c r="C43" s="5"/>
      <c r="D43" s="5"/>
      <c r="E43" s="5"/>
      <c r="F43" s="5"/>
      <c r="G43" s="5"/>
      <c r="H43" s="5"/>
      <c r="I43" s="5"/>
      <c r="J43" s="5"/>
      <c r="K43" s="6"/>
      <c r="L43" s="6"/>
    </row>
    <row r="44" spans="1:31" s="7" customFormat="1" x14ac:dyDescent="0.2">
      <c r="A44" s="9" t="s">
        <v>64</v>
      </c>
      <c r="B44" s="119" t="e">
        <f>IF(ABS(B42/B43)&gt;NORMSINV(1-0.05/2),"non normal","normal")</f>
        <v>#DIV/0!</v>
      </c>
      <c r="C44" s="5"/>
      <c r="D44" s="5"/>
      <c r="E44" s="5"/>
      <c r="F44" s="5"/>
      <c r="G44" s="5"/>
      <c r="H44" s="5"/>
      <c r="I44" s="5"/>
      <c r="J44" s="5"/>
      <c r="K44" s="6"/>
      <c r="L44" s="6"/>
    </row>
    <row r="45" spans="1:31" s="7" customFormat="1" x14ac:dyDescent="0.2">
      <c r="A45" s="9" t="s">
        <v>65</v>
      </c>
      <c r="B45" s="119" t="e">
        <f>SKEW(B3:AE37)</f>
        <v>#DIV/0!</v>
      </c>
      <c r="C45" s="5"/>
      <c r="D45" s="5"/>
      <c r="E45" s="5"/>
      <c r="F45" s="5"/>
      <c r="G45" s="5"/>
      <c r="H45" s="5"/>
      <c r="I45" s="5"/>
      <c r="J45" s="5"/>
      <c r="K45" s="6"/>
      <c r="L45" s="6"/>
    </row>
    <row r="46" spans="1:31" s="7" customFormat="1" x14ac:dyDescent="0.2">
      <c r="A46" s="9" t="s">
        <v>67</v>
      </c>
      <c r="B46" s="119">
        <f>SQRT((6*B41*(B41-1))/((B41-2)*(B41+1)*(B41+3)))</f>
        <v>0</v>
      </c>
      <c r="C46" s="118" t="s">
        <v>72</v>
      </c>
      <c r="D46" s="5"/>
      <c r="E46" s="5"/>
      <c r="F46" s="5"/>
      <c r="G46" s="5"/>
      <c r="H46" s="5"/>
      <c r="I46" s="5"/>
      <c r="J46" s="5"/>
      <c r="K46" s="6"/>
      <c r="L46" s="6"/>
    </row>
    <row r="47" spans="1:31" s="7" customFormat="1" ht="15" x14ac:dyDescent="0.2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12" s="7" customFormat="1" ht="15" x14ac:dyDescent="0.25">
      <c r="A49" s="8"/>
      <c r="B49" s="11"/>
      <c r="C49" s="5"/>
      <c r="D49" s="10"/>
      <c r="E49" s="10"/>
      <c r="F49" s="5"/>
      <c r="G49" s="5"/>
      <c r="H49" s="5"/>
      <c r="I49" s="5"/>
      <c r="J49" s="5"/>
      <c r="K49" s="6"/>
      <c r="L49" s="6"/>
    </row>
    <row r="50" spans="1:12" x14ac:dyDescent="0.2">
      <c r="A50" s="12" t="s">
        <v>102</v>
      </c>
      <c r="C50" s="13">
        <f>COUNTA(B3:AE37)</f>
        <v>0</v>
      </c>
      <c r="D50" s="13"/>
      <c r="E50" s="13"/>
      <c r="F50" s="13"/>
      <c r="G50" s="13"/>
      <c r="H50" s="13"/>
      <c r="I50" s="13"/>
      <c r="J50" s="13"/>
    </row>
    <row r="51" spans="1:12" x14ac:dyDescent="0.2">
      <c r="A51" s="13"/>
      <c r="C51" s="13"/>
      <c r="D51" s="13"/>
      <c r="E51" s="13"/>
      <c r="F51" s="13"/>
      <c r="G51" s="13"/>
      <c r="H51" s="13"/>
      <c r="I51" s="13"/>
      <c r="J51" s="13"/>
    </row>
    <row r="52" spans="1:12" x14ac:dyDescent="0.2">
      <c r="A52" s="13" t="s">
        <v>273</v>
      </c>
      <c r="C52" s="16">
        <f>C50-1</f>
        <v>-1</v>
      </c>
      <c r="D52" s="13"/>
      <c r="E52" s="13"/>
      <c r="F52" s="13"/>
      <c r="G52" s="13"/>
      <c r="H52" s="13"/>
      <c r="I52" s="15"/>
      <c r="J52" s="15"/>
    </row>
    <row r="53" spans="1:12" x14ac:dyDescent="0.2">
      <c r="A53" s="13"/>
      <c r="C53" s="13"/>
      <c r="D53" s="13"/>
      <c r="E53" s="13"/>
      <c r="F53" s="13"/>
      <c r="G53" s="13"/>
      <c r="H53" s="13"/>
      <c r="I53" s="15"/>
      <c r="J53" s="15"/>
    </row>
    <row r="54" spans="1:12" x14ac:dyDescent="0.2">
      <c r="A54" s="12" t="s">
        <v>105</v>
      </c>
      <c r="C54" s="79" t="e">
        <f>AVERAGE(B3:AE37)</f>
        <v>#DIV/0!</v>
      </c>
      <c r="D54" s="17"/>
      <c r="E54" s="13"/>
      <c r="F54" s="13"/>
      <c r="G54" s="13"/>
      <c r="H54" s="13"/>
      <c r="I54" s="13"/>
      <c r="J54" s="13"/>
    </row>
    <row r="55" spans="1:12" x14ac:dyDescent="0.2">
      <c r="C55" s="13"/>
      <c r="D55" s="13"/>
      <c r="E55" s="13"/>
      <c r="F55" s="13"/>
      <c r="G55" s="13"/>
      <c r="H55" s="13"/>
      <c r="I55" s="13"/>
      <c r="J55" s="13"/>
    </row>
    <row r="56" spans="1:12" x14ac:dyDescent="0.2">
      <c r="A56" s="13" t="s">
        <v>274</v>
      </c>
      <c r="C56" s="79" t="e">
        <f>STDEV(B3:AE37)</f>
        <v>#DIV/0!</v>
      </c>
      <c r="D56" s="13"/>
      <c r="E56" s="13"/>
      <c r="F56" s="13"/>
      <c r="G56" s="13"/>
      <c r="H56" s="13"/>
      <c r="I56" s="13"/>
      <c r="J56" s="13"/>
    </row>
    <row r="57" spans="1:12" x14ac:dyDescent="0.2">
      <c r="A57" s="13"/>
      <c r="C57" s="13"/>
      <c r="D57" s="13"/>
      <c r="E57" s="13"/>
      <c r="F57" s="13"/>
      <c r="G57" s="13"/>
      <c r="H57" s="13"/>
      <c r="I57" s="13"/>
      <c r="J57" s="13"/>
    </row>
    <row r="58" spans="1:12" x14ac:dyDescent="0.2">
      <c r="A58" s="183" t="s">
        <v>275</v>
      </c>
      <c r="B58" s="20" t="s">
        <v>276</v>
      </c>
      <c r="C58" s="17" t="e">
        <f>TINV(2*(1-0.99),C52)</f>
        <v>#NUM!</v>
      </c>
      <c r="D58" s="184"/>
      <c r="E58" s="13"/>
      <c r="F58" s="13"/>
      <c r="G58" s="13"/>
      <c r="H58" s="13"/>
      <c r="I58" s="15"/>
      <c r="J58" s="15"/>
    </row>
    <row r="59" spans="1:12" x14ac:dyDescent="0.2">
      <c r="C59" s="13"/>
      <c r="D59" s="13"/>
      <c r="E59" s="13"/>
      <c r="F59" s="13"/>
      <c r="G59" s="17"/>
      <c r="H59" s="13"/>
      <c r="I59" s="15"/>
      <c r="J59" s="15"/>
    </row>
    <row r="60" spans="1:12" x14ac:dyDescent="0.2">
      <c r="A60" s="20"/>
      <c r="C60" s="13"/>
      <c r="D60" s="13"/>
      <c r="E60" s="13"/>
      <c r="F60" s="13"/>
      <c r="G60" s="17"/>
      <c r="H60" s="13"/>
      <c r="I60" s="15"/>
      <c r="J60" s="15"/>
    </row>
    <row r="61" spans="1:12" x14ac:dyDescent="0.2">
      <c r="A61" s="183" t="s">
        <v>277</v>
      </c>
      <c r="C61" s="185" t="e">
        <f>C54+(C56*C58)</f>
        <v>#DIV/0!</v>
      </c>
      <c r="D61" s="13"/>
      <c r="E61" s="13"/>
      <c r="F61" s="13"/>
      <c r="G61" s="13"/>
      <c r="H61" s="13"/>
      <c r="I61" s="13"/>
      <c r="J61" s="13"/>
    </row>
    <row r="62" spans="1:12" x14ac:dyDescent="0.2">
      <c r="A62" s="12"/>
      <c r="B62" s="17"/>
      <c r="C62" s="17"/>
      <c r="D62" s="79"/>
      <c r="E62" s="17"/>
      <c r="F62" s="17"/>
      <c r="G62" s="17"/>
      <c r="H62" s="17"/>
      <c r="I62" s="17"/>
      <c r="J62" s="17"/>
      <c r="K62" s="18"/>
    </row>
    <row r="63" spans="1:12" x14ac:dyDescent="0.2">
      <c r="A63" s="13"/>
      <c r="B63" s="13"/>
      <c r="C63" s="13"/>
      <c r="D63" s="13"/>
      <c r="E63" s="13"/>
      <c r="F63" s="13"/>
      <c r="G63" s="13"/>
      <c r="H63" s="13"/>
      <c r="I63" s="13"/>
      <c r="J63" s="13"/>
    </row>
    <row r="64" spans="1:12" x14ac:dyDescent="0.2">
      <c r="A64" s="13"/>
      <c r="B64" s="13"/>
      <c r="C64" s="13"/>
      <c r="D64" s="13"/>
      <c r="E64" s="13"/>
      <c r="F64" s="13"/>
      <c r="G64" s="13"/>
      <c r="H64" s="13"/>
      <c r="I64" s="13"/>
      <c r="J64" s="13"/>
    </row>
    <row r="65" spans="1:10" x14ac:dyDescent="0.2">
      <c r="A65" s="13"/>
      <c r="B65" s="13"/>
      <c r="C65" s="13"/>
      <c r="D65" s="13"/>
      <c r="E65" s="13"/>
      <c r="F65" s="13"/>
      <c r="G65" s="13"/>
      <c r="H65" s="13"/>
      <c r="I65" s="13"/>
      <c r="J65" s="13"/>
    </row>
    <row r="66" spans="1:10" x14ac:dyDescent="0.2">
      <c r="A66" s="13"/>
      <c r="B66" s="13"/>
      <c r="C66" s="13"/>
      <c r="D66" s="13"/>
      <c r="E66" s="13"/>
      <c r="F66" s="13"/>
      <c r="G66" s="13"/>
      <c r="H66" s="13"/>
      <c r="I66" s="13"/>
      <c r="J66" s="13"/>
    </row>
    <row r="67" spans="1:10" x14ac:dyDescent="0.2">
      <c r="A67" s="13"/>
      <c r="B67" s="13"/>
      <c r="C67" s="13"/>
      <c r="D67" s="13"/>
      <c r="E67" s="13"/>
      <c r="F67" s="13"/>
      <c r="G67" s="13"/>
      <c r="H67" s="13"/>
      <c r="I67" s="13"/>
      <c r="J67" s="13"/>
    </row>
    <row r="68" spans="1:10" x14ac:dyDescent="0.2">
      <c r="A68" s="13"/>
      <c r="B68" s="13"/>
      <c r="C68" s="13"/>
      <c r="D68" s="13"/>
      <c r="E68" s="13"/>
      <c r="F68" s="13"/>
      <c r="G68" s="13"/>
      <c r="H68" s="13"/>
      <c r="I68" s="13"/>
      <c r="J68" s="13"/>
    </row>
    <row r="69" spans="1:10" x14ac:dyDescent="0.2">
      <c r="A69" s="13"/>
      <c r="B69" s="13"/>
      <c r="C69" s="13"/>
      <c r="D69" s="13"/>
      <c r="E69" s="13"/>
      <c r="F69" s="13"/>
      <c r="G69" s="13"/>
      <c r="H69" s="13"/>
      <c r="I69" s="13"/>
      <c r="J69" s="13"/>
    </row>
    <row r="70" spans="1:10" x14ac:dyDescent="0.2">
      <c r="A70" s="13"/>
      <c r="B70" s="13"/>
      <c r="C70" s="13"/>
      <c r="D70" s="13"/>
      <c r="E70" s="13"/>
      <c r="F70" s="13"/>
      <c r="G70" s="13"/>
      <c r="H70" s="13"/>
      <c r="I70" s="13"/>
      <c r="J70" s="13"/>
    </row>
    <row r="71" spans="1:10" x14ac:dyDescent="0.2">
      <c r="A71" s="13"/>
      <c r="B71" s="13"/>
      <c r="C71" s="13"/>
      <c r="D71" s="13"/>
      <c r="E71" s="13"/>
      <c r="F71" s="13"/>
      <c r="G71" s="13"/>
      <c r="H71" s="13"/>
      <c r="I71" s="13"/>
      <c r="J71" s="13"/>
    </row>
    <row r="72" spans="1:10" x14ac:dyDescent="0.2">
      <c r="A72" s="13"/>
      <c r="B72" s="13"/>
      <c r="C72" s="13"/>
      <c r="D72" s="13"/>
      <c r="E72" s="13"/>
      <c r="F72" s="13"/>
      <c r="G72" s="13"/>
      <c r="H72" s="13"/>
      <c r="I72" s="13"/>
      <c r="J72" s="13"/>
    </row>
    <row r="73" spans="1:10" x14ac:dyDescent="0.2">
      <c r="A73" s="13"/>
      <c r="B73" s="13"/>
      <c r="C73" s="13"/>
      <c r="D73" s="13"/>
      <c r="E73" s="13"/>
      <c r="F73" s="13"/>
      <c r="G73" s="13"/>
      <c r="H73" s="13"/>
      <c r="I73" s="13"/>
      <c r="J73" s="13"/>
    </row>
    <row r="74" spans="1:10" x14ac:dyDescent="0.2">
      <c r="A74" s="13"/>
      <c r="B74" s="13"/>
      <c r="C74" s="13"/>
      <c r="D74" s="13"/>
      <c r="E74" s="13"/>
      <c r="F74" s="13"/>
      <c r="G74" s="13"/>
      <c r="H74" s="13"/>
      <c r="I74" s="13"/>
      <c r="J74" s="13"/>
    </row>
    <row r="75" spans="1:10" x14ac:dyDescent="0.2">
      <c r="A75" s="13"/>
      <c r="B75" s="13"/>
      <c r="C75" s="13"/>
      <c r="D75" s="13"/>
      <c r="E75" s="13"/>
      <c r="F75" s="13"/>
      <c r="G75" s="13"/>
      <c r="H75" s="13"/>
      <c r="I75" s="13"/>
      <c r="J75" s="13"/>
    </row>
    <row r="76" spans="1:10" x14ac:dyDescent="0.2">
      <c r="A76" s="13"/>
      <c r="B76" s="13"/>
      <c r="C76" s="13"/>
      <c r="D76" s="13"/>
      <c r="E76" s="13"/>
      <c r="F76" s="13"/>
      <c r="G76" s="13"/>
      <c r="H76" s="13"/>
      <c r="I76" s="13"/>
      <c r="J76" s="13"/>
    </row>
    <row r="77" spans="1:10" x14ac:dyDescent="0.2">
      <c r="A77" s="13"/>
      <c r="B77" s="13"/>
      <c r="C77" s="13"/>
      <c r="D77" s="13"/>
      <c r="E77" s="13"/>
      <c r="F77" s="13"/>
      <c r="G77" s="13"/>
      <c r="H77" s="13"/>
      <c r="I77" s="13"/>
      <c r="J77" s="13"/>
    </row>
    <row r="78" spans="1:10" x14ac:dyDescent="0.2">
      <c r="A78" s="13"/>
      <c r="B78" s="13"/>
      <c r="C78" s="13"/>
      <c r="D78" s="13"/>
      <c r="E78" s="13"/>
      <c r="F78" s="13"/>
      <c r="G78" s="13"/>
      <c r="H78" s="13"/>
      <c r="I78" s="13"/>
      <c r="J78" s="13"/>
    </row>
    <row r="79" spans="1:10" x14ac:dyDescent="0.2">
      <c r="A79" s="13"/>
      <c r="B79" s="13"/>
      <c r="C79" s="13"/>
      <c r="D79" s="13"/>
      <c r="E79" s="13"/>
      <c r="F79" s="13"/>
      <c r="G79" s="13"/>
      <c r="H79" s="13"/>
      <c r="I79" s="13"/>
      <c r="J79" s="13"/>
    </row>
    <row r="80" spans="1:10" x14ac:dyDescent="0.2">
      <c r="A80" s="13"/>
      <c r="B80" s="13"/>
      <c r="C80" s="13"/>
      <c r="D80" s="13"/>
      <c r="E80" s="13"/>
      <c r="F80" s="13"/>
      <c r="G80" s="13"/>
      <c r="H80" s="13"/>
      <c r="I80" s="13"/>
      <c r="J80" s="13"/>
    </row>
    <row r="81" spans="1:10" x14ac:dyDescent="0.2">
      <c r="A81" s="13"/>
      <c r="B81" s="13"/>
      <c r="C81" s="13"/>
      <c r="D81" s="13"/>
      <c r="E81" s="13"/>
      <c r="F81" s="13"/>
      <c r="G81" s="13"/>
      <c r="H81" s="13"/>
      <c r="I81" s="13"/>
      <c r="J81" s="13"/>
    </row>
    <row r="82" spans="1:10" x14ac:dyDescent="0.2">
      <c r="A82" s="13"/>
      <c r="B82" s="13"/>
      <c r="C82" s="13"/>
      <c r="D82" s="13"/>
      <c r="E82" s="13"/>
      <c r="F82" s="13"/>
      <c r="G82" s="13"/>
      <c r="H82" s="13"/>
      <c r="I82" s="13"/>
      <c r="J82" s="13"/>
    </row>
    <row r="83" spans="1:10" x14ac:dyDescent="0.2">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heetViews>
  <sheetFormatPr defaultColWidth="9.28515625" defaultRowHeight="15" x14ac:dyDescent="0.2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x14ac:dyDescent="0.2">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x14ac:dyDescent="0.2">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x14ac:dyDescent="0.2">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x14ac:dyDescent="0.2">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x14ac:dyDescent="0.2">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x14ac:dyDescent="0.2">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x14ac:dyDescent="0.25">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x14ac:dyDescent="0.25">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x14ac:dyDescent="0.25">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x14ac:dyDescent="0.25">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x14ac:dyDescent="0.25">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x14ac:dyDescent="0.25">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x14ac:dyDescent="0.25">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x14ac:dyDescent="0.25">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x14ac:dyDescent="0.25">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x14ac:dyDescent="0.25">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x14ac:dyDescent="0.25">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x14ac:dyDescent="0.25">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x14ac:dyDescent="0.25">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x14ac:dyDescent="0.25">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x14ac:dyDescent="0.25">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x14ac:dyDescent="0.25">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x14ac:dyDescent="0.25">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x14ac:dyDescent="0.25">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x14ac:dyDescent="0.25">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x14ac:dyDescent="0.25">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x14ac:dyDescent="0.25">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x14ac:dyDescent="0.25">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x14ac:dyDescent="0.25">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x14ac:dyDescent="0.25">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x14ac:dyDescent="0.25">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x14ac:dyDescent="0.25">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x14ac:dyDescent="0.25">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x14ac:dyDescent="0.25">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x14ac:dyDescent="0.25">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x14ac:dyDescent="0.25">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x14ac:dyDescent="0.25">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x14ac:dyDescent="0.25">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x14ac:dyDescent="0.25">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x14ac:dyDescent="0.25">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x14ac:dyDescent="0.25">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x14ac:dyDescent="0.25">
      <c r="B86" s="36"/>
      <c r="C86" s="36"/>
      <c r="D86" s="36"/>
      <c r="E86" s="36"/>
      <c r="F86" s="36"/>
    </row>
    <row r="87" spans="1:31" ht="14.65" customHeight="1" x14ac:dyDescent="0.25">
      <c r="A87" s="110" t="s">
        <v>278</v>
      </c>
      <c r="B87" s="186" t="s">
        <v>279</v>
      </c>
      <c r="C87" s="45">
        <f>COUNT(B51:AE85)</f>
        <v>0</v>
      </c>
    </row>
    <row r="88" spans="1:31" x14ac:dyDescent="0.25">
      <c r="B88" s="37"/>
      <c r="C88" s="187"/>
      <c r="D88" s="37"/>
      <c r="E88" s="37"/>
    </row>
    <row r="89" spans="1:31" x14ac:dyDescent="0.25">
      <c r="A89" s="110" t="s">
        <v>278</v>
      </c>
      <c r="B89" s="188" t="s">
        <v>273</v>
      </c>
      <c r="C89" s="45">
        <f>C87-1</f>
        <v>-1</v>
      </c>
    </row>
    <row r="90" spans="1:31" x14ac:dyDescent="0.25">
      <c r="C90" s="45"/>
    </row>
    <row r="91" spans="1:31" x14ac:dyDescent="0.25">
      <c r="A91" s="110" t="s">
        <v>278</v>
      </c>
      <c r="B91"/>
      <c r="C91" s="189" t="e">
        <f>AVERAGE(B51:AE85)</f>
        <v>#DIV/0!</v>
      </c>
    </row>
    <row r="92" spans="1:31" x14ac:dyDescent="0.25">
      <c r="C92" s="45"/>
      <c r="E92" s="37"/>
    </row>
    <row r="93" spans="1:31" ht="17.25" x14ac:dyDescent="0.25">
      <c r="A93" s="110" t="s">
        <v>278</v>
      </c>
      <c r="B93" s="190" t="s">
        <v>280</v>
      </c>
      <c r="C93" s="189" t="e">
        <f>VAR(B51:AE85)</f>
        <v>#DIV/0!</v>
      </c>
    </row>
    <row r="94" spans="1:31" x14ac:dyDescent="0.25">
      <c r="C94" s="126"/>
    </row>
    <row r="95" spans="1:31" ht="17.25" x14ac:dyDescent="0.25">
      <c r="A95" s="110" t="s">
        <v>278</v>
      </c>
      <c r="B95" s="190" t="s">
        <v>281</v>
      </c>
      <c r="C95" s="189" t="e">
        <f>C93/2</f>
        <v>#DIV/0!</v>
      </c>
    </row>
    <row r="96" spans="1:31" x14ac:dyDescent="0.25">
      <c r="C96" s="45"/>
    </row>
    <row r="97" spans="1:3" x14ac:dyDescent="0.25">
      <c r="A97" s="110" t="s">
        <v>278</v>
      </c>
      <c r="B97" s="20" t="s">
        <v>276</v>
      </c>
      <c r="C97" s="191" t="e">
        <f>TINV(2*0.01,C89)</f>
        <v>#NUM!</v>
      </c>
    </row>
    <row r="98" spans="1:3" x14ac:dyDescent="0.25">
      <c r="C98" s="45"/>
    </row>
    <row r="99" spans="1:3" ht="17.25" x14ac:dyDescent="0.25">
      <c r="A99" s="110" t="s">
        <v>278</v>
      </c>
      <c r="B99" s="190" t="s">
        <v>282</v>
      </c>
      <c r="C99" s="189" t="e">
        <f>C93/C87</f>
        <v>#DIV/0!</v>
      </c>
    </row>
    <row r="100" spans="1:3" x14ac:dyDescent="0.25">
      <c r="C100" s="45"/>
    </row>
    <row r="101" spans="1:3" ht="17.25" x14ac:dyDescent="0.25">
      <c r="A101" s="110" t="s">
        <v>278</v>
      </c>
      <c r="B101" s="190" t="s">
        <v>283</v>
      </c>
      <c r="C101" s="189" t="e">
        <f>C93^2</f>
        <v>#DIV/0!</v>
      </c>
    </row>
    <row r="102" spans="1:3" x14ac:dyDescent="0.25">
      <c r="C102" s="45"/>
    </row>
    <row r="103" spans="1:3" x14ac:dyDescent="0.25">
      <c r="B103" s="192" t="s">
        <v>284</v>
      </c>
      <c r="C103" s="45">
        <f>2*(C87-1)</f>
        <v>-2</v>
      </c>
    </row>
    <row r="104" spans="1:3" x14ac:dyDescent="0.25">
      <c r="C104" s="45"/>
    </row>
    <row r="105" spans="1:3" ht="17.25" x14ac:dyDescent="0.25">
      <c r="B105" s="190" t="s">
        <v>285</v>
      </c>
      <c r="C105" s="189" t="e">
        <f>C101/C103</f>
        <v>#DIV/0!</v>
      </c>
    </row>
    <row r="107" spans="1:3" x14ac:dyDescent="0.25">
      <c r="A107"/>
      <c r="C107" s="193" t="e">
        <f>C91+C95+C97*SQRT(C99+C105)</f>
        <v>#DIV/0!</v>
      </c>
    </row>
    <row r="110" spans="1:3" x14ac:dyDescent="0.25">
      <c r="A110" s="194" t="s">
        <v>286</v>
      </c>
    </row>
    <row r="111" spans="1:3" x14ac:dyDescent="0.25">
      <c r="A111" s="195" t="s">
        <v>287</v>
      </c>
      <c r="C111" s="196" t="e">
        <f>EXP(C107)</f>
        <v>#DIV/0!</v>
      </c>
    </row>
    <row r="112" spans="1:3" x14ac:dyDescent="0.25">
      <c r="C112" s="189"/>
    </row>
    <row r="124" spans="1:1" x14ac:dyDescent="0.25">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x14ac:dyDescent="0.2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x14ac:dyDescent="0.25">
      <c r="A38" s="131"/>
      <c r="B38" s="70"/>
      <c r="C38" s="70"/>
      <c r="D38" s="70"/>
      <c r="E38" s="70"/>
      <c r="F38" s="70"/>
      <c r="G38" s="70"/>
      <c r="H38" s="70"/>
      <c r="I38" s="70"/>
      <c r="J38" s="70"/>
      <c r="K38" s="70"/>
      <c r="L38" s="70"/>
    </row>
    <row r="39" spans="1:63" x14ac:dyDescent="0.25">
      <c r="A39" s="149" t="s">
        <v>57</v>
      </c>
      <c r="B39" s="150"/>
      <c r="C39" s="150"/>
      <c r="D39" s="150"/>
      <c r="E39" s="151"/>
      <c r="F39" s="70"/>
      <c r="G39" s="70"/>
      <c r="H39" s="70"/>
      <c r="I39" s="70"/>
      <c r="J39" s="70"/>
      <c r="K39" s="70"/>
      <c r="L39" s="70"/>
    </row>
    <row r="40" spans="1:63" x14ac:dyDescent="0.25">
      <c r="A40" s="133" t="s">
        <v>58</v>
      </c>
      <c r="B40" s="134" t="s">
        <v>54</v>
      </c>
      <c r="C40" s="134" t="s">
        <v>55</v>
      </c>
    </row>
    <row r="41" spans="1:63" x14ac:dyDescent="0.25">
      <c r="A41" s="30" t="s">
        <v>59</v>
      </c>
      <c r="B41" s="121">
        <f>COUNT(B3:AE37)</f>
        <v>0</v>
      </c>
      <c r="C41" s="121">
        <f>COUNT(AH3:BK37)</f>
        <v>0</v>
      </c>
    </row>
    <row r="42" spans="1:63" x14ac:dyDescent="0.25">
      <c r="A42" s="30" t="s">
        <v>60</v>
      </c>
      <c r="B42" s="127" t="e">
        <f>KURT(B3:AE37)</f>
        <v>#DIV/0!</v>
      </c>
      <c r="C42" s="127" t="e">
        <f>KURT(AH3:BK37)</f>
        <v>#DIV/0!</v>
      </c>
      <c r="G42" s="130" t="s">
        <v>61</v>
      </c>
    </row>
    <row r="43" spans="1:63" x14ac:dyDescent="0.25">
      <c r="A43" s="30" t="s">
        <v>62</v>
      </c>
      <c r="B43" s="121">
        <f>SQRT(24*B41*(B41^2-1)/((B41-2)*(B41+3)*(B41-3)*(B41+5)))</f>
        <v>0</v>
      </c>
      <c r="C43" s="121">
        <f>SQRT(24*C41*(C41^2-1)/((C41-2)*(C41+3)*(C41-3)*(C41+5)))</f>
        <v>0</v>
      </c>
      <c r="G43" t="s">
        <v>63</v>
      </c>
    </row>
    <row r="44" spans="1:63" x14ac:dyDescent="0.25">
      <c r="A44" s="30" t="s">
        <v>64</v>
      </c>
      <c r="B44" s="121" t="e">
        <f>IF(ABS(B42/B43)&gt;NORMSINV(1-0.05/2),"non normal","normal")</f>
        <v>#DIV/0!</v>
      </c>
      <c r="C44" s="121" t="e">
        <f>IF(ABS(C42/C43)&gt;NORMSINV(1-0.05/2),"non normal","normal")</f>
        <v>#DIV/0!</v>
      </c>
    </row>
    <row r="45" spans="1:63" x14ac:dyDescent="0.25">
      <c r="A45" s="30" t="s">
        <v>65</v>
      </c>
      <c r="B45" s="122" t="e">
        <f>SKEW(B3:AE37)</f>
        <v>#DIV/0!</v>
      </c>
      <c r="C45" s="122" t="e">
        <f>SKEW(AH3:BK37)</f>
        <v>#DIV/0!</v>
      </c>
      <c r="G45" t="s">
        <v>66</v>
      </c>
    </row>
    <row r="46" spans="1:63" x14ac:dyDescent="0.25">
      <c r="A46" s="30" t="s">
        <v>67</v>
      </c>
      <c r="B46" s="121">
        <f>SQRT((6*B41*(B41-1))/((B41-2)*(B41+1)*(B41+3)))</f>
        <v>0</v>
      </c>
      <c r="C46" s="121">
        <f>SQRT((6*C41*(C41-1))/((C41-2)*(C41+1)*(C41+3)))</f>
        <v>0</v>
      </c>
      <c r="G46" s="181" t="s">
        <v>68</v>
      </c>
    </row>
    <row r="47" spans="1:63" x14ac:dyDescent="0.25">
      <c r="A47" s="30" t="s">
        <v>69</v>
      </c>
      <c r="B47" s="121" t="e">
        <f>IF(ABS(B45/B46)&gt;NORMSINV(1-0.05/2),"non normal","normal")</f>
        <v>#DIV/0!</v>
      </c>
      <c r="C47" s="121" t="e">
        <f>IF(ABS(C45/C46)&gt;NORMSINV(1-0.05/2),"non normal","normal")</f>
        <v>#DIV/0!</v>
      </c>
      <c r="G47" t="s">
        <v>70</v>
      </c>
    </row>
    <row r="48" spans="1:63" x14ac:dyDescent="0.25">
      <c r="A48" s="197" t="s">
        <v>71</v>
      </c>
      <c r="B48" s="198" t="e">
        <f>ABS(B45/B46)</f>
        <v>#DIV/0!</v>
      </c>
      <c r="C48" s="198" t="e">
        <f>ABS(C45/C46)</f>
        <v>#DIV/0!</v>
      </c>
      <c r="D48" s="70"/>
      <c r="E48" s="70"/>
      <c r="F48" s="70"/>
      <c r="G48" s="70"/>
      <c r="H48" s="70"/>
      <c r="I48" s="70"/>
      <c r="J48" s="70"/>
      <c r="K48" s="70"/>
      <c r="L48" s="70"/>
    </row>
    <row r="49" spans="1:12" x14ac:dyDescent="0.25">
      <c r="A49" s="131"/>
      <c r="B49" s="123" t="s">
        <v>72</v>
      </c>
      <c r="C49" s="123" t="s">
        <v>73</v>
      </c>
      <c r="D49" s="123" t="s">
        <v>74</v>
      </c>
      <c r="E49" s="70"/>
      <c r="F49" s="70"/>
      <c r="G49" s="70"/>
      <c r="H49" s="70"/>
      <c r="I49" s="70"/>
      <c r="J49" s="70"/>
      <c r="K49" s="70"/>
      <c r="L49" s="70"/>
    </row>
    <row r="50" spans="1:12" x14ac:dyDescent="0.25">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x14ac:dyDescent="0.25">
      <c r="A51" s="131"/>
      <c r="B51" s="70"/>
      <c r="C51" s="70"/>
      <c r="D51" s="70"/>
      <c r="E51" s="70"/>
      <c r="F51" s="70"/>
      <c r="G51" s="70"/>
      <c r="H51" s="70"/>
      <c r="I51" s="70"/>
      <c r="J51" s="70"/>
      <c r="K51" s="70"/>
      <c r="L51" s="70"/>
    </row>
    <row r="52" spans="1:12" x14ac:dyDescent="0.25">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E4" sqref="E4"/>
    </sheetView>
  </sheetViews>
  <sheetFormatPr defaultRowHeight="15" x14ac:dyDescent="0.25"/>
  <cols>
    <col min="1" max="1" width="16.42578125" bestFit="1" customWidth="1"/>
    <col min="2" max="38" width="16.7109375" customWidth="1"/>
  </cols>
  <sheetData>
    <row r="1" spans="1:38" x14ac:dyDescent="0.25">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x14ac:dyDescent="0.25">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x14ac:dyDescent="0.25">
      <c r="A3" s="103">
        <v>1</v>
      </c>
      <c r="B3" s="98">
        <v>3.7319239338442378E-4</v>
      </c>
      <c r="C3" s="98"/>
      <c r="D3" s="98"/>
      <c r="E3" s="98"/>
      <c r="F3" s="98"/>
      <c r="G3" s="98"/>
      <c r="H3" s="98"/>
      <c r="I3" s="98"/>
      <c r="J3" s="98"/>
      <c r="K3" s="98"/>
      <c r="L3" s="98"/>
      <c r="M3" s="98"/>
      <c r="N3" s="98"/>
      <c r="O3" s="98"/>
      <c r="P3" s="98"/>
      <c r="Q3" s="98"/>
      <c r="R3" s="98"/>
      <c r="S3" s="98"/>
      <c r="T3" s="165"/>
      <c r="U3" s="98">
        <f t="shared" ref="U3:AJ5" si="0">LN(B3)</f>
        <v>-7.8934164713412915</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x14ac:dyDescent="0.25">
      <c r="A4" s="103">
        <v>2</v>
      </c>
      <c r="B4" s="98">
        <v>1.7211912985814194E-4</v>
      </c>
      <c r="C4" s="98"/>
      <c r="D4" s="98"/>
      <c r="E4" s="98"/>
      <c r="F4" s="98"/>
      <c r="G4" s="98"/>
      <c r="H4" s="98"/>
      <c r="I4" s="98"/>
      <c r="J4" s="98"/>
      <c r="K4" s="98"/>
      <c r="L4" s="98"/>
      <c r="M4" s="98"/>
      <c r="N4" s="98"/>
      <c r="O4" s="98"/>
      <c r="P4" s="98"/>
      <c r="Q4" s="98"/>
      <c r="R4" s="98"/>
      <c r="S4" s="98"/>
      <c r="T4" s="165"/>
      <c r="U4" s="98">
        <f t="shared" si="0"/>
        <v>-8.667323705443895</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x14ac:dyDescent="0.25">
      <c r="A5" s="103">
        <v>3</v>
      </c>
      <c r="B5" s="98">
        <v>2.6482737114483132E-4</v>
      </c>
      <c r="C5" s="98"/>
      <c r="D5" s="98"/>
      <c r="E5" s="98"/>
      <c r="F5" s="98"/>
      <c r="G5" s="98"/>
      <c r="H5" s="98"/>
      <c r="I5" s="98"/>
      <c r="J5" s="98"/>
      <c r="K5" s="98"/>
      <c r="L5" s="98"/>
      <c r="M5" s="98"/>
      <c r="N5" s="98"/>
      <c r="O5" s="98"/>
      <c r="P5" s="98"/>
      <c r="Q5" s="98"/>
      <c r="R5" s="98"/>
      <c r="S5" s="98"/>
      <c r="T5" s="165"/>
      <c r="U5" s="98">
        <f t="shared" si="0"/>
        <v>-8.2364323738926792</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x14ac:dyDescent="0.25">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x14ac:dyDescent="0.25">
      <c r="A7" s="167" t="s">
        <v>94</v>
      </c>
      <c r="B7" s="162">
        <f t="shared" ref="B7:Q7" si="2">AVERAGE(B3:B5)</f>
        <v>2.7004629812913235E-4</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-8.2657241835592892</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x14ac:dyDescent="0.25">
      <c r="A8" s="167" t="s">
        <v>95</v>
      </c>
      <c r="B8" s="162">
        <f t="shared" ref="B8:Q8" si="4">STDEV(B3:B5)</f>
        <v>1.0063817479181543E-4</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0.38778423038365567</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x14ac:dyDescent="0.25">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x14ac:dyDescent="0.25">
      <c r="A10" s="103">
        <v>1</v>
      </c>
      <c r="B10" s="98">
        <f>(B3-B$7)^4</f>
        <v>1.1319080982503085E-16</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1.9213572800192279E-2</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x14ac:dyDescent="0.25">
      <c r="A11" s="103">
        <v>2</v>
      </c>
      <c r="B11" s="98">
        <f>(B4-B$7)^4</f>
        <v>9.1962926950071921E-17</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2.6011940288180487E-2</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x14ac:dyDescent="0.25">
      <c r="A12" s="103">
        <v>3</v>
      </c>
      <c r="B12" s="98">
        <f>(B5-B$7)^4</f>
        <v>7.4186500214586429E-22</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7.3618135494533785E-7</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x14ac:dyDescent="0.25">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x14ac:dyDescent="0.25">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x14ac:dyDescent="0.25">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x14ac:dyDescent="0.25">
      <c r="A16" s="30" t="s">
        <v>60</v>
      </c>
      <c r="B16" s="127">
        <f>(SUM(B10:B12)/((B15-1)*(B8^4)))-3</f>
        <v>-2</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-2.0000000000000009</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x14ac:dyDescent="0.25">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x14ac:dyDescent="0.25">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x14ac:dyDescent="0.25">
      <c r="A19" s="30" t="s">
        <v>65</v>
      </c>
      <c r="B19" s="122">
        <f t="shared" ref="B19:S19" si="18">SKEW(B3:B5)</f>
        <v>0.23273487563460377</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-0.3379741656860798</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x14ac:dyDescent="0.25">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x14ac:dyDescent="0.25">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x14ac:dyDescent="0.25">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x14ac:dyDescent="0.25">
      <c r="A23" s="29" t="s">
        <v>97</v>
      </c>
      <c r="B23" s="126">
        <f>ABS(B19/B20)</f>
        <v>0.19002723021829351</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0.27595475072458497</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x14ac:dyDescent="0.25">
      <c r="A24" s="170" t="s">
        <v>98</v>
      </c>
      <c r="B24" s="126" t="str">
        <f t="shared" ref="B24:I24" si="25">IF(B23&lt;U23,"Normal","Lognormal")</f>
        <v>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x14ac:dyDescent="0.25">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wTya2N7oufYO6dquDaz84Q/gL3YrY67xC9OREHxOvXmZzo+kc26okp0Hi/jC9i5zl9KJf+w8SGehBGcjdn9KwQ==" saltValue="ahCZziIxb161ptFmz2o4+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election activeCell="C50" sqref="C50"/>
    </sheetView>
  </sheetViews>
  <sheetFormatPr defaultColWidth="9.28515625" defaultRowHeight="12.75" x14ac:dyDescent="0.2"/>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164" t="s">
        <v>75</v>
      </c>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v>3.7319239338442378E-4</v>
      </c>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v>1.7211912985814194E-4</v>
      </c>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v>2.6482737114483132E-4</v>
      </c>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3</v>
      </c>
      <c r="C41" s="5"/>
      <c r="D41" s="5"/>
      <c r="E41" s="5"/>
      <c r="F41" s="5"/>
      <c r="G41" s="5"/>
      <c r="H41" s="5"/>
      <c r="I41" s="5"/>
      <c r="J41" s="5"/>
      <c r="K41" s="6"/>
      <c r="L41" s="6"/>
    </row>
    <row r="42" spans="1:31" s="7" customFormat="1" ht="15" x14ac:dyDescent="0.25">
      <c r="A42" s="9" t="s">
        <v>60</v>
      </c>
      <c r="B42" s="200" t="e">
        <f>KURT(B3:AE37)</f>
        <v>#DIV/0!</v>
      </c>
      <c r="C42" s="5"/>
      <c r="D42" s="5"/>
      <c r="E42" s="5"/>
      <c r="F42" t="s">
        <v>66</v>
      </c>
      <c r="G42" s="5"/>
      <c r="H42" s="5"/>
      <c r="I42" s="5"/>
      <c r="J42" s="5"/>
      <c r="K42" s="6"/>
      <c r="L42" s="6"/>
    </row>
    <row r="43" spans="1:31" s="7" customFormat="1" ht="15" x14ac:dyDescent="0.2">
      <c r="A43" s="9" t="s">
        <v>62</v>
      </c>
      <c r="B43" s="121" t="e">
        <f>SQRT(24*B41*(B41^2-1)/((B41-2)*(B41+3)*(B41-3)*(B41+5)))</f>
        <v>#DIV/0!</v>
      </c>
      <c r="C43" s="5"/>
      <c r="D43" s="5"/>
      <c r="E43" s="5"/>
      <c r="F43" s="181" t="s">
        <v>68</v>
      </c>
      <c r="G43" s="5"/>
      <c r="H43" s="5"/>
      <c r="I43" s="5"/>
      <c r="J43" s="5"/>
      <c r="K43" s="6"/>
      <c r="L43" s="6"/>
    </row>
    <row r="44" spans="1:31" s="7" customFormat="1" ht="15" x14ac:dyDescent="0.25">
      <c r="A44" s="9" t="s">
        <v>64</v>
      </c>
      <c r="B44" s="119" t="e">
        <f>IF(ABS(B42/B43)&gt;NORMSINV(1-0.05/2),"non normal","normal")</f>
        <v>#DIV/0!</v>
      </c>
      <c r="C44" s="5"/>
      <c r="D44" s="5"/>
      <c r="E44" s="5"/>
      <c r="F44" t="s">
        <v>70</v>
      </c>
      <c r="G44" s="5"/>
      <c r="H44" s="5"/>
      <c r="I44" s="5"/>
      <c r="J44" s="5"/>
      <c r="K44" s="6"/>
      <c r="L44" s="6"/>
    </row>
    <row r="45" spans="1:31" s="7" customFormat="1" x14ac:dyDescent="0.2">
      <c r="A45" s="9" t="s">
        <v>65</v>
      </c>
      <c r="B45" s="199">
        <f>SKEW(B3:AE37)</f>
        <v>0.23273487563460377</v>
      </c>
      <c r="C45" s="5"/>
      <c r="D45" s="5"/>
      <c r="E45" s="5"/>
      <c r="F45" s="5"/>
      <c r="G45" s="5"/>
      <c r="H45" s="5"/>
      <c r="I45" s="5"/>
      <c r="J45" s="5"/>
      <c r="K45" s="6"/>
      <c r="L45" s="6"/>
    </row>
    <row r="46" spans="1:31" s="7" customFormat="1" x14ac:dyDescent="0.2">
      <c r="A46" s="9" t="s">
        <v>67</v>
      </c>
      <c r="B46" s="119">
        <f>SQRT((6*B41*(B41-1))/((B41-2)*(B41+1)*(B41+3)))</f>
        <v>1.2247448713915889</v>
      </c>
      <c r="C46" s="118" t="s">
        <v>72</v>
      </c>
      <c r="D46" s="5"/>
      <c r="E46" s="5"/>
      <c r="F46" s="5"/>
      <c r="G46" s="5"/>
      <c r="H46" s="5"/>
      <c r="I46" s="5"/>
      <c r="J46" s="5"/>
      <c r="K46" s="6"/>
      <c r="L46" s="6"/>
    </row>
    <row r="47" spans="1:31" s="7" customFormat="1" ht="15" x14ac:dyDescent="0.25">
      <c r="A47" s="9" t="s">
        <v>69</v>
      </c>
      <c r="B47" s="119" t="str">
        <f>IF(ABS(B45/B46)&gt;NORMSINV(1-0.05/2),"non normal","normal")</f>
        <v>normal</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31" s="7" customFormat="1" ht="15" x14ac:dyDescent="0.25">
      <c r="A49" s="8"/>
      <c r="B49" s="11"/>
      <c r="C49" s="5"/>
      <c r="D49" s="10"/>
      <c r="E49" s="10"/>
      <c r="F49" s="5"/>
      <c r="G49" s="5"/>
      <c r="H49" s="5"/>
      <c r="I49" s="5"/>
      <c r="J49" s="5"/>
      <c r="K49" s="6"/>
      <c r="L49" s="6"/>
    </row>
    <row r="50" spans="1:31" x14ac:dyDescent="0.2">
      <c r="A50" s="12" t="s">
        <v>100</v>
      </c>
      <c r="B50" s="13">
        <f t="shared" ref="B50:AE50" si="0">COUNT(B3:B37)</f>
        <v>3</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
      <c r="A51" s="13"/>
      <c r="B51" s="13"/>
      <c r="C51" s="13"/>
      <c r="D51" s="13"/>
      <c r="E51" s="13"/>
      <c r="F51" s="13"/>
      <c r="G51" s="13"/>
      <c r="H51" s="13"/>
      <c r="I51" s="13"/>
      <c r="J51" s="13"/>
      <c r="K51" s="13"/>
      <c r="L51" s="13"/>
    </row>
    <row r="52" spans="1:31" x14ac:dyDescent="0.2">
      <c r="A52" s="12" t="s">
        <v>101</v>
      </c>
      <c r="B52" s="14">
        <f>COUNTA(B2:AE2)</f>
        <v>1</v>
      </c>
      <c r="C52" s="13"/>
      <c r="D52" s="13"/>
      <c r="E52" s="13"/>
      <c r="F52" s="13"/>
      <c r="G52" s="13"/>
      <c r="H52" s="13"/>
      <c r="I52" s="13"/>
      <c r="J52" s="13"/>
      <c r="K52" s="13"/>
      <c r="L52" s="13"/>
    </row>
    <row r="53" spans="1:31" x14ac:dyDescent="0.2">
      <c r="A53" s="13"/>
      <c r="B53" s="13"/>
      <c r="C53" s="13"/>
      <c r="D53" s="13"/>
      <c r="E53" s="13"/>
      <c r="F53" s="13"/>
      <c r="G53" s="13"/>
      <c r="H53" s="13"/>
      <c r="I53" s="13"/>
      <c r="J53" s="13"/>
      <c r="K53" s="13"/>
      <c r="L53" s="13"/>
    </row>
    <row r="54" spans="1:31" x14ac:dyDescent="0.2">
      <c r="A54" s="13"/>
      <c r="B54" s="13"/>
      <c r="C54" s="13"/>
      <c r="D54" s="13"/>
      <c r="E54" s="13"/>
      <c r="F54" s="13"/>
      <c r="G54" s="13"/>
      <c r="H54" s="13"/>
      <c r="I54" s="15"/>
      <c r="J54" s="15"/>
    </row>
    <row r="55" spans="1:31" x14ac:dyDescent="0.2">
      <c r="A55" s="12" t="s">
        <v>102</v>
      </c>
      <c r="B55" s="13">
        <f>SUM(B50:AE50)</f>
        <v>3</v>
      </c>
      <c r="C55" s="13"/>
      <c r="D55" s="13"/>
      <c r="E55" s="13"/>
      <c r="F55" s="13"/>
      <c r="G55" s="13"/>
      <c r="H55" s="13"/>
      <c r="I55" s="13"/>
      <c r="J55" s="13"/>
    </row>
    <row r="56" spans="1:31" x14ac:dyDescent="0.2">
      <c r="A56" s="13"/>
      <c r="B56" s="13"/>
      <c r="C56" s="13"/>
      <c r="D56" s="13"/>
      <c r="E56" s="13"/>
      <c r="F56" s="13"/>
      <c r="G56" s="13"/>
      <c r="H56" s="13"/>
      <c r="I56" s="13"/>
      <c r="J56" s="13"/>
    </row>
    <row r="57" spans="1:31" x14ac:dyDescent="0.2">
      <c r="A57" s="13"/>
      <c r="B57" s="13"/>
      <c r="C57" s="13"/>
      <c r="D57" s="13"/>
      <c r="E57" s="13"/>
      <c r="F57" s="13"/>
      <c r="G57" s="13"/>
      <c r="H57" s="13"/>
      <c r="I57" s="13"/>
      <c r="J57" s="13"/>
    </row>
    <row r="58" spans="1:31" x14ac:dyDescent="0.2">
      <c r="A58" s="13"/>
      <c r="B58" s="13"/>
      <c r="C58" s="13"/>
      <c r="D58" s="13"/>
      <c r="E58" s="13"/>
      <c r="F58" s="13"/>
      <c r="G58" s="13"/>
      <c r="H58" s="13"/>
      <c r="I58" s="15"/>
      <c r="J58" s="15"/>
    </row>
    <row r="59" spans="1:31" x14ac:dyDescent="0.2">
      <c r="A59" s="13"/>
      <c r="B59" s="13"/>
      <c r="C59" s="13"/>
      <c r="D59" s="13"/>
      <c r="E59" s="13"/>
      <c r="F59" s="13"/>
      <c r="G59" s="13"/>
      <c r="H59" s="13"/>
      <c r="I59" s="15"/>
      <c r="J59" s="15"/>
    </row>
    <row r="60" spans="1:31" x14ac:dyDescent="0.2">
      <c r="A60" s="13"/>
      <c r="B60" s="16">
        <f>B55-1</f>
        <v>2</v>
      </c>
      <c r="C60" s="13"/>
      <c r="D60" s="13"/>
      <c r="E60" s="13"/>
      <c r="F60" s="13"/>
      <c r="G60" s="13"/>
      <c r="H60" s="13"/>
      <c r="I60" s="15"/>
      <c r="J60" s="15"/>
    </row>
    <row r="61" spans="1:31" x14ac:dyDescent="0.2">
      <c r="A61" s="13"/>
      <c r="B61" s="13"/>
      <c r="C61" s="13"/>
      <c r="D61" s="13"/>
      <c r="E61" s="13"/>
      <c r="F61" s="13"/>
      <c r="G61" s="13"/>
      <c r="H61" s="13"/>
      <c r="I61" s="15"/>
      <c r="J61" s="15"/>
    </row>
    <row r="62" spans="1:31" x14ac:dyDescent="0.2">
      <c r="A62" s="13"/>
      <c r="B62" s="13"/>
      <c r="C62" s="13"/>
      <c r="D62" s="13"/>
      <c r="E62" s="13"/>
      <c r="F62" s="13"/>
      <c r="G62" s="13"/>
      <c r="H62" s="13"/>
      <c r="I62" s="15"/>
      <c r="J62" s="15"/>
    </row>
    <row r="63" spans="1:31" x14ac:dyDescent="0.2">
      <c r="A63" s="13"/>
      <c r="B63" s="13"/>
      <c r="C63" s="13"/>
      <c r="D63" s="13"/>
      <c r="E63" s="13"/>
      <c r="F63" s="13"/>
      <c r="G63" s="13"/>
      <c r="H63" s="13"/>
      <c r="I63" s="15"/>
      <c r="J63" s="15"/>
    </row>
    <row r="64" spans="1:31" x14ac:dyDescent="0.2">
      <c r="A64" s="13"/>
      <c r="B64" s="13"/>
      <c r="C64" s="13"/>
      <c r="D64" s="13"/>
      <c r="E64" s="13"/>
      <c r="F64" s="13"/>
      <c r="G64" s="17"/>
      <c r="H64" s="13"/>
      <c r="I64" s="15"/>
      <c r="J64" s="15"/>
    </row>
    <row r="65" spans="1:31" x14ac:dyDescent="0.2">
      <c r="A65" s="12" t="s">
        <v>103</v>
      </c>
      <c r="B65" s="13"/>
      <c r="C65" s="13"/>
      <c r="D65" s="13"/>
      <c r="E65" s="13"/>
      <c r="F65" s="13"/>
      <c r="G65" s="13"/>
      <c r="H65" s="13"/>
      <c r="I65" s="15"/>
      <c r="J65" s="15"/>
    </row>
    <row r="66" spans="1:31" x14ac:dyDescent="0.2">
      <c r="A66" s="13"/>
      <c r="B66" s="13"/>
      <c r="C66" s="13"/>
      <c r="D66" s="13"/>
      <c r="E66" s="13"/>
      <c r="F66" s="13"/>
      <c r="G66" s="13"/>
      <c r="H66" s="13"/>
      <c r="I66" s="15"/>
      <c r="J66" s="15"/>
    </row>
    <row r="67" spans="1:31" x14ac:dyDescent="0.2">
      <c r="A67" s="13" t="s">
        <v>104</v>
      </c>
      <c r="B67" s="79">
        <f t="shared" ref="B67:AE67" si="1">AVERAGE(B3:B37)</f>
        <v>2.7004629812913235E-4</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x14ac:dyDescent="0.2">
      <c r="A68" s="13"/>
      <c r="B68" s="13"/>
      <c r="C68" s="15"/>
      <c r="D68" s="13"/>
      <c r="E68" s="13"/>
      <c r="F68" s="13"/>
      <c r="G68" s="17"/>
      <c r="H68" s="13"/>
      <c r="I68" s="15"/>
      <c r="J68" s="13"/>
    </row>
    <row r="69" spans="1:31" x14ac:dyDescent="0.2">
      <c r="A69" s="13"/>
      <c r="B69" s="13"/>
      <c r="C69" s="13"/>
      <c r="D69" s="13"/>
      <c r="E69" s="13"/>
      <c r="F69" s="13"/>
      <c r="G69" s="13"/>
      <c r="H69" s="13"/>
      <c r="I69" s="13"/>
      <c r="J69" s="13"/>
    </row>
    <row r="70" spans="1:31" x14ac:dyDescent="0.2">
      <c r="A70" s="13"/>
      <c r="B70" s="13"/>
      <c r="C70" s="13"/>
      <c r="D70" s="13"/>
      <c r="E70" s="13"/>
      <c r="F70" s="13"/>
      <c r="G70" s="13"/>
      <c r="H70" s="13"/>
      <c r="I70" s="13"/>
      <c r="J70" s="13"/>
    </row>
    <row r="71" spans="1:31" x14ac:dyDescent="0.2">
      <c r="A71" s="13"/>
      <c r="B71" s="17"/>
      <c r="C71" s="17"/>
      <c r="D71" s="17"/>
      <c r="E71" s="17"/>
      <c r="F71" s="17"/>
      <c r="G71" s="17"/>
      <c r="H71" s="17"/>
      <c r="I71" s="17"/>
      <c r="J71" s="17"/>
      <c r="K71" s="18"/>
    </row>
    <row r="72" spans="1:31" x14ac:dyDescent="0.2">
      <c r="A72" s="13"/>
      <c r="B72" s="13"/>
      <c r="C72" s="13"/>
      <c r="D72" s="13"/>
      <c r="E72" s="13"/>
      <c r="F72" s="13"/>
      <c r="G72" s="13"/>
      <c r="H72" s="13"/>
      <c r="I72" s="13"/>
      <c r="J72" s="13"/>
    </row>
    <row r="73" spans="1:31" x14ac:dyDescent="0.2">
      <c r="A73" s="13"/>
      <c r="B73" s="13"/>
      <c r="C73" s="13"/>
      <c r="D73" s="13"/>
      <c r="E73" s="13"/>
      <c r="F73" s="13"/>
      <c r="G73" s="13"/>
      <c r="H73" s="13"/>
      <c r="I73" s="13"/>
      <c r="J73" s="13"/>
    </row>
    <row r="74" spans="1:31" x14ac:dyDescent="0.2">
      <c r="A74" s="13"/>
      <c r="B74" s="79">
        <f>AVERAGE(B3:AE37)</f>
        <v>2.7004629812913235E-4</v>
      </c>
      <c r="C74" s="13"/>
      <c r="D74" s="17"/>
      <c r="E74" s="13"/>
      <c r="F74" s="13"/>
      <c r="G74" s="13"/>
      <c r="H74" s="13"/>
      <c r="I74" s="13"/>
      <c r="J74" s="13"/>
    </row>
    <row r="75" spans="1:31" x14ac:dyDescent="0.2">
      <c r="A75" s="12" t="s">
        <v>105</v>
      </c>
      <c r="B75" s="13"/>
      <c r="C75" s="17"/>
      <c r="D75" s="13"/>
      <c r="E75" s="13"/>
      <c r="F75" s="13"/>
      <c r="G75" s="13"/>
      <c r="H75" s="13"/>
      <c r="I75" s="13"/>
      <c r="J75" s="13"/>
    </row>
    <row r="76" spans="1:31" x14ac:dyDescent="0.2">
      <c r="A76" s="13"/>
      <c r="B76" s="13"/>
      <c r="C76" s="13"/>
      <c r="D76" s="13"/>
      <c r="E76" s="13"/>
      <c r="F76" s="13"/>
      <c r="G76" s="13"/>
      <c r="H76" s="13"/>
      <c r="I76" s="13"/>
      <c r="J76" s="13"/>
    </row>
    <row r="77" spans="1:31" x14ac:dyDescent="0.2">
      <c r="A77" s="13"/>
      <c r="B77" s="13"/>
      <c r="C77" s="13"/>
      <c r="D77" s="13"/>
      <c r="E77" s="13"/>
      <c r="F77" s="13"/>
      <c r="G77" s="13"/>
      <c r="H77" s="13"/>
      <c r="I77" s="13"/>
      <c r="J77" s="13"/>
    </row>
    <row r="78" spans="1:31" x14ac:dyDescent="0.2">
      <c r="A78" s="13"/>
      <c r="B78" s="13"/>
      <c r="C78" s="13"/>
      <c r="D78" s="13"/>
      <c r="E78" s="13"/>
      <c r="F78" s="13"/>
      <c r="G78" s="13"/>
      <c r="H78" s="13"/>
      <c r="I78" s="13"/>
      <c r="J78" s="13"/>
    </row>
    <row r="79" spans="1:31" x14ac:dyDescent="0.2">
      <c r="A79" s="12" t="s">
        <v>106</v>
      </c>
      <c r="B79" s="17"/>
      <c r="C79" s="17"/>
      <c r="D79" s="79">
        <f>VAR(B3:AE37)</f>
        <v>1.0128042225427995E-8</v>
      </c>
      <c r="E79" s="17"/>
      <c r="F79" s="17"/>
      <c r="G79" s="17"/>
      <c r="H79" s="17"/>
      <c r="I79" s="17"/>
      <c r="J79" s="17"/>
      <c r="K79" s="18"/>
    </row>
    <row r="80" spans="1:31" x14ac:dyDescent="0.2">
      <c r="A80" s="13"/>
      <c r="B80" s="13"/>
      <c r="C80" s="13"/>
      <c r="D80" s="13"/>
      <c r="E80" s="13"/>
      <c r="F80" s="13"/>
      <c r="G80" s="13"/>
      <c r="H80" s="13"/>
      <c r="I80" s="13"/>
      <c r="J80" s="13"/>
    </row>
    <row r="81" spans="1:12" x14ac:dyDescent="0.2">
      <c r="A81" s="13"/>
      <c r="B81" s="13"/>
      <c r="C81" s="13"/>
      <c r="D81" s="13"/>
      <c r="E81" s="13"/>
      <c r="F81" s="13"/>
      <c r="G81" s="13"/>
      <c r="H81" s="13"/>
      <c r="I81" s="13"/>
      <c r="J81" s="13"/>
    </row>
    <row r="82" spans="1:12" x14ac:dyDescent="0.2">
      <c r="A82" s="13"/>
      <c r="B82" s="13"/>
      <c r="C82" s="13"/>
      <c r="D82" s="13"/>
      <c r="E82" s="13"/>
      <c r="F82" s="13"/>
      <c r="G82" s="13"/>
      <c r="H82" s="13"/>
      <c r="I82" s="13"/>
      <c r="J82" s="13"/>
    </row>
    <row r="83" spans="1:12" x14ac:dyDescent="0.2">
      <c r="A83" s="13"/>
      <c r="B83" s="13"/>
      <c r="C83" s="13"/>
      <c r="D83" s="13"/>
      <c r="E83" s="13"/>
      <c r="F83" s="13"/>
      <c r="G83" s="13"/>
      <c r="H83" s="13"/>
      <c r="I83" s="13"/>
      <c r="J83" s="13"/>
      <c r="K83" s="13"/>
      <c r="L83" s="13"/>
    </row>
    <row r="84" spans="1:12" x14ac:dyDescent="0.2">
      <c r="A84" s="13"/>
      <c r="B84" s="13"/>
      <c r="C84" s="13"/>
      <c r="D84" s="13"/>
      <c r="E84" s="13"/>
      <c r="F84" s="13"/>
      <c r="G84" s="13"/>
      <c r="H84" s="13"/>
      <c r="I84" s="13"/>
      <c r="J84" s="13"/>
      <c r="K84" s="13"/>
      <c r="L84" s="13"/>
    </row>
    <row r="85" spans="1:12" x14ac:dyDescent="0.2">
      <c r="A85" s="13" t="s">
        <v>107</v>
      </c>
      <c r="B85" s="93">
        <v>3</v>
      </c>
      <c r="C85" s="13"/>
      <c r="D85" s="13"/>
      <c r="E85" s="13"/>
      <c r="F85" s="13"/>
      <c r="G85" s="13"/>
      <c r="H85" s="13"/>
      <c r="I85" s="13"/>
      <c r="J85" s="13"/>
      <c r="K85" s="13"/>
      <c r="L85" s="13"/>
    </row>
    <row r="86" spans="1:12" x14ac:dyDescent="0.2">
      <c r="A86" s="13"/>
      <c r="B86" s="13"/>
      <c r="C86" s="13"/>
      <c r="D86" s="13"/>
      <c r="E86" s="13"/>
      <c r="F86" s="13"/>
      <c r="G86" s="13"/>
      <c r="H86" s="13"/>
      <c r="I86" s="13"/>
      <c r="J86" s="13"/>
      <c r="K86" s="13"/>
      <c r="L86" s="13"/>
    </row>
    <row r="87" spans="1:12" x14ac:dyDescent="0.2">
      <c r="A87" s="13"/>
      <c r="B87" s="13"/>
      <c r="C87" s="13"/>
      <c r="D87" s="13"/>
      <c r="E87" s="13"/>
      <c r="F87" s="13"/>
      <c r="G87" s="13"/>
      <c r="H87" s="13"/>
      <c r="I87" s="13"/>
      <c r="J87" s="13"/>
      <c r="K87" s="13"/>
      <c r="L87" s="13"/>
    </row>
    <row r="88" spans="1:12" x14ac:dyDescent="0.2">
      <c r="A88" s="13" t="s">
        <v>108</v>
      </c>
      <c r="B88" s="79">
        <f>1/B55+1/B85</f>
        <v>0.66666666666666663</v>
      </c>
      <c r="C88" s="19"/>
      <c r="D88" s="19"/>
      <c r="E88" s="19"/>
      <c r="F88" s="19"/>
      <c r="G88" s="19"/>
      <c r="H88" s="19"/>
      <c r="I88" s="19"/>
      <c r="J88" s="19"/>
      <c r="K88" s="19"/>
      <c r="L88" s="13"/>
    </row>
    <row r="89" spans="1:12" x14ac:dyDescent="0.2">
      <c r="A89" s="13"/>
      <c r="B89" s="19"/>
      <c r="C89" s="19"/>
      <c r="D89" s="19"/>
      <c r="E89" s="19"/>
      <c r="F89" s="19"/>
      <c r="G89" s="19"/>
      <c r="H89" s="19"/>
      <c r="I89" s="19"/>
      <c r="J89" s="19"/>
      <c r="K89" s="19"/>
      <c r="L89" s="13"/>
    </row>
    <row r="90" spans="1:12" x14ac:dyDescent="0.2">
      <c r="A90" s="13"/>
      <c r="B90" s="19"/>
      <c r="C90" s="19"/>
      <c r="D90" s="19"/>
      <c r="E90" s="19"/>
      <c r="F90" s="19"/>
      <c r="G90" s="19"/>
      <c r="H90" s="19"/>
      <c r="I90" s="19"/>
      <c r="J90" s="19"/>
      <c r="K90" s="19"/>
      <c r="L90" s="13"/>
    </row>
    <row r="91" spans="1:12" x14ac:dyDescent="0.2">
      <c r="A91" s="13"/>
      <c r="B91" s="19"/>
      <c r="C91" s="19"/>
      <c r="D91" s="19"/>
      <c r="E91" s="19"/>
      <c r="F91" s="19"/>
      <c r="G91" s="19"/>
      <c r="H91" s="19"/>
      <c r="I91" s="19"/>
      <c r="J91" s="19"/>
      <c r="K91" s="19"/>
      <c r="L91" s="13"/>
    </row>
    <row r="92" spans="1:12" x14ac:dyDescent="0.2">
      <c r="A92" s="13" t="s">
        <v>109</v>
      </c>
      <c r="B92" s="79">
        <f>D79*B88</f>
        <v>6.7520281502853299E-9</v>
      </c>
      <c r="C92" s="19"/>
      <c r="D92" s="19"/>
      <c r="E92" s="19"/>
      <c r="F92" s="19"/>
      <c r="G92" s="19"/>
      <c r="H92" s="19"/>
      <c r="I92" s="19"/>
      <c r="J92" s="19"/>
      <c r="K92" s="19"/>
      <c r="L92" s="13"/>
    </row>
    <row r="93" spans="1:12" x14ac:dyDescent="0.2">
      <c r="A93" s="13"/>
      <c r="B93" s="13"/>
      <c r="C93" s="13"/>
      <c r="D93" s="13"/>
      <c r="E93" s="13"/>
      <c r="F93" s="13"/>
      <c r="G93" s="13"/>
      <c r="H93" s="13"/>
      <c r="I93" s="13"/>
      <c r="J93" s="13"/>
      <c r="K93" s="13"/>
      <c r="L93" s="13"/>
    </row>
    <row r="94" spans="1:12" x14ac:dyDescent="0.2">
      <c r="A94" s="13"/>
      <c r="B94" s="13"/>
      <c r="C94" s="13"/>
      <c r="D94" s="13"/>
      <c r="E94" s="13"/>
      <c r="F94" s="13"/>
      <c r="G94" s="13"/>
      <c r="H94" s="13"/>
      <c r="I94" s="13"/>
      <c r="J94" s="13"/>
      <c r="K94" s="13"/>
      <c r="L94" s="13"/>
    </row>
    <row r="95" spans="1:12" x14ac:dyDescent="0.2">
      <c r="A95" s="13"/>
      <c r="B95" s="13"/>
      <c r="C95" s="13"/>
      <c r="D95" s="13"/>
      <c r="E95" s="13"/>
      <c r="F95" s="13"/>
      <c r="G95" s="13"/>
      <c r="H95" s="13"/>
      <c r="I95" s="13"/>
      <c r="J95" s="13"/>
      <c r="K95" s="13"/>
      <c r="L95" s="13"/>
    </row>
    <row r="96" spans="1:12" x14ac:dyDescent="0.2">
      <c r="A96" s="13"/>
      <c r="B96" s="13"/>
      <c r="C96" s="13"/>
      <c r="D96" s="13"/>
      <c r="E96" s="13"/>
      <c r="F96" s="13"/>
      <c r="G96" s="13"/>
      <c r="H96" s="13"/>
      <c r="I96" s="13"/>
      <c r="J96" s="13"/>
    </row>
    <row r="97" spans="1:12" x14ac:dyDescent="0.2">
      <c r="A97" s="13"/>
      <c r="B97" s="13"/>
      <c r="C97" s="13"/>
      <c r="D97" s="13"/>
      <c r="E97" s="13"/>
      <c r="F97" s="13"/>
      <c r="G97" s="13"/>
      <c r="H97" s="13"/>
      <c r="I97" s="13"/>
      <c r="J97" s="13"/>
    </row>
    <row r="98" spans="1:12" x14ac:dyDescent="0.2">
      <c r="A98" s="12" t="s">
        <v>110</v>
      </c>
      <c r="B98" s="13"/>
      <c r="C98" s="79">
        <f>SQRT(B92)</f>
        <v>8.2170725628324172E-5</v>
      </c>
      <c r="D98" s="13"/>
      <c r="E98" s="13"/>
      <c r="F98" s="13"/>
      <c r="G98" s="13"/>
      <c r="H98" s="13"/>
      <c r="I98" s="13"/>
      <c r="J98" s="13"/>
    </row>
    <row r="99" spans="1:12" x14ac:dyDescent="0.2">
      <c r="A99" s="13"/>
      <c r="B99" s="13"/>
      <c r="C99" s="13"/>
      <c r="D99" s="13"/>
      <c r="E99" s="13"/>
      <c r="F99" s="13"/>
      <c r="G99" s="13"/>
      <c r="H99" s="13"/>
      <c r="I99" s="13"/>
      <c r="J99" s="13"/>
      <c r="K99" s="13"/>
      <c r="L99" s="13"/>
    </row>
    <row r="100" spans="1:12" x14ac:dyDescent="0.2">
      <c r="A100" s="13"/>
      <c r="B100" s="13"/>
      <c r="C100" s="13"/>
      <c r="D100" s="13"/>
      <c r="E100" s="13"/>
      <c r="F100" s="13"/>
      <c r="G100" s="13"/>
      <c r="H100" s="13"/>
      <c r="I100" s="13"/>
      <c r="J100" s="13"/>
      <c r="K100" s="13"/>
      <c r="L100" s="13"/>
    </row>
    <row r="101" spans="1:12" x14ac:dyDescent="0.2">
      <c r="A101" s="12" t="s">
        <v>111</v>
      </c>
      <c r="B101" s="13"/>
      <c r="C101" s="13"/>
      <c r="D101" s="13"/>
      <c r="E101" s="13"/>
      <c r="F101" s="13"/>
      <c r="G101" s="13"/>
      <c r="H101" s="13"/>
      <c r="I101" s="13"/>
      <c r="J101" s="13"/>
      <c r="K101" s="13"/>
      <c r="L101" s="13"/>
    </row>
    <row r="102" spans="1:12" x14ac:dyDescent="0.2">
      <c r="A102" s="13"/>
      <c r="B102" s="13"/>
      <c r="C102" s="13"/>
      <c r="D102" s="13"/>
      <c r="E102" s="13"/>
      <c r="F102" s="13"/>
      <c r="G102" s="13"/>
      <c r="H102" s="13"/>
      <c r="I102" s="13"/>
      <c r="J102" s="13"/>
      <c r="K102" s="13"/>
      <c r="L102" s="13"/>
    </row>
    <row r="103" spans="1:12" x14ac:dyDescent="0.2">
      <c r="A103" s="13"/>
      <c r="B103" s="13"/>
      <c r="C103" s="13"/>
      <c r="D103" s="13"/>
      <c r="E103" s="13"/>
      <c r="F103" s="13"/>
      <c r="G103" s="13"/>
      <c r="H103" s="13"/>
      <c r="I103" s="13"/>
      <c r="J103" s="13"/>
      <c r="K103" s="13"/>
      <c r="L103" s="13"/>
    </row>
    <row r="104" spans="1:12" x14ac:dyDescent="0.2">
      <c r="A104" s="13" t="s">
        <v>112</v>
      </c>
      <c r="B104" s="20" t="s">
        <v>113</v>
      </c>
      <c r="C104" s="13"/>
      <c r="D104" s="13"/>
      <c r="E104" s="13"/>
      <c r="F104" s="13"/>
      <c r="G104" s="13"/>
      <c r="H104" s="12">
        <f>TINV(2*0.01,B60)</f>
        <v>6.9645567342832733</v>
      </c>
      <c r="I104" s="13"/>
      <c r="J104" s="13"/>
      <c r="K104" s="14"/>
      <c r="L104" s="13"/>
    </row>
    <row r="105" spans="1:12" x14ac:dyDescent="0.2">
      <c r="A105" s="13"/>
      <c r="B105" s="13"/>
      <c r="C105" s="13"/>
      <c r="D105" s="13"/>
      <c r="E105" s="13"/>
      <c r="F105" s="13"/>
      <c r="G105" s="13"/>
      <c r="H105" s="13"/>
      <c r="I105" s="13"/>
      <c r="J105" s="13"/>
      <c r="K105" s="13"/>
      <c r="L105" s="13"/>
    </row>
    <row r="106" spans="1:12" x14ac:dyDescent="0.2">
      <c r="A106" s="13"/>
      <c r="B106" s="13"/>
      <c r="C106" s="13"/>
      <c r="D106" s="13"/>
      <c r="E106" s="13"/>
      <c r="F106" s="13"/>
      <c r="G106" s="13"/>
      <c r="H106" s="13"/>
      <c r="I106" s="13"/>
      <c r="J106" s="13"/>
      <c r="K106" s="13"/>
      <c r="L106" s="13"/>
    </row>
    <row r="107" spans="1:12" x14ac:dyDescent="0.2">
      <c r="A107" s="13" t="s">
        <v>114</v>
      </c>
      <c r="B107" s="13"/>
      <c r="D107" s="13"/>
      <c r="E107" s="13"/>
      <c r="F107" s="82">
        <f>B74+H104*C98</f>
        <v>8.4232897866482067E-4</v>
      </c>
      <c r="G107" s="12"/>
      <c r="H107" s="13"/>
      <c r="I107" s="13"/>
      <c r="J107" s="13"/>
      <c r="K107" s="13"/>
      <c r="L107" s="13"/>
    </row>
    <row r="108" spans="1:12" x14ac:dyDescent="0.2">
      <c r="A108" s="13"/>
      <c r="B108" s="13"/>
      <c r="C108" s="13"/>
      <c r="D108" s="13"/>
      <c r="E108" s="13"/>
      <c r="F108" s="13"/>
      <c r="G108" s="13"/>
      <c r="H108" s="13"/>
      <c r="I108" s="13"/>
      <c r="J108" s="13"/>
      <c r="K108" s="13"/>
      <c r="L108" s="13"/>
    </row>
    <row r="109" spans="1:12" x14ac:dyDescent="0.2">
      <c r="A109" s="13"/>
      <c r="B109" s="13"/>
      <c r="C109" s="13"/>
      <c r="D109" s="13"/>
      <c r="E109" s="13"/>
      <c r="F109" s="13"/>
      <c r="G109" s="13"/>
      <c r="H109" s="13"/>
      <c r="I109" s="13"/>
      <c r="J109" s="13"/>
    </row>
    <row r="110" spans="1:12" x14ac:dyDescent="0.2">
      <c r="A110" s="13"/>
      <c r="B110" s="13"/>
      <c r="C110" s="13"/>
      <c r="D110" s="13"/>
      <c r="E110" s="13"/>
      <c r="F110" s="13"/>
      <c r="G110" s="13"/>
      <c r="H110" s="13"/>
      <c r="I110" s="13"/>
      <c r="J110" s="13"/>
    </row>
    <row r="111" spans="1:12" x14ac:dyDescent="0.2">
      <c r="A111" s="13"/>
      <c r="B111" s="13"/>
      <c r="C111" s="13"/>
      <c r="D111" s="13"/>
      <c r="E111" s="13"/>
      <c r="F111" s="13"/>
      <c r="G111" s="13"/>
      <c r="H111" s="13"/>
      <c r="I111" s="13"/>
      <c r="J111" s="13"/>
    </row>
    <row r="112" spans="1:12" x14ac:dyDescent="0.2">
      <c r="A112" s="13"/>
      <c r="B112" s="13"/>
      <c r="C112" s="13"/>
      <c r="D112" s="13"/>
      <c r="E112" s="13"/>
      <c r="F112" s="13"/>
      <c r="G112" s="13"/>
      <c r="H112" s="13"/>
      <c r="I112" s="13"/>
      <c r="J112" s="13"/>
    </row>
    <row r="113" spans="1:10" x14ac:dyDescent="0.2">
      <c r="A113" s="13"/>
      <c r="B113" s="13"/>
      <c r="C113" s="13"/>
      <c r="D113" s="13"/>
      <c r="E113" s="13"/>
      <c r="F113" s="13"/>
      <c r="G113" s="13"/>
      <c r="H113" s="13"/>
      <c r="I113" s="13"/>
      <c r="J113" s="13"/>
    </row>
    <row r="114" spans="1:10" x14ac:dyDescent="0.2">
      <c r="A114" s="13"/>
      <c r="B114" s="20"/>
      <c r="C114" s="13"/>
      <c r="D114" s="13"/>
      <c r="E114" s="13"/>
      <c r="F114" s="13"/>
      <c r="G114" s="13"/>
      <c r="H114" s="13"/>
      <c r="I114" s="13"/>
      <c r="J114" s="13"/>
    </row>
    <row r="115" spans="1:10" x14ac:dyDescent="0.2">
      <c r="A115" s="13"/>
      <c r="B115" s="13"/>
      <c r="C115" s="13"/>
      <c r="D115" s="13"/>
      <c r="E115" s="13"/>
      <c r="F115" s="13"/>
      <c r="G115" s="13"/>
      <c r="H115" s="13"/>
      <c r="I115" s="13"/>
      <c r="J115" s="13"/>
    </row>
    <row r="116" spans="1:10" x14ac:dyDescent="0.2">
      <c r="A116" s="13"/>
      <c r="B116" s="13"/>
      <c r="C116" s="13"/>
      <c r="D116" s="13"/>
      <c r="E116" s="13"/>
      <c r="F116" s="13"/>
      <c r="G116" s="13"/>
      <c r="H116" s="13"/>
      <c r="I116" s="13"/>
      <c r="J116" s="13"/>
    </row>
    <row r="117" spans="1:10" x14ac:dyDescent="0.2">
      <c r="A117" s="13"/>
      <c r="B117" s="13"/>
      <c r="C117" s="13"/>
      <c r="D117" s="13"/>
      <c r="E117" s="13"/>
      <c r="F117" s="13"/>
      <c r="G117" s="13"/>
      <c r="H117" s="13"/>
      <c r="I117" s="13"/>
      <c r="J117" s="13"/>
    </row>
    <row r="118" spans="1:10" x14ac:dyDescent="0.2">
      <c r="A118" s="13"/>
      <c r="B118" s="13"/>
      <c r="C118" s="13"/>
      <c r="D118" s="13"/>
      <c r="E118" s="13"/>
      <c r="F118" s="13"/>
      <c r="G118" s="13"/>
      <c r="H118" s="13"/>
      <c r="I118" s="13"/>
      <c r="J118" s="13"/>
    </row>
    <row r="119" spans="1:10" x14ac:dyDescent="0.2">
      <c r="A119" s="13"/>
      <c r="B119" s="13"/>
      <c r="C119" s="13"/>
      <c r="D119" s="13"/>
      <c r="E119" s="13"/>
      <c r="F119" s="13"/>
      <c r="G119" s="13"/>
      <c r="H119" s="13"/>
      <c r="I119" s="13"/>
      <c r="J119" s="13"/>
    </row>
    <row r="120" spans="1:10" x14ac:dyDescent="0.2">
      <c r="A120" s="13"/>
      <c r="B120" s="13"/>
      <c r="C120" s="13"/>
      <c r="D120" s="13"/>
      <c r="E120" s="13"/>
      <c r="F120" s="13"/>
      <c r="G120" s="13"/>
      <c r="H120" s="13"/>
      <c r="I120" s="13"/>
      <c r="J120" s="13"/>
    </row>
    <row r="121" spans="1:10" x14ac:dyDescent="0.2">
      <c r="A121" s="13"/>
      <c r="B121" s="13"/>
      <c r="C121" s="13"/>
      <c r="D121" s="13"/>
      <c r="E121" s="13"/>
      <c r="F121" s="13"/>
      <c r="G121" s="13"/>
      <c r="H121" s="13"/>
      <c r="I121" s="13"/>
      <c r="J121" s="13"/>
    </row>
    <row r="122" spans="1:10" x14ac:dyDescent="0.2">
      <c r="A122" s="13"/>
      <c r="B122" s="13"/>
      <c r="C122" s="13"/>
      <c r="D122" s="13"/>
      <c r="E122" s="13"/>
      <c r="F122" s="13"/>
      <c r="G122" s="13"/>
      <c r="H122" s="13"/>
      <c r="I122" s="13"/>
      <c r="J122" s="13"/>
    </row>
    <row r="123" spans="1:10" x14ac:dyDescent="0.2">
      <c r="A123" s="13"/>
      <c r="B123" s="13"/>
      <c r="C123" s="13"/>
      <c r="D123" s="13"/>
      <c r="E123" s="13"/>
      <c r="F123" s="13"/>
      <c r="G123" s="13"/>
      <c r="H123" s="13"/>
      <c r="I123" s="13"/>
      <c r="J123" s="13"/>
    </row>
    <row r="124" spans="1:10" x14ac:dyDescent="0.2">
      <c r="A124" s="13"/>
      <c r="B124" s="13"/>
      <c r="C124" s="13"/>
      <c r="D124" s="13"/>
      <c r="E124" s="13"/>
      <c r="F124" s="13"/>
      <c r="G124" s="13"/>
      <c r="H124" s="13"/>
      <c r="I124" s="13"/>
      <c r="J124" s="13"/>
    </row>
    <row r="125" spans="1:10" x14ac:dyDescent="0.2">
      <c r="A125" s="13"/>
      <c r="B125" s="13"/>
      <c r="C125" s="13"/>
      <c r="D125" s="13"/>
      <c r="E125" s="13"/>
      <c r="F125" s="13"/>
      <c r="G125" s="13"/>
      <c r="H125" s="13"/>
      <c r="I125" s="13"/>
      <c r="J125" s="13"/>
    </row>
    <row r="126" spans="1:10" x14ac:dyDescent="0.2">
      <c r="A126" s="13"/>
      <c r="B126" s="13"/>
      <c r="C126" s="13"/>
      <c r="D126" s="13"/>
      <c r="E126" s="13"/>
      <c r="F126" s="13"/>
      <c r="G126" s="13"/>
      <c r="H126" s="13"/>
      <c r="I126" s="13"/>
      <c r="J126" s="13"/>
    </row>
    <row r="127" spans="1:10" x14ac:dyDescent="0.2">
      <c r="A127" s="13"/>
      <c r="B127" s="13"/>
      <c r="C127" s="13"/>
      <c r="D127" s="13"/>
      <c r="E127" s="13"/>
      <c r="F127" s="13"/>
      <c r="G127" s="13"/>
      <c r="H127" s="13"/>
      <c r="I127" s="13"/>
      <c r="J127" s="13"/>
    </row>
    <row r="128" spans="1:10" x14ac:dyDescent="0.2">
      <c r="A128" s="13"/>
      <c r="B128" s="13"/>
      <c r="C128" s="13"/>
      <c r="D128" s="13"/>
      <c r="E128" s="13"/>
      <c r="F128" s="13"/>
      <c r="G128" s="13"/>
      <c r="H128" s="13"/>
      <c r="I128" s="13"/>
      <c r="J128" s="13"/>
    </row>
    <row r="129" spans="1:10" x14ac:dyDescent="0.2">
      <c r="A129" s="13"/>
      <c r="B129" s="13"/>
      <c r="C129" s="13"/>
      <c r="D129" s="13"/>
      <c r="E129" s="13"/>
      <c r="F129" s="13"/>
      <c r="G129" s="13"/>
      <c r="H129" s="13"/>
      <c r="I129" s="13"/>
      <c r="J129" s="13"/>
    </row>
    <row r="130" spans="1:10" x14ac:dyDescent="0.2">
      <c r="A130" s="13"/>
      <c r="B130" s="13"/>
      <c r="C130" s="13"/>
      <c r="D130" s="13"/>
      <c r="E130" s="13"/>
      <c r="F130" s="13"/>
      <c r="G130" s="13"/>
      <c r="H130" s="13"/>
      <c r="I130" s="13"/>
      <c r="J130" s="13"/>
    </row>
    <row r="131" spans="1:10" x14ac:dyDescent="0.2">
      <c r="A131" s="13"/>
      <c r="B131" s="13"/>
      <c r="C131" s="13"/>
      <c r="D131" s="13"/>
      <c r="E131" s="13"/>
      <c r="F131" s="13"/>
      <c r="G131" s="13"/>
      <c r="H131" s="13"/>
      <c r="I131" s="13"/>
      <c r="J131" s="13"/>
    </row>
    <row r="132" spans="1:10" x14ac:dyDescent="0.2">
      <c r="A132" s="13"/>
      <c r="B132" s="13"/>
      <c r="C132" s="13"/>
      <c r="D132" s="13"/>
      <c r="E132" s="13"/>
      <c r="F132" s="13"/>
      <c r="G132" s="13"/>
      <c r="H132" s="13"/>
      <c r="I132" s="13"/>
      <c r="J132" s="13"/>
    </row>
    <row r="133" spans="1:10" x14ac:dyDescent="0.2">
      <c r="A133" s="13"/>
      <c r="B133" s="13"/>
      <c r="C133" s="13"/>
      <c r="D133" s="13"/>
      <c r="E133" s="13"/>
      <c r="F133" s="13"/>
      <c r="G133" s="13"/>
      <c r="H133" s="13"/>
      <c r="I133" s="13"/>
      <c r="J133" s="13"/>
    </row>
    <row r="134" spans="1:10" x14ac:dyDescent="0.2">
      <c r="A134" s="13"/>
      <c r="B134" s="13"/>
      <c r="C134" s="13"/>
      <c r="D134" s="13"/>
      <c r="E134" s="13"/>
      <c r="F134" s="13"/>
      <c r="G134" s="13"/>
      <c r="H134" s="13"/>
      <c r="I134" s="13"/>
      <c r="J134" s="13"/>
    </row>
    <row r="135" spans="1:10" x14ac:dyDescent="0.2">
      <c r="A135" s="13"/>
      <c r="B135" s="13"/>
      <c r="C135" s="13"/>
      <c r="D135" s="13"/>
      <c r="E135" s="13"/>
      <c r="F135" s="13"/>
      <c r="G135" s="13"/>
      <c r="H135" s="13"/>
      <c r="I135" s="13"/>
      <c r="J135" s="13"/>
    </row>
    <row r="136" spans="1:10" x14ac:dyDescent="0.2">
      <c r="A136" s="13"/>
      <c r="B136" s="13"/>
      <c r="C136" s="13"/>
      <c r="D136" s="13"/>
      <c r="E136" s="13"/>
      <c r="F136" s="13"/>
      <c r="G136" s="13"/>
      <c r="H136" s="13"/>
      <c r="I136" s="13"/>
      <c r="J136" s="13"/>
    </row>
    <row r="137" spans="1:10" x14ac:dyDescent="0.2">
      <c r="A137" s="13"/>
      <c r="B137" s="13"/>
      <c r="C137" s="13"/>
      <c r="D137" s="13"/>
      <c r="E137" s="13"/>
      <c r="F137" s="13"/>
      <c r="G137" s="13"/>
      <c r="H137" s="13"/>
      <c r="I137" s="13"/>
      <c r="J137" s="13"/>
    </row>
    <row r="138" spans="1:10" x14ac:dyDescent="0.2">
      <c r="A138" s="13"/>
      <c r="B138" s="13"/>
      <c r="C138" s="13"/>
      <c r="D138" s="13"/>
      <c r="E138" s="13"/>
      <c r="F138" s="13"/>
      <c r="G138" s="13"/>
      <c r="H138" s="13"/>
      <c r="I138" s="13"/>
      <c r="J138" s="13"/>
    </row>
    <row r="139" spans="1:10" x14ac:dyDescent="0.2">
      <c r="A139" s="13"/>
      <c r="B139" s="13"/>
      <c r="C139" s="13"/>
      <c r="D139" s="13"/>
      <c r="E139" s="13"/>
      <c r="F139" s="13"/>
      <c r="G139" s="13"/>
      <c r="H139" s="13"/>
      <c r="I139" s="13"/>
      <c r="J139" s="13"/>
    </row>
    <row r="140" spans="1:10" x14ac:dyDescent="0.2">
      <c r="A140" s="13"/>
      <c r="B140" s="13"/>
      <c r="C140" s="13"/>
      <c r="D140" s="13"/>
      <c r="E140" s="13"/>
      <c r="F140" s="13"/>
      <c r="G140" s="13"/>
      <c r="H140" s="13"/>
      <c r="I140" s="13"/>
      <c r="J140" s="13"/>
    </row>
    <row r="141" spans="1:10" x14ac:dyDescent="0.2">
      <c r="A141" s="13"/>
      <c r="B141" s="13"/>
      <c r="C141" s="13"/>
      <c r="D141" s="13"/>
      <c r="E141" s="13"/>
      <c r="F141" s="13"/>
      <c r="G141" s="13"/>
      <c r="H141" s="13"/>
      <c r="I141" s="13"/>
      <c r="J141" s="13"/>
    </row>
    <row r="142" spans="1:10" x14ac:dyDescent="0.2">
      <c r="A142" s="13"/>
      <c r="B142" s="13"/>
      <c r="C142" s="13"/>
      <c r="D142" s="13"/>
      <c r="E142" s="13"/>
      <c r="F142" s="13"/>
      <c r="G142" s="13"/>
      <c r="H142" s="13"/>
      <c r="I142" s="13"/>
      <c r="J142" s="13"/>
    </row>
    <row r="143" spans="1:10" x14ac:dyDescent="0.2">
      <c r="A143" s="13"/>
      <c r="B143" s="13"/>
      <c r="C143" s="13"/>
      <c r="D143" s="13"/>
      <c r="E143" s="13"/>
      <c r="F143" s="13"/>
      <c r="G143" s="13"/>
      <c r="H143" s="13"/>
      <c r="I143" s="13"/>
      <c r="J143" s="13"/>
    </row>
    <row r="144" spans="1:10" x14ac:dyDescent="0.2">
      <c r="A144" s="13"/>
      <c r="B144" s="13"/>
      <c r="C144" s="13"/>
      <c r="D144" s="13"/>
      <c r="E144" s="13"/>
      <c r="F144" s="13"/>
      <c r="G144" s="13"/>
      <c r="H144" s="13"/>
      <c r="I144" s="13"/>
      <c r="J144" s="13"/>
    </row>
    <row r="145" spans="1:10" x14ac:dyDescent="0.2">
      <c r="A145" s="13"/>
      <c r="B145" s="13"/>
      <c r="C145" s="13"/>
      <c r="D145" s="13"/>
      <c r="E145" s="13"/>
      <c r="F145" s="13"/>
      <c r="G145" s="13"/>
      <c r="H145" s="13"/>
      <c r="I145" s="13"/>
      <c r="J145" s="13"/>
    </row>
    <row r="146" spans="1:10" x14ac:dyDescent="0.2">
      <c r="A146" s="13"/>
      <c r="B146" s="13"/>
      <c r="C146" s="13"/>
      <c r="D146" s="13"/>
      <c r="E146" s="13"/>
      <c r="F146" s="13"/>
      <c r="G146" s="13"/>
      <c r="H146" s="13"/>
      <c r="I146" s="13"/>
      <c r="J146" s="13"/>
    </row>
    <row r="147" spans="1:10" x14ac:dyDescent="0.2">
      <c r="A147" s="13"/>
      <c r="B147" s="13"/>
      <c r="C147" s="13"/>
      <c r="D147" s="13"/>
      <c r="E147" s="13"/>
      <c r="F147" s="13"/>
      <c r="G147" s="13"/>
      <c r="H147" s="13"/>
      <c r="I147" s="13"/>
      <c r="J147" s="13"/>
    </row>
    <row r="148" spans="1:10" x14ac:dyDescent="0.2">
      <c r="A148" s="13"/>
      <c r="B148" s="13"/>
      <c r="C148" s="13"/>
      <c r="D148" s="13"/>
      <c r="E148" s="13"/>
      <c r="F148" s="13"/>
      <c r="G148" s="13"/>
      <c r="H148" s="13"/>
      <c r="I148" s="13"/>
      <c r="J148" s="13"/>
    </row>
    <row r="149" spans="1:10" x14ac:dyDescent="0.2">
      <c r="A149" s="13"/>
      <c r="B149" s="13"/>
      <c r="C149" s="13"/>
      <c r="D149" s="13"/>
      <c r="E149" s="13"/>
      <c r="F149" s="13"/>
      <c r="G149" s="13"/>
      <c r="H149" s="13"/>
      <c r="I149" s="13"/>
      <c r="J149" s="13"/>
    </row>
    <row r="150" spans="1:10" x14ac:dyDescent="0.2">
      <c r="A150" s="13"/>
      <c r="B150" s="13"/>
      <c r="C150" s="13"/>
      <c r="D150" s="13"/>
      <c r="E150" s="13"/>
      <c r="F150" s="13"/>
      <c r="G150" s="13"/>
      <c r="H150" s="13"/>
      <c r="I150" s="13"/>
      <c r="J150" s="13"/>
    </row>
    <row r="151" spans="1:10" x14ac:dyDescent="0.2">
      <c r="A151" s="13"/>
      <c r="B151" s="13"/>
      <c r="C151" s="13"/>
      <c r="D151" s="13"/>
      <c r="E151" s="13"/>
      <c r="F151" s="13"/>
      <c r="G151" s="13"/>
      <c r="H151" s="13"/>
      <c r="I151" s="13"/>
      <c r="J151" s="13"/>
    </row>
    <row r="152" spans="1:10" x14ac:dyDescent="0.2">
      <c r="A152" s="13"/>
      <c r="B152" s="13"/>
      <c r="C152" s="13"/>
      <c r="D152" s="13"/>
      <c r="E152" s="13"/>
      <c r="F152" s="13"/>
      <c r="G152" s="13"/>
      <c r="H152" s="13"/>
      <c r="I152" s="13"/>
      <c r="J152" s="13"/>
    </row>
    <row r="153" spans="1:10" x14ac:dyDescent="0.2">
      <c r="A153" s="13"/>
      <c r="B153" s="13"/>
      <c r="C153" s="13"/>
      <c r="D153" s="13"/>
      <c r="E153" s="13"/>
      <c r="F153" s="13"/>
      <c r="G153" s="13"/>
      <c r="H153" s="13"/>
      <c r="I153" s="13"/>
      <c r="J153" s="13"/>
    </row>
    <row r="154" spans="1:10" x14ac:dyDescent="0.2">
      <c r="A154" s="13"/>
      <c r="B154" s="13"/>
      <c r="C154" s="13"/>
      <c r="D154" s="13"/>
      <c r="E154" s="13"/>
      <c r="F154" s="13"/>
      <c r="G154" s="13"/>
      <c r="H154" s="13"/>
      <c r="I154" s="13"/>
      <c r="J154" s="13"/>
    </row>
    <row r="155" spans="1:10" x14ac:dyDescent="0.2">
      <c r="A155" s="13"/>
      <c r="B155" s="13"/>
      <c r="C155" s="13"/>
      <c r="D155" s="13"/>
      <c r="E155" s="13"/>
      <c r="F155" s="13"/>
      <c r="G155" s="13"/>
      <c r="H155" s="13"/>
      <c r="I155" s="13"/>
      <c r="J155" s="13"/>
    </row>
    <row r="156" spans="1:10" x14ac:dyDescent="0.2">
      <c r="A156" s="13"/>
      <c r="B156" s="13"/>
      <c r="C156" s="13"/>
      <c r="D156" s="13"/>
      <c r="E156" s="13"/>
      <c r="F156" s="13"/>
      <c r="G156" s="13"/>
      <c r="H156" s="13"/>
      <c r="I156" s="13"/>
      <c r="J156" s="13"/>
    </row>
    <row r="157" spans="1:10" x14ac:dyDescent="0.2">
      <c r="A157" s="13"/>
      <c r="B157" s="13"/>
      <c r="C157" s="13"/>
      <c r="D157" s="13"/>
      <c r="E157" s="13"/>
      <c r="F157" s="13"/>
      <c r="G157" s="13"/>
      <c r="H157" s="13"/>
      <c r="I157" s="13"/>
      <c r="J157" s="13"/>
    </row>
    <row r="158" spans="1:10" x14ac:dyDescent="0.2">
      <c r="A158" s="13"/>
      <c r="B158" s="13"/>
      <c r="C158" s="13"/>
      <c r="D158" s="13"/>
      <c r="E158" s="13"/>
      <c r="F158" s="13"/>
      <c r="G158" s="13"/>
      <c r="H158" s="13"/>
      <c r="I158" s="13"/>
      <c r="J158" s="13"/>
    </row>
    <row r="159" spans="1:10" x14ac:dyDescent="0.2">
      <c r="A159" s="13"/>
      <c r="B159" s="13"/>
      <c r="C159" s="13"/>
      <c r="D159" s="13"/>
      <c r="E159" s="13"/>
      <c r="F159" s="13"/>
      <c r="G159" s="13"/>
      <c r="H159" s="13"/>
      <c r="I159" s="13"/>
      <c r="J159" s="13"/>
    </row>
    <row r="160" spans="1:10" x14ac:dyDescent="0.2">
      <c r="A160" s="13"/>
      <c r="B160" s="13"/>
      <c r="C160" s="13"/>
      <c r="D160" s="13"/>
      <c r="E160" s="13"/>
      <c r="F160" s="13"/>
      <c r="G160" s="13"/>
      <c r="H160" s="13"/>
      <c r="I160" s="13"/>
      <c r="J160" s="13"/>
    </row>
    <row r="161" spans="1:10" x14ac:dyDescent="0.2">
      <c r="A161" s="13"/>
      <c r="B161" s="13"/>
      <c r="C161" s="13"/>
      <c r="D161" s="13"/>
      <c r="E161" s="13"/>
      <c r="F161" s="13"/>
      <c r="G161" s="13"/>
      <c r="H161" s="13"/>
      <c r="I161" s="13"/>
      <c r="J161" s="13"/>
    </row>
    <row r="162" spans="1:10" x14ac:dyDescent="0.2">
      <c r="A162" s="13"/>
      <c r="B162" s="13"/>
      <c r="C162" s="13"/>
      <c r="D162" s="13"/>
      <c r="E162" s="13"/>
      <c r="F162" s="13"/>
      <c r="G162" s="13"/>
      <c r="H162" s="13"/>
      <c r="I162" s="13"/>
      <c r="J162" s="13"/>
    </row>
    <row r="163" spans="1:10" x14ac:dyDescent="0.2">
      <c r="A163" s="13"/>
      <c r="B163" s="13"/>
      <c r="C163" s="13"/>
      <c r="D163" s="13"/>
      <c r="E163" s="13"/>
      <c r="F163" s="13"/>
      <c r="G163" s="13"/>
      <c r="H163" s="13"/>
      <c r="I163" s="13"/>
      <c r="J163" s="13"/>
    </row>
    <row r="164" spans="1:10" x14ac:dyDescent="0.2">
      <c r="A164" s="13"/>
      <c r="B164" s="13"/>
      <c r="C164" s="13"/>
      <c r="D164" s="13"/>
      <c r="E164" s="13"/>
      <c r="F164" s="13"/>
      <c r="G164" s="13"/>
      <c r="H164" s="13"/>
      <c r="I164" s="13"/>
      <c r="J164" s="13"/>
    </row>
    <row r="165" spans="1:10" x14ac:dyDescent="0.2">
      <c r="A165" s="13"/>
      <c r="B165" s="13"/>
      <c r="C165" s="13"/>
      <c r="D165" s="13"/>
      <c r="E165" s="13"/>
      <c r="F165" s="13"/>
      <c r="G165" s="13"/>
      <c r="H165" s="13"/>
      <c r="I165" s="13"/>
      <c r="J165" s="13"/>
    </row>
    <row r="166" spans="1:10" x14ac:dyDescent="0.2">
      <c r="A166" s="13"/>
      <c r="B166" s="13"/>
      <c r="C166" s="13"/>
      <c r="D166" s="13"/>
      <c r="E166" s="13"/>
      <c r="F166" s="13"/>
      <c r="G166" s="13"/>
      <c r="H166" s="13"/>
      <c r="I166" s="13"/>
      <c r="J166" s="13"/>
    </row>
    <row r="167" spans="1:10" x14ac:dyDescent="0.2">
      <c r="A167" s="13"/>
      <c r="B167" s="13"/>
      <c r="C167" s="13"/>
      <c r="D167" s="13"/>
      <c r="E167" s="13"/>
      <c r="F167" s="13"/>
      <c r="G167" s="13"/>
      <c r="H167" s="13"/>
      <c r="I167" s="13"/>
      <c r="J167" s="13"/>
    </row>
    <row r="168" spans="1:10" x14ac:dyDescent="0.2">
      <c r="A168" s="13"/>
      <c r="B168" s="13"/>
      <c r="C168" s="13"/>
      <c r="D168" s="13"/>
      <c r="E168" s="13"/>
      <c r="F168" s="13"/>
      <c r="G168" s="13"/>
      <c r="H168" s="13"/>
      <c r="I168" s="13"/>
      <c r="J168" s="13"/>
    </row>
    <row r="169" spans="1:10" x14ac:dyDescent="0.2">
      <c r="A169" s="13"/>
      <c r="B169" s="13"/>
      <c r="C169" s="13"/>
      <c r="D169" s="13"/>
      <c r="E169" s="13"/>
      <c r="F169" s="13"/>
      <c r="G169" s="13"/>
      <c r="H169" s="13"/>
      <c r="I169" s="13"/>
      <c r="J169" s="13"/>
    </row>
    <row r="170" spans="1:10" x14ac:dyDescent="0.2">
      <c r="A170" s="13"/>
      <c r="B170" s="13"/>
      <c r="C170" s="13"/>
      <c r="D170" s="13"/>
      <c r="E170" s="13"/>
      <c r="F170" s="13"/>
      <c r="G170" s="13"/>
      <c r="H170" s="13"/>
      <c r="I170" s="13"/>
      <c r="J170" s="13"/>
    </row>
    <row r="171" spans="1:10" x14ac:dyDescent="0.2">
      <c r="A171" s="13"/>
      <c r="B171" s="13"/>
      <c r="C171" s="13"/>
      <c r="D171" s="13"/>
      <c r="E171" s="13"/>
      <c r="F171" s="13"/>
      <c r="G171" s="13"/>
      <c r="H171" s="13"/>
      <c r="I171" s="13"/>
      <c r="J171" s="13"/>
    </row>
    <row r="172" spans="1:10" x14ac:dyDescent="0.2">
      <c r="A172" s="13"/>
      <c r="B172" s="13"/>
      <c r="C172" s="13"/>
      <c r="D172" s="13"/>
      <c r="E172" s="13"/>
      <c r="F172" s="13"/>
      <c r="G172" s="13"/>
      <c r="H172" s="13"/>
      <c r="I172" s="13"/>
      <c r="J172" s="13"/>
    </row>
    <row r="173" spans="1:10" x14ac:dyDescent="0.2">
      <c r="A173" s="13"/>
      <c r="B173" s="13"/>
      <c r="C173" s="13"/>
      <c r="D173" s="13"/>
      <c r="E173" s="13"/>
      <c r="F173" s="13"/>
      <c r="G173" s="13"/>
      <c r="H173" s="13"/>
      <c r="I173" s="13"/>
      <c r="J173" s="13"/>
    </row>
    <row r="174" spans="1:10" x14ac:dyDescent="0.2">
      <c r="A174" s="13"/>
      <c r="B174" s="13"/>
      <c r="C174" s="13"/>
      <c r="D174" s="13"/>
      <c r="E174" s="13"/>
      <c r="F174" s="13"/>
      <c r="G174" s="13"/>
      <c r="H174" s="13"/>
      <c r="I174" s="13"/>
      <c r="J174" s="13"/>
    </row>
    <row r="175" spans="1:10" x14ac:dyDescent="0.2">
      <c r="A175" s="13"/>
      <c r="B175" s="13"/>
      <c r="C175" s="13"/>
      <c r="D175" s="13"/>
      <c r="E175" s="13"/>
      <c r="F175" s="13"/>
      <c r="G175" s="13"/>
      <c r="H175" s="13"/>
      <c r="I175" s="13"/>
      <c r="J175" s="13"/>
    </row>
    <row r="176" spans="1:10" x14ac:dyDescent="0.2">
      <c r="A176" s="13"/>
      <c r="B176" s="13"/>
      <c r="C176" s="13"/>
      <c r="D176" s="13"/>
      <c r="E176" s="13"/>
      <c r="F176" s="13"/>
      <c r="G176" s="13"/>
      <c r="H176" s="13"/>
      <c r="I176" s="13"/>
      <c r="J176" s="13"/>
    </row>
    <row r="177" spans="1:10" x14ac:dyDescent="0.2">
      <c r="A177" s="13"/>
      <c r="B177" s="13"/>
      <c r="C177" s="13"/>
      <c r="D177" s="13"/>
      <c r="E177" s="13"/>
      <c r="F177" s="13"/>
      <c r="G177" s="13"/>
      <c r="H177" s="13"/>
      <c r="I177" s="13"/>
      <c r="J177" s="13"/>
    </row>
    <row r="178" spans="1:10" x14ac:dyDescent="0.2">
      <c r="A178" s="13"/>
      <c r="B178" s="13"/>
      <c r="C178" s="13"/>
      <c r="D178" s="13"/>
      <c r="E178" s="13"/>
      <c r="F178" s="13"/>
      <c r="G178" s="13"/>
      <c r="H178" s="13"/>
      <c r="I178" s="13"/>
      <c r="J178" s="13"/>
    </row>
    <row r="179" spans="1:10" x14ac:dyDescent="0.2">
      <c r="A179" s="13"/>
      <c r="B179" s="13"/>
      <c r="C179" s="13"/>
      <c r="D179" s="13"/>
      <c r="E179" s="13"/>
      <c r="F179" s="13"/>
      <c r="G179" s="13"/>
      <c r="H179" s="13"/>
      <c r="I179" s="13"/>
      <c r="J179" s="13"/>
    </row>
    <row r="180" spans="1:10" x14ac:dyDescent="0.2">
      <c r="A180" s="13"/>
      <c r="B180" s="13"/>
      <c r="C180" s="13"/>
      <c r="D180" s="13"/>
      <c r="E180" s="13"/>
      <c r="F180" s="13"/>
      <c r="G180" s="13"/>
      <c r="H180" s="13"/>
      <c r="I180" s="13"/>
      <c r="J180" s="13"/>
    </row>
    <row r="181" spans="1:10" x14ac:dyDescent="0.2">
      <c r="A181" s="13"/>
      <c r="B181" s="13"/>
      <c r="C181" s="13"/>
      <c r="D181" s="13"/>
      <c r="E181" s="13"/>
      <c r="F181" s="13"/>
      <c r="G181" s="13"/>
      <c r="H181" s="13"/>
      <c r="I181" s="13"/>
      <c r="J181" s="13"/>
    </row>
    <row r="182" spans="1:10" x14ac:dyDescent="0.2">
      <c r="A182" s="13"/>
      <c r="B182" s="13"/>
      <c r="C182" s="13"/>
      <c r="D182" s="13"/>
      <c r="E182" s="13"/>
      <c r="F182" s="13"/>
      <c r="G182" s="13"/>
      <c r="H182" s="13"/>
      <c r="I182" s="13"/>
      <c r="J182" s="13"/>
    </row>
    <row r="183" spans="1:10" x14ac:dyDescent="0.2">
      <c r="A183" s="13"/>
      <c r="B183" s="13"/>
      <c r="C183" s="13"/>
      <c r="D183" s="13"/>
      <c r="E183" s="13"/>
      <c r="F183" s="13"/>
      <c r="G183" s="13"/>
      <c r="H183" s="13"/>
      <c r="I183" s="13"/>
      <c r="J183" s="13"/>
    </row>
    <row r="184" spans="1:10" x14ac:dyDescent="0.2">
      <c r="A184" s="13"/>
      <c r="B184" s="13"/>
      <c r="C184" s="13"/>
      <c r="D184" s="13"/>
      <c r="E184" s="13"/>
      <c r="F184" s="13"/>
      <c r="G184" s="13"/>
      <c r="H184" s="13"/>
      <c r="I184" s="13"/>
      <c r="J184" s="13"/>
    </row>
    <row r="185" spans="1:10" x14ac:dyDescent="0.2">
      <c r="A185" s="13"/>
      <c r="B185" s="13"/>
      <c r="C185" s="13"/>
      <c r="D185" s="13"/>
      <c r="E185" s="13"/>
      <c r="F185" s="13"/>
      <c r="G185" s="13"/>
      <c r="H185" s="13"/>
      <c r="I185" s="13"/>
      <c r="J185" s="13"/>
    </row>
    <row r="186" spans="1:10" x14ac:dyDescent="0.2">
      <c r="A186" s="13"/>
      <c r="B186" s="13"/>
      <c r="C186" s="13"/>
      <c r="D186" s="13"/>
      <c r="E186" s="13"/>
      <c r="F186" s="13"/>
      <c r="G186" s="13"/>
      <c r="H186" s="13"/>
      <c r="I186" s="13"/>
      <c r="J186" s="13"/>
    </row>
    <row r="187" spans="1:10" x14ac:dyDescent="0.2">
      <c r="A187" s="13"/>
      <c r="B187" s="13"/>
      <c r="C187" s="13"/>
      <c r="D187" s="13"/>
      <c r="E187" s="13"/>
      <c r="F187" s="13"/>
      <c r="G187" s="13"/>
      <c r="H187" s="13"/>
      <c r="I187" s="13"/>
      <c r="J187" s="13"/>
    </row>
    <row r="188" spans="1:10" x14ac:dyDescent="0.2">
      <c r="A188" s="13"/>
      <c r="B188" s="13"/>
      <c r="C188" s="13"/>
      <c r="D188" s="13"/>
      <c r="E188" s="13"/>
      <c r="F188" s="13"/>
      <c r="G188" s="13"/>
      <c r="H188" s="13"/>
      <c r="I188" s="13"/>
      <c r="J188" s="13"/>
    </row>
    <row r="189" spans="1:10" x14ac:dyDescent="0.2">
      <c r="A189" s="13"/>
      <c r="B189" s="13"/>
      <c r="C189" s="13"/>
      <c r="D189" s="13"/>
      <c r="E189" s="13"/>
      <c r="F189" s="13"/>
      <c r="G189" s="13"/>
      <c r="H189" s="13"/>
      <c r="I189" s="13"/>
      <c r="J189" s="13"/>
    </row>
    <row r="190" spans="1:10" x14ac:dyDescent="0.2">
      <c r="A190" s="13"/>
      <c r="B190" s="13"/>
      <c r="C190" s="13"/>
      <c r="D190" s="13"/>
      <c r="E190" s="13"/>
      <c r="F190" s="13"/>
      <c r="G190" s="13"/>
      <c r="H190" s="13"/>
      <c r="I190" s="13"/>
      <c r="J190" s="13"/>
    </row>
    <row r="191" spans="1:10" x14ac:dyDescent="0.2">
      <c r="A191" s="13"/>
      <c r="B191" s="13"/>
      <c r="C191" s="13"/>
      <c r="D191" s="13"/>
      <c r="E191" s="13"/>
      <c r="F191" s="13"/>
      <c r="G191" s="13"/>
      <c r="H191" s="13"/>
      <c r="I191" s="13"/>
      <c r="J191" s="13"/>
    </row>
    <row r="192" spans="1:10" x14ac:dyDescent="0.2">
      <c r="A192" s="13"/>
      <c r="B192" s="13"/>
      <c r="C192" s="13"/>
      <c r="D192" s="13"/>
      <c r="E192" s="13"/>
      <c r="F192" s="13"/>
      <c r="G192" s="13"/>
      <c r="H192" s="13"/>
      <c r="I192" s="13"/>
      <c r="J192" s="13"/>
    </row>
    <row r="193" spans="1:10" x14ac:dyDescent="0.2">
      <c r="A193" s="13"/>
      <c r="B193" s="13"/>
      <c r="C193" s="13"/>
      <c r="D193" s="13"/>
      <c r="E193" s="13"/>
      <c r="F193" s="13"/>
      <c r="G193" s="13"/>
      <c r="H193" s="13"/>
      <c r="I193" s="13"/>
      <c r="J193" s="13"/>
    </row>
    <row r="194" spans="1:10" x14ac:dyDescent="0.2">
      <c r="A194" s="13"/>
      <c r="B194" s="13"/>
      <c r="C194" s="13"/>
      <c r="D194" s="13"/>
      <c r="E194" s="13"/>
      <c r="F194" s="13"/>
      <c r="G194" s="13"/>
      <c r="H194" s="13"/>
      <c r="I194" s="13"/>
      <c r="J194" s="13"/>
    </row>
    <row r="195" spans="1:10" x14ac:dyDescent="0.2">
      <c r="A195" s="13"/>
      <c r="B195" s="13"/>
      <c r="C195" s="13"/>
      <c r="D195" s="13"/>
      <c r="E195" s="13"/>
      <c r="F195" s="13"/>
      <c r="G195" s="13"/>
      <c r="H195" s="13"/>
      <c r="I195" s="13"/>
      <c r="J195" s="13"/>
    </row>
    <row r="196" spans="1:10" x14ac:dyDescent="0.2">
      <c r="A196" s="13"/>
      <c r="B196" s="13"/>
      <c r="C196" s="13"/>
      <c r="D196" s="13"/>
      <c r="E196" s="13"/>
      <c r="F196" s="13"/>
      <c r="G196" s="13"/>
      <c r="H196" s="13"/>
      <c r="I196" s="13"/>
      <c r="J196" s="13"/>
    </row>
    <row r="197" spans="1:10" x14ac:dyDescent="0.2">
      <c r="A197" s="13"/>
      <c r="B197" s="13"/>
      <c r="C197" s="13"/>
      <c r="D197" s="13"/>
      <c r="E197" s="13"/>
      <c r="F197" s="13"/>
      <c r="G197" s="13"/>
      <c r="H197" s="13"/>
      <c r="I197" s="13"/>
      <c r="J197" s="13"/>
    </row>
    <row r="198" spans="1:10" x14ac:dyDescent="0.2">
      <c r="A198" s="13"/>
      <c r="B198" s="13"/>
      <c r="C198" s="13"/>
      <c r="D198" s="13"/>
      <c r="E198" s="13"/>
      <c r="F198" s="13"/>
      <c r="G198" s="13"/>
      <c r="H198" s="13"/>
      <c r="I198" s="13"/>
      <c r="J198" s="13"/>
    </row>
    <row r="199" spans="1:10" x14ac:dyDescent="0.2">
      <c r="A199" s="13"/>
      <c r="B199" s="13"/>
      <c r="C199" s="13"/>
      <c r="D199" s="13"/>
      <c r="E199" s="13"/>
      <c r="F199" s="13"/>
      <c r="G199" s="13"/>
      <c r="H199" s="13"/>
      <c r="I199" s="13"/>
      <c r="J199" s="13"/>
    </row>
    <row r="200" spans="1:10" x14ac:dyDescent="0.2">
      <c r="A200" s="13"/>
      <c r="B200" s="13"/>
      <c r="C200" s="13"/>
      <c r="D200" s="13"/>
      <c r="E200" s="13"/>
      <c r="F200" s="13"/>
      <c r="G200" s="13"/>
      <c r="H200" s="13"/>
      <c r="I200" s="13"/>
      <c r="J200" s="13"/>
    </row>
  </sheetData>
  <sheetProtection algorithmName="SHA-512" hashValue="G2+cjIhR+6pl5VoK4VZ9hNONLTzuH352cvwx2X5yrWnbD3OsUwm+AZQzu8gg1C2sVLslVdUTRUwg7nIi9ZHGnQ==" saltValue="B/PCiiiLfR5HKL7UJnYy6w==" spinCount="100000" sheet="1" objects="1" scenarios="1"/>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zoomScale="90" zoomScaleNormal="90" workbookViewId="0">
      <selection activeCell="B2" sqref="B2"/>
    </sheetView>
  </sheetViews>
  <sheetFormatPr defaultColWidth="9.28515625" defaultRowHeight="15" x14ac:dyDescent="0.2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x14ac:dyDescent="0.25">
      <c r="A3" s="103">
        <v>1</v>
      </c>
      <c r="B3"/>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x14ac:dyDescent="0.25">
      <c r="A4" s="103">
        <v>2</v>
      </c>
      <c r="B4"/>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x14ac:dyDescent="0.25">
      <c r="A5" s="103">
        <v>3</v>
      </c>
      <c r="B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25">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
      <c r="A41" s="30" t="s">
        <v>59</v>
      </c>
      <c r="B41" s="121">
        <f>COUNT(B3:AE37)</f>
        <v>0</v>
      </c>
      <c r="C41" s="121">
        <f>COUNT(B51:AE85)</f>
        <v>0</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25">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2" t="e">
        <f>SKEW(B3:AE37)</f>
        <v>#DIV/0!</v>
      </c>
      <c r="C45" s="122"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x14ac:dyDescent="0.25">
      <c r="A51" s="106">
        <v>1</v>
      </c>
      <c r="B51" s="107" t="str">
        <f>IF(B3&gt;0,LN(B3),"")</f>
        <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x14ac:dyDescent="0.25">
      <c r="A52" s="106">
        <v>2</v>
      </c>
      <c r="B52" s="107" t="str">
        <f t="shared" ref="B52:L52" si="4">IF(B4&gt;0,LN(B4),"")</f>
        <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x14ac:dyDescent="0.25">
      <c r="A53" s="106">
        <v>3</v>
      </c>
      <c r="B53" s="107" t="str">
        <f t="shared" ref="B53:L53" si="6">IF(B5&gt;0,LN(B5),"")</f>
        <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x14ac:dyDescent="0.25">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x14ac:dyDescent="0.25">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x14ac:dyDescent="0.25">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x14ac:dyDescent="0.25">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x14ac:dyDescent="0.25">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x14ac:dyDescent="0.25">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x14ac:dyDescent="0.25">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x14ac:dyDescent="0.25">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x14ac:dyDescent="0.25">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x14ac:dyDescent="0.25">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x14ac:dyDescent="0.25">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x14ac:dyDescent="0.25">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x14ac:dyDescent="0.25">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x14ac:dyDescent="0.25">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x14ac:dyDescent="0.25">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x14ac:dyDescent="0.25">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x14ac:dyDescent="0.25">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x14ac:dyDescent="0.25">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x14ac:dyDescent="0.25">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x14ac:dyDescent="0.25">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x14ac:dyDescent="0.25">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x14ac:dyDescent="0.25">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x14ac:dyDescent="0.25">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x14ac:dyDescent="0.25">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x14ac:dyDescent="0.25">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x14ac:dyDescent="0.25">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x14ac:dyDescent="0.25">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x14ac:dyDescent="0.25">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x14ac:dyDescent="0.25">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x14ac:dyDescent="0.25">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x14ac:dyDescent="0.25">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x14ac:dyDescent="0.25">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x14ac:dyDescent="0.25">
      <c r="B86" s="36"/>
      <c r="C86" s="36"/>
      <c r="D86" s="36"/>
      <c r="E86" s="36"/>
      <c r="F86" s="36"/>
    </row>
    <row r="87" spans="1:31" x14ac:dyDescent="0.25">
      <c r="A87" s="211" t="s">
        <v>120</v>
      </c>
      <c r="B87" s="212"/>
      <c r="C87" s="34">
        <f>COUNT(B51:AE85)</f>
        <v>0</v>
      </c>
    </row>
    <row r="88" spans="1:31" x14ac:dyDescent="0.25">
      <c r="B88" s="37"/>
      <c r="C88" s="37"/>
      <c r="D88" s="37"/>
      <c r="E88" s="37"/>
    </row>
    <row r="92" spans="1:31" x14ac:dyDescent="0.25">
      <c r="A92" s="38" t="s">
        <v>121</v>
      </c>
      <c r="D92" s="108" t="e">
        <f>AVERAGE(B51:AE85)</f>
        <v>#DIV/0!</v>
      </c>
    </row>
    <row r="93" spans="1:31" x14ac:dyDescent="0.25">
      <c r="E93" s="37"/>
    </row>
    <row r="98" spans="1:5" x14ac:dyDescent="0.25">
      <c r="D98" s="37"/>
    </row>
    <row r="102" spans="1:5" x14ac:dyDescent="0.25">
      <c r="E102" s="34" t="e">
        <f>VAR(B51:AE85)</f>
        <v>#DIV/0!</v>
      </c>
    </row>
    <row r="103" spans="1:5" x14ac:dyDescent="0.25">
      <c r="A103" s="39" t="s">
        <v>122</v>
      </c>
    </row>
    <row r="108" spans="1:5" x14ac:dyDescent="0.25">
      <c r="A108" s="110" t="s">
        <v>123</v>
      </c>
      <c r="C108" s="109">
        <f>3</f>
        <v>3</v>
      </c>
    </row>
    <row r="110" spans="1:5" x14ac:dyDescent="0.25">
      <c r="A110" s="39" t="s">
        <v>124</v>
      </c>
    </row>
    <row r="114" spans="1:6" x14ac:dyDescent="0.25">
      <c r="A114" s="210" t="s">
        <v>125</v>
      </c>
      <c r="B114" s="210"/>
      <c r="C114" s="210"/>
      <c r="F114" s="34" t="e">
        <f>EXP(4*E102)+2*EXP(3*E102)+3*EXP(2*E102)-3</f>
        <v>#DIV/0!</v>
      </c>
    </row>
    <row r="117" spans="1:6" x14ac:dyDescent="0.25">
      <c r="A117" s="208" t="s">
        <v>126</v>
      </c>
      <c r="B117" s="208"/>
      <c r="C117" s="208"/>
      <c r="F117" s="34" t="e">
        <f>C108*(EXP(E102)-1)^2</f>
        <v>#DIV/0!</v>
      </c>
    </row>
    <row r="121" spans="1:6" x14ac:dyDescent="0.25">
      <c r="C121" s="77" t="e">
        <f>F114/F117+3*(1-1/C108)</f>
        <v>#DIV/0!</v>
      </c>
    </row>
    <row r="124" spans="1:6" x14ac:dyDescent="0.25">
      <c r="A124" s="39" t="s">
        <v>127</v>
      </c>
    </row>
    <row r="125" spans="1:6" x14ac:dyDescent="0.25">
      <c r="F125" s="78" t="e">
        <f>SQRT(EXP(E102)-1)*(EXP(E102)+2)/SQRT(C108)</f>
        <v>#DIV/0!</v>
      </c>
    </row>
    <row r="128" spans="1:6" x14ac:dyDescent="0.25">
      <c r="A128" s="213" t="s">
        <v>128</v>
      </c>
      <c r="B128" s="208"/>
      <c r="C128" s="208"/>
      <c r="D128" s="208"/>
    </row>
    <row r="130" spans="1:11" x14ac:dyDescent="0.25">
      <c r="A130" s="39" t="s">
        <v>129</v>
      </c>
      <c r="E130" s="34" t="s">
        <v>130</v>
      </c>
    </row>
    <row r="133" spans="1:11" x14ac:dyDescent="0.25">
      <c r="A133" s="209" t="s">
        <v>131</v>
      </c>
      <c r="B133" s="210"/>
      <c r="C133" s="210"/>
      <c r="D133" s="210"/>
      <c r="E133" s="210"/>
      <c r="F133" s="210"/>
      <c r="G133" s="210"/>
      <c r="H133" s="210"/>
      <c r="I133" s="210"/>
    </row>
    <row r="134" spans="1:11" x14ac:dyDescent="0.25">
      <c r="A134" s="208"/>
      <c r="B134" s="208"/>
      <c r="C134" s="208"/>
      <c r="D134" s="208"/>
      <c r="E134" s="208"/>
    </row>
    <row r="136" spans="1:11" x14ac:dyDescent="0.25">
      <c r="A136" s="209" t="s">
        <v>132</v>
      </c>
      <c r="B136" s="210"/>
      <c r="C136" s="210"/>
      <c r="D136" s="210"/>
      <c r="E136" s="210"/>
      <c r="F136" s="208"/>
      <c r="G136" s="208"/>
      <c r="H136" s="208"/>
      <c r="I136" s="208"/>
      <c r="J136" s="90" t="e">
        <f>+'lognormal z-stat'!AF7</f>
        <v>#DIV/0!</v>
      </c>
      <c r="K136" s="110" t="s">
        <v>133</v>
      </c>
    </row>
    <row r="138" spans="1:11" x14ac:dyDescent="0.25">
      <c r="A138" s="209" t="s">
        <v>134</v>
      </c>
      <c r="B138" s="210"/>
      <c r="C138" s="210"/>
    </row>
    <row r="146" spans="1:5" x14ac:dyDescent="0.25">
      <c r="A146" s="34" t="s">
        <v>135</v>
      </c>
      <c r="D146" s="34" t="e">
        <f>EXP(D92+E102/2)</f>
        <v>#DIV/0!</v>
      </c>
    </row>
    <row r="149" spans="1:5" x14ac:dyDescent="0.25">
      <c r="A149" s="34" t="s">
        <v>136</v>
      </c>
      <c r="D149" s="34" t="e">
        <f>EXP(2*D92+E102)</f>
        <v>#DIV/0!</v>
      </c>
    </row>
    <row r="153" spans="1:5" x14ac:dyDescent="0.25">
      <c r="A153" s="34" t="s">
        <v>137</v>
      </c>
      <c r="D153" s="34" t="e">
        <f>EXP(E102)-1</f>
        <v>#DIV/0!</v>
      </c>
    </row>
    <row r="157" spans="1:5" x14ac:dyDescent="0.25">
      <c r="A157" s="34" t="s">
        <v>138</v>
      </c>
      <c r="E157" s="34" t="e">
        <f>(E102)/C87+(E102^2)/(2*(C87-1))</f>
        <v>#DIV/0!</v>
      </c>
    </row>
    <row r="161" spans="1:8" x14ac:dyDescent="0.25">
      <c r="A161" s="34" t="s">
        <v>139</v>
      </c>
      <c r="H161" s="34" t="e">
        <f>SQRT(C108*D149*D153+C108^2*D149*E157)</f>
        <v>#DIV/0!</v>
      </c>
    </row>
    <row r="165" spans="1:8" x14ac:dyDescent="0.25">
      <c r="A165" s="34" t="s">
        <v>140</v>
      </c>
      <c r="D165" s="41" t="e">
        <f>D146+(J136/C108)*H161</f>
        <v>#DIV/0!</v>
      </c>
      <c r="E165" s="42"/>
    </row>
    <row r="170" spans="1:8" x14ac:dyDescent="0.25">
      <c r="A170" s="22"/>
      <c r="B170" s="43"/>
    </row>
  </sheetData>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H10" activePane="bottomRight" state="frozen"/>
      <selection pane="topRight" activeCell="B47" sqref="B47"/>
      <selection pane="bottomLeft" activeCell="B47" sqref="B47"/>
      <selection pane="bottomRight" activeCell="AE98" sqref="AE98"/>
    </sheetView>
  </sheetViews>
  <sheetFormatPr defaultColWidth="9.28515625" defaultRowHeight="15" x14ac:dyDescent="0.2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x14ac:dyDescent="0.25">
      <c r="P2" s="34" t="s">
        <v>141</v>
      </c>
    </row>
    <row r="3" spans="1:32" x14ac:dyDescent="0.25">
      <c r="N3" s="34" t="s">
        <v>142</v>
      </c>
    </row>
    <row r="4" spans="1:32" x14ac:dyDescent="0.25">
      <c r="N4" s="34" t="s">
        <v>143</v>
      </c>
    </row>
    <row r="5" spans="1:32" x14ac:dyDescent="0.25">
      <c r="A5" s="44" t="s">
        <v>144</v>
      </c>
      <c r="B5" s="44" t="s">
        <v>145</v>
      </c>
      <c r="C5" s="44"/>
      <c r="V5" s="34" t="s">
        <v>146</v>
      </c>
    </row>
    <row r="6" spans="1:32" x14ac:dyDescent="0.25">
      <c r="M6" s="45"/>
      <c r="AD6" s="34" t="s">
        <v>147</v>
      </c>
      <c r="AE6" s="34" t="s">
        <v>148</v>
      </c>
      <c r="AF6" s="34" t="s">
        <v>149</v>
      </c>
    </row>
    <row r="7" spans="1:32" ht="30.75" thickBot="1" x14ac:dyDescent="0.3">
      <c r="A7" s="46">
        <v>0.10100000000000001</v>
      </c>
      <c r="D7" s="77" t="e">
        <f>+'Lognormal Template'!C121</f>
        <v>#DIV/0!</v>
      </c>
      <c r="F7" s="78" t="e">
        <f>+'Lognormal Template'!F125</f>
        <v>#DIV/0!</v>
      </c>
      <c r="AD7" s="203" t="s">
        <v>150</v>
      </c>
      <c r="AE7" s="202" t="e">
        <f>SMALL($AE$10:$AE$108,COUNTIF($AE$10:$AE$108,"&lt;0.99")+1)</f>
        <v>#DIV/0!</v>
      </c>
      <c r="AF7" s="202" t="e">
        <f>VLOOKUP(AE7,$AE$10:$AF$108,2,FALSE)</f>
        <v>#DIV/0!</v>
      </c>
    </row>
    <row r="8" spans="1:32" ht="15.75" thickTop="1" x14ac:dyDescent="0.25">
      <c r="A8" s="47"/>
      <c r="B8" s="47"/>
      <c r="C8" s="47"/>
      <c r="D8" s="47"/>
      <c r="E8" s="47"/>
      <c r="F8" s="47"/>
      <c r="G8" s="47"/>
      <c r="H8" s="47"/>
      <c r="I8" s="47"/>
      <c r="J8" s="47"/>
      <c r="K8" s="47"/>
      <c r="L8" s="47"/>
      <c r="M8" s="47"/>
      <c r="N8" s="47"/>
      <c r="O8" s="47"/>
      <c r="P8" s="47"/>
      <c r="Q8" s="47"/>
      <c r="R8" s="47"/>
      <c r="S8" s="47"/>
      <c r="T8" s="47"/>
      <c r="U8" s="47"/>
      <c r="V8" s="40"/>
      <c r="W8" s="40"/>
      <c r="X8" s="40"/>
    </row>
    <row r="9" spans="1:32" x14ac:dyDescent="0.25">
      <c r="B9" s="34">
        <v>-5</v>
      </c>
      <c r="C9" s="48" t="s">
        <v>151</v>
      </c>
      <c r="G9" s="34" t="e">
        <f t="shared" ref="G9:G72" si="0">(1-($F$7/6)*(3*B9-B9^3)+(($D$7-3)*(3-6*B9^2+B9^4))/24)</f>
        <v>#DIV/0!</v>
      </c>
      <c r="N9" s="34">
        <f t="shared" ref="N9:N72" si="1">NORMDIST(B9,0,1,FALSE)</f>
        <v>1.4867195147342977E-6</v>
      </c>
      <c r="P9" s="34" t="e">
        <f t="shared" ref="P9:P72" si="2">G9*N9</f>
        <v>#DIV/0!</v>
      </c>
      <c r="V9" s="34" t="e">
        <f t="shared" ref="V9:V72" si="3">ABS(P9)</f>
        <v>#DIV/0!</v>
      </c>
      <c r="Y9" s="34" t="e">
        <f>($A$7/2)*V9</f>
        <v>#DIV/0!</v>
      </c>
      <c r="AD9" s="34" t="e">
        <f>Y9</f>
        <v>#DIV/0!</v>
      </c>
      <c r="AE9" s="34" t="e">
        <f t="shared" ref="AE9:AE72" si="4">AD9/SUM($Y$9:$Y$108)</f>
        <v>#DIV/0!</v>
      </c>
    </row>
    <row r="10" spans="1:32" x14ac:dyDescent="0.25">
      <c r="A10" s="34">
        <v>1</v>
      </c>
      <c r="B10" s="34">
        <f t="shared" ref="B10:B73" si="5">$B$9+A10*$A$7</f>
        <v>-4.899</v>
      </c>
      <c r="G10" s="34" t="e">
        <f t="shared" si="0"/>
        <v>#DIV/0!</v>
      </c>
      <c r="N10" s="34">
        <f t="shared" si="1"/>
        <v>2.4509397556839956E-6</v>
      </c>
      <c r="P10" s="34" t="e">
        <f t="shared" si="2"/>
        <v>#DIV/0!</v>
      </c>
      <c r="V10" s="34" t="e">
        <f t="shared" si="3"/>
        <v>#DIV/0!</v>
      </c>
      <c r="Y10" s="34" t="e">
        <f t="shared" ref="Y10:Y73" si="6">($A$7)*V10</f>
        <v>#DIV/0!</v>
      </c>
      <c r="AD10" s="34" t="e">
        <f t="shared" ref="AD10:AD73" si="7">Y10+AD9</f>
        <v>#DIV/0!</v>
      </c>
      <c r="AE10" s="34" t="e">
        <f t="shared" si="4"/>
        <v>#DIV/0!</v>
      </c>
      <c r="AF10" s="34">
        <f>B10</f>
        <v>-4.899</v>
      </c>
    </row>
    <row r="11" spans="1:32" x14ac:dyDescent="0.25">
      <c r="A11" s="34">
        <v>2</v>
      </c>
      <c r="B11" s="34">
        <f t="shared" si="5"/>
        <v>-4.798</v>
      </c>
      <c r="G11" s="34" t="e">
        <f t="shared" si="0"/>
        <v>#DIV/0!</v>
      </c>
      <c r="N11" s="34">
        <f t="shared" si="1"/>
        <v>3.9995026854766194E-6</v>
      </c>
      <c r="P11" s="34" t="e">
        <f t="shared" si="2"/>
        <v>#DIV/0!</v>
      </c>
      <c r="V11" s="34" t="e">
        <f t="shared" si="3"/>
        <v>#DIV/0!</v>
      </c>
      <c r="Y11" s="34" t="e">
        <f t="shared" si="6"/>
        <v>#DIV/0!</v>
      </c>
      <c r="AD11" s="34" t="e">
        <f t="shared" si="7"/>
        <v>#DIV/0!</v>
      </c>
      <c r="AE11" s="34" t="e">
        <f t="shared" si="4"/>
        <v>#DIV/0!</v>
      </c>
      <c r="AF11" s="34">
        <f t="shared" ref="AF11:AF74" si="8">B11</f>
        <v>-4.798</v>
      </c>
    </row>
    <row r="12" spans="1:32" x14ac:dyDescent="0.25">
      <c r="A12" s="34">
        <v>3</v>
      </c>
      <c r="B12" s="34">
        <f t="shared" si="5"/>
        <v>-4.6970000000000001</v>
      </c>
      <c r="G12" s="34" t="e">
        <f t="shared" si="0"/>
        <v>#DIV/0!</v>
      </c>
      <c r="N12" s="34">
        <f t="shared" si="1"/>
        <v>6.4602468217096111E-6</v>
      </c>
      <c r="P12" s="34" t="e">
        <f t="shared" si="2"/>
        <v>#DIV/0!</v>
      </c>
      <c r="V12" s="34" t="e">
        <f t="shared" si="3"/>
        <v>#DIV/0!</v>
      </c>
      <c r="Y12" s="34" t="e">
        <f t="shared" si="6"/>
        <v>#DIV/0!</v>
      </c>
      <c r="AD12" s="34" t="e">
        <f t="shared" si="7"/>
        <v>#DIV/0!</v>
      </c>
      <c r="AE12" s="34" t="e">
        <f t="shared" si="4"/>
        <v>#DIV/0!</v>
      </c>
      <c r="AF12" s="34">
        <f t="shared" si="8"/>
        <v>-4.6970000000000001</v>
      </c>
    </row>
    <row r="13" spans="1:32" x14ac:dyDescent="0.25">
      <c r="A13" s="34">
        <v>4</v>
      </c>
      <c r="B13" s="34">
        <f t="shared" si="5"/>
        <v>-4.5960000000000001</v>
      </c>
      <c r="G13" s="34" t="e">
        <f t="shared" si="0"/>
        <v>#DIV/0!</v>
      </c>
      <c r="N13" s="34">
        <f t="shared" si="1"/>
        <v>1.0329088331249594E-5</v>
      </c>
      <c r="P13" s="34" t="e">
        <f t="shared" si="2"/>
        <v>#DIV/0!</v>
      </c>
      <c r="V13" s="34" t="e">
        <f t="shared" si="3"/>
        <v>#DIV/0!</v>
      </c>
      <c r="Y13" s="34" t="e">
        <f t="shared" si="6"/>
        <v>#DIV/0!</v>
      </c>
      <c r="AD13" s="34" t="e">
        <f t="shared" si="7"/>
        <v>#DIV/0!</v>
      </c>
      <c r="AE13" s="34" t="e">
        <f t="shared" si="4"/>
        <v>#DIV/0!</v>
      </c>
      <c r="AF13" s="34">
        <f t="shared" si="8"/>
        <v>-4.5960000000000001</v>
      </c>
    </row>
    <row r="14" spans="1:32" x14ac:dyDescent="0.25">
      <c r="A14" s="34">
        <v>5</v>
      </c>
      <c r="B14" s="34">
        <f t="shared" si="5"/>
        <v>-4.4950000000000001</v>
      </c>
      <c r="G14" s="34" t="e">
        <f t="shared" si="0"/>
        <v>#DIV/0!</v>
      </c>
      <c r="N14" s="34">
        <f t="shared" si="1"/>
        <v>1.6347247339999862E-5</v>
      </c>
      <c r="P14" s="34" t="e">
        <f t="shared" si="2"/>
        <v>#DIV/0!</v>
      </c>
      <c r="V14" s="34" t="e">
        <f t="shared" si="3"/>
        <v>#DIV/0!</v>
      </c>
      <c r="Y14" s="34" t="e">
        <f t="shared" si="6"/>
        <v>#DIV/0!</v>
      </c>
      <c r="AD14" s="34" t="e">
        <f t="shared" si="7"/>
        <v>#DIV/0!</v>
      </c>
      <c r="AE14" s="34" t="e">
        <f t="shared" si="4"/>
        <v>#DIV/0!</v>
      </c>
      <c r="AF14" s="34">
        <f t="shared" si="8"/>
        <v>-4.4950000000000001</v>
      </c>
    </row>
    <row r="15" spans="1:32" x14ac:dyDescent="0.25">
      <c r="A15" s="34">
        <v>6</v>
      </c>
      <c r="B15" s="34">
        <f t="shared" si="5"/>
        <v>-4.3940000000000001</v>
      </c>
      <c r="G15" s="34" t="e">
        <f t="shared" si="0"/>
        <v>#DIV/0!</v>
      </c>
      <c r="N15" s="34">
        <f t="shared" si="1"/>
        <v>2.5609260510355175E-5</v>
      </c>
      <c r="P15" s="34" t="e">
        <f t="shared" si="2"/>
        <v>#DIV/0!</v>
      </c>
      <c r="V15" s="34" t="e">
        <f t="shared" si="3"/>
        <v>#DIV/0!</v>
      </c>
      <c r="Y15" s="34" t="e">
        <f t="shared" si="6"/>
        <v>#DIV/0!</v>
      </c>
      <c r="AD15" s="34" t="e">
        <f t="shared" si="7"/>
        <v>#DIV/0!</v>
      </c>
      <c r="AE15" s="34" t="e">
        <f t="shared" si="4"/>
        <v>#DIV/0!</v>
      </c>
      <c r="AF15" s="34">
        <f t="shared" si="8"/>
        <v>-4.3940000000000001</v>
      </c>
    </row>
    <row r="16" spans="1:32" x14ac:dyDescent="0.25">
      <c r="A16" s="34">
        <v>7</v>
      </c>
      <c r="B16" s="34">
        <f t="shared" si="5"/>
        <v>-4.2930000000000001</v>
      </c>
      <c r="G16" s="34" t="e">
        <f t="shared" si="0"/>
        <v>#DIV/0!</v>
      </c>
      <c r="N16" s="34">
        <f t="shared" si="1"/>
        <v>3.97117663248513E-5</v>
      </c>
      <c r="P16" s="34" t="e">
        <f t="shared" si="2"/>
        <v>#DIV/0!</v>
      </c>
      <c r="V16" s="34" t="e">
        <f t="shared" si="3"/>
        <v>#DIV/0!</v>
      </c>
      <c r="Y16" s="34" t="e">
        <f t="shared" si="6"/>
        <v>#DIV/0!</v>
      </c>
      <c r="AD16" s="34" t="e">
        <f t="shared" si="7"/>
        <v>#DIV/0!</v>
      </c>
      <c r="AE16" s="34" t="e">
        <f t="shared" si="4"/>
        <v>#DIV/0!</v>
      </c>
      <c r="AF16" s="34">
        <f t="shared" si="8"/>
        <v>-4.2930000000000001</v>
      </c>
    </row>
    <row r="17" spans="1:32" x14ac:dyDescent="0.25">
      <c r="A17" s="34">
        <v>8</v>
      </c>
      <c r="B17" s="34">
        <f t="shared" si="5"/>
        <v>-4.1920000000000002</v>
      </c>
      <c r="G17" s="34" t="e">
        <f t="shared" si="0"/>
        <v>#DIV/0!</v>
      </c>
      <c r="N17" s="34">
        <f t="shared" si="1"/>
        <v>6.0955252216615318E-5</v>
      </c>
      <c r="P17" s="34" t="e">
        <f t="shared" si="2"/>
        <v>#DIV/0!</v>
      </c>
      <c r="V17" s="34" t="e">
        <f t="shared" si="3"/>
        <v>#DIV/0!</v>
      </c>
      <c r="Y17" s="34" t="e">
        <f t="shared" si="6"/>
        <v>#DIV/0!</v>
      </c>
      <c r="AD17" s="34" t="e">
        <f t="shared" si="7"/>
        <v>#DIV/0!</v>
      </c>
      <c r="AE17" s="34" t="e">
        <f t="shared" si="4"/>
        <v>#DIV/0!</v>
      </c>
      <c r="AF17" s="34">
        <f t="shared" si="8"/>
        <v>-4.1920000000000002</v>
      </c>
    </row>
    <row r="18" spans="1:32" x14ac:dyDescent="0.25">
      <c r="A18" s="34">
        <v>9</v>
      </c>
      <c r="B18" s="34">
        <f t="shared" si="5"/>
        <v>-4.0910000000000002</v>
      </c>
      <c r="G18" s="34" t="e">
        <f t="shared" si="0"/>
        <v>#DIV/0!</v>
      </c>
      <c r="N18" s="34">
        <f t="shared" si="1"/>
        <v>9.2613185614433534E-5</v>
      </c>
      <c r="P18" s="34" t="e">
        <f t="shared" si="2"/>
        <v>#DIV/0!</v>
      </c>
      <c r="V18" s="34" t="e">
        <f t="shared" si="3"/>
        <v>#DIV/0!</v>
      </c>
      <c r="Y18" s="34" t="e">
        <f t="shared" si="6"/>
        <v>#DIV/0!</v>
      </c>
      <c r="AD18" s="34" t="e">
        <f t="shared" si="7"/>
        <v>#DIV/0!</v>
      </c>
      <c r="AE18" s="34" t="e">
        <f t="shared" si="4"/>
        <v>#DIV/0!</v>
      </c>
      <c r="AF18" s="34">
        <f t="shared" si="8"/>
        <v>-4.0910000000000002</v>
      </c>
    </row>
    <row r="19" spans="1:32" x14ac:dyDescent="0.25">
      <c r="A19" s="34">
        <v>10</v>
      </c>
      <c r="B19" s="34">
        <f t="shared" si="5"/>
        <v>-3.99</v>
      </c>
      <c r="G19" s="34" t="e">
        <f t="shared" si="0"/>
        <v>#DIV/0!</v>
      </c>
      <c r="N19" s="34">
        <f t="shared" si="1"/>
        <v>1.3928497646575994E-4</v>
      </c>
      <c r="P19" s="34" t="e">
        <f t="shared" si="2"/>
        <v>#DIV/0!</v>
      </c>
      <c r="V19" s="34" t="e">
        <f t="shared" si="3"/>
        <v>#DIV/0!</v>
      </c>
      <c r="Y19" s="34" t="e">
        <f t="shared" si="6"/>
        <v>#DIV/0!</v>
      </c>
      <c r="AD19" s="34" t="e">
        <f t="shared" si="7"/>
        <v>#DIV/0!</v>
      </c>
      <c r="AE19" s="34" t="e">
        <f t="shared" si="4"/>
        <v>#DIV/0!</v>
      </c>
      <c r="AF19" s="34">
        <f t="shared" si="8"/>
        <v>-3.99</v>
      </c>
    </row>
    <row r="20" spans="1:32" x14ac:dyDescent="0.25">
      <c r="A20" s="34">
        <v>11</v>
      </c>
      <c r="B20" s="34">
        <f t="shared" si="5"/>
        <v>-3.8890000000000002</v>
      </c>
      <c r="G20" s="34" t="e">
        <f t="shared" si="0"/>
        <v>#DIV/0!</v>
      </c>
      <c r="N20" s="34">
        <f t="shared" si="1"/>
        <v>2.0735069214939127E-4</v>
      </c>
      <c r="P20" s="34" t="e">
        <f t="shared" si="2"/>
        <v>#DIV/0!</v>
      </c>
      <c r="V20" s="34" t="e">
        <f t="shared" si="3"/>
        <v>#DIV/0!</v>
      </c>
      <c r="Y20" s="34" t="e">
        <f t="shared" si="6"/>
        <v>#DIV/0!</v>
      </c>
      <c r="AD20" s="34" t="e">
        <f t="shared" si="7"/>
        <v>#DIV/0!</v>
      </c>
      <c r="AE20" s="34" t="e">
        <f t="shared" si="4"/>
        <v>#DIV/0!</v>
      </c>
      <c r="AF20" s="34">
        <f t="shared" si="8"/>
        <v>-3.8890000000000002</v>
      </c>
    </row>
    <row r="21" spans="1:32" x14ac:dyDescent="0.25">
      <c r="A21" s="34">
        <v>12</v>
      </c>
      <c r="B21" s="34">
        <f t="shared" si="5"/>
        <v>-3.7879999999999998</v>
      </c>
      <c r="G21" s="34" t="e">
        <f t="shared" si="0"/>
        <v>#DIV/0!</v>
      </c>
      <c r="N21" s="34">
        <f t="shared" si="1"/>
        <v>3.0554590364653618E-4</v>
      </c>
      <c r="P21" s="34" t="e">
        <f t="shared" si="2"/>
        <v>#DIV/0!</v>
      </c>
      <c r="V21" s="34" t="e">
        <f t="shared" si="3"/>
        <v>#DIV/0!</v>
      </c>
      <c r="Y21" s="34" t="e">
        <f t="shared" si="6"/>
        <v>#DIV/0!</v>
      </c>
      <c r="AD21" s="34" t="e">
        <f t="shared" si="7"/>
        <v>#DIV/0!</v>
      </c>
      <c r="AE21" s="34" t="e">
        <f t="shared" si="4"/>
        <v>#DIV/0!</v>
      </c>
      <c r="AF21" s="34">
        <f t="shared" si="8"/>
        <v>-3.7879999999999998</v>
      </c>
    </row>
    <row r="22" spans="1:32" x14ac:dyDescent="0.25">
      <c r="A22" s="34">
        <v>13</v>
      </c>
      <c r="B22" s="34">
        <f t="shared" si="5"/>
        <v>-3.6869999999999998</v>
      </c>
      <c r="G22" s="34" t="e">
        <f t="shared" si="0"/>
        <v>#DIV/0!</v>
      </c>
      <c r="N22" s="34">
        <f t="shared" si="1"/>
        <v>4.4567390271459394E-4</v>
      </c>
      <c r="P22" s="34" t="e">
        <f t="shared" si="2"/>
        <v>#DIV/0!</v>
      </c>
      <c r="V22" s="34" t="e">
        <f t="shared" si="3"/>
        <v>#DIV/0!</v>
      </c>
      <c r="Y22" s="34" t="e">
        <f t="shared" si="6"/>
        <v>#DIV/0!</v>
      </c>
      <c r="AD22" s="34" t="e">
        <f t="shared" si="7"/>
        <v>#DIV/0!</v>
      </c>
      <c r="AE22" s="34" t="e">
        <f t="shared" si="4"/>
        <v>#DIV/0!</v>
      </c>
      <c r="AF22" s="34">
        <f t="shared" si="8"/>
        <v>-3.6869999999999998</v>
      </c>
    </row>
    <row r="23" spans="1:32" x14ac:dyDescent="0.25">
      <c r="A23" s="34">
        <v>14</v>
      </c>
      <c r="B23" s="34">
        <f t="shared" si="5"/>
        <v>-3.5859999999999999</v>
      </c>
      <c r="G23" s="34" t="e">
        <f t="shared" si="0"/>
        <v>#DIV/0!</v>
      </c>
      <c r="N23" s="34">
        <f t="shared" si="1"/>
        <v>6.4346911127639178E-4</v>
      </c>
      <c r="P23" s="34" t="e">
        <f t="shared" si="2"/>
        <v>#DIV/0!</v>
      </c>
      <c r="V23" s="34" t="e">
        <f t="shared" si="3"/>
        <v>#DIV/0!</v>
      </c>
      <c r="Y23" s="34" t="e">
        <f t="shared" si="6"/>
        <v>#DIV/0!</v>
      </c>
      <c r="AD23" s="34" t="e">
        <f t="shared" si="7"/>
        <v>#DIV/0!</v>
      </c>
      <c r="AE23" s="34" t="e">
        <f t="shared" si="4"/>
        <v>#DIV/0!</v>
      </c>
      <c r="AF23" s="34">
        <f t="shared" si="8"/>
        <v>-3.5859999999999999</v>
      </c>
    </row>
    <row r="24" spans="1:32" x14ac:dyDescent="0.25">
      <c r="A24" s="34">
        <v>15</v>
      </c>
      <c r="B24" s="34">
        <f t="shared" si="5"/>
        <v>-3.4849999999999999</v>
      </c>
      <c r="G24" s="34" t="e">
        <f t="shared" si="0"/>
        <v>#DIV/0!</v>
      </c>
      <c r="N24" s="34">
        <f t="shared" si="1"/>
        <v>9.196190652258089E-4</v>
      </c>
      <c r="P24" s="34" t="e">
        <f t="shared" si="2"/>
        <v>#DIV/0!</v>
      </c>
      <c r="V24" s="34" t="e">
        <f t="shared" si="3"/>
        <v>#DIV/0!</v>
      </c>
      <c r="Y24" s="34" t="e">
        <f t="shared" si="6"/>
        <v>#DIV/0!</v>
      </c>
      <c r="AD24" s="34" t="e">
        <f t="shared" si="7"/>
        <v>#DIV/0!</v>
      </c>
      <c r="AE24" s="34" t="e">
        <f t="shared" si="4"/>
        <v>#DIV/0!</v>
      </c>
      <c r="AF24" s="34">
        <f t="shared" si="8"/>
        <v>-3.4849999999999999</v>
      </c>
    </row>
    <row r="25" spans="1:32" x14ac:dyDescent="0.25">
      <c r="A25" s="34">
        <v>16</v>
      </c>
      <c r="B25" s="34">
        <f t="shared" si="5"/>
        <v>-3.3839999999999999</v>
      </c>
      <c r="G25" s="34" t="e">
        <f t="shared" si="0"/>
        <v>#DIV/0!</v>
      </c>
      <c r="N25" s="34">
        <f t="shared" si="1"/>
        <v>1.3009421669529307E-3</v>
      </c>
      <c r="P25" s="34" t="e">
        <f t="shared" si="2"/>
        <v>#DIV/0!</v>
      </c>
      <c r="V25" s="34" t="e">
        <f t="shared" si="3"/>
        <v>#DIV/0!</v>
      </c>
      <c r="Y25" s="34" t="e">
        <f t="shared" si="6"/>
        <v>#DIV/0!</v>
      </c>
      <c r="AD25" s="34" t="e">
        <f t="shared" si="7"/>
        <v>#DIV/0!</v>
      </c>
      <c r="AE25" s="34" t="e">
        <f t="shared" si="4"/>
        <v>#DIV/0!</v>
      </c>
      <c r="AF25" s="34">
        <f t="shared" si="8"/>
        <v>-3.3839999999999999</v>
      </c>
    </row>
    <row r="26" spans="1:32" x14ac:dyDescent="0.25">
      <c r="A26" s="34">
        <v>17</v>
      </c>
      <c r="B26" s="34">
        <f t="shared" si="5"/>
        <v>-3.2829999999999999</v>
      </c>
      <c r="G26" s="34" t="e">
        <f t="shared" si="0"/>
        <v>#DIV/0!</v>
      </c>
      <c r="N26" s="34">
        <f t="shared" si="1"/>
        <v>1.8217038523946315E-3</v>
      </c>
      <c r="P26" s="34" t="e">
        <f t="shared" si="2"/>
        <v>#DIV/0!</v>
      </c>
      <c r="V26" s="34" t="e">
        <f t="shared" si="3"/>
        <v>#DIV/0!</v>
      </c>
      <c r="Y26" s="34" t="e">
        <f t="shared" si="6"/>
        <v>#DIV/0!</v>
      </c>
      <c r="AD26" s="34" t="e">
        <f t="shared" si="7"/>
        <v>#DIV/0!</v>
      </c>
      <c r="AE26" s="34" t="e">
        <f t="shared" si="4"/>
        <v>#DIV/0!</v>
      </c>
      <c r="AF26" s="34">
        <f t="shared" si="8"/>
        <v>-3.2829999999999999</v>
      </c>
    </row>
    <row r="27" spans="1:32" x14ac:dyDescent="0.25">
      <c r="A27" s="34">
        <v>18</v>
      </c>
      <c r="B27" s="34">
        <f t="shared" si="5"/>
        <v>-3.1819999999999999</v>
      </c>
      <c r="G27" s="34" t="e">
        <f t="shared" si="0"/>
        <v>#DIV/0!</v>
      </c>
      <c r="N27" s="34">
        <f t="shared" si="1"/>
        <v>2.5250345499379808E-3</v>
      </c>
      <c r="P27" s="34" t="e">
        <f t="shared" si="2"/>
        <v>#DIV/0!</v>
      </c>
      <c r="V27" s="34" t="e">
        <f t="shared" si="3"/>
        <v>#DIV/0!</v>
      </c>
      <c r="Y27" s="34" t="e">
        <f t="shared" si="6"/>
        <v>#DIV/0!</v>
      </c>
      <c r="AD27" s="34" t="e">
        <f t="shared" si="7"/>
        <v>#DIV/0!</v>
      </c>
      <c r="AE27" s="34" t="e">
        <f t="shared" si="4"/>
        <v>#DIV/0!</v>
      </c>
      <c r="AF27" s="34">
        <f t="shared" si="8"/>
        <v>-3.1819999999999999</v>
      </c>
    </row>
    <row r="28" spans="1:32" x14ac:dyDescent="0.25">
      <c r="A28" s="34">
        <v>19</v>
      </c>
      <c r="B28" s="34">
        <f t="shared" si="5"/>
        <v>-3.081</v>
      </c>
      <c r="G28" s="34" t="e">
        <f t="shared" si="0"/>
        <v>#DIV/0!</v>
      </c>
      <c r="N28" s="34">
        <f t="shared" si="1"/>
        <v>3.4643888734137819E-3</v>
      </c>
      <c r="P28" s="34" t="e">
        <f t="shared" si="2"/>
        <v>#DIV/0!</v>
      </c>
      <c r="V28" s="34" t="e">
        <f t="shared" si="3"/>
        <v>#DIV/0!</v>
      </c>
      <c r="Y28" s="34" t="e">
        <f t="shared" si="6"/>
        <v>#DIV/0!</v>
      </c>
      <c r="AD28" s="34" t="e">
        <f t="shared" si="7"/>
        <v>#DIV/0!</v>
      </c>
      <c r="AE28" s="34" t="e">
        <f t="shared" si="4"/>
        <v>#DIV/0!</v>
      </c>
      <c r="AF28" s="34">
        <f t="shared" si="8"/>
        <v>-3.081</v>
      </c>
    </row>
    <row r="29" spans="1:32" x14ac:dyDescent="0.25">
      <c r="A29" s="34">
        <v>20</v>
      </c>
      <c r="B29" s="34">
        <f t="shared" si="5"/>
        <v>-2.98</v>
      </c>
      <c r="G29" s="34" t="e">
        <f t="shared" si="0"/>
        <v>#DIV/0!</v>
      </c>
      <c r="N29" s="34">
        <f t="shared" si="1"/>
        <v>4.7049575269339792E-3</v>
      </c>
      <c r="P29" s="34" t="e">
        <f t="shared" si="2"/>
        <v>#DIV/0!</v>
      </c>
      <c r="V29" s="34" t="e">
        <f t="shared" si="3"/>
        <v>#DIV/0!</v>
      </c>
      <c r="Y29" s="34" t="e">
        <f t="shared" si="6"/>
        <v>#DIV/0!</v>
      </c>
      <c r="AD29" s="34" t="e">
        <f t="shared" si="7"/>
        <v>#DIV/0!</v>
      </c>
      <c r="AE29" s="34" t="e">
        <f t="shared" si="4"/>
        <v>#DIV/0!</v>
      </c>
      <c r="AF29" s="34">
        <f t="shared" si="8"/>
        <v>-2.98</v>
      </c>
    </row>
    <row r="30" spans="1:32" x14ac:dyDescent="0.25">
      <c r="A30" s="34">
        <v>21</v>
      </c>
      <c r="B30" s="34">
        <f t="shared" si="5"/>
        <v>-2.879</v>
      </c>
      <c r="G30" s="34" t="e">
        <f t="shared" si="0"/>
        <v>#DIV/0!</v>
      </c>
      <c r="N30" s="34">
        <f t="shared" si="1"/>
        <v>6.3249127862128329E-3</v>
      </c>
      <c r="P30" s="34" t="e">
        <f t="shared" si="2"/>
        <v>#DIV/0!</v>
      </c>
      <c r="V30" s="34" t="e">
        <f t="shared" si="3"/>
        <v>#DIV/0!</v>
      </c>
      <c r="Y30" s="34" t="e">
        <f t="shared" si="6"/>
        <v>#DIV/0!</v>
      </c>
      <c r="AD30" s="34" t="e">
        <f t="shared" si="7"/>
        <v>#DIV/0!</v>
      </c>
      <c r="AE30" s="34" t="e">
        <f t="shared" si="4"/>
        <v>#DIV/0!</v>
      </c>
      <c r="AF30" s="34">
        <f t="shared" si="8"/>
        <v>-2.879</v>
      </c>
    </row>
    <row r="31" spans="1:32" x14ac:dyDescent="0.25">
      <c r="A31" s="34">
        <v>22</v>
      </c>
      <c r="B31" s="34">
        <f t="shared" si="5"/>
        <v>-2.778</v>
      </c>
      <c r="G31" s="34" t="e">
        <f t="shared" si="0"/>
        <v>#DIV/0!</v>
      </c>
      <c r="N31" s="34">
        <f t="shared" si="1"/>
        <v>8.416337402369389E-3</v>
      </c>
      <c r="P31" s="34" t="e">
        <f t="shared" si="2"/>
        <v>#DIV/0!</v>
      </c>
      <c r="V31" s="34" t="e">
        <f t="shared" si="3"/>
        <v>#DIV/0!</v>
      </c>
      <c r="Y31" s="34" t="e">
        <f t="shared" si="6"/>
        <v>#DIV/0!</v>
      </c>
      <c r="AD31" s="34" t="e">
        <f t="shared" si="7"/>
        <v>#DIV/0!</v>
      </c>
      <c r="AE31" s="34" t="e">
        <f t="shared" si="4"/>
        <v>#DIV/0!</v>
      </c>
      <c r="AF31" s="34">
        <f t="shared" si="8"/>
        <v>-2.778</v>
      </c>
    </row>
    <row r="32" spans="1:32" x14ac:dyDescent="0.25">
      <c r="A32" s="34">
        <v>23</v>
      </c>
      <c r="B32" s="34">
        <f t="shared" si="5"/>
        <v>-2.677</v>
      </c>
      <c r="G32" s="34" t="e">
        <f t="shared" si="0"/>
        <v>#DIV/0!</v>
      </c>
      <c r="N32" s="34">
        <f t="shared" si="1"/>
        <v>1.1085658498589472E-2</v>
      </c>
      <c r="P32" s="34" t="e">
        <f t="shared" si="2"/>
        <v>#DIV/0!</v>
      </c>
      <c r="V32" s="34" t="e">
        <f t="shared" si="3"/>
        <v>#DIV/0!</v>
      </c>
      <c r="Y32" s="34" t="e">
        <f t="shared" si="6"/>
        <v>#DIV/0!</v>
      </c>
      <c r="AD32" s="34" t="e">
        <f t="shared" si="7"/>
        <v>#DIV/0!</v>
      </c>
      <c r="AE32" s="34" t="e">
        <f t="shared" si="4"/>
        <v>#DIV/0!</v>
      </c>
      <c r="AF32" s="34">
        <f t="shared" si="8"/>
        <v>-2.677</v>
      </c>
    </row>
    <row r="33" spans="1:32" x14ac:dyDescent="0.25">
      <c r="A33" s="34">
        <v>24</v>
      </c>
      <c r="B33" s="34">
        <f t="shared" si="5"/>
        <v>-2.5759999999999996</v>
      </c>
      <c r="G33" s="34" t="e">
        <f t="shared" si="0"/>
        <v>#DIV/0!</v>
      </c>
      <c r="N33" s="34">
        <f t="shared" si="1"/>
        <v>1.4453386482878732E-2</v>
      </c>
      <c r="P33" s="34" t="e">
        <f t="shared" si="2"/>
        <v>#DIV/0!</v>
      </c>
      <c r="V33" s="34" t="e">
        <f t="shared" si="3"/>
        <v>#DIV/0!</v>
      </c>
      <c r="Y33" s="34" t="e">
        <f t="shared" si="6"/>
        <v>#DIV/0!</v>
      </c>
      <c r="AD33" s="34" t="e">
        <f t="shared" si="7"/>
        <v>#DIV/0!</v>
      </c>
      <c r="AE33" s="34" t="e">
        <f t="shared" si="4"/>
        <v>#DIV/0!</v>
      </c>
      <c r="AF33" s="34">
        <f t="shared" si="8"/>
        <v>-2.5759999999999996</v>
      </c>
    </row>
    <row r="34" spans="1:32" x14ac:dyDescent="0.25">
      <c r="A34" s="34">
        <v>25</v>
      </c>
      <c r="B34" s="34">
        <f t="shared" si="5"/>
        <v>-2.4749999999999996</v>
      </c>
      <c r="G34" s="34" t="e">
        <f t="shared" si="0"/>
        <v>#DIV/0!</v>
      </c>
      <c r="N34" s="34">
        <f t="shared" si="1"/>
        <v>1.8652948792269922E-2</v>
      </c>
      <c r="P34" s="34" t="e">
        <f t="shared" si="2"/>
        <v>#DIV/0!</v>
      </c>
      <c r="V34" s="34" t="e">
        <f t="shared" si="3"/>
        <v>#DIV/0!</v>
      </c>
      <c r="Y34" s="34" t="e">
        <f t="shared" si="6"/>
        <v>#DIV/0!</v>
      </c>
      <c r="AD34" s="34" t="e">
        <f t="shared" si="7"/>
        <v>#DIV/0!</v>
      </c>
      <c r="AE34" s="34" t="e">
        <f t="shared" si="4"/>
        <v>#DIV/0!</v>
      </c>
      <c r="AF34" s="34">
        <f t="shared" si="8"/>
        <v>-2.4749999999999996</v>
      </c>
    </row>
    <row r="35" spans="1:32" x14ac:dyDescent="0.25">
      <c r="A35" s="34">
        <v>26</v>
      </c>
      <c r="B35" s="34">
        <f t="shared" si="5"/>
        <v>-2.3739999999999997</v>
      </c>
      <c r="G35" s="34" t="e">
        <f t="shared" si="0"/>
        <v>#DIV/0!</v>
      </c>
      <c r="N35" s="34">
        <f t="shared" si="1"/>
        <v>2.3828414277471986E-2</v>
      </c>
      <c r="P35" s="34" t="e">
        <f t="shared" si="2"/>
        <v>#DIV/0!</v>
      </c>
      <c r="V35" s="34" t="e">
        <f t="shared" si="3"/>
        <v>#DIV/0!</v>
      </c>
      <c r="Y35" s="34" t="e">
        <f t="shared" si="6"/>
        <v>#DIV/0!</v>
      </c>
      <c r="AD35" s="34" t="e">
        <f t="shared" si="7"/>
        <v>#DIV/0!</v>
      </c>
      <c r="AE35" s="34" t="e">
        <f t="shared" si="4"/>
        <v>#DIV/0!</v>
      </c>
      <c r="AF35" s="34">
        <f t="shared" si="8"/>
        <v>-2.3739999999999997</v>
      </c>
    </row>
    <row r="36" spans="1:32" x14ac:dyDescent="0.25">
      <c r="A36" s="34">
        <v>27</v>
      </c>
      <c r="B36" s="34">
        <f t="shared" si="5"/>
        <v>-2.2729999999999997</v>
      </c>
      <c r="G36" s="34" t="e">
        <f t="shared" si="0"/>
        <v>#DIV/0!</v>
      </c>
      <c r="N36" s="34">
        <f t="shared" si="1"/>
        <v>3.0130930809477742E-2</v>
      </c>
      <c r="P36" s="34" t="e">
        <f t="shared" si="2"/>
        <v>#DIV/0!</v>
      </c>
      <c r="V36" s="34" t="e">
        <f t="shared" si="3"/>
        <v>#DIV/0!</v>
      </c>
      <c r="Y36" s="34" t="e">
        <f t="shared" si="6"/>
        <v>#DIV/0!</v>
      </c>
      <c r="AD36" s="34" t="e">
        <f t="shared" si="7"/>
        <v>#DIV/0!</v>
      </c>
      <c r="AE36" s="34" t="e">
        <f t="shared" si="4"/>
        <v>#DIV/0!</v>
      </c>
      <c r="AF36" s="34">
        <f t="shared" si="8"/>
        <v>-2.2729999999999997</v>
      </c>
    </row>
    <row r="37" spans="1:32" x14ac:dyDescent="0.25">
      <c r="A37" s="34">
        <v>28</v>
      </c>
      <c r="B37" s="34">
        <f t="shared" si="5"/>
        <v>-2.1719999999999997</v>
      </c>
      <c r="G37" s="34" t="e">
        <f t="shared" si="0"/>
        <v>#DIV/0!</v>
      </c>
      <c r="N37" s="34">
        <f t="shared" si="1"/>
        <v>3.7713749861696219E-2</v>
      </c>
      <c r="P37" s="34" t="e">
        <f t="shared" si="2"/>
        <v>#DIV/0!</v>
      </c>
      <c r="V37" s="34" t="e">
        <f t="shared" si="3"/>
        <v>#DIV/0!</v>
      </c>
      <c r="Y37" s="34" t="e">
        <f t="shared" si="6"/>
        <v>#DIV/0!</v>
      </c>
      <c r="AD37" s="34" t="e">
        <f t="shared" si="7"/>
        <v>#DIV/0!</v>
      </c>
      <c r="AE37" s="34" t="e">
        <f t="shared" si="4"/>
        <v>#DIV/0!</v>
      </c>
      <c r="AF37" s="34">
        <f t="shared" si="8"/>
        <v>-2.1719999999999997</v>
      </c>
    </row>
    <row r="38" spans="1:32" x14ac:dyDescent="0.25">
      <c r="A38" s="34">
        <v>29</v>
      </c>
      <c r="B38" s="34">
        <f t="shared" si="5"/>
        <v>-2.0709999999999997</v>
      </c>
      <c r="G38" s="34" t="e">
        <f t="shared" si="0"/>
        <v>#DIV/0!</v>
      </c>
      <c r="N38" s="34">
        <f t="shared" si="1"/>
        <v>4.6725789305731173E-2</v>
      </c>
      <c r="P38" s="34" t="e">
        <f t="shared" si="2"/>
        <v>#DIV/0!</v>
      </c>
      <c r="V38" s="34" t="e">
        <f t="shared" si="3"/>
        <v>#DIV/0!</v>
      </c>
      <c r="Y38" s="34" t="e">
        <f t="shared" si="6"/>
        <v>#DIV/0!</v>
      </c>
      <c r="AD38" s="34" t="e">
        <f t="shared" si="7"/>
        <v>#DIV/0!</v>
      </c>
      <c r="AE38" s="34" t="e">
        <f t="shared" si="4"/>
        <v>#DIV/0!</v>
      </c>
      <c r="AF38" s="34">
        <f t="shared" si="8"/>
        <v>-2.0709999999999997</v>
      </c>
    </row>
    <row r="39" spans="1:32" x14ac:dyDescent="0.25">
      <c r="A39" s="34">
        <v>30</v>
      </c>
      <c r="B39" s="34">
        <f t="shared" si="5"/>
        <v>-1.9699999999999998</v>
      </c>
      <c r="G39" s="34" t="e">
        <f t="shared" si="0"/>
        <v>#DIV/0!</v>
      </c>
      <c r="N39" s="34">
        <f t="shared" si="1"/>
        <v>5.7303788919117152E-2</v>
      </c>
      <c r="P39" s="34" t="e">
        <f t="shared" si="2"/>
        <v>#DIV/0!</v>
      </c>
      <c r="V39" s="34" t="e">
        <f t="shared" si="3"/>
        <v>#DIV/0!</v>
      </c>
      <c r="Y39" s="34" t="e">
        <f t="shared" si="6"/>
        <v>#DIV/0!</v>
      </c>
      <c r="AD39" s="34" t="e">
        <f t="shared" si="7"/>
        <v>#DIV/0!</v>
      </c>
      <c r="AE39" s="34" t="e">
        <f t="shared" si="4"/>
        <v>#DIV/0!</v>
      </c>
      <c r="AF39" s="34">
        <f t="shared" si="8"/>
        <v>-1.9699999999999998</v>
      </c>
    </row>
    <row r="40" spans="1:32" x14ac:dyDescent="0.25">
      <c r="A40" s="34">
        <v>31</v>
      </c>
      <c r="B40" s="34">
        <f t="shared" si="5"/>
        <v>-1.8689999999999998</v>
      </c>
      <c r="G40" s="34" t="e">
        <f t="shared" si="0"/>
        <v>#DIV/0!</v>
      </c>
      <c r="N40" s="34">
        <f t="shared" si="1"/>
        <v>6.9563238531014968E-2</v>
      </c>
      <c r="P40" s="34" t="e">
        <f t="shared" si="2"/>
        <v>#DIV/0!</v>
      </c>
      <c r="V40" s="34" t="e">
        <f t="shared" si="3"/>
        <v>#DIV/0!</v>
      </c>
      <c r="Y40" s="34" t="e">
        <f t="shared" si="6"/>
        <v>#DIV/0!</v>
      </c>
      <c r="AD40" s="34" t="e">
        <f t="shared" si="7"/>
        <v>#DIV/0!</v>
      </c>
      <c r="AE40" s="34" t="e">
        <f t="shared" si="4"/>
        <v>#DIV/0!</v>
      </c>
      <c r="AF40" s="34">
        <f t="shared" si="8"/>
        <v>-1.8689999999999998</v>
      </c>
    </row>
    <row r="41" spans="1:32" x14ac:dyDescent="0.25">
      <c r="A41" s="34">
        <v>32</v>
      </c>
      <c r="B41" s="34">
        <f t="shared" si="5"/>
        <v>-1.7679999999999998</v>
      </c>
      <c r="G41" s="34" t="e">
        <f t="shared" si="0"/>
        <v>#DIV/0!</v>
      </c>
      <c r="N41" s="34">
        <f t="shared" si="1"/>
        <v>8.3588399272377337E-2</v>
      </c>
      <c r="P41" s="34" t="e">
        <f t="shared" si="2"/>
        <v>#DIV/0!</v>
      </c>
      <c r="V41" s="34" t="e">
        <f t="shared" si="3"/>
        <v>#DIV/0!</v>
      </c>
      <c r="Y41" s="34" t="e">
        <f t="shared" si="6"/>
        <v>#DIV/0!</v>
      </c>
      <c r="AD41" s="34" t="e">
        <f t="shared" si="7"/>
        <v>#DIV/0!</v>
      </c>
      <c r="AE41" s="34" t="e">
        <f t="shared" si="4"/>
        <v>#DIV/0!</v>
      </c>
      <c r="AF41" s="34">
        <f t="shared" si="8"/>
        <v>-1.7679999999999998</v>
      </c>
    </row>
    <row r="42" spans="1:32" x14ac:dyDescent="0.25">
      <c r="A42" s="34">
        <v>33</v>
      </c>
      <c r="B42" s="34">
        <f t="shared" si="5"/>
        <v>-1.6669999999999998</v>
      </c>
      <c r="G42" s="34" t="e">
        <f t="shared" si="0"/>
        <v>#DIV/0!</v>
      </c>
      <c r="N42" s="34">
        <f t="shared" si="1"/>
        <v>9.9421883540771347E-2</v>
      </c>
      <c r="P42" s="34" t="e">
        <f t="shared" si="2"/>
        <v>#DIV/0!</v>
      </c>
      <c r="V42" s="34" t="e">
        <f t="shared" si="3"/>
        <v>#DIV/0!</v>
      </c>
      <c r="Y42" s="34" t="e">
        <f t="shared" si="6"/>
        <v>#DIV/0!</v>
      </c>
      <c r="AD42" s="34" t="e">
        <f t="shared" si="7"/>
        <v>#DIV/0!</v>
      </c>
      <c r="AE42" s="34" t="e">
        <f t="shared" si="4"/>
        <v>#DIV/0!</v>
      </c>
      <c r="AF42" s="34">
        <f t="shared" si="8"/>
        <v>-1.6669999999999998</v>
      </c>
    </row>
    <row r="43" spans="1:32" x14ac:dyDescent="0.25">
      <c r="A43" s="34">
        <v>34</v>
      </c>
      <c r="B43" s="34">
        <f t="shared" si="5"/>
        <v>-1.5659999999999998</v>
      </c>
      <c r="G43" s="34" t="e">
        <f t="shared" si="0"/>
        <v>#DIV/0!</v>
      </c>
      <c r="N43" s="34">
        <f t="shared" si="1"/>
        <v>0.11705439552546529</v>
      </c>
      <c r="P43" s="34" t="e">
        <f t="shared" si="2"/>
        <v>#DIV/0!</v>
      </c>
      <c r="V43" s="34" t="e">
        <f t="shared" si="3"/>
        <v>#DIV/0!</v>
      </c>
      <c r="Y43" s="34" t="e">
        <f t="shared" si="6"/>
        <v>#DIV/0!</v>
      </c>
      <c r="AD43" s="34" t="e">
        <f t="shared" si="7"/>
        <v>#DIV/0!</v>
      </c>
      <c r="AE43" s="34" t="e">
        <f t="shared" si="4"/>
        <v>#DIV/0!</v>
      </c>
      <c r="AF43" s="34">
        <f t="shared" si="8"/>
        <v>-1.5659999999999998</v>
      </c>
    </row>
    <row r="44" spans="1:32" x14ac:dyDescent="0.25">
      <c r="A44" s="34">
        <v>35</v>
      </c>
      <c r="B44" s="34">
        <f t="shared" si="5"/>
        <v>-1.4649999999999999</v>
      </c>
      <c r="G44" s="34" t="e">
        <f t="shared" si="0"/>
        <v>#DIV/0!</v>
      </c>
      <c r="N44" s="34">
        <f t="shared" si="1"/>
        <v>0.13641534591340351</v>
      </c>
      <c r="P44" s="34" t="e">
        <f t="shared" si="2"/>
        <v>#DIV/0!</v>
      </c>
      <c r="V44" s="34" t="e">
        <f t="shared" si="3"/>
        <v>#DIV/0!</v>
      </c>
      <c r="Y44" s="34" t="e">
        <f t="shared" si="6"/>
        <v>#DIV/0!</v>
      </c>
      <c r="AD44" s="34" t="e">
        <f t="shared" si="7"/>
        <v>#DIV/0!</v>
      </c>
      <c r="AE44" s="34" t="e">
        <f t="shared" si="4"/>
        <v>#DIV/0!</v>
      </c>
      <c r="AF44" s="34">
        <f t="shared" si="8"/>
        <v>-1.4649999999999999</v>
      </c>
    </row>
    <row r="45" spans="1:32" x14ac:dyDescent="0.25">
      <c r="A45" s="34">
        <v>36</v>
      </c>
      <c r="B45" s="34">
        <f t="shared" si="5"/>
        <v>-1.3639999999999999</v>
      </c>
      <c r="G45" s="34" t="e">
        <f t="shared" si="0"/>
        <v>#DIV/0!</v>
      </c>
      <c r="N45" s="34">
        <f t="shared" si="1"/>
        <v>0.15736512556566029</v>
      </c>
      <c r="P45" s="34" t="e">
        <f t="shared" si="2"/>
        <v>#DIV/0!</v>
      </c>
      <c r="V45" s="34" t="e">
        <f t="shared" si="3"/>
        <v>#DIV/0!</v>
      </c>
      <c r="Y45" s="34" t="e">
        <f t="shared" si="6"/>
        <v>#DIV/0!</v>
      </c>
      <c r="AD45" s="34" t="e">
        <f t="shared" si="7"/>
        <v>#DIV/0!</v>
      </c>
      <c r="AE45" s="34" t="e">
        <f t="shared" si="4"/>
        <v>#DIV/0!</v>
      </c>
      <c r="AF45" s="34">
        <f t="shared" si="8"/>
        <v>-1.3639999999999999</v>
      </c>
    </row>
    <row r="46" spans="1:32" x14ac:dyDescent="0.25">
      <c r="A46" s="34">
        <v>37</v>
      </c>
      <c r="B46" s="34">
        <f t="shared" si="5"/>
        <v>-1.2629999999999999</v>
      </c>
      <c r="G46" s="34" t="e">
        <f t="shared" si="0"/>
        <v>#DIV/0!</v>
      </c>
      <c r="N46" s="34">
        <f t="shared" si="1"/>
        <v>0.17968983860954071</v>
      </c>
      <c r="P46" s="34" t="e">
        <f t="shared" si="2"/>
        <v>#DIV/0!</v>
      </c>
      <c r="V46" s="34" t="e">
        <f t="shared" si="3"/>
        <v>#DIV/0!</v>
      </c>
      <c r="Y46" s="34" t="e">
        <f t="shared" si="6"/>
        <v>#DIV/0!</v>
      </c>
      <c r="AD46" s="34" t="e">
        <f t="shared" si="7"/>
        <v>#DIV/0!</v>
      </c>
      <c r="AE46" s="34" t="e">
        <f t="shared" si="4"/>
        <v>#DIV/0!</v>
      </c>
      <c r="AF46" s="34">
        <f t="shared" si="8"/>
        <v>-1.2629999999999999</v>
      </c>
    </row>
    <row r="47" spans="1:32" x14ac:dyDescent="0.25">
      <c r="A47" s="34">
        <v>38</v>
      </c>
      <c r="B47" s="34">
        <f t="shared" si="5"/>
        <v>-1.1619999999999999</v>
      </c>
      <c r="G47" s="34" t="e">
        <f t="shared" si="0"/>
        <v>#DIV/0!</v>
      </c>
      <c r="N47" s="34">
        <f t="shared" si="1"/>
        <v>0.20309924389892503</v>
      </c>
      <c r="P47" s="34" t="e">
        <f t="shared" si="2"/>
        <v>#DIV/0!</v>
      </c>
      <c r="V47" s="34" t="e">
        <f t="shared" si="3"/>
        <v>#DIV/0!</v>
      </c>
      <c r="Y47" s="34" t="e">
        <f t="shared" si="6"/>
        <v>#DIV/0!</v>
      </c>
      <c r="AD47" s="34" t="e">
        <f t="shared" si="7"/>
        <v>#DIV/0!</v>
      </c>
      <c r="AE47" s="34" t="e">
        <f t="shared" si="4"/>
        <v>#DIV/0!</v>
      </c>
      <c r="AF47" s="34">
        <f t="shared" si="8"/>
        <v>-1.1619999999999999</v>
      </c>
    </row>
    <row r="48" spans="1:32" x14ac:dyDescent="0.25">
      <c r="A48" s="34">
        <v>39</v>
      </c>
      <c r="B48" s="34">
        <f t="shared" si="5"/>
        <v>-1.0609999999999999</v>
      </c>
      <c r="G48" s="34" t="e">
        <f t="shared" si="0"/>
        <v>#DIV/0!</v>
      </c>
      <c r="N48" s="34">
        <f t="shared" si="1"/>
        <v>0.22722852877998642</v>
      </c>
      <c r="P48" s="34" t="e">
        <f t="shared" si="2"/>
        <v>#DIV/0!</v>
      </c>
      <c r="V48" s="34" t="e">
        <f t="shared" si="3"/>
        <v>#DIV/0!</v>
      </c>
      <c r="Y48" s="34" t="e">
        <f t="shared" si="6"/>
        <v>#DIV/0!</v>
      </c>
      <c r="AD48" s="34" t="e">
        <f t="shared" si="7"/>
        <v>#DIV/0!</v>
      </c>
      <c r="AE48" s="34" t="e">
        <f t="shared" si="4"/>
        <v>#DIV/0!</v>
      </c>
      <c r="AF48" s="34">
        <f t="shared" si="8"/>
        <v>-1.0609999999999999</v>
      </c>
    </row>
    <row r="49" spans="1:32" x14ac:dyDescent="0.25">
      <c r="A49" s="34">
        <v>40</v>
      </c>
      <c r="B49" s="34">
        <f t="shared" si="5"/>
        <v>-0.96</v>
      </c>
      <c r="G49" s="34" t="e">
        <f t="shared" si="0"/>
        <v>#DIV/0!</v>
      </c>
      <c r="N49" s="34">
        <f t="shared" si="1"/>
        <v>0.25164434109811712</v>
      </c>
      <c r="P49" s="34" t="e">
        <f t="shared" si="2"/>
        <v>#DIV/0!</v>
      </c>
      <c r="V49" s="34" t="e">
        <f t="shared" si="3"/>
        <v>#DIV/0!</v>
      </c>
      <c r="Y49" s="34" t="e">
        <f t="shared" si="6"/>
        <v>#DIV/0!</v>
      </c>
      <c r="AD49" s="34" t="e">
        <f t="shared" si="7"/>
        <v>#DIV/0!</v>
      </c>
      <c r="AE49" s="34" t="e">
        <f t="shared" si="4"/>
        <v>#DIV/0!</v>
      </c>
      <c r="AF49" s="34">
        <f t="shared" si="8"/>
        <v>-0.96</v>
      </c>
    </row>
    <row r="50" spans="1:32" x14ac:dyDescent="0.25">
      <c r="A50" s="34">
        <v>41</v>
      </c>
      <c r="B50" s="34">
        <f t="shared" si="5"/>
        <v>-0.85899999999999999</v>
      </c>
      <c r="G50" s="34" t="e">
        <f t="shared" si="0"/>
        <v>#DIV/0!</v>
      </c>
      <c r="N50" s="34">
        <f t="shared" si="1"/>
        <v>0.27585524287120494</v>
      </c>
      <c r="P50" s="34" t="e">
        <f t="shared" si="2"/>
        <v>#DIV/0!</v>
      </c>
      <c r="V50" s="34" t="e">
        <f t="shared" si="3"/>
        <v>#DIV/0!</v>
      </c>
      <c r="Y50" s="34" t="e">
        <f t="shared" si="6"/>
        <v>#DIV/0!</v>
      </c>
      <c r="AD50" s="34" t="e">
        <f t="shared" si="7"/>
        <v>#DIV/0!</v>
      </c>
      <c r="AE50" s="34" t="e">
        <f t="shared" si="4"/>
        <v>#DIV/0!</v>
      </c>
      <c r="AF50" s="34">
        <f t="shared" si="8"/>
        <v>-0.85899999999999999</v>
      </c>
    </row>
    <row r="51" spans="1:32" x14ac:dyDescent="0.25">
      <c r="A51" s="34">
        <v>42</v>
      </c>
      <c r="B51" s="34">
        <f t="shared" si="5"/>
        <v>-0.75800000000000001</v>
      </c>
      <c r="G51" s="34" t="e">
        <f t="shared" si="0"/>
        <v>#DIV/0!</v>
      </c>
      <c r="N51" s="34">
        <f t="shared" si="1"/>
        <v>0.29932643861165642</v>
      </c>
      <c r="P51" s="34" t="e">
        <f t="shared" si="2"/>
        <v>#DIV/0!</v>
      </c>
      <c r="V51" s="34" t="e">
        <f t="shared" si="3"/>
        <v>#DIV/0!</v>
      </c>
      <c r="Y51" s="34" t="e">
        <f t="shared" si="6"/>
        <v>#DIV/0!</v>
      </c>
      <c r="AD51" s="34" t="e">
        <f t="shared" si="7"/>
        <v>#DIV/0!</v>
      </c>
      <c r="AE51" s="34" t="e">
        <f t="shared" si="4"/>
        <v>#DIV/0!</v>
      </c>
      <c r="AF51" s="34">
        <f t="shared" si="8"/>
        <v>-0.75800000000000001</v>
      </c>
    </row>
    <row r="52" spans="1:32" x14ac:dyDescent="0.25">
      <c r="A52" s="34">
        <v>43</v>
      </c>
      <c r="B52" s="34">
        <f t="shared" si="5"/>
        <v>-0.65700000000000003</v>
      </c>
      <c r="G52" s="34" t="e">
        <f t="shared" si="0"/>
        <v>#DIV/0!</v>
      </c>
      <c r="N52" s="34">
        <f t="shared" si="1"/>
        <v>0.32149829672959446</v>
      </c>
      <c r="P52" s="34" t="e">
        <f t="shared" si="2"/>
        <v>#DIV/0!</v>
      </c>
      <c r="V52" s="34" t="e">
        <f t="shared" si="3"/>
        <v>#DIV/0!</v>
      </c>
      <c r="Y52" s="34" t="e">
        <f t="shared" si="6"/>
        <v>#DIV/0!</v>
      </c>
      <c r="AD52" s="34" t="e">
        <f t="shared" si="7"/>
        <v>#DIV/0!</v>
      </c>
      <c r="AE52" s="34" t="e">
        <f t="shared" si="4"/>
        <v>#DIV/0!</v>
      </c>
      <c r="AF52" s="34">
        <f t="shared" si="8"/>
        <v>-0.65700000000000003</v>
      </c>
    </row>
    <row r="53" spans="1:32" x14ac:dyDescent="0.25">
      <c r="A53" s="34">
        <v>44</v>
      </c>
      <c r="B53" s="34">
        <f t="shared" si="5"/>
        <v>-0.55600000000000005</v>
      </c>
      <c r="G53" s="34" t="e">
        <f t="shared" si="0"/>
        <v>#DIV/0!</v>
      </c>
      <c r="N53" s="34">
        <f t="shared" si="1"/>
        <v>0.34180785297801497</v>
      </c>
      <c r="P53" s="34" t="e">
        <f t="shared" si="2"/>
        <v>#DIV/0!</v>
      </c>
      <c r="V53" s="34" t="e">
        <f t="shared" si="3"/>
        <v>#DIV/0!</v>
      </c>
      <c r="Y53" s="34" t="e">
        <f t="shared" si="6"/>
        <v>#DIV/0!</v>
      </c>
      <c r="AD53" s="34" t="e">
        <f t="shared" si="7"/>
        <v>#DIV/0!</v>
      </c>
      <c r="AE53" s="34" t="e">
        <f t="shared" si="4"/>
        <v>#DIV/0!</v>
      </c>
      <c r="AF53" s="34">
        <f t="shared" si="8"/>
        <v>-0.55600000000000005</v>
      </c>
    </row>
    <row r="54" spans="1:32" x14ac:dyDescent="0.25">
      <c r="A54" s="34">
        <v>45</v>
      </c>
      <c r="B54" s="34">
        <f t="shared" si="5"/>
        <v>-0.45500000000000007</v>
      </c>
      <c r="G54" s="34" t="e">
        <f t="shared" si="0"/>
        <v>#DIV/0!</v>
      </c>
      <c r="N54" s="34">
        <f t="shared" si="1"/>
        <v>0.35971219226542389</v>
      </c>
      <c r="P54" s="34" t="e">
        <f t="shared" si="2"/>
        <v>#DIV/0!</v>
      </c>
      <c r="V54" s="34" t="e">
        <f t="shared" si="3"/>
        <v>#DIV/0!</v>
      </c>
      <c r="Y54" s="34" t="e">
        <f t="shared" si="6"/>
        <v>#DIV/0!</v>
      </c>
      <c r="AD54" s="34" t="e">
        <f t="shared" si="7"/>
        <v>#DIV/0!</v>
      </c>
      <c r="AE54" s="34" t="e">
        <f t="shared" si="4"/>
        <v>#DIV/0!</v>
      </c>
      <c r="AF54" s="34">
        <f t="shared" si="8"/>
        <v>-0.45500000000000007</v>
      </c>
    </row>
    <row r="55" spans="1:32" x14ac:dyDescent="0.25">
      <c r="A55" s="34">
        <v>46</v>
      </c>
      <c r="B55" s="34">
        <f t="shared" si="5"/>
        <v>-0.35400000000000009</v>
      </c>
      <c r="G55" s="34" t="e">
        <f t="shared" si="0"/>
        <v>#DIV/0!</v>
      </c>
      <c r="N55" s="34">
        <f t="shared" si="1"/>
        <v>0.37471238028421117</v>
      </c>
      <c r="P55" s="34" t="e">
        <f t="shared" si="2"/>
        <v>#DIV/0!</v>
      </c>
      <c r="V55" s="34" t="e">
        <f t="shared" si="3"/>
        <v>#DIV/0!</v>
      </c>
      <c r="Y55" s="34" t="e">
        <f t="shared" si="6"/>
        <v>#DIV/0!</v>
      </c>
      <c r="AD55" s="34" t="e">
        <f t="shared" si="7"/>
        <v>#DIV/0!</v>
      </c>
      <c r="AE55" s="34" t="e">
        <f t="shared" si="4"/>
        <v>#DIV/0!</v>
      </c>
      <c r="AF55" s="34">
        <f t="shared" si="8"/>
        <v>-0.35400000000000009</v>
      </c>
    </row>
    <row r="56" spans="1:32" x14ac:dyDescent="0.25">
      <c r="A56" s="34">
        <v>47</v>
      </c>
      <c r="B56" s="34">
        <f t="shared" si="5"/>
        <v>-0.25300000000000011</v>
      </c>
      <c r="G56" s="34" t="e">
        <f t="shared" si="0"/>
        <v>#DIV/0!</v>
      </c>
      <c r="N56" s="34">
        <f t="shared" si="1"/>
        <v>0.38637648574037453</v>
      </c>
      <c r="P56" s="34" t="e">
        <f t="shared" si="2"/>
        <v>#DIV/0!</v>
      </c>
      <c r="V56" s="34" t="e">
        <f t="shared" si="3"/>
        <v>#DIV/0!</v>
      </c>
      <c r="Y56" s="34" t="e">
        <f t="shared" si="6"/>
        <v>#DIV/0!</v>
      </c>
      <c r="AD56" s="34" t="e">
        <f t="shared" si="7"/>
        <v>#DIV/0!</v>
      </c>
      <c r="AE56" s="34" t="e">
        <f t="shared" si="4"/>
        <v>#DIV/0!</v>
      </c>
      <c r="AF56" s="34">
        <f t="shared" si="8"/>
        <v>-0.25300000000000011</v>
      </c>
    </row>
    <row r="57" spans="1:32" x14ac:dyDescent="0.25">
      <c r="A57" s="34">
        <v>48</v>
      </c>
      <c r="B57" s="34">
        <f t="shared" si="5"/>
        <v>-0.15199999999999925</v>
      </c>
      <c r="G57" s="34" t="e">
        <f t="shared" si="0"/>
        <v>#DIV/0!</v>
      </c>
      <c r="N57" s="34">
        <f t="shared" si="1"/>
        <v>0.39436021613719047</v>
      </c>
      <c r="P57" s="34" t="e">
        <f t="shared" si="2"/>
        <v>#DIV/0!</v>
      </c>
      <c r="V57" s="34" t="e">
        <f t="shared" si="3"/>
        <v>#DIV/0!</v>
      </c>
      <c r="Y57" s="34" t="e">
        <f t="shared" si="6"/>
        <v>#DIV/0!</v>
      </c>
      <c r="AD57" s="34" t="e">
        <f t="shared" si="7"/>
        <v>#DIV/0!</v>
      </c>
      <c r="AE57" s="34" t="e">
        <f t="shared" si="4"/>
        <v>#DIV/0!</v>
      </c>
      <c r="AF57" s="34">
        <f t="shared" si="8"/>
        <v>-0.15199999999999925</v>
      </c>
    </row>
    <row r="58" spans="1:32" x14ac:dyDescent="0.25">
      <c r="A58" s="34">
        <v>49</v>
      </c>
      <c r="B58" s="34">
        <f t="shared" si="5"/>
        <v>-5.0999999999999268E-2</v>
      </c>
      <c r="G58" s="34" t="e">
        <f t="shared" si="0"/>
        <v>#DIV/0!</v>
      </c>
      <c r="N58" s="34">
        <f t="shared" si="1"/>
        <v>0.39842379318515947</v>
      </c>
      <c r="P58" s="34" t="e">
        <f t="shared" si="2"/>
        <v>#DIV/0!</v>
      </c>
      <c r="V58" s="34" t="e">
        <f t="shared" si="3"/>
        <v>#DIV/0!</v>
      </c>
      <c r="Y58" s="34" t="e">
        <f t="shared" si="6"/>
        <v>#DIV/0!</v>
      </c>
      <c r="AD58" s="34" t="e">
        <f t="shared" si="7"/>
        <v>#DIV/0!</v>
      </c>
      <c r="AE58" s="34" t="e">
        <f t="shared" si="4"/>
        <v>#DIV/0!</v>
      </c>
      <c r="AF58" s="34">
        <f t="shared" si="8"/>
        <v>-5.0999999999999268E-2</v>
      </c>
    </row>
    <row r="59" spans="1:32" x14ac:dyDescent="0.25">
      <c r="A59" s="34">
        <v>50</v>
      </c>
      <c r="B59" s="34">
        <f t="shared" si="5"/>
        <v>5.0000000000000711E-2</v>
      </c>
      <c r="G59" s="34" t="e">
        <f t="shared" si="0"/>
        <v>#DIV/0!</v>
      </c>
      <c r="N59" s="34">
        <f t="shared" si="1"/>
        <v>0.39844391409476398</v>
      </c>
      <c r="P59" s="34" t="e">
        <f t="shared" si="2"/>
        <v>#DIV/0!</v>
      </c>
      <c r="V59" s="34" t="e">
        <f t="shared" si="3"/>
        <v>#DIV/0!</v>
      </c>
      <c r="Y59" s="34" t="e">
        <f t="shared" si="6"/>
        <v>#DIV/0!</v>
      </c>
      <c r="AD59" s="34" t="e">
        <f t="shared" si="7"/>
        <v>#DIV/0!</v>
      </c>
      <c r="AE59" s="34" t="e">
        <f t="shared" si="4"/>
        <v>#DIV/0!</v>
      </c>
      <c r="AF59" s="34">
        <f t="shared" si="8"/>
        <v>5.0000000000000711E-2</v>
      </c>
    </row>
    <row r="60" spans="1:32" x14ac:dyDescent="0.25">
      <c r="A60" s="34">
        <v>51</v>
      </c>
      <c r="B60" s="34">
        <f t="shared" si="5"/>
        <v>0.15100000000000069</v>
      </c>
      <c r="G60" s="34" t="e">
        <f t="shared" si="0"/>
        <v>#DIV/0!</v>
      </c>
      <c r="N60" s="34">
        <f t="shared" si="1"/>
        <v>0.39441996623589087</v>
      </c>
      <c r="P60" s="34" t="e">
        <f t="shared" si="2"/>
        <v>#DIV/0!</v>
      </c>
      <c r="V60" s="34" t="e">
        <f t="shared" si="3"/>
        <v>#DIV/0!</v>
      </c>
      <c r="Y60" s="34" t="e">
        <f t="shared" si="6"/>
        <v>#DIV/0!</v>
      </c>
      <c r="AD60" s="34" t="e">
        <f t="shared" si="7"/>
        <v>#DIV/0!</v>
      </c>
      <c r="AE60" s="34" t="e">
        <f t="shared" si="4"/>
        <v>#DIV/0!</v>
      </c>
      <c r="AF60" s="34">
        <f t="shared" si="8"/>
        <v>0.15100000000000069</v>
      </c>
    </row>
    <row r="61" spans="1:32" x14ac:dyDescent="0.25">
      <c r="A61" s="34">
        <v>52</v>
      </c>
      <c r="B61" s="34">
        <f t="shared" si="5"/>
        <v>0.25200000000000067</v>
      </c>
      <c r="G61" s="34" t="e">
        <f t="shared" si="0"/>
        <v>#DIV/0!</v>
      </c>
      <c r="N61" s="34">
        <f t="shared" si="1"/>
        <v>0.38647405812101859</v>
      </c>
      <c r="P61" s="34" t="e">
        <f t="shared" si="2"/>
        <v>#DIV/0!</v>
      </c>
      <c r="V61" s="34" t="e">
        <f t="shared" si="3"/>
        <v>#DIV/0!</v>
      </c>
      <c r="Y61" s="34" t="e">
        <f t="shared" si="6"/>
        <v>#DIV/0!</v>
      </c>
      <c r="AD61" s="34" t="e">
        <f t="shared" si="7"/>
        <v>#DIV/0!</v>
      </c>
      <c r="AE61" s="34" t="e">
        <f t="shared" si="4"/>
        <v>#DIV/0!</v>
      </c>
      <c r="AF61" s="34">
        <f t="shared" si="8"/>
        <v>0.25200000000000067</v>
      </c>
    </row>
    <row r="62" spans="1:32" x14ac:dyDescent="0.25">
      <c r="A62" s="34">
        <v>53</v>
      </c>
      <c r="B62" s="34">
        <f t="shared" si="5"/>
        <v>0.35300000000000065</v>
      </c>
      <c r="G62" s="34" t="e">
        <f t="shared" si="0"/>
        <v>#DIV/0!</v>
      </c>
      <c r="N62" s="34">
        <f t="shared" si="1"/>
        <v>0.37484486452585164</v>
      </c>
      <c r="P62" s="34" t="e">
        <f t="shared" si="2"/>
        <v>#DIV/0!</v>
      </c>
      <c r="V62" s="34" t="e">
        <f t="shared" si="3"/>
        <v>#DIV/0!</v>
      </c>
      <c r="Y62" s="34" t="e">
        <f t="shared" si="6"/>
        <v>#DIV/0!</v>
      </c>
      <c r="AD62" s="34" t="e">
        <f t="shared" si="7"/>
        <v>#DIV/0!</v>
      </c>
      <c r="AE62" s="34" t="e">
        <f t="shared" si="4"/>
        <v>#DIV/0!</v>
      </c>
      <c r="AF62" s="34">
        <f t="shared" si="8"/>
        <v>0.35300000000000065</v>
      </c>
    </row>
    <row r="63" spans="1:32" x14ac:dyDescent="0.25">
      <c r="A63" s="34">
        <v>54</v>
      </c>
      <c r="B63" s="34">
        <f t="shared" si="5"/>
        <v>0.45400000000000063</v>
      </c>
      <c r="G63" s="34" t="e">
        <f t="shared" si="0"/>
        <v>#DIV/0!</v>
      </c>
      <c r="N63" s="34">
        <f t="shared" si="1"/>
        <v>0.3598757186153565</v>
      </c>
      <c r="P63" s="34" t="e">
        <f t="shared" si="2"/>
        <v>#DIV/0!</v>
      </c>
      <c r="V63" s="34" t="e">
        <f t="shared" si="3"/>
        <v>#DIV/0!</v>
      </c>
      <c r="Y63" s="34" t="e">
        <f t="shared" si="6"/>
        <v>#DIV/0!</v>
      </c>
      <c r="AD63" s="34" t="e">
        <f t="shared" si="7"/>
        <v>#DIV/0!</v>
      </c>
      <c r="AE63" s="34" t="e">
        <f t="shared" si="4"/>
        <v>#DIV/0!</v>
      </c>
      <c r="AF63" s="34">
        <f t="shared" si="8"/>
        <v>0.45400000000000063</v>
      </c>
    </row>
    <row r="64" spans="1:32" x14ac:dyDescent="0.25">
      <c r="A64" s="34">
        <v>55</v>
      </c>
      <c r="B64" s="34">
        <f t="shared" si="5"/>
        <v>0.5550000000000006</v>
      </c>
      <c r="G64" s="34" t="e">
        <f t="shared" si="0"/>
        <v>#DIV/0!</v>
      </c>
      <c r="N64" s="34">
        <f t="shared" si="1"/>
        <v>0.3419977799876871</v>
      </c>
      <c r="P64" s="34" t="e">
        <f t="shared" si="2"/>
        <v>#DIV/0!</v>
      </c>
      <c r="V64" s="34" t="e">
        <f t="shared" si="3"/>
        <v>#DIV/0!</v>
      </c>
      <c r="Y64" s="34" t="e">
        <f t="shared" si="6"/>
        <v>#DIV/0!</v>
      </c>
      <c r="AD64" s="34" t="e">
        <f t="shared" si="7"/>
        <v>#DIV/0!</v>
      </c>
      <c r="AE64" s="34" t="e">
        <f t="shared" si="4"/>
        <v>#DIV/0!</v>
      </c>
      <c r="AF64" s="34">
        <f t="shared" si="8"/>
        <v>0.5550000000000006</v>
      </c>
    </row>
    <row r="65" spans="1:32" x14ac:dyDescent="0.25">
      <c r="A65" s="34">
        <v>56</v>
      </c>
      <c r="B65" s="34">
        <f t="shared" si="5"/>
        <v>0.65600000000000058</v>
      </c>
      <c r="G65" s="34" t="e">
        <f t="shared" si="0"/>
        <v>#DIV/0!</v>
      </c>
      <c r="N65" s="34">
        <f t="shared" si="1"/>
        <v>0.3217094296581981</v>
      </c>
      <c r="P65" s="34" t="e">
        <f t="shared" si="2"/>
        <v>#DIV/0!</v>
      </c>
      <c r="V65" s="34" t="e">
        <f t="shared" si="3"/>
        <v>#DIV/0!</v>
      </c>
      <c r="Y65" s="34" t="e">
        <f t="shared" si="6"/>
        <v>#DIV/0!</v>
      </c>
      <c r="AD65" s="34" t="e">
        <f t="shared" si="7"/>
        <v>#DIV/0!</v>
      </c>
      <c r="AE65" s="34" t="e">
        <f t="shared" si="4"/>
        <v>#DIV/0!</v>
      </c>
      <c r="AF65" s="34">
        <f t="shared" si="8"/>
        <v>0.65600000000000058</v>
      </c>
    </row>
    <row r="66" spans="1:32" x14ac:dyDescent="0.25">
      <c r="A66" s="34">
        <v>57</v>
      </c>
      <c r="B66" s="34">
        <f t="shared" si="5"/>
        <v>0.75700000000000056</v>
      </c>
      <c r="G66" s="34" t="e">
        <f t="shared" si="0"/>
        <v>#DIV/0!</v>
      </c>
      <c r="N66" s="34">
        <f t="shared" si="1"/>
        <v>0.29955326428828344</v>
      </c>
      <c r="P66" s="34" t="e">
        <f t="shared" si="2"/>
        <v>#DIV/0!</v>
      </c>
      <c r="V66" s="34" t="e">
        <f t="shared" si="3"/>
        <v>#DIV/0!</v>
      </c>
      <c r="Y66" s="34" t="e">
        <f t="shared" si="6"/>
        <v>#DIV/0!</v>
      </c>
      <c r="AD66" s="34" t="e">
        <f t="shared" si="7"/>
        <v>#DIV/0!</v>
      </c>
      <c r="AE66" s="34" t="e">
        <f t="shared" si="4"/>
        <v>#DIV/0!</v>
      </c>
      <c r="AF66" s="34">
        <f t="shared" si="8"/>
        <v>0.75700000000000056</v>
      </c>
    </row>
    <row r="67" spans="1:32" x14ac:dyDescent="0.25">
      <c r="A67" s="34">
        <v>58</v>
      </c>
      <c r="B67" s="34">
        <f t="shared" si="5"/>
        <v>0.85800000000000054</v>
      </c>
      <c r="G67" s="34" t="e">
        <f t="shared" si="0"/>
        <v>#DIV/0!</v>
      </c>
      <c r="N67" s="34">
        <f t="shared" si="1"/>
        <v>0.27609216628203237</v>
      </c>
      <c r="P67" s="34" t="e">
        <f t="shared" si="2"/>
        <v>#DIV/0!</v>
      </c>
      <c r="V67" s="34" t="e">
        <f t="shared" si="3"/>
        <v>#DIV/0!</v>
      </c>
      <c r="Y67" s="34" t="e">
        <f t="shared" si="6"/>
        <v>#DIV/0!</v>
      </c>
      <c r="AD67" s="34" t="e">
        <f t="shared" si="7"/>
        <v>#DIV/0!</v>
      </c>
      <c r="AE67" s="34" t="e">
        <f t="shared" si="4"/>
        <v>#DIV/0!</v>
      </c>
      <c r="AF67" s="34">
        <f t="shared" si="8"/>
        <v>0.85800000000000054</v>
      </c>
    </row>
    <row r="68" spans="1:32" x14ac:dyDescent="0.25">
      <c r="A68" s="34">
        <v>59</v>
      </c>
      <c r="B68" s="34">
        <f t="shared" si="5"/>
        <v>0.95900000000000052</v>
      </c>
      <c r="G68" s="34" t="e">
        <f t="shared" si="0"/>
        <v>#DIV/0!</v>
      </c>
      <c r="N68" s="34">
        <f t="shared" si="1"/>
        <v>0.25188590971741259</v>
      </c>
      <c r="P68" s="34" t="e">
        <f t="shared" si="2"/>
        <v>#DIV/0!</v>
      </c>
      <c r="V68" s="34" t="e">
        <f t="shared" si="3"/>
        <v>#DIV/0!</v>
      </c>
      <c r="Y68" s="34" t="e">
        <f t="shared" si="6"/>
        <v>#DIV/0!</v>
      </c>
      <c r="AD68" s="34" t="e">
        <f t="shared" si="7"/>
        <v>#DIV/0!</v>
      </c>
      <c r="AE68" s="34" t="e">
        <f t="shared" si="4"/>
        <v>#DIV/0!</v>
      </c>
      <c r="AF68" s="34">
        <f t="shared" si="8"/>
        <v>0.95900000000000052</v>
      </c>
    </row>
    <row r="69" spans="1:32" x14ac:dyDescent="0.25">
      <c r="A69" s="34">
        <v>60</v>
      </c>
      <c r="B69" s="34">
        <f t="shared" si="5"/>
        <v>1.0600000000000005</v>
      </c>
      <c r="G69" s="34" t="e">
        <f t="shared" si="0"/>
        <v>#DIV/0!</v>
      </c>
      <c r="N69" s="34">
        <f t="shared" si="1"/>
        <v>0.22746963245738577</v>
      </c>
      <c r="P69" s="34" t="e">
        <f t="shared" si="2"/>
        <v>#DIV/0!</v>
      </c>
      <c r="V69" s="34" t="e">
        <f t="shared" si="3"/>
        <v>#DIV/0!</v>
      </c>
      <c r="Y69" s="34" t="e">
        <f t="shared" si="6"/>
        <v>#DIV/0!</v>
      </c>
      <c r="AD69" s="34" t="e">
        <f t="shared" si="7"/>
        <v>#DIV/0!</v>
      </c>
      <c r="AE69" s="34" t="e">
        <f t="shared" si="4"/>
        <v>#DIV/0!</v>
      </c>
      <c r="AF69" s="34">
        <f t="shared" si="8"/>
        <v>1.0600000000000005</v>
      </c>
    </row>
    <row r="70" spans="1:32" x14ac:dyDescent="0.25">
      <c r="A70" s="34">
        <v>61</v>
      </c>
      <c r="B70" s="34">
        <f t="shared" si="5"/>
        <v>1.1610000000000005</v>
      </c>
      <c r="G70" s="34" t="e">
        <f t="shared" si="0"/>
        <v>#DIV/0!</v>
      </c>
      <c r="N70" s="34">
        <f t="shared" si="1"/>
        <v>0.20333528072256271</v>
      </c>
      <c r="P70" s="34" t="e">
        <f t="shared" si="2"/>
        <v>#DIV/0!</v>
      </c>
      <c r="V70" s="34" t="e">
        <f t="shared" si="3"/>
        <v>#DIV/0!</v>
      </c>
      <c r="Y70" s="34" t="e">
        <f t="shared" si="6"/>
        <v>#DIV/0!</v>
      </c>
      <c r="AD70" s="34" t="e">
        <f t="shared" si="7"/>
        <v>#DIV/0!</v>
      </c>
      <c r="AE70" s="34" t="e">
        <f t="shared" si="4"/>
        <v>#DIV/0!</v>
      </c>
      <c r="AF70" s="34">
        <f t="shared" si="8"/>
        <v>1.1610000000000005</v>
      </c>
    </row>
    <row r="71" spans="1:32" x14ac:dyDescent="0.25">
      <c r="A71" s="34">
        <v>62</v>
      </c>
      <c r="B71" s="34">
        <f t="shared" si="5"/>
        <v>1.2620000000000005</v>
      </c>
      <c r="G71" s="34" t="e">
        <f t="shared" si="0"/>
        <v>#DIV/0!</v>
      </c>
      <c r="N71" s="34">
        <f t="shared" si="1"/>
        <v>0.17991684029544777</v>
      </c>
      <c r="P71" s="34" t="e">
        <f t="shared" si="2"/>
        <v>#DIV/0!</v>
      </c>
      <c r="V71" s="34" t="e">
        <f t="shared" si="3"/>
        <v>#DIV/0!</v>
      </c>
      <c r="Y71" s="34" t="e">
        <f t="shared" si="6"/>
        <v>#DIV/0!</v>
      </c>
      <c r="AD71" s="34" t="e">
        <f t="shared" si="7"/>
        <v>#DIV/0!</v>
      </c>
      <c r="AE71" s="34" t="e">
        <f t="shared" si="4"/>
        <v>#DIV/0!</v>
      </c>
      <c r="AF71" s="34">
        <f t="shared" si="8"/>
        <v>1.2620000000000005</v>
      </c>
    </row>
    <row r="72" spans="1:32" x14ac:dyDescent="0.25">
      <c r="A72" s="34">
        <v>63</v>
      </c>
      <c r="B72" s="34">
        <f t="shared" si="5"/>
        <v>1.3630000000000004</v>
      </c>
      <c r="G72" s="34" t="e">
        <f t="shared" si="0"/>
        <v>#DIV/0!</v>
      </c>
      <c r="N72" s="34">
        <f t="shared" si="1"/>
        <v>0.15757983926216645</v>
      </c>
      <c r="P72" s="34" t="e">
        <f t="shared" si="2"/>
        <v>#DIV/0!</v>
      </c>
      <c r="V72" s="34" t="e">
        <f t="shared" si="3"/>
        <v>#DIV/0!</v>
      </c>
      <c r="Y72" s="34" t="e">
        <f t="shared" si="6"/>
        <v>#DIV/0!</v>
      </c>
      <c r="AD72" s="34" t="e">
        <f t="shared" si="7"/>
        <v>#DIV/0!</v>
      </c>
      <c r="AE72" s="34" t="e">
        <f t="shared" si="4"/>
        <v>#DIV/0!</v>
      </c>
      <c r="AF72" s="34">
        <f t="shared" si="8"/>
        <v>1.3630000000000004</v>
      </c>
    </row>
    <row r="73" spans="1:32" x14ac:dyDescent="0.25">
      <c r="A73" s="34">
        <v>64</v>
      </c>
      <c r="B73" s="34">
        <f t="shared" si="5"/>
        <v>1.4640000000000004</v>
      </c>
      <c r="G73" s="34" t="e">
        <f t="shared" ref="G73:G108" si="9">(1-($F$7/6)*(3*B73-B73^3)+(($D$7-3)*(3-6*B73^2+B73^4))/24)</f>
        <v>#DIV/0!</v>
      </c>
      <c r="N73" s="34">
        <f t="shared" ref="N73:N108" si="10">NORMDIST(B73,0,1,FALSE)</f>
        <v>0.1366152725480389</v>
      </c>
      <c r="P73" s="34" t="e">
        <f t="shared" ref="P73:P108" si="11">G73*N73</f>
        <v>#DIV/0!</v>
      </c>
      <c r="V73" s="34" t="e">
        <f t="shared" ref="V73:V108" si="12">ABS(P73)</f>
        <v>#DIV/0!</v>
      </c>
      <c r="Y73" s="34" t="e">
        <f t="shared" si="6"/>
        <v>#DIV/0!</v>
      </c>
      <c r="AD73" s="34" t="e">
        <f t="shared" si="7"/>
        <v>#DIV/0!</v>
      </c>
      <c r="AE73" s="34" t="e">
        <f t="shared" ref="AE73:AE104" si="13">AD73/SUM($Y$9:$Y$108)</f>
        <v>#DIV/0!</v>
      </c>
      <c r="AF73" s="34">
        <f t="shared" si="8"/>
        <v>1.4640000000000004</v>
      </c>
    </row>
    <row r="74" spans="1:32" x14ac:dyDescent="0.25">
      <c r="A74" s="34">
        <v>65</v>
      </c>
      <c r="B74" s="34">
        <f t="shared" ref="B74:B105" si="14">$B$9+A74*$A$7</f>
        <v>1.5650000000000004</v>
      </c>
      <c r="G74" s="34" t="e">
        <f t="shared" si="9"/>
        <v>#DIV/0!</v>
      </c>
      <c r="N74" s="34">
        <f t="shared" si="10"/>
        <v>0.11723778769442594</v>
      </c>
      <c r="P74" s="34" t="e">
        <f t="shared" si="11"/>
        <v>#DIV/0!</v>
      </c>
      <c r="V74" s="34" t="e">
        <f t="shared" si="12"/>
        <v>#DIV/0!</v>
      </c>
      <c r="Y74" s="34" t="e">
        <f t="shared" ref="Y74:Y107" si="15">($A$7)*V74</f>
        <v>#DIV/0!</v>
      </c>
      <c r="AD74" s="34" t="e">
        <f t="shared" ref="AD74:AD108" si="16">Y74+AD73</f>
        <v>#DIV/0!</v>
      </c>
      <c r="AE74" s="34" t="e">
        <f t="shared" si="13"/>
        <v>#DIV/0!</v>
      </c>
      <c r="AF74" s="34">
        <f t="shared" si="8"/>
        <v>1.5650000000000004</v>
      </c>
    </row>
    <row r="75" spans="1:32" x14ac:dyDescent="0.25">
      <c r="A75" s="34">
        <v>66</v>
      </c>
      <c r="B75" s="34">
        <f t="shared" si="14"/>
        <v>1.6660000000000004</v>
      </c>
      <c r="G75" s="34" t="e">
        <f t="shared" si="9"/>
        <v>#DIV/0!</v>
      </c>
      <c r="N75" s="34">
        <f t="shared" si="10"/>
        <v>9.9587708244748885E-2</v>
      </c>
      <c r="P75" s="34" t="e">
        <f t="shared" si="11"/>
        <v>#DIV/0!</v>
      </c>
      <c r="V75" s="34" t="e">
        <f t="shared" si="12"/>
        <v>#DIV/0!</v>
      </c>
      <c r="Y75" s="34" t="e">
        <f t="shared" si="15"/>
        <v>#DIV/0!</v>
      </c>
      <c r="AD75" s="34" t="e">
        <f t="shared" si="16"/>
        <v>#DIV/0!</v>
      </c>
      <c r="AE75" s="34" t="e">
        <f t="shared" si="13"/>
        <v>#DIV/0!</v>
      </c>
      <c r="AF75" s="34">
        <f t="shared" ref="AF75:AF108" si="17">B75</f>
        <v>1.6660000000000004</v>
      </c>
    </row>
    <row r="76" spans="1:32" x14ac:dyDescent="0.25">
      <c r="A76" s="34">
        <v>67</v>
      </c>
      <c r="B76" s="34">
        <f t="shared" si="14"/>
        <v>1.7670000000000003</v>
      </c>
      <c r="G76" s="34" t="e">
        <f t="shared" si="9"/>
        <v>#DIV/0!</v>
      </c>
      <c r="N76" s="34">
        <f t="shared" si="10"/>
        <v>8.3736272412481758E-2</v>
      </c>
      <c r="P76" s="34" t="e">
        <f t="shared" si="11"/>
        <v>#DIV/0!</v>
      </c>
      <c r="V76" s="34" t="e">
        <f t="shared" si="12"/>
        <v>#DIV/0!</v>
      </c>
      <c r="Y76" s="34" t="e">
        <f t="shared" si="15"/>
        <v>#DIV/0!</v>
      </c>
      <c r="AD76" s="34" t="e">
        <f t="shared" si="16"/>
        <v>#DIV/0!</v>
      </c>
      <c r="AE76" s="34" t="e">
        <f t="shared" si="13"/>
        <v>#DIV/0!</v>
      </c>
      <c r="AF76" s="34">
        <f t="shared" si="17"/>
        <v>1.7670000000000003</v>
      </c>
    </row>
    <row r="77" spans="1:32" x14ac:dyDescent="0.25">
      <c r="A77" s="34">
        <v>68</v>
      </c>
      <c r="B77" s="34">
        <f t="shared" si="14"/>
        <v>1.8680000000000003</v>
      </c>
      <c r="G77" s="34" t="e">
        <f t="shared" si="9"/>
        <v>#DIV/0!</v>
      </c>
      <c r="N77" s="34">
        <f t="shared" si="10"/>
        <v>6.9693338950675629E-2</v>
      </c>
      <c r="P77" s="34" t="e">
        <f t="shared" si="11"/>
        <v>#DIV/0!</v>
      </c>
      <c r="V77" s="34" t="e">
        <f t="shared" si="12"/>
        <v>#DIV/0!</v>
      </c>
      <c r="Y77" s="34" t="e">
        <f t="shared" si="15"/>
        <v>#DIV/0!</v>
      </c>
      <c r="AD77" s="34" t="e">
        <f t="shared" si="16"/>
        <v>#DIV/0!</v>
      </c>
      <c r="AE77" s="34" t="e">
        <f t="shared" si="13"/>
        <v>#DIV/0!</v>
      </c>
      <c r="AF77" s="34">
        <f t="shared" si="17"/>
        <v>1.8680000000000003</v>
      </c>
    </row>
    <row r="78" spans="1:32" x14ac:dyDescent="0.25">
      <c r="A78" s="34">
        <v>69</v>
      </c>
      <c r="B78" s="34">
        <f t="shared" si="14"/>
        <v>1.9690000000000003</v>
      </c>
      <c r="G78" s="34" t="e">
        <f t="shared" si="9"/>
        <v>#DIV/0!</v>
      </c>
      <c r="N78" s="34">
        <f t="shared" si="10"/>
        <v>5.7416759943091943E-2</v>
      </c>
      <c r="P78" s="34" t="e">
        <f t="shared" si="11"/>
        <v>#DIV/0!</v>
      </c>
      <c r="V78" s="34" t="e">
        <f t="shared" si="12"/>
        <v>#DIV/0!</v>
      </c>
      <c r="Y78" s="34" t="e">
        <f t="shared" si="15"/>
        <v>#DIV/0!</v>
      </c>
      <c r="AD78" s="34" t="e">
        <f t="shared" si="16"/>
        <v>#DIV/0!</v>
      </c>
      <c r="AE78" s="34" t="e">
        <f t="shared" si="13"/>
        <v>#DIV/0!</v>
      </c>
      <c r="AF78" s="34">
        <f t="shared" si="17"/>
        <v>1.9690000000000003</v>
      </c>
    </row>
    <row r="79" spans="1:32" x14ac:dyDescent="0.25">
      <c r="A79" s="34">
        <v>70</v>
      </c>
      <c r="B79" s="34">
        <f t="shared" si="14"/>
        <v>2.0700000000000003</v>
      </c>
      <c r="G79" s="34" t="e">
        <f t="shared" si="9"/>
        <v>#DIV/0!</v>
      </c>
      <c r="N79" s="34">
        <f t="shared" si="10"/>
        <v>4.6822635277683121E-2</v>
      </c>
      <c r="P79" s="34" t="e">
        <f t="shared" si="11"/>
        <v>#DIV/0!</v>
      </c>
      <c r="V79" s="34" t="e">
        <f t="shared" si="12"/>
        <v>#DIV/0!</v>
      </c>
      <c r="Y79" s="34" t="e">
        <f t="shared" si="15"/>
        <v>#DIV/0!</v>
      </c>
      <c r="AD79" s="34" t="e">
        <f t="shared" si="16"/>
        <v>#DIV/0!</v>
      </c>
      <c r="AE79" s="34" t="e">
        <f t="shared" si="13"/>
        <v>#DIV/0!</v>
      </c>
      <c r="AF79" s="34">
        <f t="shared" si="17"/>
        <v>2.0700000000000003</v>
      </c>
    </row>
    <row r="80" spans="1:32" x14ac:dyDescent="0.25">
      <c r="A80" s="34">
        <v>71</v>
      </c>
      <c r="B80" s="34">
        <f t="shared" si="14"/>
        <v>2.1710000000000003</v>
      </c>
      <c r="G80" s="34" t="e">
        <f t="shared" si="9"/>
        <v>#DIV/0!</v>
      </c>
      <c r="N80" s="34">
        <f t="shared" si="10"/>
        <v>3.7795734251856623E-2</v>
      </c>
      <c r="P80" s="34" t="e">
        <f t="shared" si="11"/>
        <v>#DIV/0!</v>
      </c>
      <c r="V80" s="34" t="e">
        <f t="shared" si="12"/>
        <v>#DIV/0!</v>
      </c>
      <c r="Y80" s="34" t="e">
        <f t="shared" si="15"/>
        <v>#DIV/0!</v>
      </c>
      <c r="AD80" s="34" t="e">
        <f t="shared" si="16"/>
        <v>#DIV/0!</v>
      </c>
      <c r="AE80" s="34" t="e">
        <f t="shared" si="13"/>
        <v>#DIV/0!</v>
      </c>
      <c r="AF80" s="34">
        <f t="shared" si="17"/>
        <v>2.1710000000000003</v>
      </c>
    </row>
    <row r="81" spans="1:32" x14ac:dyDescent="0.25">
      <c r="A81" s="34">
        <v>72</v>
      </c>
      <c r="B81" s="34">
        <f t="shared" si="14"/>
        <v>2.2720000000000002</v>
      </c>
      <c r="G81" s="34" t="e">
        <f t="shared" si="9"/>
        <v>#DIV/0!</v>
      </c>
      <c r="N81" s="34">
        <f t="shared" si="10"/>
        <v>3.0199481210634573E-2</v>
      </c>
      <c r="P81" s="34" t="e">
        <f t="shared" si="11"/>
        <v>#DIV/0!</v>
      </c>
      <c r="V81" s="34" t="e">
        <f t="shared" si="12"/>
        <v>#DIV/0!</v>
      </c>
      <c r="Y81" s="34" t="e">
        <f t="shared" si="15"/>
        <v>#DIV/0!</v>
      </c>
      <c r="AD81" s="34" t="e">
        <f t="shared" si="16"/>
        <v>#DIV/0!</v>
      </c>
      <c r="AE81" s="34" t="e">
        <f t="shared" si="13"/>
        <v>#DIV/0!</v>
      </c>
      <c r="AF81" s="34">
        <f t="shared" si="17"/>
        <v>2.2720000000000002</v>
      </c>
    </row>
    <row r="82" spans="1:32" x14ac:dyDescent="0.25">
      <c r="A82" s="34">
        <v>73</v>
      </c>
      <c r="B82" s="34">
        <f t="shared" si="14"/>
        <v>2.3730000000000002</v>
      </c>
      <c r="G82" s="34" t="e">
        <f t="shared" si="9"/>
        <v>#DIV/0!</v>
      </c>
      <c r="N82" s="34">
        <f t="shared" si="10"/>
        <v>2.3885038190605869E-2</v>
      </c>
      <c r="P82" s="34" t="e">
        <f t="shared" si="11"/>
        <v>#DIV/0!</v>
      </c>
      <c r="V82" s="34" t="e">
        <f t="shared" si="12"/>
        <v>#DIV/0!</v>
      </c>
      <c r="Y82" s="34" t="e">
        <f t="shared" si="15"/>
        <v>#DIV/0!</v>
      </c>
      <c r="AD82" s="34" t="e">
        <f t="shared" si="16"/>
        <v>#DIV/0!</v>
      </c>
      <c r="AE82" s="34" t="e">
        <f t="shared" si="13"/>
        <v>#DIV/0!</v>
      </c>
      <c r="AF82" s="34">
        <f t="shared" si="17"/>
        <v>2.3730000000000002</v>
      </c>
    </row>
    <row r="83" spans="1:32" x14ac:dyDescent="0.25">
      <c r="A83" s="34">
        <v>74</v>
      </c>
      <c r="B83" s="34">
        <f t="shared" si="14"/>
        <v>2.4740000000000002</v>
      </c>
      <c r="G83" s="34" t="e">
        <f t="shared" si="9"/>
        <v>#DIV/0!</v>
      </c>
      <c r="N83" s="34">
        <f t="shared" si="10"/>
        <v>1.8699162668593644E-2</v>
      </c>
      <c r="P83" s="34" t="e">
        <f t="shared" si="11"/>
        <v>#DIV/0!</v>
      </c>
      <c r="V83" s="34" t="e">
        <f t="shared" si="12"/>
        <v>#DIV/0!</v>
      </c>
      <c r="Y83" s="34" t="e">
        <f t="shared" si="15"/>
        <v>#DIV/0!</v>
      </c>
      <c r="AD83" s="34" t="e">
        <f t="shared" si="16"/>
        <v>#DIV/0!</v>
      </c>
      <c r="AE83" s="34" t="e">
        <f t="shared" si="13"/>
        <v>#DIV/0!</v>
      </c>
      <c r="AF83" s="34">
        <f t="shared" si="17"/>
        <v>2.4740000000000002</v>
      </c>
    </row>
    <row r="84" spans="1:32" x14ac:dyDescent="0.25">
      <c r="A84" s="34">
        <v>75</v>
      </c>
      <c r="B84" s="34">
        <f t="shared" si="14"/>
        <v>2.5750000000000002</v>
      </c>
      <c r="G84" s="34" t="e">
        <f t="shared" si="9"/>
        <v>#DIV/0!</v>
      </c>
      <c r="N84" s="34">
        <f t="shared" si="10"/>
        <v>1.4490659157048438E-2</v>
      </c>
      <c r="P84" s="34" t="e">
        <f t="shared" si="11"/>
        <v>#DIV/0!</v>
      </c>
      <c r="V84" s="34" t="e">
        <f t="shared" si="12"/>
        <v>#DIV/0!</v>
      </c>
      <c r="Y84" s="34" t="e">
        <f t="shared" si="15"/>
        <v>#DIV/0!</v>
      </c>
      <c r="AD84" s="34" t="e">
        <f t="shared" si="16"/>
        <v>#DIV/0!</v>
      </c>
      <c r="AE84" s="34" t="e">
        <f t="shared" si="13"/>
        <v>#DIV/0!</v>
      </c>
      <c r="AF84" s="34">
        <f t="shared" si="17"/>
        <v>2.5750000000000002</v>
      </c>
    </row>
    <row r="85" spans="1:32" x14ac:dyDescent="0.25">
      <c r="A85" s="34">
        <v>76</v>
      </c>
      <c r="B85" s="34">
        <f t="shared" si="14"/>
        <v>2.6760000000000002</v>
      </c>
      <c r="G85" s="34" t="e">
        <f t="shared" si="9"/>
        <v>#DIV/0!</v>
      </c>
      <c r="N85" s="34">
        <f t="shared" si="10"/>
        <v>1.1115369005911058E-2</v>
      </c>
      <c r="P85" s="34" t="e">
        <f t="shared" si="11"/>
        <v>#DIV/0!</v>
      </c>
      <c r="V85" s="34" t="e">
        <f t="shared" si="12"/>
        <v>#DIV/0!</v>
      </c>
      <c r="Y85" s="34" t="e">
        <f t="shared" si="15"/>
        <v>#DIV/0!</v>
      </c>
      <c r="AD85" s="34" t="e">
        <f t="shared" si="16"/>
        <v>#DIV/0!</v>
      </c>
      <c r="AE85" s="34" t="e">
        <f t="shared" si="13"/>
        <v>#DIV/0!</v>
      </c>
      <c r="AF85" s="34">
        <f t="shared" si="17"/>
        <v>2.6760000000000002</v>
      </c>
    </row>
    <row r="86" spans="1:32" x14ac:dyDescent="0.25">
      <c r="A86" s="34">
        <v>77</v>
      </c>
      <c r="B86" s="34">
        <f t="shared" si="14"/>
        <v>2.7770000000000001</v>
      </c>
      <c r="G86" s="34" t="e">
        <f t="shared" si="9"/>
        <v>#DIV/0!</v>
      </c>
      <c r="N86" s="34">
        <f t="shared" si="10"/>
        <v>8.4397462735252959E-3</v>
      </c>
      <c r="P86" s="34" t="e">
        <f t="shared" si="11"/>
        <v>#DIV/0!</v>
      </c>
      <c r="V86" s="34" t="e">
        <f t="shared" si="12"/>
        <v>#DIV/0!</v>
      </c>
      <c r="Y86" s="34" t="e">
        <f t="shared" si="15"/>
        <v>#DIV/0!</v>
      </c>
      <c r="AD86" s="34" t="e">
        <f t="shared" si="16"/>
        <v>#DIV/0!</v>
      </c>
      <c r="AE86" s="34" t="e">
        <f t="shared" si="13"/>
        <v>#DIV/0!</v>
      </c>
      <c r="AF86" s="34">
        <f t="shared" si="17"/>
        <v>2.7770000000000001</v>
      </c>
    </row>
    <row r="87" spans="1:32" x14ac:dyDescent="0.25">
      <c r="A87" s="34">
        <v>78</v>
      </c>
      <c r="B87" s="34">
        <f t="shared" si="14"/>
        <v>2.8780000000000001</v>
      </c>
      <c r="G87" s="34" t="e">
        <f t="shared" si="9"/>
        <v>#DIV/0!</v>
      </c>
      <c r="N87" s="34">
        <f t="shared" si="10"/>
        <v>6.3431452761899725E-3</v>
      </c>
      <c r="P87" s="34" t="e">
        <f t="shared" si="11"/>
        <v>#DIV/0!</v>
      </c>
      <c r="V87" s="34" t="e">
        <f t="shared" si="12"/>
        <v>#DIV/0!</v>
      </c>
      <c r="Y87" s="34" t="e">
        <f t="shared" si="15"/>
        <v>#DIV/0!</v>
      </c>
      <c r="AD87" s="34" t="e">
        <f t="shared" si="16"/>
        <v>#DIV/0!</v>
      </c>
      <c r="AE87" s="34" t="e">
        <f t="shared" si="13"/>
        <v>#DIV/0!</v>
      </c>
      <c r="AF87" s="34">
        <f t="shared" si="17"/>
        <v>2.8780000000000001</v>
      </c>
    </row>
    <row r="88" spans="1:32" x14ac:dyDescent="0.25">
      <c r="A88" s="34">
        <v>79</v>
      </c>
      <c r="B88" s="34">
        <f t="shared" si="14"/>
        <v>2.9790000000000001</v>
      </c>
      <c r="G88" s="34" t="e">
        <f t="shared" si="9"/>
        <v>#DIV/0!</v>
      </c>
      <c r="N88" s="34">
        <f t="shared" si="10"/>
        <v>4.7189968525847836E-3</v>
      </c>
      <c r="P88" s="34" t="e">
        <f t="shared" si="11"/>
        <v>#DIV/0!</v>
      </c>
      <c r="V88" s="34" t="e">
        <f t="shared" si="12"/>
        <v>#DIV/0!</v>
      </c>
      <c r="Y88" s="34" t="e">
        <f t="shared" si="15"/>
        <v>#DIV/0!</v>
      </c>
      <c r="AD88" s="34" t="e">
        <f t="shared" si="16"/>
        <v>#DIV/0!</v>
      </c>
      <c r="AE88" s="34" t="e">
        <f t="shared" si="13"/>
        <v>#DIV/0!</v>
      </c>
      <c r="AF88" s="34">
        <f t="shared" si="17"/>
        <v>2.9790000000000001</v>
      </c>
    </row>
    <row r="89" spans="1:32" x14ac:dyDescent="0.25">
      <c r="A89" s="34">
        <v>80</v>
      </c>
      <c r="B89" s="34">
        <f t="shared" si="14"/>
        <v>3.08</v>
      </c>
      <c r="G89" s="34" t="e">
        <f t="shared" si="9"/>
        <v>#DIV/0!</v>
      </c>
      <c r="N89" s="34">
        <f t="shared" si="10"/>
        <v>3.4750773778549375E-3</v>
      </c>
      <c r="P89" s="34" t="e">
        <f t="shared" si="11"/>
        <v>#DIV/0!</v>
      </c>
      <c r="V89" s="34" t="e">
        <f t="shared" si="12"/>
        <v>#DIV/0!</v>
      </c>
      <c r="Y89" s="34" t="e">
        <f t="shared" si="15"/>
        <v>#DIV/0!</v>
      </c>
      <c r="AD89" s="34" t="e">
        <f t="shared" si="16"/>
        <v>#DIV/0!</v>
      </c>
      <c r="AE89" s="34" t="e">
        <f t="shared" si="13"/>
        <v>#DIV/0!</v>
      </c>
      <c r="AF89" s="34">
        <f t="shared" si="17"/>
        <v>3.08</v>
      </c>
    </row>
    <row r="90" spans="1:32" x14ac:dyDescent="0.25">
      <c r="A90" s="34">
        <v>81</v>
      </c>
      <c r="B90" s="34">
        <f t="shared" si="14"/>
        <v>3.1810000000000009</v>
      </c>
      <c r="G90" s="34" t="e">
        <f t="shared" si="9"/>
        <v>#DIV/0!</v>
      </c>
      <c r="N90" s="34">
        <f t="shared" si="10"/>
        <v>2.5330807400485967E-3</v>
      </c>
      <c r="P90" s="34" t="e">
        <f t="shared" si="11"/>
        <v>#DIV/0!</v>
      </c>
      <c r="V90" s="34" t="e">
        <f t="shared" si="12"/>
        <v>#DIV/0!</v>
      </c>
      <c r="Y90" s="34" t="e">
        <f t="shared" si="15"/>
        <v>#DIV/0!</v>
      </c>
      <c r="AD90" s="34" t="e">
        <f t="shared" si="16"/>
        <v>#DIV/0!</v>
      </c>
      <c r="AE90" s="34" t="e">
        <f t="shared" si="13"/>
        <v>#DIV/0!</v>
      </c>
      <c r="AF90" s="34">
        <f t="shared" si="17"/>
        <v>3.1810000000000009</v>
      </c>
    </row>
    <row r="91" spans="1:32" x14ac:dyDescent="0.25">
      <c r="A91" s="34">
        <v>82</v>
      </c>
      <c r="B91" s="34">
        <f t="shared" si="14"/>
        <v>3.282</v>
      </c>
      <c r="G91" s="34" t="e">
        <f t="shared" si="9"/>
        <v>#DIV/0!</v>
      </c>
      <c r="N91" s="34">
        <f t="shared" si="10"/>
        <v>1.8276934202903908E-3</v>
      </c>
      <c r="P91" s="34" t="e">
        <f t="shared" si="11"/>
        <v>#DIV/0!</v>
      </c>
      <c r="V91" s="34" t="e">
        <f t="shared" si="12"/>
        <v>#DIV/0!</v>
      </c>
      <c r="Y91" s="34" t="e">
        <f t="shared" si="15"/>
        <v>#DIV/0!</v>
      </c>
      <c r="AD91" s="34" t="e">
        <f t="shared" si="16"/>
        <v>#DIV/0!</v>
      </c>
      <c r="AE91" s="34" t="e">
        <f t="shared" si="13"/>
        <v>#DIV/0!</v>
      </c>
      <c r="AF91" s="34">
        <f t="shared" si="17"/>
        <v>3.282</v>
      </c>
    </row>
    <row r="92" spans="1:32" s="49" customFormat="1" x14ac:dyDescent="0.25">
      <c r="A92" s="49">
        <v>83</v>
      </c>
      <c r="B92" s="49">
        <f t="shared" si="14"/>
        <v>3.3830000000000009</v>
      </c>
      <c r="G92" s="49" t="e">
        <f t="shared" si="9"/>
        <v>#DIV/0!</v>
      </c>
      <c r="N92" s="49">
        <f t="shared" si="10"/>
        <v>1.305351359820449E-3</v>
      </c>
      <c r="P92" s="49" t="e">
        <f t="shared" si="11"/>
        <v>#DIV/0!</v>
      </c>
      <c r="V92" s="49" t="e">
        <f t="shared" si="12"/>
        <v>#DIV/0!</v>
      </c>
      <c r="Y92" s="49" t="e">
        <f t="shared" si="15"/>
        <v>#DIV/0!</v>
      </c>
      <c r="AD92" s="49" t="e">
        <f t="shared" si="16"/>
        <v>#DIV/0!</v>
      </c>
      <c r="AE92" s="49" t="e">
        <f t="shared" si="13"/>
        <v>#DIV/0!</v>
      </c>
      <c r="AF92" s="34">
        <f t="shared" si="17"/>
        <v>3.3830000000000009</v>
      </c>
    </row>
    <row r="93" spans="1:32" s="49" customFormat="1" x14ac:dyDescent="0.25">
      <c r="A93" s="49">
        <v>84</v>
      </c>
      <c r="B93" s="49">
        <f t="shared" si="14"/>
        <v>3.484</v>
      </c>
      <c r="G93" s="49" t="e">
        <f t="shared" si="9"/>
        <v>#DIV/0!</v>
      </c>
      <c r="N93" s="49">
        <f t="shared" si="10"/>
        <v>9.2282906723667468E-4</v>
      </c>
      <c r="P93" s="49" t="e">
        <f t="shared" si="11"/>
        <v>#DIV/0!</v>
      </c>
      <c r="V93" s="49" t="e">
        <f t="shared" si="12"/>
        <v>#DIV/0!</v>
      </c>
      <c r="Y93" s="49" t="e">
        <f t="shared" si="15"/>
        <v>#DIV/0!</v>
      </c>
      <c r="AD93" s="49" t="e">
        <f t="shared" si="16"/>
        <v>#DIV/0!</v>
      </c>
      <c r="AE93" s="49" t="e">
        <f t="shared" si="13"/>
        <v>#DIV/0!</v>
      </c>
      <c r="AF93" s="34">
        <f t="shared" si="17"/>
        <v>3.484</v>
      </c>
    </row>
    <row r="94" spans="1:32" x14ac:dyDescent="0.25">
      <c r="A94" s="34">
        <v>85</v>
      </c>
      <c r="B94" s="49">
        <f t="shared" si="14"/>
        <v>3.5850000000000009</v>
      </c>
      <c r="G94" s="34" t="e">
        <f t="shared" si="9"/>
        <v>#DIV/0!</v>
      </c>
      <c r="N94" s="34">
        <f t="shared" si="10"/>
        <v>6.4578041088110192E-4</v>
      </c>
      <c r="P94" s="34" t="e">
        <f t="shared" si="11"/>
        <v>#DIV/0!</v>
      </c>
      <c r="V94" s="34" t="e">
        <f t="shared" si="12"/>
        <v>#DIV/0!</v>
      </c>
      <c r="Y94" s="34" t="e">
        <f t="shared" si="15"/>
        <v>#DIV/0!</v>
      </c>
      <c r="AD94" s="34" t="e">
        <f t="shared" si="16"/>
        <v>#DIV/0!</v>
      </c>
      <c r="AE94" s="50" t="e">
        <f t="shared" si="13"/>
        <v>#DIV/0!</v>
      </c>
      <c r="AF94" s="34">
        <f t="shared" si="17"/>
        <v>3.5850000000000009</v>
      </c>
    </row>
    <row r="95" spans="1:32" x14ac:dyDescent="0.25">
      <c r="A95" s="34">
        <v>86</v>
      </c>
      <c r="B95" s="34">
        <f t="shared" si="14"/>
        <v>3.6859999999999999</v>
      </c>
      <c r="G95" s="34" t="e">
        <f t="shared" si="9"/>
        <v>#DIV/0!</v>
      </c>
      <c r="N95" s="34">
        <f t="shared" si="10"/>
        <v>4.4731991169886799E-4</v>
      </c>
      <c r="P95" s="34" t="e">
        <f t="shared" si="11"/>
        <v>#DIV/0!</v>
      </c>
      <c r="V95" s="34" t="e">
        <f t="shared" si="12"/>
        <v>#DIV/0!</v>
      </c>
      <c r="Y95" s="34" t="e">
        <f t="shared" si="15"/>
        <v>#DIV/0!</v>
      </c>
      <c r="AD95" s="34" t="e">
        <f t="shared" si="16"/>
        <v>#DIV/0!</v>
      </c>
      <c r="AE95" s="34" t="e">
        <f t="shared" si="13"/>
        <v>#DIV/0!</v>
      </c>
      <c r="AF95" s="34">
        <f t="shared" si="17"/>
        <v>3.6859999999999999</v>
      </c>
    </row>
    <row r="96" spans="1:32" x14ac:dyDescent="0.25">
      <c r="A96" s="34">
        <v>87</v>
      </c>
      <c r="B96" s="34">
        <f t="shared" si="14"/>
        <v>3.7870000000000008</v>
      </c>
      <c r="G96" s="34" t="e">
        <f t="shared" si="9"/>
        <v>#DIV/0!</v>
      </c>
      <c r="N96" s="34">
        <f t="shared" si="10"/>
        <v>3.0670535307791695E-4</v>
      </c>
      <c r="P96" s="34" t="e">
        <f t="shared" si="11"/>
        <v>#DIV/0!</v>
      </c>
      <c r="V96" s="34" t="e">
        <f t="shared" si="12"/>
        <v>#DIV/0!</v>
      </c>
      <c r="Y96" s="34" t="e">
        <f t="shared" si="15"/>
        <v>#DIV/0!</v>
      </c>
      <c r="AD96" s="34" t="e">
        <f t="shared" si="16"/>
        <v>#DIV/0!</v>
      </c>
      <c r="AE96" s="34" t="e">
        <f t="shared" si="13"/>
        <v>#DIV/0!</v>
      </c>
      <c r="AF96" s="34">
        <f t="shared" si="17"/>
        <v>3.7870000000000008</v>
      </c>
    </row>
    <row r="97" spans="1:32" x14ac:dyDescent="0.25">
      <c r="A97" s="34">
        <v>88</v>
      </c>
      <c r="B97" s="34">
        <f t="shared" si="14"/>
        <v>3.8879999999999999</v>
      </c>
      <c r="G97" s="34" t="e">
        <f t="shared" si="9"/>
        <v>#DIV/0!</v>
      </c>
      <c r="N97" s="34">
        <f t="shared" si="10"/>
        <v>2.0815854496572918E-4</v>
      </c>
      <c r="P97" s="34" t="e">
        <f t="shared" si="11"/>
        <v>#DIV/0!</v>
      </c>
      <c r="V97" s="34" t="e">
        <f t="shared" si="12"/>
        <v>#DIV/0!</v>
      </c>
      <c r="Y97" s="34" t="e">
        <f t="shared" si="15"/>
        <v>#DIV/0!</v>
      </c>
      <c r="AD97" s="34" t="e">
        <f t="shared" si="16"/>
        <v>#DIV/0!</v>
      </c>
      <c r="AE97" s="34" t="e">
        <f t="shared" si="13"/>
        <v>#DIV/0!</v>
      </c>
      <c r="AF97" s="34">
        <f t="shared" si="17"/>
        <v>3.8879999999999999</v>
      </c>
    </row>
    <row r="98" spans="1:32" x14ac:dyDescent="0.25">
      <c r="A98" s="34">
        <v>89</v>
      </c>
      <c r="B98" s="34">
        <f t="shared" si="14"/>
        <v>3.9890000000000008</v>
      </c>
      <c r="G98" s="34" t="e">
        <f t="shared" si="9"/>
        <v>#DIV/0!</v>
      </c>
      <c r="N98" s="34">
        <f t="shared" si="10"/>
        <v>1.3984176379239904E-4</v>
      </c>
      <c r="P98" s="34" t="e">
        <f t="shared" si="11"/>
        <v>#DIV/0!</v>
      </c>
      <c r="V98" s="34" t="e">
        <f t="shared" si="12"/>
        <v>#DIV/0!</v>
      </c>
      <c r="Y98" s="34" t="e">
        <f t="shared" si="15"/>
        <v>#DIV/0!</v>
      </c>
      <c r="AD98" s="34" t="e">
        <f t="shared" si="16"/>
        <v>#DIV/0!</v>
      </c>
      <c r="AE98" s="34" t="e">
        <f t="shared" si="13"/>
        <v>#DIV/0!</v>
      </c>
      <c r="AF98" s="34">
        <f t="shared" si="17"/>
        <v>3.9890000000000008</v>
      </c>
    </row>
    <row r="99" spans="1:32" x14ac:dyDescent="0.25">
      <c r="A99" s="34">
        <v>90</v>
      </c>
      <c r="B99" s="34">
        <f t="shared" si="14"/>
        <v>4.09</v>
      </c>
      <c r="G99" s="34" t="e">
        <f t="shared" si="9"/>
        <v>#DIV/0!</v>
      </c>
      <c r="N99" s="34">
        <f t="shared" si="10"/>
        <v>9.2992795718445907E-5</v>
      </c>
      <c r="P99" s="34" t="e">
        <f t="shared" si="11"/>
        <v>#DIV/0!</v>
      </c>
      <c r="V99" s="34" t="e">
        <f t="shared" si="12"/>
        <v>#DIV/0!</v>
      </c>
      <c r="Y99" s="34" t="e">
        <f t="shared" si="15"/>
        <v>#DIV/0!</v>
      </c>
      <c r="AD99" s="34" t="e">
        <f t="shared" si="16"/>
        <v>#DIV/0!</v>
      </c>
      <c r="AE99" s="34" t="e">
        <f t="shared" si="13"/>
        <v>#DIV/0!</v>
      </c>
      <c r="AF99" s="34">
        <f t="shared" si="17"/>
        <v>4.09</v>
      </c>
    </row>
    <row r="100" spans="1:32" x14ac:dyDescent="0.25">
      <c r="A100" s="34">
        <v>91</v>
      </c>
      <c r="B100" s="34">
        <f t="shared" si="14"/>
        <v>4.1910000000000007</v>
      </c>
      <c r="G100" s="34" t="e">
        <f t="shared" si="9"/>
        <v>#DIV/0!</v>
      </c>
      <c r="N100" s="34">
        <f t="shared" si="10"/>
        <v>6.1211282356604617E-5</v>
      </c>
      <c r="P100" s="34" t="e">
        <f t="shared" si="11"/>
        <v>#DIV/0!</v>
      </c>
      <c r="V100" s="34" t="e">
        <f t="shared" si="12"/>
        <v>#DIV/0!</v>
      </c>
      <c r="Y100" s="34" t="e">
        <f t="shared" si="15"/>
        <v>#DIV/0!</v>
      </c>
      <c r="AD100" s="34" t="e">
        <f t="shared" si="16"/>
        <v>#DIV/0!</v>
      </c>
      <c r="AE100" s="34" t="e">
        <f t="shared" si="13"/>
        <v>#DIV/0!</v>
      </c>
      <c r="AF100" s="34">
        <f t="shared" si="17"/>
        <v>4.1910000000000007</v>
      </c>
    </row>
    <row r="101" spans="1:32" x14ac:dyDescent="0.25">
      <c r="A101" s="34">
        <v>92</v>
      </c>
      <c r="B101" s="34">
        <f t="shared" si="14"/>
        <v>4.2919999999999998</v>
      </c>
      <c r="G101" s="34" t="e">
        <f t="shared" si="9"/>
        <v>#DIV/0!</v>
      </c>
      <c r="N101" s="34">
        <f t="shared" si="10"/>
        <v>3.988259546153366E-5</v>
      </c>
      <c r="P101" s="34" t="e">
        <f t="shared" si="11"/>
        <v>#DIV/0!</v>
      </c>
      <c r="V101" s="34" t="e">
        <f t="shared" si="12"/>
        <v>#DIV/0!</v>
      </c>
      <c r="Y101" s="34" t="e">
        <f t="shared" si="15"/>
        <v>#DIV/0!</v>
      </c>
      <c r="AD101" s="34" t="e">
        <f t="shared" si="16"/>
        <v>#DIV/0!</v>
      </c>
      <c r="AE101" s="34" t="e">
        <f t="shared" si="13"/>
        <v>#DIV/0!</v>
      </c>
      <c r="AF101" s="34">
        <f t="shared" si="17"/>
        <v>4.2919999999999998</v>
      </c>
    </row>
    <row r="102" spans="1:32" x14ac:dyDescent="0.25">
      <c r="A102" s="34">
        <v>93</v>
      </c>
      <c r="B102" s="34">
        <f t="shared" si="14"/>
        <v>4.3930000000000007</v>
      </c>
      <c r="G102" s="34" t="e">
        <f t="shared" si="9"/>
        <v>#DIV/0!</v>
      </c>
      <c r="N102" s="34">
        <f t="shared" si="10"/>
        <v>2.5722022324537423E-5</v>
      </c>
      <c r="P102" s="34" t="e">
        <f t="shared" si="11"/>
        <v>#DIV/0!</v>
      </c>
      <c r="V102" s="34" t="e">
        <f t="shared" si="12"/>
        <v>#DIV/0!</v>
      </c>
      <c r="Y102" s="34" t="e">
        <f t="shared" si="15"/>
        <v>#DIV/0!</v>
      </c>
      <c r="AD102" s="34" t="e">
        <f t="shared" si="16"/>
        <v>#DIV/0!</v>
      </c>
      <c r="AE102" s="34" t="e">
        <f t="shared" si="13"/>
        <v>#DIV/0!</v>
      </c>
      <c r="AF102" s="34">
        <f t="shared" si="17"/>
        <v>4.3930000000000007</v>
      </c>
    </row>
    <row r="103" spans="1:32" x14ac:dyDescent="0.25">
      <c r="A103" s="34">
        <v>94</v>
      </c>
      <c r="B103" s="34">
        <f t="shared" si="14"/>
        <v>4.4939999999999998</v>
      </c>
      <c r="G103" s="34" t="e">
        <f t="shared" si="9"/>
        <v>#DIV/0!</v>
      </c>
      <c r="N103" s="34">
        <f t="shared" si="10"/>
        <v>1.6420885402344505E-5</v>
      </c>
      <c r="P103" s="34" t="e">
        <f t="shared" si="11"/>
        <v>#DIV/0!</v>
      </c>
      <c r="V103" s="34" t="e">
        <f t="shared" si="12"/>
        <v>#DIV/0!</v>
      </c>
      <c r="Y103" s="34" t="e">
        <f t="shared" si="15"/>
        <v>#DIV/0!</v>
      </c>
      <c r="AD103" s="34" t="e">
        <f t="shared" si="16"/>
        <v>#DIV/0!</v>
      </c>
      <c r="AE103" s="34" t="e">
        <f t="shared" si="13"/>
        <v>#DIV/0!</v>
      </c>
      <c r="AF103" s="34">
        <f t="shared" si="17"/>
        <v>4.4939999999999998</v>
      </c>
    </row>
    <row r="104" spans="1:32" x14ac:dyDescent="0.25">
      <c r="A104" s="34">
        <v>95</v>
      </c>
      <c r="B104" s="34">
        <f t="shared" si="14"/>
        <v>4.5950000000000006</v>
      </c>
      <c r="G104" s="34" t="e">
        <f t="shared" si="9"/>
        <v>#DIV/0!</v>
      </c>
      <c r="N104" s="34">
        <f t="shared" si="10"/>
        <v>1.0376664891989014E-5</v>
      </c>
      <c r="P104" s="34" t="e">
        <f t="shared" si="11"/>
        <v>#DIV/0!</v>
      </c>
      <c r="V104" s="34" t="e">
        <f t="shared" si="12"/>
        <v>#DIV/0!</v>
      </c>
      <c r="Y104" s="34" t="e">
        <f t="shared" si="15"/>
        <v>#DIV/0!</v>
      </c>
      <c r="AD104" s="34" t="e">
        <f t="shared" si="16"/>
        <v>#DIV/0!</v>
      </c>
      <c r="AE104" s="34" t="e">
        <f t="shared" si="13"/>
        <v>#DIV/0!</v>
      </c>
      <c r="AF104" s="34">
        <f t="shared" si="17"/>
        <v>4.5950000000000006</v>
      </c>
    </row>
    <row r="105" spans="1:32" x14ac:dyDescent="0.25">
      <c r="A105" s="34">
        <v>96</v>
      </c>
      <c r="B105" s="34">
        <f t="shared" si="14"/>
        <v>4.6960000000000015</v>
      </c>
      <c r="G105" s="34" t="e">
        <f t="shared" si="9"/>
        <v>#DIV/0!</v>
      </c>
      <c r="N105" s="34">
        <f t="shared" si="10"/>
        <v>6.4906587297709424E-6</v>
      </c>
      <c r="P105" s="34" t="e">
        <f t="shared" si="11"/>
        <v>#DIV/0!</v>
      </c>
      <c r="V105" s="34" t="e">
        <f t="shared" si="12"/>
        <v>#DIV/0!</v>
      </c>
      <c r="Y105" s="34" t="e">
        <f t="shared" si="15"/>
        <v>#DIV/0!</v>
      </c>
      <c r="AD105" s="34" t="e">
        <f t="shared" si="16"/>
        <v>#DIV/0!</v>
      </c>
      <c r="AE105" s="34" t="e">
        <f>AD105/SUM($Y$9:$Y$108)</f>
        <v>#DIV/0!</v>
      </c>
      <c r="AF105" s="34">
        <f t="shared" si="17"/>
        <v>4.6960000000000015</v>
      </c>
    </row>
    <row r="106" spans="1:32" x14ac:dyDescent="0.25">
      <c r="A106" s="34">
        <v>97</v>
      </c>
      <c r="B106" s="34">
        <f>$B$9+A106*$A$7</f>
        <v>4.7970000000000006</v>
      </c>
      <c r="G106" s="34" t="e">
        <f t="shared" si="9"/>
        <v>#DIV/0!</v>
      </c>
      <c r="N106" s="34">
        <f t="shared" si="10"/>
        <v>4.0187363995916616E-6</v>
      </c>
      <c r="P106" s="34" t="e">
        <f t="shared" si="11"/>
        <v>#DIV/0!</v>
      </c>
      <c r="V106" s="34" t="e">
        <f t="shared" si="12"/>
        <v>#DIV/0!</v>
      </c>
      <c r="Y106" s="34" t="e">
        <f t="shared" si="15"/>
        <v>#DIV/0!</v>
      </c>
      <c r="AD106" s="34" t="e">
        <f t="shared" si="16"/>
        <v>#DIV/0!</v>
      </c>
      <c r="AE106" s="34" t="e">
        <f>AD106/SUM($Y$9:$Y$108)</f>
        <v>#DIV/0!</v>
      </c>
      <c r="AF106" s="34">
        <f t="shared" si="17"/>
        <v>4.7970000000000006</v>
      </c>
    </row>
    <row r="107" spans="1:32" x14ac:dyDescent="0.25">
      <c r="A107" s="34">
        <v>98</v>
      </c>
      <c r="B107" s="34">
        <f>$B$9+A107*$A$7</f>
        <v>4.8980000000000015</v>
      </c>
      <c r="G107" s="34" t="e">
        <f t="shared" si="9"/>
        <v>#DIV/0!</v>
      </c>
      <c r="N107" s="34">
        <f t="shared" si="10"/>
        <v>2.4629751376704828E-6</v>
      </c>
      <c r="P107" s="34" t="e">
        <f t="shared" si="11"/>
        <v>#DIV/0!</v>
      </c>
      <c r="V107" s="34" t="e">
        <f t="shared" si="12"/>
        <v>#DIV/0!</v>
      </c>
      <c r="Y107" s="34" t="e">
        <f t="shared" si="15"/>
        <v>#DIV/0!</v>
      </c>
      <c r="AD107" s="34" t="e">
        <f t="shared" si="16"/>
        <v>#DIV/0!</v>
      </c>
      <c r="AE107" s="34" t="e">
        <f>AD107/SUM($Y$9:$Y$108)</f>
        <v>#DIV/0!</v>
      </c>
      <c r="AF107" s="34">
        <f t="shared" si="17"/>
        <v>4.8980000000000015</v>
      </c>
    </row>
    <row r="108" spans="1:32" x14ac:dyDescent="0.25">
      <c r="A108" s="34">
        <v>99</v>
      </c>
      <c r="B108" s="34">
        <f>$B$9+A108*$A$7</f>
        <v>4.9990000000000006</v>
      </c>
      <c r="G108" s="34" t="e">
        <f t="shared" si="9"/>
        <v>#DIV/0!</v>
      </c>
      <c r="N108" s="34">
        <f t="shared" si="10"/>
        <v>1.4941709802283004E-6</v>
      </c>
      <c r="P108" s="34" t="e">
        <f t="shared" si="11"/>
        <v>#DIV/0!</v>
      </c>
      <c r="V108" s="34" t="e">
        <f t="shared" si="12"/>
        <v>#DIV/0!</v>
      </c>
      <c r="Y108" s="34" t="e">
        <f>($A$7/2)*V108</f>
        <v>#DIV/0!</v>
      </c>
      <c r="AD108" s="34" t="e">
        <f t="shared" si="16"/>
        <v>#DIV/0!</v>
      </c>
      <c r="AE108" s="34" t="e">
        <f>AD108/SUM($Y$9:$Y$108)</f>
        <v>#DIV/0!</v>
      </c>
      <c r="AF108" s="34">
        <f t="shared" si="17"/>
        <v>4.9990000000000006</v>
      </c>
    </row>
    <row r="110" spans="1:32" x14ac:dyDescent="0.25">
      <c r="AD110" s="34" t="e">
        <f>SUM($AD$9:$AD$108)</f>
        <v>#DIV/0!</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heetViews>
  <sheetFormatPr defaultRowHeight="15" x14ac:dyDescent="0.2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x14ac:dyDescent="0.25">
      <c r="A38" s="131"/>
      <c r="B38" s="70"/>
      <c r="C38" s="70"/>
      <c r="D38" s="70"/>
      <c r="E38" s="70"/>
      <c r="F38" s="70"/>
      <c r="G38" s="70"/>
      <c r="H38" s="70"/>
      <c r="I38" s="70"/>
      <c r="J38" s="70"/>
      <c r="K38" s="70"/>
      <c r="L38" s="70"/>
    </row>
    <row r="39" spans="1:63" x14ac:dyDescent="0.25">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x14ac:dyDescent="0.25">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x14ac:dyDescent="0.25">
      <c r="A41" s="131"/>
      <c r="B41" s="70"/>
      <c r="C41" s="70"/>
      <c r="D41" s="70"/>
      <c r="E41" s="70"/>
      <c r="F41" s="70"/>
      <c r="G41" s="70"/>
      <c r="H41" s="70"/>
      <c r="I41" s="70"/>
      <c r="J41" s="70"/>
      <c r="K41" s="70"/>
      <c r="L41" s="70"/>
    </row>
    <row r="42" spans="1:63" x14ac:dyDescent="0.25">
      <c r="A42" s="149" t="s">
        <v>57</v>
      </c>
      <c r="B42" s="150"/>
      <c r="C42" s="150"/>
      <c r="D42" s="150"/>
      <c r="E42" s="151"/>
      <c r="F42" s="70"/>
      <c r="G42" s="70"/>
      <c r="H42" s="70"/>
      <c r="I42" s="70"/>
      <c r="J42" s="70"/>
      <c r="K42" s="70"/>
      <c r="L42" s="70"/>
    </row>
    <row r="43" spans="1:63" x14ac:dyDescent="0.25">
      <c r="A43" s="133" t="s">
        <v>58</v>
      </c>
      <c r="B43" s="134" t="s">
        <v>54</v>
      </c>
      <c r="C43" s="134" t="s">
        <v>55</v>
      </c>
    </row>
    <row r="44" spans="1:63" x14ac:dyDescent="0.25">
      <c r="A44" s="30" t="s">
        <v>59</v>
      </c>
      <c r="B44" s="121">
        <f>COUNT(B3:AE37)</f>
        <v>0</v>
      </c>
      <c r="C44" s="121">
        <f>COUNT(AH3:BK37)</f>
        <v>0</v>
      </c>
    </row>
    <row r="45" spans="1:63" x14ac:dyDescent="0.25">
      <c r="A45" s="30" t="s">
        <v>60</v>
      </c>
      <c r="B45" s="127" t="e">
        <f>KURT(B3:AE37)</f>
        <v>#DIV/0!</v>
      </c>
      <c r="C45" s="127" t="e">
        <f>KURT(AH3:BK37)</f>
        <v>#DIV/0!</v>
      </c>
      <c r="G45" s="130" t="s">
        <v>61</v>
      </c>
    </row>
    <row r="46" spans="1:63" x14ac:dyDescent="0.25">
      <c r="A46" s="30" t="s">
        <v>62</v>
      </c>
      <c r="B46" s="121">
        <f>SQRT(24*B44*(B44^2-1)/((B44-2)*(B44+3)*(B44-3)*(B44+5)))</f>
        <v>0</v>
      </c>
      <c r="C46" s="121">
        <f>SQRT(24*C44*(C44^2-1)/((C44-2)*(C44+3)*(C44-3)*(C44+5)))</f>
        <v>0</v>
      </c>
      <c r="G46" t="s">
        <v>63</v>
      </c>
    </row>
    <row r="47" spans="1:63" x14ac:dyDescent="0.25">
      <c r="A47" s="30" t="s">
        <v>64</v>
      </c>
      <c r="B47" s="121" t="e">
        <f>IF(ABS(B45/B46)&gt;NORMSINV(1-0.05/2),"non normal","normal")</f>
        <v>#DIV/0!</v>
      </c>
      <c r="C47" s="121" t="e">
        <f>IF(ABS(C45/C46)&gt;NORMSINV(1-0.05/2),"non normal","normal")</f>
        <v>#DIV/0!</v>
      </c>
    </row>
    <row r="48" spans="1:63" x14ac:dyDescent="0.25">
      <c r="A48" s="30" t="s">
        <v>65</v>
      </c>
      <c r="B48" s="122" t="e">
        <f>SKEW(B3:AE37)</f>
        <v>#DIV/0!</v>
      </c>
      <c r="C48" s="122" t="e">
        <f>SKEW(AH3:BK37)</f>
        <v>#DIV/0!</v>
      </c>
      <c r="G48" t="s">
        <v>66</v>
      </c>
    </row>
    <row r="49" spans="1:31" x14ac:dyDescent="0.25">
      <c r="A49" s="30" t="s">
        <v>67</v>
      </c>
      <c r="B49" s="121">
        <f>SQRT((6*B44*(B44-1))/((B44-2)*(B44+1)*(B44+3)))</f>
        <v>0</v>
      </c>
      <c r="C49" s="121">
        <f>SQRT((6*C44*(C44-1))/((C44-2)*(C44+1)*(C44+3)))</f>
        <v>0</v>
      </c>
      <c r="D49" s="123" t="s">
        <v>72</v>
      </c>
      <c r="E49" s="123" t="s">
        <v>73</v>
      </c>
      <c r="F49" s="118" t="s">
        <v>74</v>
      </c>
      <c r="G49" s="181" t="s">
        <v>68</v>
      </c>
    </row>
    <row r="50" spans="1:31" x14ac:dyDescent="0.25">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x14ac:dyDescent="0.25">
      <c r="A51" s="30" t="s">
        <v>71</v>
      </c>
      <c r="B51" s="121" t="e">
        <f>ABS(B48/B49)</f>
        <v>#DIV/0!</v>
      </c>
      <c r="C51" s="121" t="e">
        <f>ABS(C48/C49)</f>
        <v>#DIV/0!</v>
      </c>
      <c r="D51" s="70"/>
      <c r="E51" s="70"/>
      <c r="F51" s="70"/>
      <c r="G51" s="70"/>
      <c r="H51" s="70"/>
      <c r="I51" s="70"/>
      <c r="J51" s="70"/>
      <c r="K51" s="70"/>
      <c r="L51" s="70"/>
    </row>
    <row r="52" spans="1:31" x14ac:dyDescent="0.25">
      <c r="A52" s="131"/>
      <c r="B52" s="70"/>
      <c r="C52" s="70"/>
      <c r="D52" s="70"/>
      <c r="E52" s="70"/>
      <c r="F52" s="70"/>
      <c r="G52" s="70"/>
      <c r="H52" s="70"/>
      <c r="I52" s="70"/>
      <c r="J52" s="70"/>
      <c r="K52" s="70"/>
      <c r="L52" s="70"/>
    </row>
    <row r="53" spans="1:31" x14ac:dyDescent="0.25">
      <c r="A53" s="152" t="s">
        <v>154</v>
      </c>
      <c r="B53" s="153"/>
      <c r="C53" s="153"/>
      <c r="D53" s="153"/>
      <c r="E53" s="154"/>
      <c r="F53" s="70"/>
      <c r="G53" s="70"/>
      <c r="H53" s="70"/>
      <c r="I53" s="70"/>
      <c r="J53" s="70"/>
      <c r="K53" s="70"/>
      <c r="L53" s="70"/>
    </row>
    <row r="54" spans="1:31" x14ac:dyDescent="0.25">
      <c r="A54" s="147" t="s">
        <v>94</v>
      </c>
      <c r="B54" s="156" t="e">
        <f>AVERAGE(B3:AE37)</f>
        <v>#DIV/0!</v>
      </c>
      <c r="C54" s="71"/>
      <c r="D54" s="71"/>
      <c r="E54" s="71"/>
      <c r="F54" s="70"/>
      <c r="H54" s="70"/>
      <c r="I54" s="70"/>
      <c r="J54" s="70"/>
      <c r="K54" s="70"/>
      <c r="L54" s="70"/>
    </row>
    <row r="55" spans="1:31" x14ac:dyDescent="0.25">
      <c r="A55" s="148" t="s">
        <v>95</v>
      </c>
      <c r="B55" s="157" t="e">
        <f>STDEV(B3:AE37)</f>
        <v>#DIV/0!</v>
      </c>
      <c r="C55" s="71"/>
      <c r="D55" s="71"/>
      <c r="E55" s="71"/>
      <c r="F55" s="70"/>
      <c r="G55" s="129" t="s">
        <v>155</v>
      </c>
      <c r="H55" s="70"/>
      <c r="I55" s="70"/>
      <c r="J55" s="70"/>
      <c r="K55" s="70"/>
      <c r="L55" s="70"/>
    </row>
    <row r="56" spans="1:31" x14ac:dyDescent="0.25">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x14ac:dyDescent="0.25">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x14ac:dyDescent="0.25">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x14ac:dyDescent="0.25">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x14ac:dyDescent="0.25">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x14ac:dyDescent="0.25">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x14ac:dyDescent="0.25">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x14ac:dyDescent="0.25">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x14ac:dyDescent="0.25">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x14ac:dyDescent="0.25">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x14ac:dyDescent="0.25">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x14ac:dyDescent="0.25">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x14ac:dyDescent="0.25">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x14ac:dyDescent="0.25">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x14ac:dyDescent="0.25">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x14ac:dyDescent="0.25">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x14ac:dyDescent="0.25">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x14ac:dyDescent="0.25">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x14ac:dyDescent="0.25">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x14ac:dyDescent="0.25">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x14ac:dyDescent="0.25">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x14ac:dyDescent="0.25">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x14ac:dyDescent="0.25">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x14ac:dyDescent="0.25">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x14ac:dyDescent="0.25">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x14ac:dyDescent="0.25">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x14ac:dyDescent="0.25">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x14ac:dyDescent="0.25">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x14ac:dyDescent="0.25">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x14ac:dyDescent="0.25">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x14ac:dyDescent="0.25">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x14ac:dyDescent="0.25">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x14ac:dyDescent="0.25">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x14ac:dyDescent="0.25">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x14ac:dyDescent="0.25">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x14ac:dyDescent="0.25">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x14ac:dyDescent="0.25">
      <c r="A93" s="30" t="s">
        <v>58</v>
      </c>
      <c r="B93" s="120" t="s">
        <v>54</v>
      </c>
      <c r="C93" s="126"/>
    </row>
    <row r="94" spans="1:31" x14ac:dyDescent="0.25">
      <c r="A94" s="30" t="s">
        <v>59</v>
      </c>
      <c r="B94" s="121">
        <f>COUNT(B3:AE37)</f>
        <v>0</v>
      </c>
      <c r="C94" s="126"/>
    </row>
    <row r="95" spans="1:31" x14ac:dyDescent="0.25">
      <c r="A95" s="30" t="s">
        <v>60</v>
      </c>
      <c r="B95" s="127">
        <f>SUM(B57:AE91)/($B$94-1)-3</f>
        <v>-3</v>
      </c>
      <c r="C95" s="126"/>
      <c r="G95" t="s">
        <v>66</v>
      </c>
    </row>
    <row r="96" spans="1:31" x14ac:dyDescent="0.25">
      <c r="A96" s="30" t="s">
        <v>62</v>
      </c>
      <c r="B96" s="121" t="e">
        <f>SQRT(24/B94)</f>
        <v>#DIV/0!</v>
      </c>
      <c r="C96" s="126"/>
      <c r="G96" s="182" t="s">
        <v>156</v>
      </c>
    </row>
    <row r="97" spans="1:31" x14ac:dyDescent="0.25">
      <c r="A97" s="30" t="s">
        <v>64</v>
      </c>
      <c r="B97" s="121" t="e">
        <f>IF(ABS(B95/B96)&gt;NORMSINV(1-0.05/2),"non normal","normal")</f>
        <v>#DIV/0!</v>
      </c>
      <c r="C97" s="126"/>
      <c r="G97" t="s">
        <v>157</v>
      </c>
    </row>
    <row r="98" spans="1:31" x14ac:dyDescent="0.25">
      <c r="A98" s="30" t="s">
        <v>65</v>
      </c>
      <c r="B98" s="122" t="e">
        <f>SKEW(B3:AE37)</f>
        <v>#DIV/0!</v>
      </c>
      <c r="C98" s="126"/>
    </row>
    <row r="99" spans="1:31" x14ac:dyDescent="0.25">
      <c r="A99" s="30" t="s">
        <v>67</v>
      </c>
      <c r="B99" s="121">
        <f>SQRT((6*B94*(B94-1))/((B94-2)*(B94+1)*(B94+3)))</f>
        <v>0</v>
      </c>
      <c r="C99" s="123" t="s">
        <v>72</v>
      </c>
    </row>
    <row r="100" spans="1:31" x14ac:dyDescent="0.25">
      <c r="A100" s="30" t="s">
        <v>69</v>
      </c>
      <c r="B100" s="121" t="e">
        <f>IF(ABS(B98/B99)&gt;NORMSINV(1-0.05/2),"non normal","normal")</f>
        <v>#DIV/0!</v>
      </c>
      <c r="C100" s="124" t="e">
        <f>IF(AND(B97="normal", B100="normal"),"normal", "non normal")</f>
        <v>#DIV/0!</v>
      </c>
    </row>
    <row r="101" spans="1:31" ht="15.75" thickBot="1" x14ac:dyDescent="0.3">
      <c r="A101" s="29"/>
      <c r="B101" s="32"/>
      <c r="C101" s="32"/>
      <c r="D101" s="64"/>
    </row>
    <row r="102" spans="1:31" x14ac:dyDescent="0.25">
      <c r="A102" s="158" t="s">
        <v>158</v>
      </c>
      <c r="B102" s="159"/>
      <c r="C102" s="159"/>
      <c r="D102" s="159"/>
      <c r="E102" s="159"/>
      <c r="F102" s="159"/>
      <c r="G102" s="159"/>
      <c r="H102" s="159"/>
      <c r="I102" s="159"/>
      <c r="J102" s="159"/>
      <c r="K102" s="160"/>
    </row>
    <row r="103" spans="1:31" x14ac:dyDescent="0.25">
      <c r="A103" s="137" t="s">
        <v>159</v>
      </c>
      <c r="B103" s="143" t="e">
        <f>IF(B40=3,B95,B45)</f>
        <v>#DIV/0!</v>
      </c>
      <c r="C103" s="135" t="s">
        <v>160</v>
      </c>
      <c r="D103" s="135"/>
      <c r="E103" s="135"/>
      <c r="F103" s="135"/>
      <c r="G103" s="135"/>
      <c r="H103" s="135"/>
      <c r="I103" s="135"/>
      <c r="J103" s="135"/>
      <c r="K103" s="138"/>
    </row>
    <row r="104" spans="1:31" x14ac:dyDescent="0.25">
      <c r="A104" s="137"/>
      <c r="B104" s="144"/>
      <c r="C104" s="135"/>
      <c r="D104" s="136"/>
      <c r="E104" s="135"/>
      <c r="F104" s="135"/>
      <c r="G104" s="135"/>
      <c r="H104" s="135"/>
      <c r="I104" s="135"/>
      <c r="J104" s="135"/>
      <c r="K104" s="138"/>
    </row>
    <row r="105" spans="1:31" ht="15.75" thickBot="1" x14ac:dyDescent="0.3">
      <c r="A105" s="139" t="s">
        <v>161</v>
      </c>
      <c r="B105" s="145" t="e">
        <f>IF(B40=3,B98,B48)</f>
        <v>#DIV/0!</v>
      </c>
      <c r="C105" s="140" t="s">
        <v>162</v>
      </c>
      <c r="D105" s="140"/>
      <c r="E105" s="141"/>
      <c r="F105" s="141"/>
      <c r="G105" s="141"/>
      <c r="H105" s="141"/>
      <c r="I105" s="141"/>
      <c r="J105" s="141"/>
      <c r="K105" s="142"/>
    </row>
    <row r="106" spans="1:31" x14ac:dyDescent="0.25">
      <c r="A106" s="29"/>
      <c r="B106" s="32"/>
      <c r="C106" s="32"/>
      <c r="D106" s="64"/>
    </row>
    <row r="107" spans="1:31" x14ac:dyDescent="0.25">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x14ac:dyDescent="0.25">
      <c r="A108" s="13"/>
      <c r="B108" s="13"/>
      <c r="C108" s="13"/>
      <c r="D108" s="13"/>
      <c r="E108" s="13"/>
      <c r="F108" s="13"/>
      <c r="G108" s="13"/>
      <c r="H108" s="13"/>
      <c r="I108" s="13"/>
      <c r="J108" s="13"/>
      <c r="K108" s="13"/>
      <c r="L108" s="13"/>
    </row>
    <row r="109" spans="1:31" x14ac:dyDescent="0.25">
      <c r="A109" s="12" t="s">
        <v>101</v>
      </c>
      <c r="B109" s="14">
        <f>COUNTA(B2:AE2)</f>
        <v>0</v>
      </c>
      <c r="C109" s="13"/>
      <c r="D109" s="13"/>
      <c r="E109" s="13"/>
      <c r="F109" s="13"/>
      <c r="G109" s="13"/>
      <c r="H109" s="13"/>
      <c r="I109" s="13"/>
      <c r="J109" s="13"/>
      <c r="K109" s="13"/>
      <c r="L109" s="13"/>
    </row>
    <row r="110" spans="1:31" x14ac:dyDescent="0.25">
      <c r="A110" s="13"/>
      <c r="B110" s="13"/>
      <c r="C110" s="13"/>
      <c r="D110" s="13"/>
      <c r="E110" s="13"/>
      <c r="F110" s="13"/>
      <c r="G110" s="13"/>
      <c r="H110" s="13"/>
      <c r="I110" s="13"/>
      <c r="J110" s="13"/>
      <c r="K110" s="13"/>
      <c r="L110" s="13"/>
    </row>
    <row r="111" spans="1:31" x14ac:dyDescent="0.25">
      <c r="A111" s="13"/>
      <c r="B111" s="13"/>
      <c r="C111" s="13"/>
      <c r="D111" s="13"/>
      <c r="E111" s="13"/>
      <c r="F111" s="13"/>
      <c r="G111" s="13"/>
      <c r="H111" s="13"/>
      <c r="I111" s="15"/>
      <c r="J111" s="15"/>
      <c r="K111" s="2"/>
      <c r="L111" s="2"/>
    </row>
    <row r="112" spans="1:31" x14ac:dyDescent="0.25">
      <c r="A112" s="12" t="s">
        <v>102</v>
      </c>
      <c r="B112" s="116">
        <f>COUNT(B3:AE37)</f>
        <v>0</v>
      </c>
      <c r="C112" s="13"/>
      <c r="D112" s="13"/>
      <c r="E112" s="13"/>
      <c r="F112" s="13"/>
      <c r="G112" s="13"/>
      <c r="H112" s="13"/>
      <c r="I112" s="13"/>
      <c r="J112" s="13"/>
      <c r="K112" s="2"/>
      <c r="L112" s="2"/>
    </row>
    <row r="113" spans="1:31" x14ac:dyDescent="0.25">
      <c r="A113" s="13"/>
      <c r="B113" s="13"/>
      <c r="C113" s="13"/>
      <c r="D113" s="13"/>
      <c r="E113" s="13"/>
      <c r="F113" s="13"/>
      <c r="G113" s="13"/>
      <c r="H113" s="13"/>
      <c r="I113" s="13"/>
      <c r="J113" s="13"/>
      <c r="K113" s="2"/>
      <c r="L113" s="2"/>
    </row>
    <row r="114" spans="1:31" x14ac:dyDescent="0.25">
      <c r="A114" s="13"/>
      <c r="B114" s="13"/>
      <c r="C114" s="13"/>
      <c r="D114" s="13"/>
      <c r="E114" s="13"/>
      <c r="F114" s="13"/>
      <c r="G114" s="13"/>
      <c r="H114" s="13"/>
      <c r="I114" s="13"/>
      <c r="J114" s="13"/>
      <c r="K114" s="2"/>
      <c r="L114" s="2"/>
    </row>
    <row r="115" spans="1:31" x14ac:dyDescent="0.25">
      <c r="A115" s="13"/>
      <c r="B115" s="13"/>
      <c r="C115" s="13"/>
      <c r="D115" s="13"/>
      <c r="E115" s="13"/>
      <c r="F115" s="13"/>
      <c r="G115" s="13"/>
      <c r="H115" s="13"/>
      <c r="I115" s="15"/>
      <c r="J115" s="15"/>
      <c r="K115" s="2"/>
      <c r="L115" s="2"/>
    </row>
    <row r="116" spans="1:31" x14ac:dyDescent="0.25">
      <c r="A116" s="13"/>
      <c r="B116" s="13"/>
      <c r="C116" s="13"/>
      <c r="D116" s="13"/>
      <c r="E116" s="13"/>
      <c r="F116" s="13"/>
      <c r="G116" s="13"/>
      <c r="H116" s="13"/>
      <c r="I116" s="15"/>
      <c r="J116" s="15"/>
      <c r="K116" s="2"/>
      <c r="L116" s="2"/>
    </row>
    <row r="117" spans="1:31" x14ac:dyDescent="0.25">
      <c r="A117" s="13"/>
      <c r="B117" s="16">
        <f>B112-1</f>
        <v>-1</v>
      </c>
      <c r="C117" s="13"/>
      <c r="D117" s="13"/>
      <c r="E117" s="13"/>
      <c r="F117" s="13"/>
      <c r="G117" s="13"/>
      <c r="H117" s="13"/>
      <c r="I117" s="15"/>
      <c r="J117" s="15"/>
      <c r="K117" s="2"/>
      <c r="L117" s="2"/>
    </row>
    <row r="118" spans="1:31" x14ac:dyDescent="0.25">
      <c r="A118" s="13"/>
      <c r="B118" s="13"/>
      <c r="C118" s="13"/>
      <c r="D118" s="13"/>
      <c r="E118" s="13"/>
      <c r="F118" s="13"/>
      <c r="G118" s="13"/>
      <c r="H118" s="13"/>
      <c r="I118" s="15"/>
      <c r="J118" s="15"/>
      <c r="K118" s="2"/>
      <c r="L118" s="2"/>
    </row>
    <row r="119" spans="1:31" x14ac:dyDescent="0.25">
      <c r="A119" s="13"/>
      <c r="B119" s="13"/>
      <c r="C119" s="13"/>
      <c r="D119" s="13"/>
      <c r="E119" s="13"/>
      <c r="F119" s="13"/>
      <c r="G119" s="13"/>
      <c r="H119" s="13"/>
      <c r="I119" s="15"/>
      <c r="J119" s="15"/>
      <c r="K119" s="2"/>
      <c r="L119" s="2"/>
    </row>
    <row r="120" spans="1:31" x14ac:dyDescent="0.25">
      <c r="A120" s="13"/>
      <c r="B120" s="13"/>
      <c r="C120" s="13"/>
      <c r="D120" s="13"/>
      <c r="E120" s="13"/>
      <c r="F120" s="13"/>
      <c r="G120" s="13"/>
      <c r="H120" s="13"/>
      <c r="I120" s="15"/>
      <c r="J120" s="15"/>
      <c r="K120" s="2"/>
      <c r="L120" s="2"/>
    </row>
    <row r="121" spans="1:31" x14ac:dyDescent="0.25">
      <c r="A121" s="13"/>
      <c r="B121" s="13"/>
      <c r="C121" s="13"/>
      <c r="D121" s="13"/>
      <c r="E121" s="13"/>
      <c r="F121" s="13"/>
      <c r="G121" s="17"/>
      <c r="H121" s="13"/>
      <c r="I121" s="15"/>
      <c r="J121" s="15"/>
      <c r="K121" s="2"/>
      <c r="L121" s="2"/>
    </row>
    <row r="122" spans="1:31" x14ac:dyDescent="0.25">
      <c r="A122" s="12" t="s">
        <v>103</v>
      </c>
      <c r="B122" s="13"/>
      <c r="C122" s="13"/>
      <c r="D122" s="13"/>
      <c r="E122" s="13"/>
      <c r="F122" s="13"/>
      <c r="G122" s="13"/>
      <c r="H122" s="13"/>
      <c r="I122" s="15"/>
      <c r="J122" s="15"/>
      <c r="K122" s="2"/>
      <c r="L122" s="2"/>
    </row>
    <row r="123" spans="1:31" x14ac:dyDescent="0.25">
      <c r="A123" s="13"/>
      <c r="B123" s="13"/>
      <c r="C123" s="13"/>
      <c r="D123" s="13"/>
      <c r="E123" s="13"/>
      <c r="F123" s="13"/>
      <c r="G123" s="13"/>
      <c r="H123" s="13"/>
      <c r="I123" s="15"/>
      <c r="J123" s="15"/>
      <c r="K123" s="2"/>
      <c r="L123" s="2"/>
    </row>
    <row r="124" spans="1:31" x14ac:dyDescent="0.25">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x14ac:dyDescent="0.25">
      <c r="A125" s="13"/>
      <c r="B125" s="13"/>
      <c r="C125" s="15"/>
      <c r="D125" s="13"/>
      <c r="E125" s="13"/>
      <c r="F125" s="13"/>
      <c r="G125" s="17"/>
      <c r="H125" s="13"/>
      <c r="I125" s="15"/>
      <c r="J125" s="13"/>
      <c r="K125" s="2"/>
      <c r="L125" s="2"/>
    </row>
    <row r="126" spans="1:31" x14ac:dyDescent="0.25">
      <c r="A126" s="13"/>
      <c r="B126" s="13"/>
      <c r="C126" s="13"/>
      <c r="D126" s="13"/>
      <c r="E126" s="13"/>
      <c r="F126" s="13"/>
      <c r="G126" s="13"/>
      <c r="H126" s="13"/>
      <c r="I126" s="13"/>
      <c r="J126" s="13"/>
      <c r="K126" s="2"/>
      <c r="L126" s="2"/>
    </row>
    <row r="127" spans="1:31" x14ac:dyDescent="0.25">
      <c r="A127" s="13"/>
      <c r="B127" s="13"/>
      <c r="C127" s="13"/>
      <c r="D127" s="13"/>
      <c r="E127" s="13"/>
      <c r="F127" s="13"/>
      <c r="G127" s="13"/>
      <c r="H127" s="13"/>
      <c r="I127" s="13"/>
      <c r="J127" s="13"/>
      <c r="K127" s="2"/>
      <c r="L127" s="2"/>
    </row>
    <row r="128" spans="1:31" x14ac:dyDescent="0.25">
      <c r="A128" s="13"/>
      <c r="B128" s="17"/>
      <c r="C128" s="17"/>
      <c r="D128" s="17"/>
      <c r="E128" s="17"/>
      <c r="F128" s="17"/>
      <c r="G128" s="17"/>
      <c r="H128" s="17"/>
      <c r="I128" s="17"/>
      <c r="J128" s="17"/>
      <c r="K128" s="18"/>
      <c r="L128" s="2"/>
    </row>
    <row r="129" spans="1:12" x14ac:dyDescent="0.25">
      <c r="A129" s="13"/>
      <c r="B129" s="13"/>
      <c r="C129" s="13"/>
      <c r="D129" s="13"/>
      <c r="E129" s="13"/>
      <c r="F129" s="13"/>
      <c r="G129" s="13"/>
      <c r="H129" s="13"/>
      <c r="I129" s="13"/>
      <c r="J129" s="13"/>
      <c r="K129" s="2"/>
      <c r="L129" s="2"/>
    </row>
    <row r="130" spans="1:12" x14ac:dyDescent="0.25">
      <c r="A130" s="13"/>
      <c r="B130" s="13"/>
      <c r="C130" s="13"/>
      <c r="D130" s="13"/>
      <c r="E130" s="13"/>
      <c r="F130" s="13"/>
      <c r="G130" s="13"/>
      <c r="H130" s="13"/>
      <c r="I130" s="13"/>
      <c r="J130" s="13"/>
      <c r="K130" s="2"/>
      <c r="L130" s="2"/>
    </row>
    <row r="131" spans="1:12" x14ac:dyDescent="0.25">
      <c r="A131" s="12" t="s">
        <v>105</v>
      </c>
      <c r="B131" s="79" t="e">
        <f>AVERAGE(B3:AE37)</f>
        <v>#DIV/0!</v>
      </c>
      <c r="C131" s="13"/>
      <c r="D131" s="17"/>
      <c r="E131" s="13"/>
      <c r="F131" s="13"/>
      <c r="G131" s="13"/>
      <c r="H131" s="13"/>
      <c r="I131" s="13"/>
      <c r="J131" s="13"/>
      <c r="K131" s="2"/>
      <c r="L131" s="2"/>
    </row>
    <row r="132" spans="1:12" x14ac:dyDescent="0.25">
      <c r="B132" s="13"/>
      <c r="C132" s="17"/>
      <c r="D132" s="13"/>
      <c r="E132" s="13"/>
      <c r="F132" s="13"/>
      <c r="G132" s="13"/>
      <c r="H132" s="13"/>
      <c r="I132" s="13"/>
      <c r="J132" s="13"/>
      <c r="K132" s="2"/>
      <c r="L132" s="2"/>
    </row>
    <row r="133" spans="1:12" x14ac:dyDescent="0.25">
      <c r="A133" s="13"/>
      <c r="B133" s="13"/>
      <c r="C133" s="13"/>
      <c r="D133" s="13"/>
      <c r="E133" s="13"/>
      <c r="F133" s="13"/>
      <c r="G133" s="13"/>
      <c r="H133" s="13"/>
      <c r="I133" s="13"/>
      <c r="J133" s="13"/>
      <c r="K133" s="2"/>
      <c r="L133" s="2"/>
    </row>
    <row r="134" spans="1:12" x14ac:dyDescent="0.25">
      <c r="A134" s="13"/>
      <c r="B134" s="13"/>
      <c r="C134" s="13"/>
      <c r="D134" s="13"/>
      <c r="E134" s="13"/>
      <c r="F134" s="13"/>
      <c r="G134" s="13"/>
      <c r="H134" s="13"/>
      <c r="I134" s="13"/>
      <c r="J134" s="13"/>
      <c r="K134" s="2"/>
      <c r="L134" s="2"/>
    </row>
    <row r="135" spans="1:12" x14ac:dyDescent="0.25">
      <c r="A135" s="13"/>
      <c r="B135" s="13"/>
      <c r="C135" s="13"/>
      <c r="D135" s="13"/>
      <c r="E135" s="13"/>
      <c r="F135" s="13"/>
      <c r="G135" s="13"/>
      <c r="H135" s="13"/>
      <c r="I135" s="13"/>
      <c r="J135" s="13"/>
      <c r="K135" s="2"/>
      <c r="L135" s="2"/>
    </row>
    <row r="136" spans="1:12" x14ac:dyDescent="0.25">
      <c r="A136" s="12" t="s">
        <v>106</v>
      </c>
      <c r="B136" s="17"/>
      <c r="C136" s="17"/>
      <c r="D136" s="72" t="e">
        <f>VAR(B3:AE37)</f>
        <v>#DIV/0!</v>
      </c>
      <c r="E136" s="17"/>
      <c r="F136" s="17"/>
      <c r="G136" s="17"/>
      <c r="H136" s="17"/>
      <c r="I136" s="17"/>
      <c r="J136" s="17"/>
      <c r="K136" s="18"/>
      <c r="L136" s="2"/>
    </row>
    <row r="137" spans="1:12" x14ac:dyDescent="0.25">
      <c r="A137" s="13"/>
      <c r="B137" s="13"/>
      <c r="C137" s="13"/>
      <c r="D137" s="13"/>
      <c r="E137" s="13"/>
      <c r="F137" s="13"/>
      <c r="G137" s="13"/>
      <c r="H137" s="13"/>
      <c r="I137" s="13"/>
      <c r="J137" s="13"/>
      <c r="K137" s="2"/>
      <c r="L137" s="2"/>
    </row>
    <row r="138" spans="1:12" x14ac:dyDescent="0.25">
      <c r="A138" s="13"/>
      <c r="B138" s="13"/>
      <c r="C138" s="13"/>
      <c r="D138" s="13"/>
      <c r="E138" s="13"/>
      <c r="F138" s="13"/>
      <c r="G138" s="13"/>
      <c r="H138" s="13"/>
      <c r="I138" s="13"/>
      <c r="J138" s="13"/>
      <c r="K138" s="2"/>
      <c r="L138" s="2"/>
    </row>
    <row r="139" spans="1:12" x14ac:dyDescent="0.25">
      <c r="A139" s="13"/>
      <c r="B139" s="13"/>
      <c r="C139" s="13"/>
      <c r="D139" s="13"/>
      <c r="E139" s="13"/>
      <c r="F139" s="13"/>
      <c r="G139" s="13"/>
      <c r="H139" s="13"/>
      <c r="I139" s="13"/>
      <c r="J139" s="13"/>
      <c r="K139" s="2"/>
      <c r="L139" s="2"/>
    </row>
    <row r="140" spans="1:12" x14ac:dyDescent="0.25">
      <c r="A140" s="13"/>
      <c r="B140" s="13"/>
      <c r="C140" s="13"/>
      <c r="D140" s="13"/>
      <c r="E140" s="13"/>
      <c r="F140" s="13"/>
      <c r="G140" s="13"/>
      <c r="H140" s="13"/>
      <c r="I140" s="13"/>
      <c r="J140" s="13"/>
      <c r="K140" s="13"/>
      <c r="L140" s="13"/>
    </row>
    <row r="141" spans="1:12" x14ac:dyDescent="0.25">
      <c r="A141" s="13"/>
      <c r="B141" s="13"/>
      <c r="C141" s="13"/>
      <c r="D141" s="13"/>
      <c r="E141" s="13"/>
      <c r="F141" s="13"/>
      <c r="G141" s="13"/>
      <c r="H141" s="13"/>
      <c r="I141" s="13"/>
      <c r="J141" s="13"/>
      <c r="K141" s="13"/>
      <c r="L141" s="13"/>
    </row>
    <row r="142" spans="1:12" x14ac:dyDescent="0.25">
      <c r="A142" s="13" t="s">
        <v>107</v>
      </c>
      <c r="B142" s="93">
        <v>3</v>
      </c>
      <c r="C142" s="13"/>
      <c r="D142" s="13"/>
      <c r="E142" s="13"/>
      <c r="F142" s="13"/>
      <c r="G142" s="13"/>
      <c r="H142" s="13"/>
      <c r="I142" s="13"/>
      <c r="J142" s="13"/>
      <c r="K142" s="13"/>
      <c r="L142" s="13"/>
    </row>
    <row r="143" spans="1:12" x14ac:dyDescent="0.25">
      <c r="A143" s="13"/>
      <c r="B143" s="13"/>
      <c r="C143" s="13"/>
      <c r="D143" s="13"/>
      <c r="E143" s="13"/>
      <c r="F143" s="13"/>
      <c r="G143" s="13"/>
      <c r="H143" s="13"/>
      <c r="I143" s="13"/>
      <c r="J143" s="13"/>
      <c r="K143" s="13"/>
      <c r="L143" s="13"/>
    </row>
    <row r="144" spans="1:12" x14ac:dyDescent="0.25">
      <c r="A144" s="13"/>
      <c r="B144" s="13"/>
      <c r="C144" s="13"/>
      <c r="D144" s="13"/>
      <c r="E144" s="13"/>
      <c r="F144" s="13"/>
      <c r="G144" s="13"/>
      <c r="H144" s="13"/>
      <c r="I144" s="13"/>
      <c r="J144" s="13"/>
      <c r="K144" s="13"/>
      <c r="L144" s="13"/>
    </row>
    <row r="145" spans="1:12" x14ac:dyDescent="0.25">
      <c r="A145" s="13" t="s">
        <v>108</v>
      </c>
      <c r="B145" s="19" t="e">
        <f>1/B112+1/B142</f>
        <v>#DIV/0!</v>
      </c>
      <c r="C145" s="19"/>
      <c r="D145" s="19"/>
      <c r="E145" s="19"/>
      <c r="F145" s="19"/>
      <c r="G145" s="19"/>
      <c r="H145" s="19"/>
      <c r="I145" s="19"/>
      <c r="J145" s="19"/>
      <c r="K145" s="19"/>
      <c r="L145" s="13"/>
    </row>
    <row r="146" spans="1:12" x14ac:dyDescent="0.25">
      <c r="A146" s="13"/>
      <c r="B146" s="19"/>
      <c r="C146" s="19"/>
      <c r="D146" s="19"/>
      <c r="E146" s="19"/>
      <c r="F146" s="19"/>
      <c r="G146" s="19"/>
      <c r="H146" s="19"/>
      <c r="I146" s="19"/>
      <c r="J146" s="19"/>
      <c r="K146" s="19"/>
      <c r="L146" s="13"/>
    </row>
    <row r="147" spans="1:12" x14ac:dyDescent="0.25">
      <c r="A147" s="13"/>
      <c r="B147" s="19"/>
      <c r="C147" s="19"/>
      <c r="D147" s="19"/>
      <c r="E147" s="19"/>
      <c r="F147" s="19"/>
      <c r="G147" s="19"/>
      <c r="H147" s="19"/>
      <c r="I147" s="19"/>
      <c r="J147" s="19"/>
      <c r="K147" s="19"/>
      <c r="L147" s="13"/>
    </row>
    <row r="148" spans="1:12" x14ac:dyDescent="0.25">
      <c r="A148" s="13"/>
      <c r="B148" s="19"/>
      <c r="C148" s="19"/>
      <c r="D148" s="19"/>
      <c r="E148" s="19"/>
      <c r="F148" s="19"/>
      <c r="G148" s="19"/>
      <c r="H148" s="19"/>
      <c r="I148" s="19"/>
      <c r="J148" s="19"/>
      <c r="K148" s="19"/>
      <c r="L148" s="13"/>
    </row>
    <row r="149" spans="1:12" x14ac:dyDescent="0.25">
      <c r="A149" s="13" t="s">
        <v>109</v>
      </c>
      <c r="B149" s="72" t="e">
        <f>D136*B145</f>
        <v>#DIV/0!</v>
      </c>
      <c r="C149" s="19"/>
      <c r="D149" s="19"/>
      <c r="E149" s="19"/>
      <c r="F149" s="19"/>
      <c r="G149" s="19"/>
      <c r="H149" s="19"/>
      <c r="I149" s="19"/>
      <c r="J149" s="19"/>
      <c r="K149" s="19"/>
      <c r="L149" s="13"/>
    </row>
    <row r="150" spans="1:12" x14ac:dyDescent="0.25">
      <c r="A150" s="13"/>
      <c r="B150" s="13"/>
      <c r="C150" s="13"/>
      <c r="D150" s="13"/>
      <c r="E150" s="13"/>
      <c r="F150" s="13"/>
      <c r="G150" s="13"/>
      <c r="H150" s="13"/>
      <c r="I150" s="13"/>
      <c r="J150" s="13"/>
      <c r="K150" s="13"/>
      <c r="L150" s="13"/>
    </row>
    <row r="151" spans="1:12" x14ac:dyDescent="0.25">
      <c r="A151" s="13"/>
      <c r="B151" s="13"/>
      <c r="C151" s="13"/>
      <c r="D151" s="13"/>
      <c r="E151" s="13"/>
      <c r="F151" s="13"/>
      <c r="G151" s="13"/>
      <c r="H151" s="13"/>
      <c r="I151" s="13"/>
      <c r="J151" s="13"/>
      <c r="K151" s="13"/>
      <c r="L151" s="13"/>
    </row>
    <row r="152" spans="1:12" x14ac:dyDescent="0.25">
      <c r="A152" s="13"/>
      <c r="B152" s="13"/>
      <c r="C152" s="13"/>
      <c r="D152" s="13"/>
      <c r="E152" s="13"/>
      <c r="F152" s="13"/>
      <c r="G152" s="13"/>
      <c r="H152" s="13"/>
      <c r="I152" s="13"/>
      <c r="J152" s="13"/>
      <c r="K152" s="13"/>
      <c r="L152" s="13"/>
    </row>
    <row r="153" spans="1:12" x14ac:dyDescent="0.25">
      <c r="A153" s="13"/>
      <c r="B153" s="13"/>
      <c r="C153" s="13"/>
      <c r="D153" s="13"/>
      <c r="E153" s="13"/>
      <c r="F153" s="13"/>
      <c r="G153" s="13"/>
      <c r="H153" s="13"/>
      <c r="I153" s="13"/>
      <c r="J153" s="13"/>
      <c r="K153" s="2"/>
      <c r="L153" s="2"/>
    </row>
    <row r="154" spans="1:12" x14ac:dyDescent="0.25">
      <c r="A154" s="13"/>
      <c r="B154" s="13"/>
      <c r="C154" s="13"/>
      <c r="D154" s="13"/>
      <c r="E154" s="13"/>
      <c r="F154" s="13"/>
      <c r="G154" s="13"/>
      <c r="H154" s="13"/>
      <c r="I154" s="13"/>
      <c r="J154" s="13"/>
      <c r="K154" s="2"/>
      <c r="L154" s="2"/>
    </row>
    <row r="155" spans="1:12" x14ac:dyDescent="0.25">
      <c r="A155" s="12" t="s">
        <v>110</v>
      </c>
      <c r="B155" s="13"/>
      <c r="C155" s="13" t="e">
        <f>SQRT(B149)</f>
        <v>#DIV/0!</v>
      </c>
      <c r="D155" s="13"/>
      <c r="E155" s="13"/>
      <c r="F155" s="13"/>
      <c r="G155" s="13"/>
      <c r="H155" s="13"/>
      <c r="I155" s="13"/>
      <c r="J155" s="13"/>
      <c r="K155" s="2"/>
      <c r="L155" s="2"/>
    </row>
    <row r="156" spans="1:12" x14ac:dyDescent="0.25">
      <c r="A156" s="13"/>
      <c r="B156" s="13"/>
      <c r="C156" s="13"/>
      <c r="D156" s="13"/>
      <c r="E156" s="13"/>
      <c r="F156" s="13"/>
      <c r="G156" s="13"/>
      <c r="H156" s="13"/>
      <c r="I156" s="13"/>
      <c r="J156" s="13"/>
      <c r="K156" s="13"/>
      <c r="L156" s="13"/>
    </row>
    <row r="157" spans="1:12" x14ac:dyDescent="0.25">
      <c r="A157" s="13"/>
      <c r="B157" s="13"/>
      <c r="C157" s="13"/>
      <c r="D157" s="13"/>
      <c r="E157" s="13"/>
      <c r="F157" s="13"/>
      <c r="G157" s="13"/>
      <c r="H157" s="13"/>
      <c r="I157" s="13"/>
      <c r="J157" s="13"/>
      <c r="K157" s="13"/>
      <c r="L157" s="13"/>
    </row>
    <row r="158" spans="1:12" x14ac:dyDescent="0.25">
      <c r="A158" s="12" t="s">
        <v>111</v>
      </c>
      <c r="B158" s="13"/>
      <c r="C158" s="13"/>
      <c r="D158" s="13"/>
      <c r="E158" s="13"/>
      <c r="F158" s="13"/>
      <c r="G158" s="13"/>
      <c r="H158" s="13"/>
      <c r="I158" s="13"/>
      <c r="J158" s="13"/>
      <c r="K158" s="13"/>
      <c r="L158" s="13"/>
    </row>
    <row r="159" spans="1:12" x14ac:dyDescent="0.25">
      <c r="A159" s="13"/>
      <c r="B159" s="13"/>
      <c r="C159" s="13"/>
      <c r="D159" s="13"/>
      <c r="E159" s="13"/>
      <c r="F159" s="13"/>
      <c r="G159" s="13"/>
      <c r="H159" s="13"/>
      <c r="I159" s="13"/>
      <c r="J159" s="13"/>
      <c r="K159" s="13"/>
      <c r="L159" s="13"/>
    </row>
    <row r="160" spans="1:12" x14ac:dyDescent="0.25">
      <c r="A160" s="13"/>
      <c r="B160" s="13"/>
      <c r="C160" s="13"/>
      <c r="D160" s="13"/>
      <c r="E160" s="13"/>
      <c r="F160" s="13"/>
      <c r="G160" s="13"/>
      <c r="H160" s="13"/>
      <c r="I160" s="13"/>
      <c r="J160" s="13"/>
      <c r="K160" s="13"/>
      <c r="L160" s="13"/>
    </row>
    <row r="161" spans="1:12" x14ac:dyDescent="0.25">
      <c r="A161" s="13" t="s">
        <v>112</v>
      </c>
      <c r="B161" s="20" t="s">
        <v>113</v>
      </c>
      <c r="C161" s="13"/>
      <c r="D161" s="13"/>
      <c r="E161" s="13"/>
      <c r="F161" s="13"/>
      <c r="G161" s="13"/>
      <c r="H161" s="12" t="e">
        <f>TINV(2*0.01,B117)</f>
        <v>#NUM!</v>
      </c>
      <c r="I161" s="13"/>
      <c r="J161" s="13"/>
      <c r="K161" s="14"/>
      <c r="L161" s="13"/>
    </row>
    <row r="162" spans="1:12" x14ac:dyDescent="0.25">
      <c r="A162" s="13" t="s">
        <v>163</v>
      </c>
      <c r="B162" s="13"/>
      <c r="C162" s="13"/>
      <c r="D162" s="13"/>
      <c r="E162" s="13"/>
      <c r="F162" s="13"/>
      <c r="G162" s="13"/>
      <c r="H162" s="114" t="e">
        <f>B131+H161*C155</f>
        <v>#DIV/0!</v>
      </c>
      <c r="I162" s="13"/>
      <c r="J162" s="13"/>
      <c r="K162" s="13"/>
      <c r="L162" s="13"/>
    </row>
    <row r="163" spans="1:12" x14ac:dyDescent="0.25">
      <c r="A163" s="13"/>
      <c r="B163" s="13"/>
      <c r="C163" s="13"/>
      <c r="D163" s="13"/>
      <c r="E163" s="13"/>
      <c r="F163" s="13"/>
      <c r="G163" s="13"/>
      <c r="H163" s="13"/>
      <c r="I163" s="13"/>
      <c r="J163" s="13"/>
      <c r="K163" s="13"/>
      <c r="L163" s="13"/>
    </row>
    <row r="164" spans="1:12" x14ac:dyDescent="0.25">
      <c r="A164" s="215" t="s">
        <v>164</v>
      </c>
      <c r="B164" s="215"/>
      <c r="C164" s="215"/>
      <c r="D164" s="215"/>
      <c r="E164" s="215"/>
      <c r="F164" s="215"/>
      <c r="G164" s="215"/>
      <c r="H164" s="215"/>
      <c r="I164" s="215"/>
      <c r="J164" s="215"/>
      <c r="K164" s="13"/>
      <c r="L164" s="13"/>
    </row>
    <row r="165" spans="1:12" x14ac:dyDescent="0.25">
      <c r="A165" s="13"/>
      <c r="B165" s="13"/>
      <c r="C165" s="13"/>
      <c r="D165" s="13"/>
      <c r="E165" s="13"/>
      <c r="F165" s="13"/>
      <c r="G165" s="13"/>
      <c r="H165" s="13"/>
      <c r="I165" s="13"/>
      <c r="J165" s="13"/>
      <c r="K165" s="13"/>
      <c r="L165" s="13"/>
    </row>
    <row r="166" spans="1:12" x14ac:dyDescent="0.25">
      <c r="A166" s="216" t="s">
        <v>165</v>
      </c>
      <c r="B166" s="216"/>
      <c r="C166" s="216"/>
      <c r="D166" s="216"/>
      <c r="E166" s="216"/>
      <c r="F166" s="216"/>
      <c r="G166" s="216"/>
      <c r="H166" s="216"/>
      <c r="I166" s="13"/>
      <c r="J166" s="13">
        <f>B112</f>
        <v>0</v>
      </c>
      <c r="K166" s="2"/>
      <c r="L166" s="2"/>
    </row>
    <row r="167" spans="1:12" x14ac:dyDescent="0.25">
      <c r="A167" s="13"/>
      <c r="B167" s="13"/>
      <c r="C167" s="13"/>
      <c r="D167" s="13"/>
      <c r="E167" s="13"/>
      <c r="F167" s="13"/>
      <c r="G167" s="13"/>
      <c r="H167" s="13"/>
      <c r="I167" s="13"/>
      <c r="J167" s="13"/>
      <c r="K167" s="2"/>
      <c r="L167" s="2"/>
    </row>
    <row r="168" spans="1:12" x14ac:dyDescent="0.25">
      <c r="A168" s="216" t="s">
        <v>166</v>
      </c>
      <c r="B168" s="216"/>
      <c r="C168" s="216"/>
      <c r="D168" s="216"/>
      <c r="E168" s="216"/>
      <c r="F168" s="216"/>
      <c r="G168" s="216"/>
      <c r="H168" s="216"/>
      <c r="J168" t="e">
        <f>1/(1+$H$161^2/($J$166-1))</f>
        <v>#NUM!</v>
      </c>
    </row>
    <row r="173" spans="1:12" x14ac:dyDescent="0.25">
      <c r="B173" s="214" t="s">
        <v>167</v>
      </c>
      <c r="C173" s="214"/>
      <c r="E173" s="57" t="e">
        <f>(1-'Calculations for Template skew'!J139)</f>
        <v>#NUM!</v>
      </c>
      <c r="F173" s="172" t="s">
        <v>168</v>
      </c>
    </row>
    <row r="174" spans="1:12" x14ac:dyDescent="0.25">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x14ac:dyDescent="0.25">
      <c r="B176" s="55" t="s">
        <v>171</v>
      </c>
      <c r="C176" s="55"/>
      <c r="D176" s="55"/>
      <c r="E176" s="174"/>
    </row>
    <row r="178" spans="1:5" x14ac:dyDescent="0.25">
      <c r="B178" s="214" t="s">
        <v>172</v>
      </c>
      <c r="C178" s="214"/>
      <c r="D178" s="214"/>
      <c r="E178" s="175"/>
    </row>
    <row r="181" spans="1:5" x14ac:dyDescent="0.2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heetViews>
  <sheetFormatPr defaultRowHeight="15" x14ac:dyDescent="0.25"/>
  <cols>
    <col min="3" max="3" width="12" bestFit="1" customWidth="1"/>
    <col min="11" max="11" width="12" bestFit="1" customWidth="1"/>
    <col min="18" max="18" width="12" bestFit="1" customWidth="1"/>
    <col min="24" max="24" width="12" bestFit="1" customWidth="1"/>
  </cols>
  <sheetData>
    <row r="3" spans="1:8" x14ac:dyDescent="0.25">
      <c r="A3" s="217" t="s">
        <v>174</v>
      </c>
      <c r="B3" s="217"/>
      <c r="C3" s="217"/>
      <c r="D3" s="217"/>
      <c r="E3" s="217"/>
      <c r="F3" s="217"/>
      <c r="G3" s="217"/>
      <c r="H3" s="217"/>
    </row>
    <row r="5" spans="1:8" x14ac:dyDescent="0.25">
      <c r="A5" s="205" t="s">
        <v>175</v>
      </c>
      <c r="B5" s="205"/>
      <c r="C5" s="205"/>
      <c r="D5" s="205"/>
      <c r="E5" s="205"/>
      <c r="F5" s="205"/>
      <c r="G5" s="205"/>
      <c r="H5" s="205"/>
    </row>
    <row r="9" spans="1:8" x14ac:dyDescent="0.25">
      <c r="A9" s="62" t="s">
        <v>176</v>
      </c>
    </row>
    <row r="12" spans="1:8" x14ac:dyDescent="0.25">
      <c r="A12" s="55" t="s">
        <v>177</v>
      </c>
      <c r="F12" t="s">
        <v>159</v>
      </c>
      <c r="H12" s="75" t="e">
        <f>Template_skewed!$B$103</f>
        <v>#DIV/0!</v>
      </c>
    </row>
    <row r="14" spans="1:8" x14ac:dyDescent="0.25">
      <c r="A14" s="55" t="s">
        <v>178</v>
      </c>
      <c r="C14" t="e">
        <f>Template_skewed!$J$168</f>
        <v>#NUM!</v>
      </c>
      <c r="F14" t="s">
        <v>161</v>
      </c>
      <c r="H14" s="76" t="e">
        <f>Template_skewed!$B$105</f>
        <v>#DIV/0!</v>
      </c>
    </row>
    <row r="16" spans="1:8" x14ac:dyDescent="0.25">
      <c r="A16" s="55" t="s">
        <v>179</v>
      </c>
      <c r="C16">
        <f>Template_skewed!$J$166</f>
        <v>0</v>
      </c>
    </row>
    <row r="18" spans="1:39" x14ac:dyDescent="0.25">
      <c r="A18" t="s">
        <v>180</v>
      </c>
      <c r="C18" t="e">
        <f>Template_skewed!H161</f>
        <v>#NUM!</v>
      </c>
    </row>
    <row r="20" spans="1:39" x14ac:dyDescent="0.25">
      <c r="A20" s="217" t="s">
        <v>181</v>
      </c>
      <c r="B20" s="217"/>
      <c r="I20" s="217" t="s">
        <v>182</v>
      </c>
      <c r="J20" s="217"/>
      <c r="P20" s="217" t="s">
        <v>183</v>
      </c>
      <c r="Q20" s="217"/>
      <c r="V20" s="217" t="s">
        <v>184</v>
      </c>
      <c r="W20" s="217"/>
      <c r="AB20" s="217" t="s">
        <v>185</v>
      </c>
      <c r="AC20" s="217"/>
      <c r="AI20" s="217" t="s">
        <v>186</v>
      </c>
      <c r="AJ20" s="217"/>
    </row>
    <row r="22" spans="1:39" x14ac:dyDescent="0.25">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x14ac:dyDescent="0.25">
      <c r="A24" s="55" t="s">
        <v>189</v>
      </c>
      <c r="B24">
        <f>1/2</f>
        <v>0.5</v>
      </c>
      <c r="C24" s="63"/>
      <c r="I24" s="55" t="s">
        <v>189</v>
      </c>
      <c r="J24">
        <f>1/2</f>
        <v>0.5</v>
      </c>
      <c r="P24" s="55" t="s">
        <v>189</v>
      </c>
      <c r="Q24">
        <f>1/2</f>
        <v>0.5</v>
      </c>
      <c r="V24" s="55" t="s">
        <v>189</v>
      </c>
      <c r="W24">
        <f>1/2</f>
        <v>0.5</v>
      </c>
      <c r="AB24" s="55" t="s">
        <v>189</v>
      </c>
      <c r="AC24">
        <v>1</v>
      </c>
      <c r="AI24" s="55" t="s">
        <v>189</v>
      </c>
      <c r="AJ24">
        <v>1</v>
      </c>
    </row>
    <row r="25" spans="1:39" x14ac:dyDescent="0.25">
      <c r="A25" s="64"/>
      <c r="B25" s="64"/>
      <c r="C25" s="65"/>
      <c r="I25" s="64"/>
      <c r="J25" s="64"/>
      <c r="P25" s="64"/>
      <c r="Q25" s="64"/>
      <c r="V25" s="64"/>
      <c r="W25" s="64"/>
      <c r="AB25" s="64"/>
      <c r="AC25" s="64"/>
      <c r="AI25" s="64"/>
      <c r="AJ25" s="64"/>
    </row>
    <row r="26" spans="1:39" x14ac:dyDescent="0.25">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x14ac:dyDescent="0.25">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x14ac:dyDescent="0.25">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x14ac:dyDescent="0.25">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x14ac:dyDescent="0.25">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x14ac:dyDescent="0.25">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x14ac:dyDescent="0.25">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x14ac:dyDescent="0.25">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x14ac:dyDescent="0.25">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x14ac:dyDescent="0.25">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x14ac:dyDescent="0.25">
      <c r="A53" t="s">
        <v>240</v>
      </c>
      <c r="F53" s="67" t="e">
        <f>(1/2)*$E$50</f>
        <v>#NUM!</v>
      </c>
    </row>
    <row r="57" spans="1:39" x14ac:dyDescent="0.25">
      <c r="A57" t="s">
        <v>241</v>
      </c>
    </row>
    <row r="63" spans="1:39" x14ac:dyDescent="0.25">
      <c r="A63" t="s">
        <v>242</v>
      </c>
      <c r="D63" t="e">
        <f>1/(6*SQRT(2*$C$16*PI()))</f>
        <v>#DIV/0!</v>
      </c>
    </row>
    <row r="67" spans="1:5" x14ac:dyDescent="0.25">
      <c r="A67" t="s">
        <v>243</v>
      </c>
      <c r="D67" t="e">
        <f>1+(2*C16-1)*C18/(C16-1)</f>
        <v>#NUM!</v>
      </c>
    </row>
    <row r="71" spans="1:5" x14ac:dyDescent="0.25">
      <c r="A71" t="s">
        <v>244</v>
      </c>
      <c r="E71" t="e">
        <f>(1+C18^2/(C16-1))^((C16+1)/2)</f>
        <v>#NUM!</v>
      </c>
    </row>
    <row r="75" spans="1:5" x14ac:dyDescent="0.25">
      <c r="A75" t="s">
        <v>245</v>
      </c>
      <c r="E75" t="e">
        <f>D63*D67/E71</f>
        <v>#DIV/0!</v>
      </c>
    </row>
    <row r="79" spans="1:5" x14ac:dyDescent="0.25">
      <c r="A79" t="s">
        <v>246</v>
      </c>
    </row>
    <row r="84" spans="1:5" x14ac:dyDescent="0.25">
      <c r="A84" t="s">
        <v>247</v>
      </c>
      <c r="E84" t="e">
        <f>(C16-1)/(3*SQRT(2*C16*PI()))</f>
        <v>#DIV/0!</v>
      </c>
    </row>
    <row r="88" spans="1:5" x14ac:dyDescent="0.25">
      <c r="A88" t="s">
        <v>248</v>
      </c>
      <c r="E88" t="e">
        <f>(2*$C$16-1)/(6*SQRT(2*$C$16*PI()))</f>
        <v>#DIV/0!</v>
      </c>
    </row>
    <row r="92" spans="1:5" x14ac:dyDescent="0.25">
      <c r="A92" t="s">
        <v>249</v>
      </c>
      <c r="E92" s="67" t="e">
        <f>E88*AF50-E84*AM50</f>
        <v>#DIV/0!</v>
      </c>
    </row>
    <row r="95" spans="1:5" x14ac:dyDescent="0.25">
      <c r="A95" t="s">
        <v>250</v>
      </c>
    </row>
    <row r="98" spans="1:7" x14ac:dyDescent="0.25">
      <c r="A98" t="s">
        <v>251</v>
      </c>
      <c r="F98" s="67" t="e">
        <f>((C16-1)/24)*E50</f>
        <v>#NUM!</v>
      </c>
    </row>
    <row r="103" spans="1:7" x14ac:dyDescent="0.25">
      <c r="A103" t="s">
        <v>252</v>
      </c>
      <c r="G103" s="67" t="e">
        <f>((C16-1)*(C16+2)/(12*C16))*M50</f>
        <v>#DIV/0!</v>
      </c>
    </row>
    <row r="107" spans="1:7" x14ac:dyDescent="0.25">
      <c r="A107" t="s">
        <v>253</v>
      </c>
      <c r="G107" s="67" t="e">
        <f>((C16+4)*(C16-1)/(24*C16))*T50</f>
        <v>#DIV/0!</v>
      </c>
    </row>
    <row r="111" spans="1:7" x14ac:dyDescent="0.25">
      <c r="A111" t="s">
        <v>245</v>
      </c>
      <c r="G111" s="67" t="e">
        <f>F98-G103+G107</f>
        <v>#NUM!</v>
      </c>
    </row>
    <row r="114" spans="1:7" x14ac:dyDescent="0.25">
      <c r="A114" t="s">
        <v>254</v>
      </c>
    </row>
    <row r="119" spans="1:7" x14ac:dyDescent="0.25">
      <c r="G119" s="67" t="e">
        <f>((C16-1)*(2*C16+5)/72)*E50</f>
        <v>#NUM!</v>
      </c>
    </row>
    <row r="120" spans="1:7" x14ac:dyDescent="0.25">
      <c r="A120" t="s">
        <v>255</v>
      </c>
    </row>
    <row r="123" spans="1:7" x14ac:dyDescent="0.25">
      <c r="G123" s="67" t="e">
        <f>((C16-1)*(2*C16^2+5*C16+8)/(24*C16))*M50</f>
        <v>#DIV/0!</v>
      </c>
    </row>
    <row r="124" spans="1:7" x14ac:dyDescent="0.25">
      <c r="A124" t="s">
        <v>256</v>
      </c>
    </row>
    <row r="128" spans="1:7" x14ac:dyDescent="0.25">
      <c r="A128" t="s">
        <v>257</v>
      </c>
      <c r="G128" s="67" t="e">
        <f>((C16-1)*(2*C16^2+5*C16+12)/(24*C16))*T50</f>
        <v>#DIV/0!</v>
      </c>
    </row>
    <row r="132" spans="1:10" x14ac:dyDescent="0.25">
      <c r="A132" t="s">
        <v>258</v>
      </c>
      <c r="H132" s="67" t="e">
        <f>((C16-1)*(2*C16^2+5*C16+12)/(72*C16))*Z50</f>
        <v>#DIV/0!</v>
      </c>
    </row>
    <row r="137" spans="1:10" x14ac:dyDescent="0.25">
      <c r="A137" t="s">
        <v>249</v>
      </c>
      <c r="C137" s="67" t="e">
        <f>G119-G123+G128-H132</f>
        <v>#NUM!</v>
      </c>
    </row>
    <row r="139" spans="1:10" x14ac:dyDescent="0.25">
      <c r="A139" t="s">
        <v>259</v>
      </c>
      <c r="J139" s="68" t="e">
        <f>F53+H14*E92-H12*G111+(H14^2)*C137</f>
        <v>#NUM!</v>
      </c>
    </row>
  </sheetData>
  <mergeCells count="13">
    <mergeCell ref="A3:H3"/>
    <mergeCell ref="A20:B20"/>
    <mergeCell ref="I20:J20"/>
    <mergeCell ref="P20:Q20"/>
    <mergeCell ref="V20:W20"/>
    <mergeCell ref="AI20:AJ20"/>
    <mergeCell ref="A28:E28"/>
    <mergeCell ref="I28:M28"/>
    <mergeCell ref="P28:T28"/>
    <mergeCell ref="V28:Z28"/>
    <mergeCell ref="AB28:AF28"/>
    <mergeCell ref="AI28:AM28"/>
    <mergeCell ref="AB20:AC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x14ac:dyDescent="0.25"/>
  <sheetData>
    <row r="1" spans="1:14" x14ac:dyDescent="0.25">
      <c r="A1" s="218" t="s">
        <v>260</v>
      </c>
      <c r="B1" s="218"/>
      <c r="C1" s="218"/>
      <c r="D1" s="218"/>
      <c r="E1" s="218"/>
      <c r="G1" t="e">
        <f>Template_skewed!H161</f>
        <v>#NUM!</v>
      </c>
    </row>
    <row r="2" spans="1:14" x14ac:dyDescent="0.25">
      <c r="A2" s="58"/>
      <c r="B2" s="58"/>
      <c r="C2" s="58"/>
      <c r="D2" s="58"/>
      <c r="E2" s="58"/>
    </row>
    <row r="3" spans="1:14" x14ac:dyDescent="0.25">
      <c r="A3" s="218" t="s">
        <v>261</v>
      </c>
      <c r="B3" s="218"/>
      <c r="C3" s="218"/>
      <c r="D3" s="218"/>
      <c r="E3" s="218"/>
      <c r="G3" s="174"/>
    </row>
    <row r="5" spans="1:14" x14ac:dyDescent="0.25">
      <c r="A5" s="218" t="s">
        <v>262</v>
      </c>
      <c r="B5" s="218"/>
      <c r="C5" s="218"/>
      <c r="D5" s="218"/>
      <c r="E5" s="218"/>
      <c r="G5" s="176" t="e">
        <f>$G$1+1*$G$3</f>
        <v>#NUM!</v>
      </c>
      <c r="H5" s="176" t="e">
        <f>$G$1+2*$G$3</f>
        <v>#NUM!</v>
      </c>
      <c r="I5" s="176" t="e">
        <f>$G$1+3*$G$3</f>
        <v>#NUM!</v>
      </c>
      <c r="J5" s="176" t="e">
        <f>$G$1+4*$G$3</f>
        <v>#NUM!</v>
      </c>
      <c r="K5" s="176" t="e">
        <f>$G$1+5*$G$3</f>
        <v>#NUM!</v>
      </c>
      <c r="L5" s="176" t="e">
        <f>$G$1+6*$G$3</f>
        <v>#NUM!</v>
      </c>
    </row>
    <row r="6" spans="1:14" x14ac:dyDescent="0.25">
      <c r="G6" s="59"/>
      <c r="H6" s="59"/>
      <c r="I6" s="59"/>
      <c r="J6" s="59"/>
      <c r="K6" s="59"/>
      <c r="L6" s="59"/>
    </row>
    <row r="7" spans="1:14" x14ac:dyDescent="0.25">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x14ac:dyDescent="0.25">
      <c r="A8" s="58"/>
      <c r="B8" s="58"/>
      <c r="C8" s="58"/>
      <c r="D8" s="58"/>
      <c r="E8" s="58"/>
      <c r="G8" s="59"/>
      <c r="H8" s="59"/>
      <c r="I8" s="59"/>
      <c r="J8" s="59"/>
      <c r="K8" s="59"/>
      <c r="L8" s="59"/>
    </row>
    <row r="9" spans="1:14" x14ac:dyDescent="0.25">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x14ac:dyDescent="0.25">
      <c r="G10" s="59"/>
      <c r="H10" s="59"/>
      <c r="I10" s="59"/>
      <c r="J10" s="59"/>
      <c r="K10" s="59"/>
      <c r="L10" s="59"/>
    </row>
    <row r="11" spans="1:14" x14ac:dyDescent="0.25">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x14ac:dyDescent="0.25">
      <c r="A13" s="218" t="s">
        <v>266</v>
      </c>
      <c r="B13" s="218"/>
      <c r="C13" s="218"/>
      <c r="D13" s="218"/>
      <c r="E13" s="218"/>
      <c r="F13" s="218"/>
      <c r="G13" s="218"/>
      <c r="H13" s="218"/>
      <c r="I13" s="218"/>
      <c r="J13" s="218"/>
      <c r="K13" s="218"/>
      <c r="L13" s="218"/>
      <c r="M13" s="218"/>
      <c r="N13" s="218"/>
    </row>
    <row r="15" spans="1:14" x14ac:dyDescent="0.25">
      <c r="A15" s="218" t="s">
        <v>267</v>
      </c>
      <c r="B15" s="218"/>
      <c r="C15" s="218"/>
      <c r="D15" s="218"/>
      <c r="E15" s="218"/>
      <c r="F15" s="218"/>
      <c r="G15" s="218"/>
      <c r="H15" s="218"/>
      <c r="I15" s="218"/>
      <c r="J15" s="218"/>
      <c r="K15" s="218"/>
      <c r="L15" s="218"/>
      <c r="M15" s="218"/>
      <c r="N15" s="218"/>
    </row>
    <row r="17" spans="1:10" x14ac:dyDescent="0.25">
      <c r="A17" s="171" t="s">
        <v>268</v>
      </c>
      <c r="B17" s="171"/>
      <c r="C17" s="171"/>
      <c r="D17" s="171"/>
      <c r="E17" s="171"/>
      <c r="F17" s="171"/>
      <c r="G17" s="171"/>
      <c r="H17" s="171"/>
      <c r="I17" s="171"/>
      <c r="J17" s="64"/>
    </row>
    <row r="18" spans="1:10" x14ac:dyDescent="0.25">
      <c r="A18" s="64"/>
      <c r="B18" s="64"/>
      <c r="C18" s="64"/>
      <c r="D18" s="64"/>
      <c r="E18" s="64"/>
      <c r="F18" s="64"/>
      <c r="G18" s="64"/>
      <c r="H18" s="64"/>
      <c r="I18" s="64"/>
      <c r="J18" s="64"/>
    </row>
    <row r="19" spans="1:10" x14ac:dyDescent="0.25">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A8B8FA-5EA9-4698-BF64-3EA1B1F0F868}">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f6f13e1c-7b64-4ffb-9fb5-24319f7354d0"/>
    <ds:schemaRef ds:uri="http://schemas.microsoft.com/sharepoint.v3"/>
  </ds:schemaRefs>
</ds:datastoreItem>
</file>

<file path=customXml/itemProps2.xml><?xml version="1.0" encoding="utf-8"?>
<ds:datastoreItem xmlns:ds="http://schemas.openxmlformats.org/officeDocument/2006/customXml" ds:itemID="{4EE05A41-91B1-4DF1-B77C-80889C7A5D05}"/>
</file>

<file path=customXml/itemProps3.xml><?xml version="1.0" encoding="utf-8"?>
<ds:datastoreItem xmlns:ds="http://schemas.openxmlformats.org/officeDocument/2006/customXml" ds:itemID="{60DCD4C8-5070-4619-8FBA-6412380E34F8}">
  <ds:schemaRefs>
    <ds:schemaRef ds:uri="Microsoft.SharePoint.Taxonomy.ContentTypeSync"/>
  </ds:schemaRefs>
</ds:datastoreItem>
</file>

<file path=customXml/itemProps4.xml><?xml version="1.0" encoding="utf-8"?>
<ds:datastoreItem xmlns:ds="http://schemas.openxmlformats.org/officeDocument/2006/customXml" ds:itemID="{1E997850-30AA-4B06-8150-BB89EB48AC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Instructions</vt:lpstr>
      <vt:lpstr>n&gt;3Distribution</vt:lpstr>
      <vt:lpstr>n=3Distribution</vt:lpstr>
      <vt:lpstr>UPL Pooled Template </vt:lpstr>
      <vt:lpstr>Lognormal Template</vt:lpstr>
      <vt:lpstr>lognormal z-stat</vt:lpstr>
      <vt:lpstr>Template_skewed</vt:lpstr>
      <vt:lpstr>Calculations for Template skew</vt:lpstr>
      <vt:lpstr>Recalculate t-stat skew</vt:lpstr>
      <vt:lpstr>Recalculations1 skew</vt:lpstr>
      <vt:lpstr>Recalculation 2 skew</vt:lpstr>
      <vt:lpstr>Recalculations3 skew</vt:lpstr>
      <vt:lpstr>Recalculations4 skew</vt:lpstr>
      <vt:lpstr>Recalculations5 skew</vt:lpstr>
      <vt:lpstr>Recalculations6 skew</vt:lpstr>
      <vt:lpstr>Normal UL</vt:lpstr>
      <vt:lpstr>Lognormal UL</vt:lpstr>
      <vt:lpstr>Instructions!Print_Area</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Lowe, Theresa (she/her/hers)</cp:lastModifiedBy>
  <cp:revision/>
  <dcterms:created xsi:type="dcterms:W3CDTF">2011-09-22T17:07:49Z</dcterms:created>
  <dcterms:modified xsi:type="dcterms:W3CDTF">2023-08-15T16:11:15Z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ies>
</file>