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1" documentId="8_{84B718B9-BBCA-49EC-99FC-F3E471CEC6C5}" xr6:coauthVersionLast="47" xr6:coauthVersionMax="47" xr10:uidLastSave="{60B8E512-5A6F-4FFD-A4B1-6A0FF4500632}"/>
  <bookViews>
    <workbookView xWindow="5070" yWindow="5655" windowWidth="43200" windowHeight="1711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16" l="1"/>
  <c r="H42" i="16"/>
  <c r="G42" i="16"/>
  <c r="F42" i="16"/>
  <c r="E42" i="16"/>
  <c r="J42" i="16"/>
  <c r="H33" i="16"/>
  <c r="H34" i="16"/>
  <c r="H35" i="16"/>
  <c r="H36" i="16"/>
  <c r="H37" i="16"/>
  <c r="H38" i="16"/>
  <c r="H39" i="16"/>
  <c r="H40" i="16"/>
  <c r="H41" i="16"/>
  <c r="H32" i="16"/>
  <c r="G33" i="16"/>
  <c r="G34" i="16"/>
  <c r="G35" i="16"/>
  <c r="G36" i="16"/>
  <c r="G37" i="16"/>
  <c r="G38" i="16"/>
  <c r="G39" i="16"/>
  <c r="G40" i="16"/>
  <c r="G41" i="16"/>
  <c r="G32" i="16"/>
  <c r="F33" i="16"/>
  <c r="F34" i="16"/>
  <c r="F35" i="16"/>
  <c r="F36" i="16"/>
  <c r="F37" i="16"/>
  <c r="F38" i="16"/>
  <c r="F39" i="16"/>
  <c r="F40" i="16"/>
  <c r="F41" i="16"/>
  <c r="F32" i="16"/>
  <c r="E33" i="16"/>
  <c r="E34" i="16"/>
  <c r="E35" i="16"/>
  <c r="E36" i="16"/>
  <c r="E37" i="16"/>
  <c r="E38" i="16"/>
  <c r="E39" i="16"/>
  <c r="E40" i="16"/>
  <c r="E41" i="16"/>
  <c r="E32" i="16"/>
  <c r="D33" i="16"/>
  <c r="D34" i="16"/>
  <c r="D35" i="16"/>
  <c r="D36" i="16"/>
  <c r="D37" i="16"/>
  <c r="D38" i="16"/>
  <c r="D39" i="16"/>
  <c r="D40" i="16"/>
  <c r="D41" i="16"/>
  <c r="D32" i="16"/>
  <c r="F46" i="16"/>
  <c r="G46" i="16"/>
  <c r="H46" i="16"/>
  <c r="E46" i="16" l="1"/>
  <c r="D46" i="16"/>
  <c r="D42" i="16"/>
  <c r="E19" i="16" l="1"/>
  <c r="F19" i="16"/>
  <c r="G19" i="16"/>
  <c r="H19" i="16"/>
  <c r="D19" i="16"/>
  <c r="J17" i="16"/>
  <c r="J16" i="16"/>
  <c r="J15" i="16"/>
  <c r="J18" i="16"/>
  <c r="J31" i="16"/>
  <c r="J19" i="16" l="1"/>
  <c r="E11" i="16"/>
  <c r="F11" i="16" s="1"/>
  <c r="G11" i="16" s="1"/>
  <c r="H11" i="16" s="1"/>
  <c r="E8" i="16"/>
  <c r="F8" i="16" s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48" i="16"/>
  <c r="F48" i="16"/>
  <c r="G48" i="16"/>
  <c r="H48" i="16"/>
  <c r="D48" i="16"/>
  <c r="J47" i="16"/>
  <c r="J46" i="16"/>
  <c r="E29" i="16"/>
  <c r="F29" i="16"/>
  <c r="G29" i="16"/>
  <c r="H29" i="16"/>
  <c r="D29" i="16"/>
  <c r="E26" i="16"/>
  <c r="F26" i="16"/>
  <c r="G26" i="16"/>
  <c r="H26" i="16"/>
  <c r="D26" i="16"/>
  <c r="J24" i="16"/>
  <c r="J25" i="16"/>
  <c r="E22" i="16"/>
  <c r="F22" i="16"/>
  <c r="G22" i="16"/>
  <c r="H22" i="16"/>
  <c r="D22" i="16"/>
  <c r="J21" i="16"/>
  <c r="D9" i="16"/>
  <c r="D12" i="16"/>
  <c r="D43" i="16" l="1"/>
  <c r="D50" i="16" s="1"/>
  <c r="J48" i="16"/>
  <c r="E12" i="16"/>
  <c r="E10" i="30"/>
  <c r="J22" i="16"/>
  <c r="J26" i="16"/>
  <c r="D16" i="30"/>
  <c r="J29" i="16"/>
  <c r="F12" i="16"/>
  <c r="F9" i="16"/>
  <c r="F7" i="30" s="1"/>
  <c r="G8" i="16"/>
  <c r="H8" i="16" s="1"/>
  <c r="E9" i="16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D8" i="30"/>
  <c r="G51" i="28"/>
  <c r="G58" i="28" s="1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11" i="16"/>
  <c r="J12" i="16" s="1"/>
  <c r="J55" i="29"/>
  <c r="J49" i="29"/>
  <c r="J50" i="28"/>
  <c r="J56" i="27"/>
  <c r="E43" i="16" l="1"/>
  <c r="E50" i="16" s="1"/>
  <c r="F43" i="16"/>
  <c r="F50" i="16" s="1"/>
  <c r="E7" i="30"/>
  <c r="E14" i="30" s="1"/>
  <c r="E18" i="30" s="1"/>
  <c r="F8" i="30"/>
  <c r="F14" i="30" s="1"/>
  <c r="F18" i="30" s="1"/>
  <c r="J16" i="30"/>
  <c r="H12" i="16"/>
  <c r="H8" i="30" s="1"/>
  <c r="G12" i="16"/>
  <c r="G9" i="16"/>
  <c r="J10" i="30"/>
  <c r="J11" i="30"/>
  <c r="D58" i="34"/>
  <c r="J51" i="34"/>
  <c r="J58" i="34" s="1"/>
  <c r="J51" i="33"/>
  <c r="J58" i="33" s="1"/>
  <c r="D58" i="33"/>
  <c r="J46" i="32"/>
  <c r="J53" i="32" s="1"/>
  <c r="J12" i="30"/>
  <c r="J9" i="30"/>
  <c r="J51" i="28"/>
  <c r="J58" i="28" s="1"/>
  <c r="D25" i="30" s="1"/>
  <c r="F58" i="28"/>
  <c r="D14" i="30"/>
  <c r="J13" i="30"/>
  <c r="J50" i="31"/>
  <c r="J57" i="31" s="1"/>
  <c r="J50" i="29"/>
  <c r="J57" i="29" s="1"/>
  <c r="D26" i="30" s="1"/>
  <c r="J51" i="27"/>
  <c r="J58" i="27" s="1"/>
  <c r="D24" i="30" s="1"/>
  <c r="G8" i="30" l="1"/>
  <c r="J8" i="30" s="1"/>
  <c r="G43" i="16"/>
  <c r="H9" i="16"/>
  <c r="J8" i="16"/>
  <c r="J9" i="16" s="1"/>
  <c r="G7" i="30"/>
  <c r="D18" i="30"/>
  <c r="G50" i="16" l="1"/>
  <c r="G14" i="30"/>
  <c r="H7" i="30"/>
  <c r="H14" i="30" s="1"/>
  <c r="H18" i="30" s="1"/>
  <c r="H43" i="16"/>
  <c r="J43" i="16" s="1"/>
  <c r="H50" i="16" l="1"/>
  <c r="D23" i="30"/>
  <c r="D29" i="30" s="1"/>
  <c r="G18" i="30"/>
  <c r="J14" i="30"/>
  <c r="J18" i="30" s="1"/>
  <c r="J7" i="30"/>
  <c r="E25" i="30" l="1"/>
  <c r="E24" i="30"/>
  <c r="E27" i="30"/>
  <c r="E26" i="30"/>
  <c r="E23" i="30"/>
  <c r="E29" i="30" l="1"/>
</calcChain>
</file>

<file path=xl/sharedStrings.xml><?xml version="1.0" encoding="utf-8"?>
<sst xmlns="http://schemas.openxmlformats.org/spreadsheetml/2006/main" count="516" uniqueCount="102">
  <si>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</si>
  <si>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</si>
  <si>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</si>
  <si>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</si>
  <si>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</si>
  <si>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</si>
  <si>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</si>
  <si>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</si>
  <si>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</si>
  <si>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</si>
  <si>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</si>
  <si>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</si>
  <si>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</si>
  <si>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</si>
  <si>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</si>
  <si>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</si>
  <si>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</si>
  <si>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</si>
  <si>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</si>
  <si>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</si>
  <si>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</si>
  <si>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</si>
  <si>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</si>
  <si>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</si>
  <si>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</si>
  <si>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</si>
  <si>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</si>
  <si>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</si>
  <si>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</si>
  <si>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</si>
  <si>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</si>
  <si>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</si>
  <si>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</si>
  <si>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</si>
  <si>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</si>
  <si>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</si>
  <si>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</si>
  <si>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</si>
  <si>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</si>
  <si>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</si>
  <si>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</si>
  <si>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</si>
  <si>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</si>
  <si>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</si>
  <si>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</si>
  <si>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</si>
  <si>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</si>
  <si>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</si>
  <si>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</si>
  <si>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</si>
  <si>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</si>
  <si>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</si>
  <si>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</si>
  <si>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</si>
  <si>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</si>
  <si>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</si>
  <si>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</si>
  <si>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</si>
  <si>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</si>
  <si>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</si>
  <si>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</si>
  <si>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</si>
  <si>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</si>
  <si>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</si>
  <si>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</si>
  <si>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</si>
  <si>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</si>
  <si>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</si>
  <si>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</si>
  <si>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</si>
  <si>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</si>
  <si>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</si>
  <si>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</si>
  <si>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</si>
  <si>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</si>
  <si>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</si>
  <si>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</si>
  <si>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</si>
  <si>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</si>
  <si>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Aleutians East Borough/ Sand Point K-12 School Major Maintenance</t>
  </si>
  <si>
    <t>Kuspuk/Johnnie John Sr. K-12 School Major Maintenance, Crooked Creek</t>
  </si>
  <si>
    <t>Lower Kuskokwim/ Akula Elitnauvik K-12 School Renovation, Kasigluk-Akula</t>
  </si>
  <si>
    <t>Lower Yukon/ Kotlik and Pilot Station K-12 Schools Renewal and Repair</t>
  </si>
  <si>
    <t>Northwest Arctic Borough/ Davis-Ramoth K-12 School Renovation</t>
  </si>
  <si>
    <t>Southeast Island/ Thorne Bay K-12 School Mechanical Control Upgrades</t>
  </si>
  <si>
    <t>Southwest Region/ Twin Hills K-12 School Renovation</t>
  </si>
  <si>
    <t>Southwest Region/ Ekwok K-12 School Renovation</t>
  </si>
  <si>
    <t>Southwest Region/ Aleknagik K-12 School Renovation</t>
  </si>
  <si>
    <t>Yupiit/ Mechanical System Improvements, 3 Schools</t>
  </si>
  <si>
    <t>Alaska Municipal League Support</t>
  </si>
  <si>
    <t>CPRG Implemtation Grant</t>
  </si>
  <si>
    <t>Site visits for Program Coordinator and Facility Manager</t>
  </si>
  <si>
    <t>Per diem</t>
  </si>
  <si>
    <t>Taxi Fares/ Car Rentals</t>
  </si>
  <si>
    <t>Airfare 2@ $750/each</t>
  </si>
  <si>
    <t>Hotel - average 3 nights at $279/night</t>
  </si>
  <si>
    <t>Technology equipment for Program Coordinator 2</t>
  </si>
  <si>
    <t>Office supplies for grant administration</t>
  </si>
  <si>
    <t>Program Coordinator 2, Range 20 w/ 5% increase each year</t>
  </si>
  <si>
    <t>Full Time Program Coordinator w/ 5% increase each year</t>
  </si>
  <si>
    <t>OTHER- Subrecipient Awards</t>
  </si>
  <si>
    <t>NICRA of 4.7% MTDC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</si>
</sst>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</cellStyleXfs>
  <cellXfs count="8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8" fontId="9" fillId="0" borderId="1" xfId="0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164" fontId="7" fillId="0" borderId="0" xfId="1" applyNumberFormat="1" applyFont="1"/>
    <xf numFmtId="164" fontId="9" fillId="0" borderId="1" xfId="1" applyNumberFormat="1" applyFont="1" applyBorder="1"/>
    <xf numFmtId="164" fontId="9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2" xfId="3" xr:uid="{8918DCB8-1AEC-4F69-A9A3-2300AAA47A84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1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18" sqref="C18:C25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5" zoomScale="83" zoomScaleNormal="85" workbookViewId="0">
      <selection activeCell="H37" sqref="H3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3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7" t="s">
        <v>1</v>
      </c>
      <c r="C3" s="77"/>
      <c r="D3" s="77"/>
      <c r="E3" s="77"/>
      <c r="F3" s="77"/>
      <c r="G3" s="77"/>
      <c r="H3" s="77"/>
      <c r="I3" s="77"/>
      <c r="J3" s="77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Budget'!D9+'Measure 2 Budget'!D11+'Measure 3 Budget'!D11+'Measure 4 Budget'!D11+'Measure 5 Budget'!D11</f>
        <v>76440</v>
      </c>
      <c r="E7" s="52">
        <f>'Measure 1 Budget'!E9+'Measure 2 Budget'!E11+'Measure 3 Budget'!E11+'Measure 4 Budget'!E11+'Measure 5 Budget'!E11</f>
        <v>80262</v>
      </c>
      <c r="F7" s="52">
        <f>'Measure 1 Budget'!F9+'Measure 2 Budget'!F11+'Measure 3 Budget'!F11+'Measure 4 Budget'!F11+'Measure 5 Budget'!F11</f>
        <v>84275.1</v>
      </c>
      <c r="G7" s="52">
        <f>'Measure 1 Budget'!G9+'Measure 2 Budget'!G11+'Measure 3 Budget'!G11+'Measure 4 Budget'!G11+'Measure 5 Budget'!G11</f>
        <v>88488.85500000001</v>
      </c>
      <c r="H7" s="52">
        <f>'Measure 1 Budget'!H9+'Measure 2 Budget'!H11+'Measure 3 Budget'!H11+'Measure 4 Budget'!H11+'Measure 5 Budget'!H11</f>
        <v>92913.297750000012</v>
      </c>
      <c r="I7" s="53"/>
      <c r="J7" s="52">
        <f>SUM(D7:I7)</f>
        <v>422379.25275000004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Budget'!D12+'Measure 2 Budget'!D16+'Measure 3 Budget'!D16+'Measure 4 Budget'!D16+'Measure 5 Budget'!D16</f>
        <v>28419</v>
      </c>
      <c r="E8" s="52">
        <f>'Measure 1 Budget'!E12+'Measure 2 Budget'!E16+'Measure 3 Budget'!E16+'Measure 4 Budget'!E16</f>
        <v>29839.95</v>
      </c>
      <c r="F8" s="52">
        <f>'Measure 1 Budget'!F12+'Measure 2 Budget'!F16+'Measure 3 Budget'!F16+'Measure 4 Budget'!F16</f>
        <v>31331.947500000002</v>
      </c>
      <c r="G8" s="52">
        <f>'Measure 1 Budget'!G12+'Measure 2 Budget'!G16+'Measure 3 Budget'!G16+'Measure 4 Budget'!G16</f>
        <v>32898.544875000007</v>
      </c>
      <c r="H8" s="52">
        <f>'Measure 1 Budget'!H12+'Measure 2 Budget'!H16+'Measure 3 Budget'!H16+'Measure 4 Budget'!H16</f>
        <v>34543.472118750011</v>
      </c>
      <c r="I8" s="53"/>
      <c r="J8" s="52">
        <f t="shared" ref="J8:J14" si="0">SUM(D8:I8)</f>
        <v>157032.91449375002</v>
      </c>
    </row>
    <row r="9" spans="2:39" x14ac:dyDescent="0.25">
      <c r="B9" s="23"/>
      <c r="C9" s="51" t="s">
        <v>14</v>
      </c>
      <c r="D9" s="52">
        <f>'Measure 1 Budget'!D19+'Measure 2 Budget'!D27+'Measure 3 Budget'!D27+'Measure 4 Budget'!D27+'Measure 5 Budget'!D27</f>
        <v>3804</v>
      </c>
      <c r="E9" s="52">
        <f>'Measure 1 Budget'!E19+'Measure 2 Budget'!E27+'Measure 3 Budget'!E27+'Measure 4 Budget'!E27</f>
        <v>3804</v>
      </c>
      <c r="F9" s="52">
        <f>'Measure 1 Budget'!F19+'Measure 2 Budget'!F27+'Measure 3 Budget'!F27+'Measure 4 Budget'!F27</f>
        <v>3804</v>
      </c>
      <c r="G9" s="52">
        <f>'Measure 1 Budget'!G19+'Measure 2 Budget'!G27+'Measure 3 Budget'!G27+'Measure 4 Budget'!G27</f>
        <v>3804</v>
      </c>
      <c r="H9" s="52">
        <f>'Measure 1 Budget'!H19+'Measure 2 Budget'!H27+'Measure 3 Budget'!H27+'Measure 4 Budget'!H27</f>
        <v>3804</v>
      </c>
      <c r="I9" s="53"/>
      <c r="J9" s="52">
        <f t="shared" si="0"/>
        <v>19020</v>
      </c>
    </row>
    <row r="10" spans="2:39" x14ac:dyDescent="0.25">
      <c r="B10" s="23"/>
      <c r="C10" s="51" t="s">
        <v>15</v>
      </c>
      <c r="D10" s="52">
        <f>'Measure 1 Budget'!D22+'Measure 2 Budget'!D31+'Measure 3 Budget'!D31+'Measure 4 Budget'!D31+'Measure 5 Budget'!D31</f>
        <v>2000</v>
      </c>
      <c r="E10" s="52">
        <f>'Measure 1 Budget'!E22+'Measure 2 Budget'!E31+'Measure 3 Budget'!E31+'Measure 4 Budget'!E31</f>
        <v>0</v>
      </c>
      <c r="F10" s="52">
        <f>'Measure 1 Budget'!F22+'Measure 2 Budget'!F31+'Measure 3 Budget'!F31+'Measure 4 Budget'!F31</f>
        <v>0</v>
      </c>
      <c r="G10" s="52">
        <f>'Measure 1 Budget'!G22+'Measure 2 Budget'!G31+'Measure 3 Budget'!G31+'Measure 4 Budget'!G31</f>
        <v>0</v>
      </c>
      <c r="H10" s="52">
        <f>'Measure 1 Budget'!H22+'Measure 2 Budget'!H31+'Measure 3 Budget'!H31+'Measure 4 Budget'!H31</f>
        <v>0</v>
      </c>
      <c r="I10" s="53"/>
      <c r="J10" s="52">
        <f t="shared" si="0"/>
        <v>2000</v>
      </c>
    </row>
    <row r="11" spans="2:39" x14ac:dyDescent="0.25">
      <c r="B11" s="23"/>
      <c r="C11" s="51" t="s">
        <v>16</v>
      </c>
      <c r="D11" s="52">
        <f>'Measure 1 Budget'!D26+'Measure 2 Budget'!D35+'Measure 3 Budget'!D35+'Measure 4 Budget'!D35+'Measure 5 Budget'!D35</f>
        <v>2000</v>
      </c>
      <c r="E11" s="52">
        <f>'Measure 1 Budget'!E26+'Measure 2 Budget'!E35+'Measure 3 Budget'!E35+'Measure 4 Budget'!E35</f>
        <v>250</v>
      </c>
      <c r="F11" s="52">
        <f>'Measure 1 Budget'!F26+'Measure 2 Budget'!F35+'Measure 3 Budget'!F35+'Measure 4 Budget'!F35</f>
        <v>250</v>
      </c>
      <c r="G11" s="52">
        <f>'Measure 1 Budget'!G26+'Measure 2 Budget'!G35+'Measure 3 Budget'!G35+'Measure 4 Budget'!G35</f>
        <v>250</v>
      </c>
      <c r="H11" s="52">
        <f>'Measure 1 Budget'!H26+'Measure 2 Budget'!H35+'Measure 3 Budget'!H35+'Measure 4 Budget'!H35</f>
        <v>250</v>
      </c>
      <c r="I11" s="53"/>
      <c r="J11" s="52">
        <f t="shared" si="0"/>
        <v>3000</v>
      </c>
    </row>
    <row r="12" spans="2:39" x14ac:dyDescent="0.25">
      <c r="B12" s="23"/>
      <c r="C12" s="51" t="s">
        <v>17</v>
      </c>
      <c r="D12" s="52">
        <f>'Measure 1 Budget'!D29+'Measure 2 Budget'!D42+'Measure 3 Budget'!D42+'Measure 4 Budget'!D41+'Measure 5 Budget'!D41</f>
        <v>0</v>
      </c>
      <c r="E12" s="52">
        <f>'Measure 1 Budget'!E29+'Measure 2 Budget'!E42+'Measure 3 Budget'!E42+'Measure 4 Budget'!E41</f>
        <v>0</v>
      </c>
      <c r="F12" s="52">
        <f>'Measure 1 Budget'!F29+'Measure 2 Budget'!F42+'Measure 3 Budget'!F42+'Measure 4 Budget'!F41</f>
        <v>0</v>
      </c>
      <c r="G12" s="52">
        <f>'Measure 1 Budget'!G29+'Measure 2 Budget'!G42+'Measure 3 Budget'!G42+'Measure 4 Budget'!G41</f>
        <v>0</v>
      </c>
      <c r="H12" s="52">
        <f>'Measure 1 Budget'!H29+'Measure 2 Budget'!H42+'Measure 3 Budget'!H42+'Measure 4 Budget'!H41</f>
        <v>0</v>
      </c>
      <c r="I12" s="53"/>
      <c r="J12" s="52">
        <f t="shared" si="0"/>
        <v>0</v>
      </c>
    </row>
    <row r="13" spans="2:39" x14ac:dyDescent="0.25">
      <c r="B13" s="23"/>
      <c r="C13" s="51" t="s">
        <v>18</v>
      </c>
      <c r="D13" s="52">
        <f>'Measure 1 Budget'!D42+'Measure 2 Budget'!D50+'Measure 3 Budget'!D50+'Measure 4 Budget'!D49+'Measure 5 Budget'!D49</f>
        <v>9747487.1400000006</v>
      </c>
      <c r="E13" s="52">
        <f>'Measure 1 Budget'!E42+'Measure 2 Budget'!E50+'Measure 3 Budget'!E50+'Measure 4 Budget'!E49</f>
        <v>14538088.210000001</v>
      </c>
      <c r="F13" s="52">
        <f>'Measure 1 Budget'!F42+'Measure 2 Budget'!F50+'Measure 3 Budget'!F50+'Measure 4 Budget'!F49</f>
        <v>14538641.610000001</v>
      </c>
      <c r="G13" s="52">
        <f>'Measure 1 Budget'!G42+'Measure 2 Budget'!G50+'Measure 3 Budget'!G50+'Measure 4 Budget'!G49</f>
        <v>7288118.6050000004</v>
      </c>
      <c r="H13" s="52">
        <f>'Measure 1 Budget'!H42+'Measure 2 Budget'!H50+'Measure 3 Budget'!H50+'Measure 4 Budget'!H49</f>
        <v>2454639.5350000001</v>
      </c>
      <c r="I13" s="53"/>
      <c r="J13" s="52">
        <f t="shared" si="0"/>
        <v>48566975.099999994</v>
      </c>
    </row>
    <row r="14" spans="2:39" x14ac:dyDescent="0.25">
      <c r="B14" s="24"/>
      <c r="C14" s="9" t="s">
        <v>19</v>
      </c>
      <c r="D14" s="16">
        <f>D13+D12+D11+D10+D9+D8+D7</f>
        <v>9860150.1400000006</v>
      </c>
      <c r="E14" s="16">
        <f>E13+E12+E11+E10+E9+E8+E7</f>
        <v>14652244.16</v>
      </c>
      <c r="F14" s="16">
        <f>F13+F12+F11+F10+F9+F8+F7</f>
        <v>14658302.657500001</v>
      </c>
      <c r="G14" s="16">
        <f>G13+G12+G11+G10+G9+G8+G7</f>
        <v>7413560.0048750006</v>
      </c>
      <c r="H14" s="16">
        <f>H13+H12+H11+H10+H9+H8+H7</f>
        <v>2586150.3048687503</v>
      </c>
      <c r="J14" s="16">
        <f t="shared" si="0"/>
        <v>49170407.26724375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Budget'!D48+'Measure 2 Budget'!D56+'Measure 3 Budget'!D56+'Measure 4 Budget'!D55+'Measure 5 Budget'!D55</f>
        <v>18220.161</v>
      </c>
      <c r="E16" s="59">
        <f>'Measure 1 Budget'!E48+'Measure 2 Budget'!E56+'Measure 3 Budget'!E56+'Measure 4 Budget'!E55</f>
        <v>5365.3296499999997</v>
      </c>
      <c r="F16" s="59">
        <f>'Measure 1 Budget'!F48+'Measure 2 Budget'!F56+'Measure 3 Budget'!F56+'Measure 4 Budget'!F55</f>
        <v>5624.0692325000009</v>
      </c>
      <c r="G16" s="59">
        <f>'Measure 1 Budget'!G48+'Measure 2 Budget'!G56+'Measure 3 Budget'!G56+'Measure 4 Budget'!G55</f>
        <v>5895.7457941250004</v>
      </c>
      <c r="H16" s="59">
        <f>'Measure 1 Budget'!H48+'Measure 2 Budget'!H56+'Measure 3 Budget'!H56+'Measure 4 Budget'!H55</f>
        <v>6181.0061838312504</v>
      </c>
      <c r="J16" s="9">
        <f>SUM(D16:H16)</f>
        <v>41286.311860456248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9878370.3010000009</v>
      </c>
      <c r="E18" s="54">
        <f>E14+E16</f>
        <v>14657609.48965</v>
      </c>
      <c r="F18" s="54">
        <f>F14+F16</f>
        <v>14663926.7267325</v>
      </c>
      <c r="G18" s="54">
        <f>G14+G16</f>
        <v>7419455.7506691255</v>
      </c>
      <c r="H18" s="54">
        <f>H14+H16</f>
        <v>2592331.3110525813</v>
      </c>
      <c r="I18" s="55"/>
      <c r="J18" s="70">
        <f>J14+J16</f>
        <v>49211693.579104207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9"/>
      <c r="F21" s="79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0" t="s">
        <v>27</v>
      </c>
      <c r="F22" s="80"/>
      <c r="H22"/>
      <c r="I22"/>
    </row>
    <row r="23" spans="2:10" ht="15" customHeight="1" x14ac:dyDescent="0.25">
      <c r="B23" s="51">
        <v>1</v>
      </c>
      <c r="C23" s="57" t="s">
        <v>90</v>
      </c>
      <c r="D23" s="58">
        <f>'Measure 1 Budget'!J50</f>
        <v>49211693.579104207</v>
      </c>
      <c r="E23" s="78">
        <f>D23/D$29</f>
        <v>1</v>
      </c>
      <c r="F23" s="78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78">
        <f t="shared" ref="E24:E27" si="1">D24/D$29</f>
        <v>0</v>
      </c>
      <c r="F24" s="78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78">
        <f t="shared" si="1"/>
        <v>0</v>
      </c>
      <c r="F25" s="78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78">
        <f t="shared" si="1"/>
        <v>0</v>
      </c>
      <c r="F26" s="78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78">
        <f t="shared" si="1"/>
        <v>0</v>
      </c>
      <c r="F27" s="78"/>
      <c r="H27"/>
      <c r="I27"/>
    </row>
    <row r="28" spans="2:10" ht="15" customHeight="1" x14ac:dyDescent="0.25">
      <c r="B28" s="51"/>
      <c r="C28" s="52"/>
      <c r="D28" s="58"/>
      <c r="E28" s="78"/>
      <c r="F28" s="78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49211693.579104207</v>
      </c>
      <c r="E29" s="78">
        <f t="shared" ref="E29" si="2">SUM(E23:E28)</f>
        <v>1</v>
      </c>
      <c r="F29" s="78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5"/>
  <sheetViews>
    <sheetView showGridLines="0" topLeftCell="A18" zoomScale="85" zoomScaleNormal="85" workbookViewId="0">
      <selection activeCell="M22" sqref="M22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98</v>
      </c>
      <c r="D8" s="15">
        <v>76440</v>
      </c>
      <c r="E8" s="15">
        <f>D8*1.05</f>
        <v>80262</v>
      </c>
      <c r="F8" s="15">
        <f>E8*1.05</f>
        <v>84275.1</v>
      </c>
      <c r="G8" s="15">
        <f>F8*1.05</f>
        <v>88488.85500000001</v>
      </c>
      <c r="H8" s="15">
        <f>G8*1.05</f>
        <v>92913.297750000012</v>
      </c>
      <c r="I8" s="35"/>
      <c r="J8" s="15">
        <f>SUM(D8:H8)</f>
        <v>422379.25275000004</v>
      </c>
    </row>
    <row r="9" spans="2:39" x14ac:dyDescent="0.25">
      <c r="B9" s="23"/>
      <c r="C9" s="9" t="s">
        <v>12</v>
      </c>
      <c r="D9" s="16">
        <f>SUM(D8:D8)</f>
        <v>76440</v>
      </c>
      <c r="E9" s="16">
        <f>SUM(E8:E8)</f>
        <v>80262</v>
      </c>
      <c r="F9" s="16">
        <f>SUM(F8:F8)</f>
        <v>84275.1</v>
      </c>
      <c r="G9" s="16">
        <f>SUM(G8:G8)</f>
        <v>88488.85500000001</v>
      </c>
      <c r="H9" s="16">
        <f>SUM(H8:H8)</f>
        <v>92913.297750000012</v>
      </c>
      <c r="J9" s="16">
        <f>SUM(J8:J8)</f>
        <v>422379.25275000004</v>
      </c>
    </row>
    <row r="10" spans="2:39" x14ac:dyDescent="0.25">
      <c r="B10" s="23"/>
      <c r="C10" s="14" t="s">
        <v>36</v>
      </c>
      <c r="D10" s="13" t="s">
        <v>35</v>
      </c>
      <c r="E10" s="10"/>
      <c r="F10" s="10"/>
      <c r="G10" s="10"/>
      <c r="H10" s="10"/>
      <c r="J10" s="8" t="s">
        <v>35</v>
      </c>
    </row>
    <row r="11" spans="2:39" ht="30" x14ac:dyDescent="0.25">
      <c r="B11" s="23"/>
      <c r="C11" s="25" t="s">
        <v>99</v>
      </c>
      <c r="D11" s="15">
        <v>28419</v>
      </c>
      <c r="E11" s="15">
        <f>D11*1.05</f>
        <v>29839.95</v>
      </c>
      <c r="F11" s="15">
        <f>E11*1.05</f>
        <v>31331.947500000002</v>
      </c>
      <c r="G11" s="15">
        <f>F11*1.05</f>
        <v>32898.544875000007</v>
      </c>
      <c r="H11" s="15">
        <f>G11*1.05</f>
        <v>34543.472118750011</v>
      </c>
      <c r="J11" s="15">
        <f>SUM(D11:H11)</f>
        <v>157032.91449375002</v>
      </c>
    </row>
    <row r="12" spans="2:39" x14ac:dyDescent="0.25">
      <c r="B12" s="23"/>
      <c r="C12" s="9" t="s">
        <v>13</v>
      </c>
      <c r="D12" s="16">
        <f>SUM(D11:D11)</f>
        <v>28419</v>
      </c>
      <c r="E12" s="16">
        <f>SUM(E11:E11)</f>
        <v>29839.95</v>
      </c>
      <c r="F12" s="16">
        <f>SUM(F11:F11)</f>
        <v>31331.947500000002</v>
      </c>
      <c r="G12" s="16">
        <f>SUM(G11:G11)</f>
        <v>32898.544875000007</v>
      </c>
      <c r="H12" s="16">
        <f>SUM(H11:H11)</f>
        <v>34543.472118750011</v>
      </c>
      <c r="J12" s="16">
        <f>SUM(J11:J11)</f>
        <v>157032.91449375002</v>
      </c>
    </row>
    <row r="13" spans="2:39" x14ac:dyDescent="0.25">
      <c r="B13" s="23"/>
      <c r="C13" s="14" t="s">
        <v>37</v>
      </c>
      <c r="D13" s="13" t="s">
        <v>35</v>
      </c>
      <c r="E13" s="10"/>
      <c r="F13" s="10"/>
      <c r="G13" s="10"/>
      <c r="H13" s="10"/>
      <c r="J13" s="8" t="s">
        <v>35</v>
      </c>
    </row>
    <row r="14" spans="2:39" ht="30" x14ac:dyDescent="0.25">
      <c r="B14" s="23"/>
      <c r="C14" s="25" t="s">
        <v>91</v>
      </c>
      <c r="D14" s="13"/>
      <c r="E14" s="10"/>
      <c r="F14" s="10"/>
      <c r="G14" s="10"/>
      <c r="H14" s="10"/>
      <c r="J14" s="8"/>
    </row>
    <row r="15" spans="2:39" x14ac:dyDescent="0.25">
      <c r="B15" s="23"/>
      <c r="C15" s="25" t="s">
        <v>94</v>
      </c>
      <c r="D15" s="73">
        <v>1500</v>
      </c>
      <c r="E15" s="73">
        <v>1500</v>
      </c>
      <c r="F15" s="73">
        <v>1500</v>
      </c>
      <c r="G15" s="73">
        <v>1500</v>
      </c>
      <c r="H15" s="73">
        <v>1500</v>
      </c>
      <c r="I15" s="74"/>
      <c r="J15" s="75">
        <f>SUM(D15:H15)</f>
        <v>7500</v>
      </c>
    </row>
    <row r="16" spans="2:39" ht="13.5" customHeight="1" x14ac:dyDescent="0.25">
      <c r="B16" s="23"/>
      <c r="C16" s="25" t="s">
        <v>95</v>
      </c>
      <c r="D16" s="73">
        <v>1674</v>
      </c>
      <c r="E16" s="73">
        <v>1674</v>
      </c>
      <c r="F16" s="73">
        <v>1674</v>
      </c>
      <c r="G16" s="73">
        <v>1674</v>
      </c>
      <c r="H16" s="73">
        <v>1674</v>
      </c>
      <c r="J16" s="75">
        <f>SUM(D16:H16)</f>
        <v>8370</v>
      </c>
    </row>
    <row r="17" spans="2:10" x14ac:dyDescent="0.25">
      <c r="B17" s="23"/>
      <c r="C17" s="25" t="s">
        <v>93</v>
      </c>
      <c r="D17" s="73">
        <v>300</v>
      </c>
      <c r="E17" s="73">
        <v>300</v>
      </c>
      <c r="F17" s="73">
        <v>300</v>
      </c>
      <c r="G17" s="73">
        <v>300</v>
      </c>
      <c r="H17" s="73">
        <v>300</v>
      </c>
      <c r="J17" s="75">
        <f>SUM(D17:H17)</f>
        <v>1500</v>
      </c>
    </row>
    <row r="18" spans="2:10" x14ac:dyDescent="0.25">
      <c r="B18" s="23"/>
      <c r="C18" s="25" t="s">
        <v>92</v>
      </c>
      <c r="D18" s="73">
        <v>330</v>
      </c>
      <c r="E18" s="73">
        <v>330</v>
      </c>
      <c r="F18" s="73">
        <v>330</v>
      </c>
      <c r="G18" s="73">
        <v>330</v>
      </c>
      <c r="H18" s="73">
        <v>330</v>
      </c>
      <c r="J18" s="15">
        <f>SUM(D18:H18)</f>
        <v>1650</v>
      </c>
    </row>
    <row r="19" spans="2:10" x14ac:dyDescent="0.25">
      <c r="B19" s="23"/>
      <c r="C19" s="9" t="s">
        <v>14</v>
      </c>
      <c r="D19" s="76">
        <f>SUM(D15:D18)</f>
        <v>3804</v>
      </c>
      <c r="E19" s="76">
        <f t="shared" ref="E19:H19" si="0">SUM(E15:E18)</f>
        <v>3804</v>
      </c>
      <c r="F19" s="76">
        <f t="shared" si="0"/>
        <v>3804</v>
      </c>
      <c r="G19" s="76">
        <f t="shared" si="0"/>
        <v>3804</v>
      </c>
      <c r="H19" s="76">
        <f t="shared" si="0"/>
        <v>3804</v>
      </c>
      <c r="J19" s="76">
        <f>SUM(D19:H19)</f>
        <v>19020</v>
      </c>
    </row>
    <row r="20" spans="2:10" x14ac:dyDescent="0.25">
      <c r="B20" s="23"/>
      <c r="C20" s="14" t="s">
        <v>38</v>
      </c>
      <c r="D20" s="15"/>
      <c r="E20" s="10"/>
      <c r="F20" s="10"/>
      <c r="G20" s="10"/>
      <c r="H20" s="10"/>
      <c r="J20" s="15" t="s">
        <v>20</v>
      </c>
    </row>
    <row r="21" spans="2:10" ht="12" customHeight="1" x14ac:dyDescent="0.25">
      <c r="B21" s="23"/>
      <c r="C21" s="25" t="s">
        <v>96</v>
      </c>
      <c r="D21" s="15">
        <v>2000</v>
      </c>
      <c r="E21" s="10"/>
      <c r="F21" s="10"/>
      <c r="G21" s="10"/>
      <c r="H21" s="10"/>
      <c r="J21" s="15">
        <f>SUM(D21:H21)</f>
        <v>2000</v>
      </c>
    </row>
    <row r="22" spans="2:10" x14ac:dyDescent="0.25">
      <c r="B22" s="23"/>
      <c r="C22" s="9" t="s">
        <v>15</v>
      </c>
      <c r="D22" s="12">
        <f>SUM(D21:D21)</f>
        <v>2000</v>
      </c>
      <c r="E22" s="12">
        <f>SUM(E21:E21)</f>
        <v>0</v>
      </c>
      <c r="F22" s="12">
        <f>SUM(F21:F21)</f>
        <v>0</v>
      </c>
      <c r="G22" s="12">
        <f>SUM(G21:G21)</f>
        <v>0</v>
      </c>
      <c r="H22" s="12">
        <f>SUM(H21:H21)</f>
        <v>0</v>
      </c>
      <c r="J22" s="16">
        <f>SUM(J21:J21)</f>
        <v>2000</v>
      </c>
    </row>
    <row r="23" spans="2:10" x14ac:dyDescent="0.25">
      <c r="B23" s="23"/>
      <c r="C23" s="14" t="s">
        <v>40</v>
      </c>
      <c r="D23" s="13" t="s">
        <v>35</v>
      </c>
      <c r="E23" s="10"/>
      <c r="F23" s="10"/>
      <c r="G23" s="10"/>
      <c r="H23" s="10"/>
      <c r="J23" s="15"/>
    </row>
    <row r="24" spans="2:10" ht="30" x14ac:dyDescent="0.25">
      <c r="B24" s="23"/>
      <c r="C24" s="25" t="s">
        <v>97</v>
      </c>
      <c r="D24" s="15">
        <v>2000</v>
      </c>
      <c r="E24" s="15">
        <v>250</v>
      </c>
      <c r="F24" s="15">
        <v>250</v>
      </c>
      <c r="G24" s="15">
        <v>250</v>
      </c>
      <c r="H24" s="15">
        <v>250</v>
      </c>
      <c r="I24" s="35"/>
      <c r="J24" s="15">
        <f t="shared" ref="J24:J25" si="1">SUM(D24:H24)</f>
        <v>3000</v>
      </c>
    </row>
    <row r="25" spans="2:10" x14ac:dyDescent="0.25">
      <c r="B25" s="23"/>
      <c r="C25" s="25"/>
      <c r="D25" s="15"/>
      <c r="E25" s="11"/>
      <c r="F25" s="11"/>
      <c r="G25" s="11"/>
      <c r="H25" s="11"/>
      <c r="J25" s="15">
        <f t="shared" si="1"/>
        <v>0</v>
      </c>
    </row>
    <row r="26" spans="2:10" x14ac:dyDescent="0.25">
      <c r="B26" s="23"/>
      <c r="C26" s="9" t="s">
        <v>16</v>
      </c>
      <c r="D26" s="16">
        <f>SUM(D24:D25)</f>
        <v>2000</v>
      </c>
      <c r="E26" s="16">
        <f t="shared" ref="E26:H26" si="2">SUM(E24:E25)</f>
        <v>250</v>
      </c>
      <c r="F26" s="16">
        <f t="shared" si="2"/>
        <v>250</v>
      </c>
      <c r="G26" s="16">
        <f t="shared" si="2"/>
        <v>250</v>
      </c>
      <c r="H26" s="16">
        <f t="shared" si="2"/>
        <v>250</v>
      </c>
      <c r="J26" s="16">
        <f>SUM(J24:J25)</f>
        <v>3000</v>
      </c>
    </row>
    <row r="27" spans="2:10" x14ac:dyDescent="0.25">
      <c r="B27" s="23"/>
      <c r="C27" s="14" t="s">
        <v>41</v>
      </c>
      <c r="D27" s="13" t="s">
        <v>35</v>
      </c>
      <c r="E27" s="10"/>
      <c r="F27" s="10"/>
      <c r="G27" s="10"/>
      <c r="H27" s="10"/>
      <c r="J27" s="15"/>
    </row>
    <row r="28" spans="2:10" x14ac:dyDescent="0.25">
      <c r="B28" s="23"/>
      <c r="C28" s="25"/>
      <c r="D28" s="15"/>
      <c r="E28" s="15"/>
      <c r="F28" s="15"/>
      <c r="G28" s="15"/>
      <c r="H28" s="15"/>
      <c r="J28" s="15"/>
    </row>
    <row r="29" spans="2:10" x14ac:dyDescent="0.25">
      <c r="B29" s="23"/>
      <c r="C29" s="9" t="s">
        <v>17</v>
      </c>
      <c r="D29" s="16">
        <f>SUM(D28:D28)</f>
        <v>0</v>
      </c>
      <c r="E29" s="16">
        <f>SUM(E28:E28)</f>
        <v>0</v>
      </c>
      <c r="F29" s="16">
        <f>SUM(F28:F28)</f>
        <v>0</v>
      </c>
      <c r="G29" s="16">
        <f>SUM(G28:G28)</f>
        <v>0</v>
      </c>
      <c r="H29" s="16">
        <f>SUM(H28:H28)</f>
        <v>0</v>
      </c>
      <c r="J29" s="16">
        <f>SUM(J28:J28)</f>
        <v>0</v>
      </c>
    </row>
    <row r="30" spans="2:10" x14ac:dyDescent="0.25">
      <c r="B30" s="23"/>
      <c r="C30" s="14" t="s">
        <v>100</v>
      </c>
      <c r="D30" s="13" t="s">
        <v>35</v>
      </c>
      <c r="E30" s="10"/>
      <c r="F30" s="10"/>
      <c r="G30" s="10"/>
      <c r="H30" s="10"/>
      <c r="J30" s="15"/>
    </row>
    <row r="31" spans="2:10" ht="24.75" customHeight="1" x14ac:dyDescent="0.25">
      <c r="B31" s="23"/>
      <c r="C31" s="25" t="s">
        <v>89</v>
      </c>
      <c r="D31" s="15">
        <v>79365</v>
      </c>
      <c r="E31" s="15">
        <v>35905</v>
      </c>
      <c r="F31" s="15">
        <v>36458.400000000001</v>
      </c>
      <c r="G31" s="15">
        <v>37027</v>
      </c>
      <c r="H31" s="15">
        <v>37609</v>
      </c>
      <c r="J31" s="15">
        <f>SUM(D31:H31)</f>
        <v>226364.4</v>
      </c>
    </row>
    <row r="32" spans="2:10" ht="28.5" customHeight="1" x14ac:dyDescent="0.25">
      <c r="B32" s="23"/>
      <c r="C32" s="25" t="s">
        <v>79</v>
      </c>
      <c r="D32" s="15">
        <f>20%*J32</f>
        <v>768563.8</v>
      </c>
      <c r="E32" s="44">
        <f>30%*J32</f>
        <v>1152845.7</v>
      </c>
      <c r="F32" s="44">
        <f>30%*J32</f>
        <v>1152845.7</v>
      </c>
      <c r="G32" s="44">
        <f>15%*J32</f>
        <v>576422.85</v>
      </c>
      <c r="H32" s="44">
        <f>5%*J32</f>
        <v>192140.95</v>
      </c>
      <c r="J32" s="15">
        <v>3842819</v>
      </c>
    </row>
    <row r="33" spans="2:10" ht="28.5" customHeight="1" x14ac:dyDescent="0.25">
      <c r="B33" s="23"/>
      <c r="C33" s="25" t="s">
        <v>80</v>
      </c>
      <c r="D33" s="15">
        <f t="shared" ref="D33:D41" si="3">20%*J33</f>
        <v>397909.80000000005</v>
      </c>
      <c r="E33" s="44">
        <f t="shared" ref="E33:E41" si="4">30%*J33</f>
        <v>596864.69999999995</v>
      </c>
      <c r="F33" s="44">
        <f t="shared" ref="F33:F41" si="5">30%*J33</f>
        <v>596864.69999999995</v>
      </c>
      <c r="G33" s="44">
        <f t="shared" ref="G33:G41" si="6">15%*J33</f>
        <v>298432.34999999998</v>
      </c>
      <c r="H33" s="44">
        <f t="shared" ref="H33:H41" si="7">5%*J33</f>
        <v>99477.450000000012</v>
      </c>
      <c r="J33" s="15">
        <v>1989549</v>
      </c>
    </row>
    <row r="34" spans="2:10" ht="28.5" customHeight="1" x14ac:dyDescent="0.25">
      <c r="B34" s="23"/>
      <c r="C34" s="25" t="s">
        <v>81</v>
      </c>
      <c r="D34" s="15">
        <f t="shared" si="3"/>
        <v>404292.14</v>
      </c>
      <c r="E34" s="44">
        <f t="shared" si="4"/>
        <v>606438.21</v>
      </c>
      <c r="F34" s="44">
        <f t="shared" si="5"/>
        <v>606438.21</v>
      </c>
      <c r="G34" s="44">
        <f t="shared" si="6"/>
        <v>303219.10499999998</v>
      </c>
      <c r="H34" s="44">
        <f t="shared" si="7"/>
        <v>101073.035</v>
      </c>
      <c r="J34" s="15">
        <v>2021460.7</v>
      </c>
    </row>
    <row r="35" spans="2:10" ht="28.5" customHeight="1" x14ac:dyDescent="0.25">
      <c r="B35" s="23"/>
      <c r="C35" s="25" t="s">
        <v>82</v>
      </c>
      <c r="D35" s="15">
        <f t="shared" si="3"/>
        <v>773631.8</v>
      </c>
      <c r="E35" s="44">
        <f t="shared" si="4"/>
        <v>1160447.7</v>
      </c>
      <c r="F35" s="44">
        <f t="shared" si="5"/>
        <v>1160447.7</v>
      </c>
      <c r="G35" s="44">
        <f t="shared" si="6"/>
        <v>580223.85</v>
      </c>
      <c r="H35" s="44">
        <f t="shared" si="7"/>
        <v>193407.95</v>
      </c>
      <c r="J35" s="15">
        <v>3868159</v>
      </c>
    </row>
    <row r="36" spans="2:10" ht="28.5" customHeight="1" x14ac:dyDescent="0.25">
      <c r="B36" s="23"/>
      <c r="C36" s="25" t="s">
        <v>83</v>
      </c>
      <c r="D36" s="15">
        <f t="shared" si="3"/>
        <v>1884834.4000000001</v>
      </c>
      <c r="E36" s="44">
        <f t="shared" si="4"/>
        <v>2827251.6</v>
      </c>
      <c r="F36" s="44">
        <f t="shared" si="5"/>
        <v>2827251.6</v>
      </c>
      <c r="G36" s="44">
        <f t="shared" si="6"/>
        <v>1413625.8</v>
      </c>
      <c r="H36" s="44">
        <f t="shared" si="7"/>
        <v>471208.60000000003</v>
      </c>
      <c r="J36" s="15">
        <v>9424172</v>
      </c>
    </row>
    <row r="37" spans="2:10" ht="28.5" customHeight="1" x14ac:dyDescent="0.25">
      <c r="B37" s="23"/>
      <c r="C37" s="25" t="s">
        <v>84</v>
      </c>
      <c r="D37" s="15">
        <f t="shared" si="3"/>
        <v>287785.8</v>
      </c>
      <c r="E37" s="44">
        <f t="shared" si="4"/>
        <v>431678.7</v>
      </c>
      <c r="F37" s="44">
        <f t="shared" si="5"/>
        <v>431678.7</v>
      </c>
      <c r="G37" s="44">
        <f t="shared" si="6"/>
        <v>215839.35</v>
      </c>
      <c r="H37" s="44">
        <f t="shared" si="7"/>
        <v>71946.45</v>
      </c>
      <c r="J37" s="15">
        <v>1438929</v>
      </c>
    </row>
    <row r="38" spans="2:10" ht="28.5" customHeight="1" x14ac:dyDescent="0.25">
      <c r="B38" s="23"/>
      <c r="C38" s="25" t="s">
        <v>85</v>
      </c>
      <c r="D38" s="15">
        <f t="shared" si="3"/>
        <v>1347670.4000000001</v>
      </c>
      <c r="E38" s="44">
        <f t="shared" si="4"/>
        <v>2021505.5999999999</v>
      </c>
      <c r="F38" s="44">
        <f t="shared" si="5"/>
        <v>2021505.5999999999</v>
      </c>
      <c r="G38" s="44">
        <f t="shared" si="6"/>
        <v>1010752.7999999999</v>
      </c>
      <c r="H38" s="44">
        <f t="shared" si="7"/>
        <v>336917.60000000003</v>
      </c>
      <c r="J38" s="15">
        <v>6738352</v>
      </c>
    </row>
    <row r="39" spans="2:10" ht="28.5" customHeight="1" x14ac:dyDescent="0.25">
      <c r="B39" s="23"/>
      <c r="C39" s="25" t="s">
        <v>86</v>
      </c>
      <c r="D39" s="15">
        <f t="shared" si="3"/>
        <v>1699665</v>
      </c>
      <c r="E39" s="44">
        <f t="shared" si="4"/>
        <v>2549497.5</v>
      </c>
      <c r="F39" s="44">
        <f t="shared" si="5"/>
        <v>2549497.5</v>
      </c>
      <c r="G39" s="44">
        <f t="shared" si="6"/>
        <v>1274748.75</v>
      </c>
      <c r="H39" s="44">
        <f t="shared" si="7"/>
        <v>424916.25</v>
      </c>
      <c r="J39" s="15">
        <v>8498325</v>
      </c>
    </row>
    <row r="40" spans="2:10" ht="28.5" customHeight="1" x14ac:dyDescent="0.25">
      <c r="B40" s="23"/>
      <c r="C40" s="25" t="s">
        <v>87</v>
      </c>
      <c r="D40" s="15">
        <f t="shared" si="3"/>
        <v>1958927.6</v>
      </c>
      <c r="E40" s="44">
        <f t="shared" si="4"/>
        <v>2938391.4</v>
      </c>
      <c r="F40" s="44">
        <f t="shared" si="5"/>
        <v>2938391.4</v>
      </c>
      <c r="G40" s="44">
        <f t="shared" si="6"/>
        <v>1469195.7</v>
      </c>
      <c r="H40" s="44">
        <f t="shared" si="7"/>
        <v>489731.9</v>
      </c>
      <c r="J40" s="15">
        <v>9794638</v>
      </c>
    </row>
    <row r="41" spans="2:10" ht="28.5" customHeight="1" x14ac:dyDescent="0.25">
      <c r="B41" s="23"/>
      <c r="C41" s="25" t="s">
        <v>88</v>
      </c>
      <c r="D41" s="15">
        <f t="shared" si="3"/>
        <v>144841.4</v>
      </c>
      <c r="E41" s="44">
        <f t="shared" si="4"/>
        <v>217262.1</v>
      </c>
      <c r="F41" s="44">
        <f t="shared" si="5"/>
        <v>217262.1</v>
      </c>
      <c r="G41" s="44">
        <f t="shared" si="6"/>
        <v>108631.05</v>
      </c>
      <c r="H41" s="44">
        <f t="shared" si="7"/>
        <v>36210.35</v>
      </c>
      <c r="J41" s="15">
        <v>724207</v>
      </c>
    </row>
    <row r="42" spans="2:10" x14ac:dyDescent="0.25">
      <c r="B42" s="24"/>
      <c r="C42" s="9" t="s">
        <v>18</v>
      </c>
      <c r="D42" s="16">
        <f>SUM(D31:D41)</f>
        <v>9747487.1400000006</v>
      </c>
      <c r="E42" s="16">
        <f>SUM(E31:E41)</f>
        <v>14538088.210000001</v>
      </c>
      <c r="F42" s="16">
        <f>SUM(F31:F41)</f>
        <v>14538641.610000001</v>
      </c>
      <c r="G42" s="16">
        <f>SUM(G31:G41)</f>
        <v>7288118.6050000004</v>
      </c>
      <c r="H42" s="16">
        <f>SUM(H31:H41)</f>
        <v>2454639.5350000001</v>
      </c>
      <c r="J42" s="16">
        <f>SUM(J31:J41)</f>
        <v>48566975.100000001</v>
      </c>
    </row>
    <row r="43" spans="2:10" x14ac:dyDescent="0.25">
      <c r="B43" s="24"/>
      <c r="C43" s="9" t="s">
        <v>19</v>
      </c>
      <c r="D43" s="16">
        <f>SUM(D42,D29,D26,D22,D19,D12,D9)</f>
        <v>9860150.1400000006</v>
      </c>
      <c r="E43" s="16">
        <f>SUM(E42,E29,E26,E22,E19,E12,E9)</f>
        <v>14652244.16</v>
      </c>
      <c r="F43" s="16">
        <f>SUM(F42,F29,F26,F22,F19,F12,F9)</f>
        <v>14658302.657500001</v>
      </c>
      <c r="G43" s="16">
        <f>SUM(G42,G29,G26,G22,G19,G12,G9)</f>
        <v>7413560.0048750006</v>
      </c>
      <c r="H43" s="16">
        <f>SUM(H42,H29,H26,H22,H19,H12,H9)</f>
        <v>2586150.3048687503</v>
      </c>
      <c r="J43" s="16">
        <f>SUM(D43:H43)</f>
        <v>49170407.26724375</v>
      </c>
    </row>
    <row r="44" spans="2:10" x14ac:dyDescent="0.25">
      <c r="B44" s="6"/>
      <c r="D44"/>
      <c r="E44"/>
      <c r="H44"/>
      <c r="I44"/>
      <c r="J44" t="s">
        <v>20</v>
      </c>
    </row>
    <row r="45" spans="2:10" ht="30" x14ac:dyDescent="0.25">
      <c r="B45" s="71" t="s">
        <v>43</v>
      </c>
      <c r="C45" s="17" t="s">
        <v>43</v>
      </c>
      <c r="D45" s="18"/>
      <c r="E45" s="18"/>
      <c r="F45" s="18"/>
      <c r="G45" s="18"/>
      <c r="H45" s="18"/>
      <c r="I45"/>
      <c r="J45" s="18" t="s">
        <v>20</v>
      </c>
    </row>
    <row r="46" spans="2:10" x14ac:dyDescent="0.25">
      <c r="B46" s="23"/>
      <c r="C46" s="25" t="s">
        <v>101</v>
      </c>
      <c r="D46" s="72">
        <f>4.7%*(D9+D12+D19+D22+D26+275000)</f>
        <v>18220.161</v>
      </c>
      <c r="E46" s="72">
        <f>4.7%*(E9+E12+E19+E22+E26)</f>
        <v>5365.3296499999997</v>
      </c>
      <c r="F46" s="72">
        <f t="shared" ref="F46:H46" si="8">4.7%*(F9+F12+F19+F22+F26)</f>
        <v>5624.0692325000009</v>
      </c>
      <c r="G46" s="72">
        <f t="shared" si="8"/>
        <v>5895.7457941250004</v>
      </c>
      <c r="H46" s="72">
        <f t="shared" si="8"/>
        <v>6181.0061838312504</v>
      </c>
      <c r="J46" s="15">
        <f>SUM(D46:H46)</f>
        <v>41286.311860456248</v>
      </c>
    </row>
    <row r="47" spans="2:10" x14ac:dyDescent="0.25">
      <c r="B47" s="23"/>
      <c r="C47" s="25"/>
      <c r="D47" s="13"/>
      <c r="E47" s="10"/>
      <c r="F47" s="10"/>
      <c r="G47" s="10"/>
      <c r="H47" s="10"/>
      <c r="J47" s="15">
        <f t="shared" ref="J47" si="9">SUM(D47:H47)</f>
        <v>0</v>
      </c>
    </row>
    <row r="48" spans="2:10" x14ac:dyDescent="0.25">
      <c r="B48" s="24"/>
      <c r="C48" s="9" t="s">
        <v>21</v>
      </c>
      <c r="D48" s="16">
        <f>SUM(D46:D47)</f>
        <v>18220.161</v>
      </c>
      <c r="E48" s="16">
        <f t="shared" ref="E48:H48" si="10">SUM(E46:E47)</f>
        <v>5365.3296499999997</v>
      </c>
      <c r="F48" s="16">
        <f t="shared" si="10"/>
        <v>5624.0692325000009</v>
      </c>
      <c r="G48" s="16">
        <f t="shared" si="10"/>
        <v>5895.7457941250004</v>
      </c>
      <c r="H48" s="16">
        <f t="shared" si="10"/>
        <v>6181.0061838312504</v>
      </c>
      <c r="J48" s="16">
        <f>SUM(J46:J47)</f>
        <v>41286.311860456248</v>
      </c>
    </row>
    <row r="49" spans="2:10" ht="15.75" thickBot="1" x14ac:dyDescent="0.3">
      <c r="B49" s="6"/>
      <c r="D49"/>
      <c r="E49"/>
      <c r="H49"/>
      <c r="I49"/>
      <c r="J49" t="s">
        <v>20</v>
      </c>
    </row>
    <row r="50" spans="2:10" s="1" customFormat="1" ht="30.75" thickBot="1" x14ac:dyDescent="0.3">
      <c r="B50" s="19" t="s">
        <v>22</v>
      </c>
      <c r="C50" s="19"/>
      <c r="D50" s="20">
        <f>SUM(D48,D43)</f>
        <v>9878370.3010000009</v>
      </c>
      <c r="E50" s="20">
        <f t="shared" ref="E50:H50" si="11">SUM(E48,E43)</f>
        <v>14657609.48965</v>
      </c>
      <c r="F50" s="20">
        <f t="shared" si="11"/>
        <v>14663926.7267325</v>
      </c>
      <c r="G50" s="20">
        <f t="shared" si="11"/>
        <v>7419455.7506691255</v>
      </c>
      <c r="H50" s="20">
        <f t="shared" si="11"/>
        <v>2592331.3110525813</v>
      </c>
      <c r="I50" s="7"/>
      <c r="J50" s="20">
        <f>SUM(J48,J43)</f>
        <v>49211693.579104207</v>
      </c>
    </row>
    <row r="51" spans="2:10" x14ac:dyDescent="0.25">
      <c r="B51" s="6"/>
    </row>
    <row r="52" spans="2:10" x14ac:dyDescent="0.25">
      <c r="B52" s="6"/>
    </row>
    <row r="53" spans="2:10" x14ac:dyDescent="0.25">
      <c r="B53" s="6"/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</sheetData>
  <pageMargins left="0.7" right="0.7" top="0.75" bottom="0.75" header="0.3" footer="0.3"/>
  <pageSetup scale="97" fitToHeight="0" orientation="landscape" r:id="rId1"/>
  <ignoredErrors>
    <ignoredError sqref="J24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E48" sqref="E48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27" sqref="J27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8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0" sqref="P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2024-03-30T00:14:05Z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