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25"/>
  <workbookPr filterPrivacy="1" codeName="ThisWorkbook" defaultThemeVersion="166925"/>
  <xr:revisionPtr revIDLastSave="293" documentId="11_90034FD812B893994B8AC17D2C387C604102ADBE" xr6:coauthVersionLast="47" xr6:coauthVersionMax="47" xr10:uidLastSave="{0D9B06A6-677F-4728-92AE-49880FB779B6}"/>
  <bookViews>
    <workbookView xWindow="0" yWindow="0" windowWidth="2160" windowHeight="0" tabRatio="979" firstSheet="4" activeTab="4" xr2:uid="{00000000-000D-0000-FFFF-FFFF00000000}"/>
  </bookViews>
  <sheets>
    <sheet name="Overview" sheetId="26" r:id="rId1"/>
    <sheet name="Consolidated Budget" sheetId="30" r:id="rId2"/>
    <sheet name="Measure 1 Genset Budget" sheetId="16" r:id="rId3"/>
    <sheet name="Measure 2 Distribution Budget" sheetId="27" r:id="rId4"/>
    <sheet name="Measure 3 VEEP Budget" sheetId="28" r:id="rId5"/>
    <sheet name="Measure 4 TCC Partner Budget" sheetId="29" r:id="rId6"/>
    <sheet name="Measure 5 NWAB Partner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Genset Budget'!#REF!</definedName>
    <definedName name="_xlnm._FilterDatabase" localSheetId="3" hidden="1">'Measure 2 Distribution Budget'!#REF!</definedName>
    <definedName name="_xlnm._FilterDatabase" localSheetId="4" hidden="1">'Measure 3 VEEP Budget'!#REF!</definedName>
    <definedName name="_xlnm._FilterDatabase" localSheetId="5" hidden="1">'Measure 4 TCC Partner Budget'!#REF!</definedName>
    <definedName name="_xlnm._FilterDatabase" localSheetId="6" hidden="1">'Measure 5 NWAB Partner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28" l="1"/>
  <c r="J16" i="28"/>
  <c r="J15" i="28"/>
  <c r="J14" i="28"/>
  <c r="J13" i="28"/>
  <c r="J12" i="28"/>
  <c r="J11" i="28"/>
  <c r="J10" i="28"/>
  <c r="J9" i="28"/>
  <c r="J30" i="28"/>
  <c r="J29" i="28"/>
  <c r="J28" i="28"/>
  <c r="J27" i="28"/>
  <c r="J26" i="28"/>
  <c r="J25" i="28"/>
  <c r="J24" i="28"/>
  <c r="J23" i="28"/>
  <c r="J22" i="28"/>
  <c r="J32" i="27"/>
  <c r="J31" i="27"/>
  <c r="J30" i="27"/>
  <c r="J29" i="27"/>
  <c r="J28" i="27"/>
  <c r="J27" i="27"/>
  <c r="J26" i="27"/>
  <c r="J25" i="27"/>
  <c r="J24" i="27"/>
  <c r="J23" i="27"/>
  <c r="J18" i="27"/>
  <c r="J17" i="27"/>
  <c r="J16" i="27"/>
  <c r="J15" i="27"/>
  <c r="J14" i="27"/>
  <c r="J13" i="27"/>
  <c r="J12" i="27"/>
  <c r="J11" i="27"/>
  <c r="J10" i="27"/>
  <c r="J9" i="27"/>
  <c r="J36" i="16"/>
  <c r="J35" i="16"/>
  <c r="J34" i="16"/>
  <c r="J33" i="16"/>
  <c r="J32" i="16"/>
  <c r="J31" i="16"/>
  <c r="J30" i="16"/>
  <c r="J29" i="16"/>
  <c r="J28" i="16"/>
  <c r="J27" i="16"/>
  <c r="J26" i="16"/>
  <c r="J25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H27" i="31"/>
  <c r="G27" i="31"/>
  <c r="D40" i="31"/>
  <c r="D49" i="31" s="1"/>
  <c r="F39" i="31"/>
  <c r="E39" i="31"/>
  <c r="F38" i="31"/>
  <c r="F49" i="31" s="1"/>
  <c r="E38" i="31"/>
  <c r="E49" i="31" s="1"/>
  <c r="F19" i="31"/>
  <c r="F27" i="31" s="1"/>
  <c r="E19" i="31"/>
  <c r="E27" i="31" s="1"/>
  <c r="D18" i="31"/>
  <c r="D27" i="31" s="1"/>
  <c r="F8" i="31"/>
  <c r="F13" i="31" s="1"/>
  <c r="E8" i="31"/>
  <c r="E13" i="31" s="1"/>
  <c r="D8" i="31"/>
  <c r="D13" i="31" s="1"/>
  <c r="E22" i="29"/>
  <c r="D22" i="29"/>
  <c r="F33" i="29"/>
  <c r="E33" i="29"/>
  <c r="F18" i="29"/>
  <c r="F22" i="29" s="1"/>
  <c r="J64" i="16" l="1"/>
  <c r="I36" i="28"/>
  <c r="H36" i="28"/>
  <c r="G36" i="28"/>
  <c r="F36" i="28"/>
  <c r="E36" i="28"/>
  <c r="D36" i="28"/>
  <c r="I32" i="28"/>
  <c r="H32" i="28"/>
  <c r="G32" i="28"/>
  <c r="F32" i="28"/>
  <c r="E32" i="28"/>
  <c r="D32" i="28"/>
  <c r="I19" i="28"/>
  <c r="H19" i="28"/>
  <c r="G19" i="28"/>
  <c r="F19" i="28"/>
  <c r="E19" i="28"/>
  <c r="D19" i="28"/>
  <c r="J21" i="28"/>
  <c r="J8" i="28"/>
  <c r="H38" i="27"/>
  <c r="G38" i="27"/>
  <c r="F38" i="27"/>
  <c r="E38" i="27"/>
  <c r="D38" i="27"/>
  <c r="H34" i="27"/>
  <c r="G34" i="27"/>
  <c r="F34" i="27"/>
  <c r="E34" i="27"/>
  <c r="D34" i="27"/>
  <c r="H20" i="27"/>
  <c r="G20" i="27"/>
  <c r="F20" i="27"/>
  <c r="E20" i="27"/>
  <c r="D20" i="27"/>
  <c r="I34" i="27"/>
  <c r="J22" i="27" l="1"/>
  <c r="J8" i="27"/>
  <c r="H58" i="16"/>
  <c r="G58" i="16"/>
  <c r="F58" i="16"/>
  <c r="E58" i="16"/>
  <c r="D58" i="16"/>
  <c r="D42" i="16"/>
  <c r="D9" i="30" s="1"/>
  <c r="J41" i="16"/>
  <c r="J40" i="16"/>
  <c r="H42" i="16"/>
  <c r="H9" i="30" s="1"/>
  <c r="G42" i="16"/>
  <c r="G9" i="30" s="1"/>
  <c r="F42" i="16"/>
  <c r="F9" i="30" s="1"/>
  <c r="E42" i="16"/>
  <c r="E9" i="30" s="1"/>
  <c r="H38" i="16"/>
  <c r="H8" i="30" s="1"/>
  <c r="G38" i="16"/>
  <c r="G8" i="30" s="1"/>
  <c r="F38" i="16"/>
  <c r="F8" i="30" s="1"/>
  <c r="E38" i="16"/>
  <c r="E8" i="30" s="1"/>
  <c r="D38" i="16"/>
  <c r="D8" i="30" s="1"/>
  <c r="J34" i="27" l="1"/>
  <c r="J8" i="16"/>
  <c r="H22" i="16"/>
  <c r="H7" i="30" s="1"/>
  <c r="G22" i="16"/>
  <c r="G7" i="30" s="1"/>
  <c r="F22" i="16"/>
  <c r="F7" i="30" s="1"/>
  <c r="E22" i="16"/>
  <c r="E7" i="30" s="1"/>
  <c r="D22" i="16"/>
  <c r="J24" i="16"/>
  <c r="D7" i="30" l="1"/>
  <c r="J56" i="16"/>
  <c r="J55" i="16"/>
  <c r="J18" i="31" l="1"/>
  <c r="J19" i="31"/>
  <c r="J18" i="29"/>
  <c r="J19" i="29"/>
  <c r="J34" i="28"/>
  <c r="J35" i="28"/>
  <c r="J48" i="27"/>
  <c r="J49" i="27"/>
  <c r="J50" i="27"/>
  <c r="J51" i="27"/>
  <c r="J36" i="27"/>
  <c r="J37" i="27"/>
  <c r="J22" i="16"/>
  <c r="I58" i="34"/>
  <c r="J55" i="34"/>
  <c r="H50" i="34"/>
  <c r="G50" i="34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I11" i="34"/>
  <c r="H11" i="34"/>
  <c r="G11" i="34"/>
  <c r="F11" i="34"/>
  <c r="E11" i="34"/>
  <c r="D11" i="34"/>
  <c r="J10" i="34"/>
  <c r="J9" i="34"/>
  <c r="J8" i="34"/>
  <c r="J11" i="34" s="1"/>
  <c r="I58" i="33"/>
  <c r="H56" i="33"/>
  <c r="G56" i="33"/>
  <c r="F56" i="33"/>
  <c r="E56" i="33"/>
  <c r="D56" i="33"/>
  <c r="J56" i="33" s="1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J15" i="33"/>
  <c r="J14" i="33"/>
  <c r="I11" i="33"/>
  <c r="H11" i="33"/>
  <c r="H13" i="33" s="1"/>
  <c r="H16" i="33" s="1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D30" i="32"/>
  <c r="J29" i="32"/>
  <c r="J28" i="32"/>
  <c r="H26" i="32"/>
  <c r="G26" i="32"/>
  <c r="F26" i="32"/>
  <c r="E26" i="32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H11" i="32"/>
  <c r="G11" i="32"/>
  <c r="F11" i="32"/>
  <c r="E11" i="32"/>
  <c r="D11" i="32"/>
  <c r="J9" i="32"/>
  <c r="J8" i="32"/>
  <c r="E63" i="28"/>
  <c r="F63" i="28"/>
  <c r="J47" i="28"/>
  <c r="J8" i="29"/>
  <c r="I57" i="31"/>
  <c r="H55" i="31"/>
  <c r="G55" i="31"/>
  <c r="F55" i="31"/>
  <c r="E55" i="31"/>
  <c r="D55" i="31"/>
  <c r="J55" i="31" s="1"/>
  <c r="J54" i="31"/>
  <c r="J53" i="31"/>
  <c r="H49" i="31"/>
  <c r="G49" i="31"/>
  <c r="J48" i="31"/>
  <c r="J47" i="31"/>
  <c r="J46" i="31"/>
  <c r="J45" i="31"/>
  <c r="J44" i="31"/>
  <c r="J43" i="31"/>
  <c r="H41" i="31"/>
  <c r="G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J27" i="3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F50" i="31" s="1"/>
  <c r="E11" i="31"/>
  <c r="E50" i="31" s="1"/>
  <c r="D11" i="31"/>
  <c r="D50" i="31" s="1"/>
  <c r="J10" i="31"/>
  <c r="J9" i="31"/>
  <c r="J8" i="31"/>
  <c r="J11" i="31" s="1"/>
  <c r="I52" i="29"/>
  <c r="H50" i="29"/>
  <c r="G50" i="29"/>
  <c r="F50" i="29"/>
  <c r="E50" i="29"/>
  <c r="D50" i="29"/>
  <c r="J49" i="29"/>
  <c r="H44" i="29"/>
  <c r="G44" i="29"/>
  <c r="F44" i="29"/>
  <c r="E44" i="29"/>
  <c r="D44" i="29"/>
  <c r="J43" i="29"/>
  <c r="J42" i="29"/>
  <c r="J41" i="29"/>
  <c r="J40" i="29"/>
  <c r="J39" i="29"/>
  <c r="J38" i="29"/>
  <c r="H36" i="29"/>
  <c r="G36" i="29"/>
  <c r="F36" i="29"/>
  <c r="E36" i="29"/>
  <c r="D36" i="29"/>
  <c r="J35" i="29"/>
  <c r="J34" i="29"/>
  <c r="J33" i="29"/>
  <c r="J32" i="29"/>
  <c r="H30" i="29"/>
  <c r="G30" i="29"/>
  <c r="F30" i="29"/>
  <c r="E30" i="29"/>
  <c r="D30" i="29"/>
  <c r="J29" i="29"/>
  <c r="J28" i="29"/>
  <c r="H26" i="29"/>
  <c r="G26" i="29"/>
  <c r="F26" i="29"/>
  <c r="E26" i="29"/>
  <c r="D26" i="29"/>
  <c r="J26" i="29" s="1"/>
  <c r="J25" i="29"/>
  <c r="J24" i="29"/>
  <c r="H22" i="29"/>
  <c r="G22" i="29"/>
  <c r="J21" i="29"/>
  <c r="J20" i="29"/>
  <c r="I16" i="29"/>
  <c r="H16" i="29"/>
  <c r="G16" i="29"/>
  <c r="F16" i="29"/>
  <c r="E16" i="29"/>
  <c r="D16" i="29"/>
  <c r="J15" i="29"/>
  <c r="J14" i="29"/>
  <c r="J13" i="29"/>
  <c r="I11" i="29"/>
  <c r="H11" i="29"/>
  <c r="G11" i="29"/>
  <c r="F11" i="29"/>
  <c r="E11" i="29"/>
  <c r="D11" i="29"/>
  <c r="J10" i="29"/>
  <c r="J9" i="29"/>
  <c r="I65" i="28"/>
  <c r="H63" i="28"/>
  <c r="G63" i="28"/>
  <c r="D63" i="28"/>
  <c r="J62" i="28"/>
  <c r="H57" i="28"/>
  <c r="G57" i="28"/>
  <c r="F57" i="28"/>
  <c r="E57" i="28"/>
  <c r="D57" i="28"/>
  <c r="J56" i="28"/>
  <c r="J55" i="28"/>
  <c r="J54" i="28"/>
  <c r="J53" i="28"/>
  <c r="J52" i="28"/>
  <c r="J51" i="28"/>
  <c r="H49" i="28"/>
  <c r="G49" i="28"/>
  <c r="F49" i="28"/>
  <c r="E49" i="28"/>
  <c r="D49" i="28"/>
  <c r="J48" i="28"/>
  <c r="J46" i="28"/>
  <c r="H44" i="28"/>
  <c r="G44" i="28"/>
  <c r="F44" i="28"/>
  <c r="E44" i="28"/>
  <c r="D44" i="28"/>
  <c r="J43" i="28"/>
  <c r="J42" i="28"/>
  <c r="H40" i="28"/>
  <c r="G40" i="28"/>
  <c r="F40" i="28"/>
  <c r="E40" i="28"/>
  <c r="D40" i="28"/>
  <c r="J39" i="28"/>
  <c r="J38" i="28"/>
  <c r="J32" i="28"/>
  <c r="J19" i="28"/>
  <c r="I69" i="27"/>
  <c r="H67" i="27"/>
  <c r="G67" i="27"/>
  <c r="F67" i="27"/>
  <c r="E67" i="27"/>
  <c r="D67" i="27"/>
  <c r="J66" i="27"/>
  <c r="J65" i="27"/>
  <c r="H61" i="27"/>
  <c r="G61" i="27"/>
  <c r="F61" i="27"/>
  <c r="E61" i="27"/>
  <c r="D61" i="27"/>
  <c r="J60" i="27"/>
  <c r="J59" i="27"/>
  <c r="J58" i="27"/>
  <c r="J57" i="27"/>
  <c r="J56" i="27"/>
  <c r="J55" i="27"/>
  <c r="H53" i="27"/>
  <c r="G53" i="27"/>
  <c r="F53" i="27"/>
  <c r="E53" i="27"/>
  <c r="D53" i="27"/>
  <c r="J52" i="27"/>
  <c r="H46" i="27"/>
  <c r="G46" i="27"/>
  <c r="F46" i="27"/>
  <c r="E46" i="27"/>
  <c r="D46" i="27"/>
  <c r="J45" i="27"/>
  <c r="J44" i="27"/>
  <c r="H42" i="27"/>
  <c r="G42" i="27"/>
  <c r="F42" i="27"/>
  <c r="E42" i="27"/>
  <c r="D42" i="27"/>
  <c r="J41" i="27"/>
  <c r="J40" i="27"/>
  <c r="I20" i="27"/>
  <c r="J20" i="27"/>
  <c r="E65" i="16"/>
  <c r="F65" i="16"/>
  <c r="G65" i="16"/>
  <c r="H65" i="16"/>
  <c r="D65" i="16"/>
  <c r="J63" i="16"/>
  <c r="E53" i="16"/>
  <c r="F53" i="16"/>
  <c r="G53" i="16"/>
  <c r="H53" i="16"/>
  <c r="D53" i="16"/>
  <c r="E50" i="16"/>
  <c r="F50" i="16"/>
  <c r="G50" i="16"/>
  <c r="H50" i="16"/>
  <c r="D50" i="16"/>
  <c r="J48" i="16"/>
  <c r="J49" i="16"/>
  <c r="J52" i="16"/>
  <c r="J57" i="16"/>
  <c r="J58" i="16" s="1"/>
  <c r="E46" i="16"/>
  <c r="F46" i="16"/>
  <c r="G46" i="16"/>
  <c r="H46" i="16"/>
  <c r="D46" i="16"/>
  <c r="J45" i="16"/>
  <c r="J44" i="16"/>
  <c r="J42" i="16"/>
  <c r="J11" i="32" l="1"/>
  <c r="D46" i="32"/>
  <c r="J26" i="32"/>
  <c r="H46" i="32"/>
  <c r="J30" i="32"/>
  <c r="G46" i="32"/>
  <c r="G53" i="32" s="1"/>
  <c r="H51" i="33"/>
  <c r="D13" i="34"/>
  <c r="E13" i="34"/>
  <c r="E16" i="34" s="1"/>
  <c r="F13" i="34"/>
  <c r="F16" i="34" s="1"/>
  <c r="F54" i="34"/>
  <c r="F56" i="34" s="1"/>
  <c r="G13" i="34"/>
  <c r="G16" i="34" s="1"/>
  <c r="G54" i="34"/>
  <c r="G56" i="34" s="1"/>
  <c r="H13" i="34"/>
  <c r="H16" i="34" s="1"/>
  <c r="H54" i="34" s="1"/>
  <c r="H56" i="34" s="1"/>
  <c r="G51" i="34"/>
  <c r="G58" i="34" s="1"/>
  <c r="J11" i="29"/>
  <c r="J42" i="27"/>
  <c r="H60" i="16"/>
  <c r="G60" i="16"/>
  <c r="G67" i="16" s="1"/>
  <c r="F60" i="16"/>
  <c r="F67" i="16" s="1"/>
  <c r="D60" i="16"/>
  <c r="E60" i="16"/>
  <c r="E67" i="16" s="1"/>
  <c r="J16" i="29"/>
  <c r="J30" i="29"/>
  <c r="J36" i="28"/>
  <c r="J53" i="27"/>
  <c r="J46" i="27"/>
  <c r="J38" i="27"/>
  <c r="J61" i="27"/>
  <c r="J46" i="16"/>
  <c r="J38" i="16"/>
  <c r="J65" i="16"/>
  <c r="J53" i="16"/>
  <c r="J50" i="16"/>
  <c r="E10" i="30"/>
  <c r="G10" i="30"/>
  <c r="H11" i="30"/>
  <c r="H51" i="34"/>
  <c r="H58" i="34" s="1"/>
  <c r="F51" i="34"/>
  <c r="F58" i="34" s="1"/>
  <c r="D16" i="34"/>
  <c r="J50" i="34"/>
  <c r="D16" i="33"/>
  <c r="J13" i="33"/>
  <c r="J16" i="33" s="1"/>
  <c r="D51" i="33"/>
  <c r="E51" i="33"/>
  <c r="E58" i="33" s="1"/>
  <c r="F51" i="33"/>
  <c r="F58" i="33" s="1"/>
  <c r="G51" i="33"/>
  <c r="G58" i="33" s="1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D10" i="30"/>
  <c r="H62" i="27"/>
  <c r="H69" i="27" s="1"/>
  <c r="G62" i="27"/>
  <c r="G69" i="27" s="1"/>
  <c r="D62" i="27"/>
  <c r="D69" i="27" s="1"/>
  <c r="J63" i="28"/>
  <c r="J61" i="28"/>
  <c r="J49" i="28"/>
  <c r="J40" i="28"/>
  <c r="G11" i="30"/>
  <c r="J44" i="28"/>
  <c r="E58" i="28"/>
  <c r="E65" i="28" s="1"/>
  <c r="D58" i="28"/>
  <c r="D65" i="28" s="1"/>
  <c r="G58" i="28"/>
  <c r="G65" i="28" s="1"/>
  <c r="H58" i="28"/>
  <c r="H65" i="28" s="1"/>
  <c r="F58" i="28"/>
  <c r="H50" i="31"/>
  <c r="H57" i="31" s="1"/>
  <c r="J41" i="31"/>
  <c r="J16" i="31"/>
  <c r="F57" i="31"/>
  <c r="G50" i="31"/>
  <c r="G57" i="31" s="1"/>
  <c r="D57" i="31"/>
  <c r="E57" i="31"/>
  <c r="J36" i="29"/>
  <c r="D11" i="30"/>
  <c r="J22" i="29"/>
  <c r="E45" i="29"/>
  <c r="E52" i="29" s="1"/>
  <c r="G45" i="29"/>
  <c r="G52" i="29" s="1"/>
  <c r="H45" i="29"/>
  <c r="H52" i="29" s="1"/>
  <c r="D45" i="29"/>
  <c r="D52" i="29" s="1"/>
  <c r="F45" i="29"/>
  <c r="F52" i="29" s="1"/>
  <c r="J49" i="31"/>
  <c r="E62" i="27"/>
  <c r="E69" i="27" s="1"/>
  <c r="F62" i="27"/>
  <c r="F69" i="27" s="1"/>
  <c r="H67" i="16"/>
  <c r="J44" i="29"/>
  <c r="J57" i="28"/>
  <c r="J67" i="27"/>
  <c r="D51" i="34" l="1"/>
  <c r="D54" i="34"/>
  <c r="D56" i="34" s="1"/>
  <c r="E51" i="34"/>
  <c r="E54" i="34"/>
  <c r="J13" i="34"/>
  <c r="J16" i="34" s="1"/>
  <c r="J60" i="16"/>
  <c r="J67" i="16" s="1"/>
  <c r="D23" i="30" s="1"/>
  <c r="D67" i="16"/>
  <c r="J16" i="30"/>
  <c r="J10" i="30"/>
  <c r="J11" i="30"/>
  <c r="D58" i="34"/>
  <c r="J51" i="34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8" i="28"/>
  <c r="J65" i="28" s="1"/>
  <c r="D25" i="30" s="1"/>
  <c r="G14" i="30"/>
  <c r="G18" i="30" s="1"/>
  <c r="J7" i="30"/>
  <c r="F65" i="28"/>
  <c r="H14" i="30"/>
  <c r="H18" i="30" s="1"/>
  <c r="D14" i="30"/>
  <c r="J13" i="30"/>
  <c r="J50" i="31"/>
  <c r="J57" i="31" s="1"/>
  <c r="J45" i="29"/>
  <c r="J52" i="29" s="1"/>
  <c r="D26" i="30" s="1"/>
  <c r="J62" i="27"/>
  <c r="J69" i="27" s="1"/>
  <c r="D24" i="30" s="1"/>
  <c r="J54" i="34" l="1"/>
  <c r="E56" i="34"/>
  <c r="J14" i="30"/>
  <c r="J18" i="30" s="1"/>
  <c r="D18" i="30"/>
  <c r="E24" i="30"/>
  <c r="E58" i="34" l="1"/>
  <c r="J56" i="34"/>
  <c r="J58" i="34" s="1"/>
  <c r="E25" i="30"/>
  <c r="E23" i="30"/>
  <c r="E26" i="30"/>
  <c r="E27" i="30"/>
  <c r="E29" i="30" l="1"/>
</calcChain>
</file>

<file path=xl/sharedStrings.xml><?xml version="1.0" encoding="utf-8"?>
<sst xmlns="http://schemas.openxmlformats.org/spreadsheetml/2006/main" count="651" uniqueCount="155">
  <si>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</si>
  <si>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</si>
  <si>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</si>
  <si>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</si>
  <si>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</si>
  <si>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</si>
  <si>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</si>
  <si>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</si>
  <si>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</si>
  <si>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</si>
  <si>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</si>
  <si>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</si>
  <si>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</si>
  <si>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</si>
  <si>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</si>
  <si>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</si>
  <si>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</si>
  <si>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</si>
  <si>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</si>
  <si>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</si>
  <si>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</si>
  <si>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</si>
  <si>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</si>
  <si>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</si>
  <si>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</si>
  <si>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</si>
  <si>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</si>
  <si>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</si>
  <si>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Genset Replacement</t>
  </si>
  <si>
    <t>Distribution</t>
  </si>
  <si>
    <t>VEEP</t>
  </si>
  <si>
    <t>Tanana Chiefs Partnership</t>
  </si>
  <si>
    <t>NWAB Partnership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</si>
  <si>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</si>
  <si>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</si>
  <si>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</si>
  <si>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</si>
  <si>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Executive Director @209,995.5/yr @1% with salary increases</t>
  </si>
  <si>
    <t>General Counsel @190,008/yr @2% with salary increases</t>
  </si>
  <si>
    <t>Rural Programs Manager @ 139,229.50/yr @10% with salary increases</t>
  </si>
  <si>
    <t>Planning Manager @$120,139.5 @5 %/ year for two yrs with salary increase</t>
  </si>
  <si>
    <t>Rural Assistance Manager@$115,401/yr @10%/yr with salary increases</t>
  </si>
  <si>
    <t>Circuit Rider @$77,161.5/yr @ 50% year with salary increases</t>
  </si>
  <si>
    <t>Assistant Project Manager @$77,161.5/ yr @7% with salary increases</t>
  </si>
  <si>
    <t>Project Manager@ 97,597.50 @50% year with salary increases</t>
  </si>
  <si>
    <t>Project Manager @ 104,656.5 @10%/yr with salary increases</t>
  </si>
  <si>
    <t>GIS @$91,279.5 @1% yr with salary increase</t>
  </si>
  <si>
    <t>Communications Director @$126,789/ yr @ 1%/yr with salary increases</t>
  </si>
  <si>
    <t>Contracting Officer @ 88,081.5/yr @3% with salary increases</t>
  </si>
  <si>
    <t>Contracting Officer @ $97,597.50 @ 1%/yr yrs 1&amp;2 with salary increases</t>
  </si>
  <si>
    <t> </t>
  </si>
  <si>
    <t xml:space="preserve"> Fringe Benefits </t>
  </si>
  <si>
    <t>Executive Director @148,005/yr @1% with salary increases</t>
  </si>
  <si>
    <t>General Counsel @$123,532.5/yr @2% with salary increases</t>
  </si>
  <si>
    <t>Rural Programs Manager @ 109,278/yr @10% with salary increases</t>
  </si>
  <si>
    <t>Planning Manager @$87,145.5 @5 %/ year for two yrs with salary increase</t>
  </si>
  <si>
    <t>Rural Assistance Manager@$98,709/yr @10%/yr with salary increases</t>
  </si>
  <si>
    <t>Circuit Rider @$64,740/yr @ 50% year with salary increases</t>
  </si>
  <si>
    <t>Assistant Project Manager @$62,107.5/ yr @7% with salary increases</t>
  </si>
  <si>
    <t>Project Manager@ 77,668.5 @50% year with salary increases</t>
  </si>
  <si>
    <t>Project Manager @ $91,962 @10%/yr with salary increases</t>
  </si>
  <si>
    <t>GIS @$72,111 @1% yr with salary increase</t>
  </si>
  <si>
    <t>Communications Director @$93,444/ yr @ 1%/yr with salary increases</t>
  </si>
  <si>
    <t>Contracting Officer @ $70,434/yr @3% with salary increases</t>
  </si>
  <si>
    <t>Contracting Officer @ $77,668.5 @ 1%/yr yrs 1&amp;2 with salary increases</t>
  </si>
  <si>
    <t xml:space="preserve"> TOTAL FRINGE </t>
  </si>
  <si>
    <t>Travel</t>
  </si>
  <si>
    <t>2 trips per year per site; assume 5 sites.  Rural travel estimated at $1,500 per trip with an overnight stay.  Cost is based on past experience</t>
  </si>
  <si>
    <t>Out of state conference - on per year cost based on past experience</t>
  </si>
  <si>
    <t xml:space="preserve"> Equipment </t>
  </si>
  <si>
    <t>None</t>
  </si>
  <si>
    <t xml:space="preserve"> </t>
  </si>
  <si>
    <t xml:space="preserve"> Supplies </t>
  </si>
  <si>
    <t xml:space="preserve"> Contractual </t>
  </si>
  <si>
    <t>Alaska Municipal League</t>
  </si>
  <si>
    <t>OTHER</t>
  </si>
  <si>
    <t>Sub-recipient awards for Diesel Genset Replacement (2 - 5 projects needs-based)</t>
  </si>
  <si>
    <t>Indirect Costs</t>
  </si>
  <si>
    <t>Indirect Rate - Provisional NICRA - 31.86%.  A separate spreadsheet will be provided to show the calculations</t>
  </si>
  <si>
    <t>Grants (Max $25,000 per award  * 5  awards = $125,000.  For purposes is estimating costs assumed even distribution among grant period.)</t>
  </si>
  <si>
    <t> TOTAL</t>
  </si>
  <si>
    <t>Rural Programs Manager @ 139,229.50/yr @8.5% with salary increases</t>
  </si>
  <si>
    <t>Circuit Rider @$77,161/yr @ 20% year with salary increases</t>
  </si>
  <si>
    <t>Project Manager @ 111,774 @10%/yr with salary increases</t>
  </si>
  <si>
    <t>Rural Programs Manager @ 109,278/yr @8.5% with salary increases</t>
  </si>
  <si>
    <t>Circuit Rider @$64,740/yr @ 20% year with salary increases</t>
  </si>
  <si>
    <t>Project Manager @ 85,332 @10%/yr with salary increases</t>
  </si>
  <si>
    <t xml:space="preserve"> Travel </t>
  </si>
  <si>
    <t>2 trips per year per site; assume 2 sites.  Rural travel estimated at $1,500 per trip with an overnight stay.  Cost is based on past experience</t>
  </si>
  <si>
    <r>
      <rPr>
        <sz val="11"/>
        <color rgb="FF000000"/>
        <rFont val="Calibri"/>
        <scheme val="minor"/>
      </rPr>
      <t xml:space="preserve">Distribution Upgrades </t>
    </r>
    <r>
      <rPr>
        <b/>
        <sz val="11"/>
        <color rgb="FF000000"/>
        <rFont val="Calibri"/>
        <scheme val="minor"/>
      </rPr>
      <t>(2-5 awards needs based</t>
    </r>
    <r>
      <rPr>
        <sz val="11"/>
        <color rgb="FF000000"/>
        <rFont val="Calibri"/>
        <scheme val="minor"/>
      </rPr>
      <t>)</t>
    </r>
  </si>
  <si>
    <t>Grants (Max $25,000 per award  * 4  awards = $100,000.  For purposes is estimating costs assumed even distribution among grant period.)</t>
  </si>
  <si>
    <t>Rural Programs Manager @ 139,229.50/yr @5% with salary increases</t>
  </si>
  <si>
    <t>Renewable Energy and Energy Efficency Director at $155,649 /yr  @5% /yr with salary increases</t>
  </si>
  <si>
    <t>Renewable Energy Programs Manager @ $ 123,025.50/yr at 15% down to 5%  with salary increases.</t>
  </si>
  <si>
    <t>Assistant Project Manager @$77,161.5/ yr @37.5% with salary increases</t>
  </si>
  <si>
    <t>Rural Programs Manager @ 109,278/yr @5% with salary increases</t>
  </si>
  <si>
    <t>Renewable Energy and Energy Efficency Director at $116,317.5/yr  @5% /yr with salary increases</t>
  </si>
  <si>
    <t>Renewable Energy Programs Manager @ $91,416/yr at 15% down to 5%  with salary increases.</t>
  </si>
  <si>
    <t>Assistant Project Manager @$62,107.5/ yr @ 37.5% with salary increases</t>
  </si>
  <si>
    <t>2 trips per year per site; assume 3 sites.  Rural travel estimated at $1,500 per trip with an overnight stay.  Cost is based on past experience</t>
  </si>
  <si>
    <r>
      <t>Village Energy Efficiency Program (</t>
    </r>
    <r>
      <rPr>
        <b/>
        <sz val="11"/>
        <rFont val="Calibri"/>
        <family val="2"/>
        <scheme val="minor"/>
      </rPr>
      <t>Competitive Process - 10-15 awards</t>
    </r>
    <r>
      <rPr>
        <sz val="11"/>
        <rFont val="Calibri"/>
        <family val="2"/>
        <scheme val="minor"/>
      </rPr>
      <t>)</t>
    </r>
  </si>
  <si>
    <t>Grants (Max $25,000 per award  * 15  awards = $375,000.  For purposes is estimating costs assumed even distribution among grant period.)</t>
  </si>
  <si>
    <t>Rural Energy Specialist</t>
  </si>
  <si>
    <t>Grants and Office Manager</t>
  </si>
  <si>
    <t>Project Manager</t>
  </si>
  <si>
    <t>Travel  Per Diem</t>
  </si>
  <si>
    <t>Travel  Transportation</t>
  </si>
  <si>
    <t>Engineering Design and Permitting</t>
  </si>
  <si>
    <t>Construction</t>
  </si>
  <si>
    <t>TOTAL CONTRACTUAL</t>
  </si>
  <si>
    <t>Other</t>
  </si>
  <si>
    <t>Borough Energy Manager (I. Mathiasson) [15% salary coverage]</t>
  </si>
  <si>
    <t>Borough Finance/Grant Manager (25% of salary coverage)</t>
  </si>
  <si>
    <t>Borough Energy Manager (I. Mathiasson); Fringe ratio is 75%</t>
  </si>
  <si>
    <t>Borough Finance/Grant Manager ; Fringe ratio is 46%</t>
  </si>
  <si>
    <t>1-Day Design Visits to Communities ($1,500 per community w/ RT travel)</t>
  </si>
  <si>
    <t>2-Day Community Visits Construction Start and Check-Up ($1800 per community w/ RT travel; 5 communities constructed per year)</t>
  </si>
  <si>
    <t>Village Boiler Systems Designs (7% of construction cost; includes engineer site visits)</t>
  </si>
  <si>
    <t>Village Water Plant Electric Boilers (10 systems)</t>
  </si>
  <si>
    <t>Village Power Plant Electric Boilers (9 systems; not for Kobuk)</t>
  </si>
  <si>
    <t>Kotzebue Power Plant Design (6% of construction cost)</t>
  </si>
  <si>
    <t>Kotzebue Power Plant Electric Boiler/Controls</t>
  </si>
  <si>
    <t xml:space="preserve">Kotzebue Power Plant Cooling/Intake Air System Upgrades 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</si>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</sst>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1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19" fillId="0" borderId="1" xfId="0" applyFont="1" applyBorder="1" applyAlignment="1">
      <alignment horizontal="left" wrapText="1" indent="2"/>
    </xf>
    <xf numFmtId="6" fontId="19" fillId="0" borderId="1" xfId="0" applyNumberFormat="1" applyFont="1" applyBorder="1" applyAlignment="1">
      <alignment wrapText="1"/>
    </xf>
    <xf numFmtId="0" fontId="19" fillId="0" borderId="0" xfId="0" applyFont="1"/>
    <xf numFmtId="6" fontId="19" fillId="0" borderId="0" xfId="0" applyNumberFormat="1" applyFont="1"/>
    <xf numFmtId="6" fontId="20" fillId="4" borderId="1" xfId="0" applyNumberFormat="1" applyFont="1" applyFill="1" applyBorder="1" applyAlignment="1">
      <alignment wrapText="1"/>
    </xf>
    <xf numFmtId="0" fontId="20" fillId="0" borderId="0" xfId="0" applyFont="1"/>
    <xf numFmtId="0" fontId="10" fillId="4" borderId="1" xfId="0" applyFont="1" applyFill="1" applyBorder="1" applyAlignment="1">
      <alignment wrapText="1"/>
    </xf>
    <xf numFmtId="6" fontId="20" fillId="0" borderId="1" xfId="0" applyNumberFormat="1" applyFont="1" applyBorder="1" applyAlignment="1">
      <alignment wrapText="1"/>
    </xf>
    <xf numFmtId="0" fontId="20" fillId="4" borderId="1" xfId="0" applyFont="1" applyFill="1" applyBorder="1" applyAlignment="1">
      <alignment wrapText="1"/>
    </xf>
    <xf numFmtId="6" fontId="19" fillId="4" borderId="1" xfId="0" applyNumberFormat="1" applyFont="1" applyFill="1" applyBorder="1" applyAlignment="1">
      <alignment wrapText="1"/>
    </xf>
    <xf numFmtId="6" fontId="20" fillId="0" borderId="12" xfId="0" applyNumberFormat="1" applyFont="1" applyBorder="1" applyAlignment="1">
      <alignment wrapText="1"/>
    </xf>
    <xf numFmtId="0" fontId="19" fillId="0" borderId="1" xfId="0" applyFont="1" applyBorder="1" applyAlignment="1">
      <alignment wrapText="1"/>
    </xf>
    <xf numFmtId="164" fontId="19" fillId="0" borderId="1" xfId="1" applyNumberFormat="1" applyFont="1" applyBorder="1" applyAlignment="1">
      <alignment wrapText="1"/>
    </xf>
    <xf numFmtId="0" fontId="19" fillId="0" borderId="1" xfId="0" applyFont="1" applyBorder="1"/>
    <xf numFmtId="3" fontId="19" fillId="0" borderId="1" xfId="0" applyNumberFormat="1" applyFont="1" applyBorder="1" applyAlignment="1">
      <alignment wrapText="1"/>
    </xf>
    <xf numFmtId="6" fontId="19" fillId="7" borderId="1" xfId="0" applyNumberFormat="1" applyFont="1" applyFill="1" applyBorder="1" applyAlignment="1">
      <alignment horizontal="left" vertical="top" wrapText="1"/>
    </xf>
    <xf numFmtId="6" fontId="19" fillId="7" borderId="8" xfId="0" applyNumberFormat="1" applyFont="1" applyFill="1" applyBorder="1" applyAlignment="1">
      <alignment wrapText="1"/>
    </xf>
    <xf numFmtId="6" fontId="19" fillId="7" borderId="1" xfId="0" applyNumberFormat="1" applyFont="1" applyFill="1" applyBorder="1" applyAlignment="1">
      <alignment wrapText="1"/>
    </xf>
    <xf numFmtId="0" fontId="19" fillId="8" borderId="0" xfId="0" applyFont="1" applyFill="1"/>
    <xf numFmtId="0" fontId="19" fillId="4" borderId="1" xfId="0" applyFont="1" applyFill="1" applyBorder="1" applyAlignment="1">
      <alignment wrapText="1"/>
    </xf>
    <xf numFmtId="0" fontId="4" fillId="0" borderId="0" xfId="3"/>
    <xf numFmtId="0" fontId="21" fillId="0" borderId="22" xfId="0" applyFont="1" applyBorder="1" applyProtection="1">
      <protection locked="0"/>
    </xf>
    <xf numFmtId="164" fontId="19" fillId="4" borderId="1" xfId="0" applyNumberFormat="1" applyFont="1" applyFill="1" applyBorder="1" applyAlignment="1">
      <alignment wrapText="1"/>
    </xf>
    <xf numFmtId="6" fontId="19" fillId="4" borderId="4" xfId="0" applyNumberFormat="1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19" fillId="0" borderId="1" xfId="0" applyFont="1" applyBorder="1" applyAlignment="1">
      <alignment horizontal="left" wrapText="1" indent="4"/>
    </xf>
    <xf numFmtId="0" fontId="20" fillId="0" borderId="1" xfId="0" applyFont="1" applyBorder="1"/>
    <xf numFmtId="0" fontId="20" fillId="0" borderId="11" xfId="0" applyFont="1" applyBorder="1" applyAlignment="1">
      <alignment wrapText="1"/>
    </xf>
    <xf numFmtId="0" fontId="10" fillId="8" borderId="13" xfId="0" applyFont="1" applyFill="1" applyBorder="1" applyAlignment="1">
      <alignment wrapText="1"/>
    </xf>
    <xf numFmtId="0" fontId="10" fillId="8" borderId="14" xfId="0" applyFont="1" applyFill="1" applyBorder="1" applyAlignment="1">
      <alignment wrapText="1"/>
    </xf>
    <xf numFmtId="0" fontId="10" fillId="8" borderId="15" xfId="0" applyFont="1" applyFill="1" applyBorder="1" applyAlignment="1">
      <alignment wrapText="1"/>
    </xf>
    <xf numFmtId="0" fontId="10" fillId="8" borderId="13" xfId="0" applyFont="1" applyFill="1" applyBorder="1" applyAlignment="1">
      <alignment horizontal="center" wrapText="1"/>
    </xf>
    <xf numFmtId="0" fontId="10" fillId="8" borderId="14" xfId="0" applyFont="1" applyFill="1" applyBorder="1" applyAlignment="1">
      <alignment horizontal="center" wrapText="1"/>
    </xf>
    <xf numFmtId="0" fontId="10" fillId="8" borderId="15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8" fontId="19" fillId="0" borderId="1" xfId="0" applyNumberFormat="1" applyFont="1" applyBorder="1" applyAlignment="1">
      <alignment wrapText="1"/>
    </xf>
    <xf numFmtId="0" fontId="22" fillId="0" borderId="1" xfId="0" applyFont="1" applyBorder="1" applyAlignment="1">
      <alignment horizontal="left" wrapText="1" indent="2"/>
    </xf>
    <xf numFmtId="6" fontId="24" fillId="0" borderId="1" xfId="0" applyNumberFormat="1" applyFont="1" applyBorder="1" applyAlignment="1">
      <alignment wrapText="1"/>
    </xf>
    <xf numFmtId="6" fontId="24" fillId="0" borderId="6" xfId="0" applyNumberFormat="1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4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1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4">
    <cellStyle name="Currency" xfId="1" builtinId="4"/>
    <cellStyle name="Normal" xfId="0" builtinId="0"/>
    <cellStyle name="Normal 5" xfId="3" xr:uid="{00000000-0005-0000-0000-000002000000}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R28"/>
  <sheetViews>
    <sheetView showGridLines="0" zoomScale="90" zoomScaleNormal="90" workbookViewId="0">
      <selection activeCell="F58" sqref="F58"/>
    </sheetView>
  </sheetViews>
  <sheetFormatPr defaultRowHeight="1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/>
    <row r="2" spans="4:11">
      <c r="D2" s="3"/>
      <c r="E2" s="3"/>
      <c r="J2" s="33"/>
      <c r="K2" s="3"/>
    </row>
    <row r="3" spans="4:11">
      <c r="D3" s="3"/>
      <c r="E3" s="3"/>
      <c r="J3" s="31"/>
      <c r="K3" s="32"/>
    </row>
    <row r="4" spans="4:11">
      <c r="D4" s="4"/>
      <c r="E4" s="3"/>
    </row>
    <row r="9" spans="4:11">
      <c r="J9" s="21"/>
    </row>
    <row r="17" spans="5:18">
      <c r="E17" s="34"/>
      <c r="F17" s="34"/>
      <c r="G17" s="34"/>
      <c r="H17" s="34"/>
      <c r="I17" s="34"/>
    </row>
    <row r="18" spans="5:18">
      <c r="E18" s="34"/>
      <c r="F18" s="34"/>
      <c r="G18" s="34"/>
      <c r="H18" s="34"/>
      <c r="I18" s="34"/>
    </row>
    <row r="27" spans="5:18" ht="23.25">
      <c r="Q27" s="30"/>
    </row>
    <row r="28" spans="5:18">
      <c r="Q28" s="58"/>
      <c r="R28" s="5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bottomRight" activeCell="R20" sqref="R20:W20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50</v>
      </c>
      <c r="E7" s="10" t="s">
        <v>50</v>
      </c>
      <c r="F7" s="10" t="s">
        <v>50</v>
      </c>
      <c r="G7" s="10"/>
      <c r="H7" s="10" t="s">
        <v>50</v>
      </c>
      <c r="I7" s="7"/>
      <c r="J7" s="8" t="s">
        <v>50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146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>
      <c r="B9" s="23"/>
      <c r="C9" s="25" t="s">
        <v>124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>
      <c r="B12" s="23"/>
      <c r="C12" s="14" t="s">
        <v>51</v>
      </c>
      <c r="D12" s="13" t="s">
        <v>50</v>
      </c>
      <c r="E12" s="10"/>
      <c r="F12" s="10"/>
      <c r="G12" s="10"/>
      <c r="H12" s="10"/>
      <c r="J12" s="8" t="s">
        <v>50</v>
      </c>
    </row>
    <row r="13" spans="2:39">
      <c r="B13" s="23"/>
      <c r="C13" s="25" t="s">
        <v>125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>
      <c r="B17" s="23"/>
      <c r="C17" s="14" t="s">
        <v>87</v>
      </c>
      <c r="D17" s="13" t="s">
        <v>50</v>
      </c>
      <c r="E17" s="10"/>
      <c r="F17" s="10"/>
      <c r="G17" s="10"/>
      <c r="H17" s="10"/>
      <c r="J17" s="8" t="s">
        <v>50</v>
      </c>
    </row>
    <row r="18" spans="2:10">
      <c r="B18" s="23"/>
      <c r="C18" s="25" t="s">
        <v>141</v>
      </c>
      <c r="D18" s="13"/>
      <c r="E18" s="10"/>
      <c r="F18" s="10"/>
      <c r="G18" s="10"/>
      <c r="H18" s="10"/>
      <c r="J18" s="15" t="s">
        <v>50</v>
      </c>
    </row>
    <row r="19" spans="2:10">
      <c r="B19" s="23"/>
      <c r="C19" s="29" t="s">
        <v>126</v>
      </c>
      <c r="D19" s="15" t="s">
        <v>71</v>
      </c>
      <c r="E19" s="11" t="s">
        <v>71</v>
      </c>
      <c r="F19" s="11" t="s">
        <v>71</v>
      </c>
      <c r="G19" s="11"/>
      <c r="H19" s="11"/>
      <c r="J19" s="15"/>
    </row>
    <row r="20" spans="2:10">
      <c r="B20" s="23"/>
      <c r="C20" s="29" t="s">
        <v>127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128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147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>
      <c r="B23" s="23"/>
      <c r="C23" s="29" t="s">
        <v>130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>
      <c r="B24" s="23"/>
      <c r="C24" s="29" t="s">
        <v>131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132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>
      <c r="B28" s="23"/>
      <c r="C28" s="14" t="s">
        <v>69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71</v>
      </c>
      <c r="C30" s="28" t="s">
        <v>71</v>
      </c>
      <c r="D30" s="13" t="s">
        <v>50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72</v>
      </c>
      <c r="D32" s="13" t="s">
        <v>50</v>
      </c>
      <c r="E32" s="10"/>
      <c r="F32" s="10"/>
      <c r="G32" s="10"/>
      <c r="H32" s="10"/>
      <c r="J32" s="15"/>
    </row>
    <row r="33" spans="2:10">
      <c r="B33" s="23"/>
      <c r="C33" s="25" t="s">
        <v>135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>
      <c r="B36" s="23"/>
      <c r="C36" s="14" t="s">
        <v>73</v>
      </c>
      <c r="D36" s="13" t="s">
        <v>50</v>
      </c>
      <c r="E36" s="10"/>
      <c r="F36" s="10"/>
      <c r="G36" s="10"/>
      <c r="H36" s="10"/>
      <c r="J36" s="15"/>
    </row>
    <row r="37" spans="2:10" ht="30">
      <c r="B37" s="23"/>
      <c r="C37" s="56" t="s">
        <v>148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>
      <c r="B38" s="23"/>
      <c r="C38" s="25" t="s">
        <v>149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>
      <c r="B39" s="23"/>
      <c r="C39" s="25" t="s">
        <v>150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>
      <c r="B40" s="23"/>
      <c r="C40" s="25" t="s">
        <v>151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>
      <c r="B41" s="23"/>
      <c r="C41" s="25" t="s">
        <v>152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>
      <c r="B43" s="23"/>
      <c r="C43" s="14" t="s">
        <v>75</v>
      </c>
      <c r="D43" s="13" t="s">
        <v>50</v>
      </c>
      <c r="E43" s="10"/>
      <c r="F43" s="10"/>
      <c r="G43" s="10"/>
      <c r="H43" s="10"/>
      <c r="J43" s="15"/>
    </row>
    <row r="44" spans="2:10" ht="30">
      <c r="B44" s="23"/>
      <c r="C44" s="25" t="s">
        <v>153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77</v>
      </c>
      <c r="C53" s="17" t="s">
        <v>77</v>
      </c>
      <c r="D53" s="18"/>
      <c r="E53" s="18"/>
      <c r="F53" s="18"/>
      <c r="G53" s="18"/>
      <c r="H53" s="18"/>
      <c r="I53"/>
      <c r="J53" s="18" t="s">
        <v>20</v>
      </c>
    </row>
    <row r="54" spans="2:10" ht="30">
      <c r="B54" s="23"/>
      <c r="C54" s="25" t="s">
        <v>154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B2:AM30"/>
  <sheetViews>
    <sheetView showGridLines="0" topLeftCell="A20" zoomScale="83" zoomScaleNormal="85" workbookViewId="0">
      <selection activeCell="D35" sqref="D35"/>
    </sheetView>
  </sheetViews>
  <sheetFormatPr defaultColWidth="9.140625" defaultRowHeight="15" customHeight="1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4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>
      <c r="B2" s="30" t="s">
        <v>0</v>
      </c>
    </row>
    <row r="3" spans="2:39" ht="26.45" customHeight="1">
      <c r="B3" s="113" t="s">
        <v>1</v>
      </c>
      <c r="C3" s="113"/>
      <c r="D3" s="113"/>
      <c r="E3" s="113"/>
      <c r="F3" s="113"/>
      <c r="G3" s="113"/>
      <c r="H3" s="113"/>
      <c r="I3" s="113"/>
      <c r="J3" s="113"/>
    </row>
    <row r="4" spans="2:39" ht="15" customHeight="1">
      <c r="B4" s="5"/>
    </row>
    <row r="5" spans="2:39" ht="18.75">
      <c r="B5" s="45" t="s">
        <v>2</v>
      </c>
      <c r="C5" s="46"/>
      <c r="D5" s="46"/>
      <c r="E5" s="46"/>
      <c r="F5" s="46"/>
      <c r="G5" s="46"/>
      <c r="H5" s="46"/>
      <c r="I5" s="46"/>
      <c r="J5" s="63"/>
    </row>
    <row r="6" spans="2:39" ht="17.100000000000001" customHeight="1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4" t="s">
        <v>10</v>
      </c>
    </row>
    <row r="7" spans="2:39" s="5" customFormat="1">
      <c r="B7" s="22" t="s">
        <v>11</v>
      </c>
      <c r="C7" s="51" t="s">
        <v>12</v>
      </c>
      <c r="D7" s="86">
        <f>'Measure 1 Genset Budget'!D22+'Measure 2 Distribution Budget'!D20+'Measure 3 VEEP Budget'!D19</f>
        <v>266747</v>
      </c>
      <c r="E7" s="86">
        <f>'Measure 1 Genset Budget'!E22+'Measure 2 Distribution Budget'!E20+'Measure 3 VEEP Budget'!E19</f>
        <v>327238</v>
      </c>
      <c r="F7" s="86">
        <f>'Measure 1 Genset Budget'!F22+'Measure 2 Distribution Budget'!F20+'Measure 3 VEEP Budget'!F19</f>
        <v>306138</v>
      </c>
      <c r="G7" s="86">
        <f>'Measure 1 Genset Budget'!G22+'Measure 2 Distribution Budget'!G20+'Measure 3 VEEP Budget'!G19</f>
        <v>312031</v>
      </c>
      <c r="H7" s="86">
        <f>'Measure 1 Genset Budget'!H22+'Measure 2 Distribution Budget'!H20+'Measure 3 VEEP Budget'!H19</f>
        <v>311322</v>
      </c>
      <c r="I7" s="87"/>
      <c r="J7" s="86">
        <f>SUM(D7:I7)</f>
        <v>1523476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51" t="s">
        <v>13</v>
      </c>
      <c r="D8" s="86">
        <f>'Measure 1 Genset Budget'!D38+'Measure 2 Distribution Budget'!D34+'Measure 3 VEEP Budget'!D32</f>
        <v>215676</v>
      </c>
      <c r="E8" s="86">
        <f>'Measure 1 Genset Budget'!E38+'Measure 2 Distribution Budget'!E34+'Measure 3 VEEP Budget'!E32</f>
        <v>266215</v>
      </c>
      <c r="F8" s="86">
        <f>'Measure 1 Genset Budget'!F38+'Measure 2 Distribution Budget'!F34+'Measure 3 VEEP Budget'!F32</f>
        <v>250714</v>
      </c>
      <c r="G8" s="86">
        <f>'Measure 1 Genset Budget'!G38+'Measure 2 Distribution Budget'!G34+'Measure 3 VEEP Budget'!G32</f>
        <v>255538</v>
      </c>
      <c r="H8" s="86">
        <f>'Measure 1 Genset Budget'!H38+'Measure 2 Distribution Budget'!H34+'Measure 3 VEEP Budget'!H32</f>
        <v>255414</v>
      </c>
      <c r="I8" s="87"/>
      <c r="J8" s="86">
        <f t="shared" ref="J8:J14" si="0">SUM(D8:I8)</f>
        <v>1243557</v>
      </c>
    </row>
    <row r="9" spans="2:39">
      <c r="B9" s="23"/>
      <c r="C9" s="51" t="s">
        <v>14</v>
      </c>
      <c r="D9" s="86">
        <f>'Measure 1 Genset Budget'!D42+'Measure 2 Distribution Budget'!D38+'Measure 3 VEEP Budget'!D36</f>
        <v>33000</v>
      </c>
      <c r="E9" s="86">
        <f>'Measure 1 Genset Budget'!E42+'Measure 2 Distribution Budget'!E38+'Measure 3 VEEP Budget'!E36</f>
        <v>33000</v>
      </c>
      <c r="F9" s="86">
        <f>'Measure 1 Genset Budget'!F42+'Measure 2 Distribution Budget'!F38+'Measure 3 VEEP Budget'!F36</f>
        <v>33000</v>
      </c>
      <c r="G9" s="86">
        <f>'Measure 1 Genset Budget'!G42+'Measure 2 Distribution Budget'!G38+'Measure 3 VEEP Budget'!G36</f>
        <v>33000</v>
      </c>
      <c r="H9" s="86">
        <f>'Measure 1 Genset Budget'!H42+'Measure 2 Distribution Budget'!H38+'Measure 3 VEEP Budget'!H36</f>
        <v>33000</v>
      </c>
      <c r="I9" s="87"/>
      <c r="J9" s="86">
        <f t="shared" si="0"/>
        <v>165000</v>
      </c>
    </row>
    <row r="10" spans="2:39">
      <c r="B10" s="23"/>
      <c r="C10" s="51" t="s">
        <v>15</v>
      </c>
      <c r="D10" s="86">
        <f>'Measure 1 Genset Budget'!D46+'Measure 2 Distribution Budget'!D42+'Measure 3 VEEP Budget'!D40+'Measure 4 TCC Partner Budget'!D26+'Measure 5 NWAB Partner Budget'!D31</f>
        <v>0</v>
      </c>
      <c r="E10" s="86">
        <f>'Measure 1 Genset Budget'!E46+'Measure 2 Distribution Budget'!E42+'Measure 3 VEEP Budget'!E40+'Measure 4 TCC Partner Budget'!E26</f>
        <v>0</v>
      </c>
      <c r="F10" s="86">
        <f>'Measure 1 Genset Budget'!F46+'Measure 2 Distribution Budget'!F42+'Measure 3 VEEP Budget'!F40+'Measure 4 TCC Partner Budget'!F26</f>
        <v>0</v>
      </c>
      <c r="G10" s="86">
        <f>'Measure 1 Genset Budget'!G46+'Measure 2 Distribution Budget'!G42+'Measure 3 VEEP Budget'!G40+'Measure 4 TCC Partner Budget'!G26</f>
        <v>0</v>
      </c>
      <c r="H10" s="86">
        <f>'Measure 1 Genset Budget'!H46+'Measure 2 Distribution Budget'!H42+'Measure 3 VEEP Budget'!H40+'Measure 4 TCC Partner Budget'!H26</f>
        <v>0</v>
      </c>
      <c r="I10" s="87"/>
      <c r="J10" s="86">
        <f t="shared" si="0"/>
        <v>0</v>
      </c>
    </row>
    <row r="11" spans="2:39">
      <c r="B11" s="23"/>
      <c r="C11" s="51" t="s">
        <v>16</v>
      </c>
      <c r="D11" s="86">
        <f>'Measure 1 Genset Budget'!D50+'Measure 2 Distribution Budget'!D46+'Measure 3 VEEP Budget'!D44+'Measure 4 TCC Partner Budget'!D30+'Measure 5 NWAB Partner Budget'!D35</f>
        <v>0</v>
      </c>
      <c r="E11" s="86">
        <f>'Measure 1 Genset Budget'!E50+'Measure 2 Distribution Budget'!E46+'Measure 3 VEEP Budget'!E44+'Measure 4 TCC Partner Budget'!E30</f>
        <v>0</v>
      </c>
      <c r="F11" s="86">
        <f>'Measure 1 Genset Budget'!F50+'Measure 2 Distribution Budget'!F46+'Measure 3 VEEP Budget'!F44+'Measure 4 TCC Partner Budget'!F30</f>
        <v>0</v>
      </c>
      <c r="G11" s="86">
        <f>'Measure 1 Genset Budget'!G50+'Measure 2 Distribution Budget'!G46+'Measure 3 VEEP Budget'!G44+'Measure 4 TCC Partner Budget'!G30</f>
        <v>0</v>
      </c>
      <c r="H11" s="86">
        <f>'Measure 1 Genset Budget'!H50+'Measure 2 Distribution Budget'!H46+'Measure 3 VEEP Budget'!H44+'Measure 4 TCC Partner Budget'!H30</f>
        <v>0</v>
      </c>
      <c r="I11" s="87"/>
      <c r="J11" s="86">
        <f t="shared" si="0"/>
        <v>0</v>
      </c>
    </row>
    <row r="12" spans="2:39">
      <c r="B12" s="23"/>
      <c r="C12" s="51" t="s">
        <v>17</v>
      </c>
      <c r="D12" s="86">
        <v>51865</v>
      </c>
      <c r="E12" s="86">
        <v>17628</v>
      </c>
      <c r="F12" s="86">
        <v>17916</v>
      </c>
      <c r="G12" s="86">
        <v>18212</v>
      </c>
      <c r="H12" s="86">
        <v>20164</v>
      </c>
      <c r="I12" s="87"/>
      <c r="J12" s="86">
        <f t="shared" si="0"/>
        <v>125785</v>
      </c>
    </row>
    <row r="13" spans="2:39">
      <c r="B13" s="23"/>
      <c r="C13" s="51" t="s">
        <v>18</v>
      </c>
      <c r="D13" s="86">
        <v>2317264</v>
      </c>
      <c r="E13" s="86">
        <v>16225921</v>
      </c>
      <c r="F13" s="86">
        <v>20411136</v>
      </c>
      <c r="G13" s="86">
        <v>6000000</v>
      </c>
      <c r="H13" s="86">
        <v>792662</v>
      </c>
      <c r="I13" s="87"/>
      <c r="J13" s="86">
        <f t="shared" si="0"/>
        <v>45746983</v>
      </c>
    </row>
    <row r="14" spans="2:39">
      <c r="B14" s="24"/>
      <c r="C14" s="9" t="s">
        <v>19</v>
      </c>
      <c r="D14" s="78">
        <f>D13+D12+D11+D10+D9+D8+D7</f>
        <v>2884552</v>
      </c>
      <c r="E14" s="78">
        <f>E13+E12+E11+E10+E9+E8+E7</f>
        <v>16870002</v>
      </c>
      <c r="F14" s="78">
        <f>F13+F12+F11+F10+F9+F8+F7</f>
        <v>21018904</v>
      </c>
      <c r="G14" s="78">
        <f>G13+G12+G11+G10+G9+G8+G7</f>
        <v>6618781</v>
      </c>
      <c r="H14" s="78">
        <f>H13+H12+H11+H10+H9+H8+H7</f>
        <v>1412562</v>
      </c>
      <c r="I14" s="71"/>
      <c r="J14" s="78">
        <f t="shared" si="0"/>
        <v>48804801</v>
      </c>
    </row>
    <row r="15" spans="2:39">
      <c r="B15" s="62"/>
      <c r="D15" s="71"/>
      <c r="E15" s="71"/>
      <c r="F15" s="71"/>
      <c r="G15" s="71"/>
      <c r="H15" s="71"/>
      <c r="I15" s="71"/>
      <c r="J15" s="82" t="s">
        <v>20</v>
      </c>
    </row>
    <row r="16" spans="2:39" ht="20.100000000000001" customHeight="1">
      <c r="B16" s="62"/>
      <c r="C16" s="9" t="s">
        <v>21</v>
      </c>
      <c r="D16" s="78">
        <v>222174</v>
      </c>
      <c r="E16" s="78">
        <v>246621</v>
      </c>
      <c r="F16" s="78">
        <v>235053</v>
      </c>
      <c r="G16" s="78">
        <v>238560</v>
      </c>
      <c r="H16" s="78">
        <v>238903</v>
      </c>
      <c r="I16" s="71"/>
      <c r="J16" s="78">
        <f>SUM(D16:H16)</f>
        <v>1181311</v>
      </c>
    </row>
    <row r="17" spans="2:10" ht="15.75" thickBot="1">
      <c r="B17" s="62"/>
      <c r="D17"/>
      <c r="E17"/>
      <c r="H17"/>
      <c r="I17"/>
      <c r="J17" s="18" t="s">
        <v>20</v>
      </c>
    </row>
    <row r="18" spans="2:10" ht="30.95" customHeight="1" thickBot="1">
      <c r="B18" s="61" t="s">
        <v>22</v>
      </c>
      <c r="C18" s="19"/>
      <c r="D18" s="52">
        <f>D14+D16</f>
        <v>3106726</v>
      </c>
      <c r="E18" s="52">
        <f>E14+E16</f>
        <v>17116623</v>
      </c>
      <c r="F18" s="52">
        <f>F14+F16</f>
        <v>21253957</v>
      </c>
      <c r="G18" s="52">
        <f>G14+G16</f>
        <v>6857341</v>
      </c>
      <c r="H18" s="52">
        <f>H14+H16</f>
        <v>1651465</v>
      </c>
      <c r="I18" s="53"/>
      <c r="J18" s="65">
        <f>J14+J16</f>
        <v>49986112</v>
      </c>
    </row>
    <row r="19" spans="2:10" s="1" customFormat="1">
      <c r="B19" s="6"/>
      <c r="C19"/>
      <c r="D19" s="6"/>
      <c r="E19" s="2"/>
      <c r="F19"/>
      <c r="G19"/>
      <c r="H19" s="2"/>
      <c r="I19" s="7"/>
      <c r="J19"/>
    </row>
    <row r="20" spans="2:10" ht="15" customHeight="1">
      <c r="B20" s="6"/>
    </row>
    <row r="21" spans="2:10" ht="15" customHeight="1">
      <c r="B21" s="45" t="s">
        <v>23</v>
      </c>
      <c r="C21" s="46"/>
      <c r="D21" s="46"/>
      <c r="E21" s="115"/>
      <c r="F21" s="115"/>
      <c r="H21"/>
      <c r="I21"/>
    </row>
    <row r="22" spans="2:10" ht="29.1" customHeight="1">
      <c r="B22" s="47" t="s">
        <v>24</v>
      </c>
      <c r="C22" s="47" t="s">
        <v>25</v>
      </c>
      <c r="D22" s="54" t="s">
        <v>26</v>
      </c>
      <c r="E22" s="116" t="s">
        <v>27</v>
      </c>
      <c r="F22" s="116"/>
      <c r="H22"/>
      <c r="I22"/>
    </row>
    <row r="23" spans="2:10" ht="15" customHeight="1">
      <c r="B23" s="51">
        <v>1</v>
      </c>
      <c r="C23" s="84" t="s">
        <v>28</v>
      </c>
      <c r="D23" s="85">
        <f>'Measure 1 Genset Budget'!J67</f>
        <v>10550558.5</v>
      </c>
      <c r="E23" s="114">
        <f>D23/D$29</f>
        <v>0.21106979674674436</v>
      </c>
      <c r="F23" s="114"/>
      <c r="H23"/>
      <c r="I23"/>
    </row>
    <row r="24" spans="2:10" ht="15" customHeight="1">
      <c r="B24" s="51">
        <v>2</v>
      </c>
      <c r="C24" s="86" t="s">
        <v>29</v>
      </c>
      <c r="D24" s="85">
        <f>'Measure 2 Distribution Budget'!J69</f>
        <v>10110186.5</v>
      </c>
      <c r="E24" s="114">
        <f t="shared" ref="E24:E27" si="1">D24/D$29</f>
        <v>0.20225990971252175</v>
      </c>
      <c r="F24" s="114"/>
      <c r="H24"/>
      <c r="I24"/>
    </row>
    <row r="25" spans="2:10" ht="15" customHeight="1">
      <c r="B25" s="51">
        <v>3</v>
      </c>
      <c r="C25" s="86" t="s">
        <v>30</v>
      </c>
      <c r="D25" s="85">
        <f>'Measure 3 VEEP Budget'!J65</f>
        <v>9371045</v>
      </c>
      <c r="E25" s="114">
        <f t="shared" si="1"/>
        <v>0.18747297249283962</v>
      </c>
      <c r="F25" s="114"/>
      <c r="H25"/>
      <c r="I25"/>
    </row>
    <row r="26" spans="2:10" ht="15" customHeight="1">
      <c r="B26" s="51">
        <v>4</v>
      </c>
      <c r="C26" s="86" t="s">
        <v>31</v>
      </c>
      <c r="D26" s="85">
        <f>'Measure 4 TCC Partner Budget'!J52</f>
        <v>9999999.8164287917</v>
      </c>
      <c r="E26" s="114">
        <f t="shared" si="1"/>
        <v>0.20005556376196637</v>
      </c>
      <c r="F26" s="114"/>
      <c r="H26"/>
      <c r="I26"/>
    </row>
    <row r="27" spans="2:10" ht="15" customHeight="1">
      <c r="B27" s="51">
        <v>5</v>
      </c>
      <c r="C27" s="86" t="s">
        <v>32</v>
      </c>
      <c r="D27" s="85">
        <v>9954321</v>
      </c>
      <c r="E27" s="114">
        <f t="shared" si="1"/>
        <v>0.19914173360792695</v>
      </c>
      <c r="F27" s="114"/>
      <c r="H27"/>
      <c r="I27"/>
    </row>
    <row r="28" spans="2:10" ht="15" customHeight="1">
      <c r="B28" s="51"/>
      <c r="C28" s="86"/>
      <c r="D28" s="85"/>
      <c r="E28" s="114"/>
      <c r="F28" s="114"/>
      <c r="H28"/>
      <c r="I28"/>
    </row>
    <row r="29" spans="2:10" ht="15" customHeight="1">
      <c r="B29" s="51" t="s">
        <v>33</v>
      </c>
      <c r="C29" s="86"/>
      <c r="D29" s="85">
        <v>49986112</v>
      </c>
      <c r="E29" s="114">
        <f t="shared" ref="E29" si="2">SUM(E23:E28)</f>
        <v>0.999999976321999</v>
      </c>
      <c r="F29" s="114"/>
      <c r="H29"/>
      <c r="I29"/>
    </row>
    <row r="30" spans="2:10" ht="15" customHeight="1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>
    <tabColor theme="9" tint="0.39997558519241921"/>
    <pageSetUpPr fitToPage="1"/>
  </sheetPr>
  <dimension ref="B2:AM82"/>
  <sheetViews>
    <sheetView showGridLines="0" zoomScale="85" zoomScaleNormal="85" workbookViewId="0">
      <selection activeCell="D43" sqref="D43"/>
    </sheetView>
  </sheetViews>
  <sheetFormatPr defaultColWidth="9.140625" defaultRowHeight="15"/>
  <cols>
    <col min="1" max="1" width="3.140625" customWidth="1"/>
    <col min="2" max="2" width="10.140625" customWidth="1"/>
    <col min="3" max="3" width="37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>
      <c r="B2" s="30" t="s">
        <v>34</v>
      </c>
    </row>
    <row r="3" spans="2:39">
      <c r="B3" s="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9.5" customHeight="1">
      <c r="B7" s="66" t="s">
        <v>11</v>
      </c>
      <c r="C7" s="26" t="s">
        <v>36</v>
      </c>
      <c r="D7" s="100" t="s">
        <v>5</v>
      </c>
      <c r="E7" s="101" t="s">
        <v>6</v>
      </c>
      <c r="F7" s="101" t="s">
        <v>7</v>
      </c>
      <c r="G7" s="101" t="s">
        <v>8</v>
      </c>
      <c r="H7" s="102" t="s">
        <v>9</v>
      </c>
      <c r="I7" s="103"/>
      <c r="J7" s="104" t="s">
        <v>10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30.75">
      <c r="B8" s="67"/>
      <c r="C8" s="110" t="s">
        <v>37</v>
      </c>
      <c r="D8" s="70">
        <v>2100</v>
      </c>
      <c r="E8" s="70">
        <v>2142</v>
      </c>
      <c r="F8" s="70">
        <v>2184</v>
      </c>
      <c r="G8" s="70">
        <v>2226</v>
      </c>
      <c r="H8" s="70">
        <v>2286</v>
      </c>
      <c r="I8" s="71"/>
      <c r="J8" s="70">
        <f>SUM(D8:H8)</f>
        <v>10938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30.75">
      <c r="B9" s="67"/>
      <c r="C9" s="111" t="s">
        <v>38</v>
      </c>
      <c r="D9" s="108">
        <v>3800</v>
      </c>
      <c r="E9" s="109">
        <v>3876</v>
      </c>
      <c r="F9" s="109">
        <v>3952</v>
      </c>
      <c r="G9" s="109">
        <v>4028</v>
      </c>
      <c r="H9" s="109">
        <v>4104</v>
      </c>
      <c r="I9" s="71"/>
      <c r="J9" s="70">
        <f t="shared" ref="J9:J10" si="0">SUM(D9:H9)</f>
        <v>19760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45.75">
      <c r="B10" s="67"/>
      <c r="C10" s="111" t="s">
        <v>39</v>
      </c>
      <c r="D10" s="70">
        <v>13223</v>
      </c>
      <c r="E10" s="70">
        <v>13488</v>
      </c>
      <c r="F10" s="70">
        <v>13752</v>
      </c>
      <c r="G10" s="70">
        <v>14016</v>
      </c>
      <c r="H10" s="70">
        <v>14281</v>
      </c>
      <c r="I10" s="72"/>
      <c r="J10" s="70">
        <f>SUM(D10:H10)</f>
        <v>68760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ht="30.75">
      <c r="B11" s="23"/>
      <c r="C11" s="111" t="s">
        <v>40</v>
      </c>
      <c r="D11" s="70">
        <v>6007</v>
      </c>
      <c r="E11" s="70">
        <v>6127</v>
      </c>
      <c r="F11" s="70"/>
      <c r="G11" s="70"/>
      <c r="H11" s="70"/>
      <c r="I11" s="71"/>
      <c r="J11" s="70">
        <f>SUM(D11:H11)</f>
        <v>12134</v>
      </c>
    </row>
    <row r="12" spans="2:39" ht="30.75">
      <c r="B12" s="23"/>
      <c r="C12" s="112" t="s">
        <v>41</v>
      </c>
      <c r="D12" s="70">
        <v>11540</v>
      </c>
      <c r="E12" s="70">
        <v>11771</v>
      </c>
      <c r="F12" s="70">
        <v>12001.5</v>
      </c>
      <c r="G12" s="70">
        <v>12233</v>
      </c>
      <c r="H12" s="70">
        <v>12464</v>
      </c>
      <c r="I12" s="71"/>
      <c r="J12" s="70">
        <f>SUM(D12:H12)</f>
        <v>60009.5</v>
      </c>
    </row>
    <row r="13" spans="2:39" ht="30.75">
      <c r="B13" s="23"/>
      <c r="C13" s="111" t="s">
        <v>42</v>
      </c>
      <c r="D13" s="70">
        <v>19291</v>
      </c>
      <c r="E13" s="70">
        <v>39353</v>
      </c>
      <c r="F13" s="70">
        <v>40124</v>
      </c>
      <c r="G13" s="70">
        <v>40896</v>
      </c>
      <c r="H13" s="70">
        <v>41667</v>
      </c>
      <c r="I13" s="72"/>
      <c r="J13" s="70">
        <f t="shared" ref="J13:J16" si="1">SUM(D13:H13)</f>
        <v>181331</v>
      </c>
    </row>
    <row r="14" spans="2:39" ht="30.75">
      <c r="B14" s="23"/>
      <c r="C14" s="111" t="s">
        <v>43</v>
      </c>
      <c r="D14" s="70">
        <v>5401</v>
      </c>
      <c r="E14" s="70">
        <v>5509</v>
      </c>
      <c r="F14" s="70">
        <v>5619</v>
      </c>
      <c r="G14" s="70">
        <v>5732</v>
      </c>
      <c r="H14" s="70">
        <v>5847</v>
      </c>
      <c r="I14" s="72"/>
      <c r="J14" s="70">
        <f t="shared" si="1"/>
        <v>28108</v>
      </c>
    </row>
    <row r="15" spans="2:39" ht="30.75">
      <c r="B15" s="23"/>
      <c r="C15" s="111" t="s">
        <v>44</v>
      </c>
      <c r="D15" s="70">
        <v>48798</v>
      </c>
      <c r="E15" s="70">
        <v>49775</v>
      </c>
      <c r="F15" s="70">
        <v>50751</v>
      </c>
      <c r="G15" s="70">
        <v>51727</v>
      </c>
      <c r="H15" s="70">
        <v>52703</v>
      </c>
      <c r="I15" s="72"/>
      <c r="J15" s="70">
        <f t="shared" si="1"/>
        <v>253754</v>
      </c>
    </row>
    <row r="16" spans="2:39" ht="30.75">
      <c r="B16" s="23"/>
      <c r="C16" s="111" t="s">
        <v>45</v>
      </c>
      <c r="D16" s="70">
        <v>10465</v>
      </c>
      <c r="E16" s="70">
        <v>10675</v>
      </c>
      <c r="F16" s="70">
        <v>10884</v>
      </c>
      <c r="G16" s="70">
        <v>11094</v>
      </c>
      <c r="H16" s="70">
        <v>11303</v>
      </c>
      <c r="I16" s="72"/>
      <c r="J16" s="70">
        <f t="shared" si="1"/>
        <v>54421</v>
      </c>
    </row>
    <row r="17" spans="2:39" ht="30.75">
      <c r="B17" s="23"/>
      <c r="C17" s="111" t="s">
        <v>46</v>
      </c>
      <c r="D17" s="70">
        <v>1521</v>
      </c>
      <c r="E17" s="70">
        <v>1552</v>
      </c>
      <c r="F17" s="70">
        <v>949</v>
      </c>
      <c r="G17" s="70">
        <v>968</v>
      </c>
      <c r="H17" s="70">
        <v>986</v>
      </c>
      <c r="I17" s="72"/>
      <c r="J17" s="70">
        <f>SUM(D17:H17)</f>
        <v>5976</v>
      </c>
    </row>
    <row r="18" spans="2:39" ht="30.75">
      <c r="B18" s="23"/>
      <c r="C18" s="111" t="s">
        <v>47</v>
      </c>
      <c r="D18" s="70">
        <v>1268</v>
      </c>
      <c r="E18" s="70">
        <v>1293</v>
      </c>
      <c r="F18" s="70">
        <v>1319</v>
      </c>
      <c r="G18" s="70">
        <v>1344</v>
      </c>
      <c r="H18" s="70">
        <v>1369</v>
      </c>
      <c r="I18" s="71"/>
      <c r="J18" s="70">
        <f>SUM(D18:H18)</f>
        <v>6593</v>
      </c>
    </row>
    <row r="19" spans="2:39" ht="30.75">
      <c r="B19" s="23"/>
      <c r="C19" s="111" t="s">
        <v>48</v>
      </c>
      <c r="D19" s="108">
        <v>3263</v>
      </c>
      <c r="E19" s="109">
        <v>3327</v>
      </c>
      <c r="F19" s="109">
        <v>2780</v>
      </c>
      <c r="G19" s="109">
        <v>2829</v>
      </c>
      <c r="H19" s="109">
        <v>2874</v>
      </c>
      <c r="I19" s="71"/>
      <c r="J19" s="70">
        <f>SUM(D19:H19)</f>
        <v>15073</v>
      </c>
    </row>
    <row r="20" spans="2:39" s="5" customFormat="1" ht="30.75">
      <c r="B20" s="67"/>
      <c r="C20" s="111" t="s">
        <v>49</v>
      </c>
      <c r="D20" s="70">
        <v>977</v>
      </c>
      <c r="E20" s="70">
        <v>995</v>
      </c>
      <c r="F20" s="70"/>
      <c r="G20" s="70"/>
      <c r="H20" s="70"/>
      <c r="I20" s="72"/>
      <c r="J20" s="70">
        <f>SUM(D20:H20)</f>
        <v>1972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2:39">
      <c r="B21" s="23"/>
      <c r="C21" s="111" t="s">
        <v>50</v>
      </c>
      <c r="D21" s="70"/>
      <c r="E21" s="70"/>
      <c r="F21" s="70"/>
      <c r="G21" s="70"/>
      <c r="H21" s="70"/>
      <c r="I21" s="72"/>
      <c r="J21" s="70"/>
    </row>
    <row r="22" spans="2:39">
      <c r="B22" s="23"/>
      <c r="C22" s="9" t="s">
        <v>12</v>
      </c>
      <c r="D22" s="73">
        <f>SUM(D7:D21)</f>
        <v>127654</v>
      </c>
      <c r="E22" s="73">
        <f>SUM(E7:E21)</f>
        <v>149883</v>
      </c>
      <c r="F22" s="73">
        <f>SUM(F7:F21)</f>
        <v>144315.5</v>
      </c>
      <c r="G22" s="73">
        <f>SUM(G7:G21)</f>
        <v>147093</v>
      </c>
      <c r="H22" s="73">
        <f>SUM(H7:H21)</f>
        <v>149884</v>
      </c>
      <c r="I22" s="74"/>
      <c r="J22" s="73">
        <f>SUM(J8:J21)</f>
        <v>718829.5</v>
      </c>
    </row>
    <row r="23" spans="2:39">
      <c r="B23" s="23"/>
      <c r="C23" s="14" t="s">
        <v>51</v>
      </c>
      <c r="D23" s="100" t="s">
        <v>5</v>
      </c>
      <c r="E23" s="101" t="s">
        <v>6</v>
      </c>
      <c r="F23" s="101" t="s">
        <v>7</v>
      </c>
      <c r="G23" s="101" t="s">
        <v>8</v>
      </c>
      <c r="H23" s="102" t="s">
        <v>9</v>
      </c>
      <c r="I23" s="103"/>
      <c r="J23" s="104" t="s">
        <v>10</v>
      </c>
    </row>
    <row r="24" spans="2:39" s="5" customFormat="1" ht="30.75">
      <c r="B24" s="67"/>
      <c r="C24" s="110" t="s">
        <v>52</v>
      </c>
      <c r="D24" s="70">
        <v>1480</v>
      </c>
      <c r="E24" s="70">
        <v>1510</v>
      </c>
      <c r="F24" s="70">
        <v>1539</v>
      </c>
      <c r="G24" s="70">
        <v>1569</v>
      </c>
      <c r="H24" s="70">
        <v>1598</v>
      </c>
      <c r="I24" s="71"/>
      <c r="J24" s="70">
        <f t="shared" ref="J24:J26" si="2">SUM(D24:H24)</f>
        <v>7696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2:39" s="5" customFormat="1" ht="30.75">
      <c r="B25" s="67"/>
      <c r="C25" s="111" t="s">
        <v>53</v>
      </c>
      <c r="D25" s="70">
        <v>2470</v>
      </c>
      <c r="E25" s="70">
        <v>2520</v>
      </c>
      <c r="F25" s="70">
        <v>2570</v>
      </c>
      <c r="G25" s="70">
        <v>2620</v>
      </c>
      <c r="H25" s="70">
        <v>2668</v>
      </c>
      <c r="I25" s="71"/>
      <c r="J25" s="70">
        <f t="shared" ref="J25:J27" si="3">SUM(D25:H25)</f>
        <v>12848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2:39" s="5" customFormat="1" ht="30.75">
      <c r="B26" s="67"/>
      <c r="C26" s="111" t="s">
        <v>54</v>
      </c>
      <c r="D26" s="70">
        <v>10927</v>
      </c>
      <c r="E26" s="70">
        <v>11146</v>
      </c>
      <c r="F26" s="70">
        <v>11364</v>
      </c>
      <c r="G26" s="70">
        <v>11582</v>
      </c>
      <c r="H26" s="70">
        <v>11801</v>
      </c>
      <c r="I26" s="72"/>
      <c r="J26" s="70">
        <f>SUM(D26:H26)</f>
        <v>56820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2:39" ht="30.75">
      <c r="B27" s="23"/>
      <c r="C27" s="111" t="s">
        <v>55</v>
      </c>
      <c r="D27" s="70">
        <v>4357</v>
      </c>
      <c r="E27" s="70">
        <v>4444</v>
      </c>
      <c r="F27" s="70"/>
      <c r="G27" s="70"/>
      <c r="H27" s="70"/>
      <c r="I27" s="71"/>
      <c r="J27" s="70">
        <f>SUM(D27:H27)</f>
        <v>8801</v>
      </c>
    </row>
    <row r="28" spans="2:39" ht="30.75">
      <c r="B28" s="23"/>
      <c r="C28" s="112" t="s">
        <v>56</v>
      </c>
      <c r="D28" s="70">
        <v>9871</v>
      </c>
      <c r="E28" s="70">
        <v>10067</v>
      </c>
      <c r="F28" s="70">
        <v>10264</v>
      </c>
      <c r="G28" s="70">
        <v>10462</v>
      </c>
      <c r="H28" s="70">
        <v>10658</v>
      </c>
      <c r="I28" s="71"/>
      <c r="J28" s="70">
        <f>SUM(D28:H28)</f>
        <v>51322</v>
      </c>
    </row>
    <row r="29" spans="2:39" ht="30.75">
      <c r="B29" s="23"/>
      <c r="C29" s="111" t="s">
        <v>57</v>
      </c>
      <c r="D29" s="70">
        <v>16187</v>
      </c>
      <c r="E29" s="70">
        <v>33021</v>
      </c>
      <c r="F29" s="70">
        <v>33668</v>
      </c>
      <c r="G29" s="70">
        <v>34316</v>
      </c>
      <c r="H29" s="70">
        <v>34962</v>
      </c>
      <c r="I29" s="72"/>
      <c r="J29" s="70">
        <f>SUM(D29:H29)</f>
        <v>152154</v>
      </c>
    </row>
    <row r="30" spans="2:39" ht="30.75">
      <c r="B30" s="23"/>
      <c r="C30" s="111" t="s">
        <v>58</v>
      </c>
      <c r="D30" s="70">
        <v>5480</v>
      </c>
      <c r="E30" s="70">
        <v>5588</v>
      </c>
      <c r="F30" s="70">
        <v>5209</v>
      </c>
      <c r="G30" s="70">
        <v>5309</v>
      </c>
      <c r="H30" s="70">
        <v>5410</v>
      </c>
      <c r="I30" s="72"/>
      <c r="J30" s="70">
        <f t="shared" ref="J30:J32" si="4">SUM(D30:H30)</f>
        <v>26996</v>
      </c>
    </row>
    <row r="31" spans="2:39" ht="30.75">
      <c r="B31" s="23"/>
      <c r="C31" s="111" t="s">
        <v>59</v>
      </c>
      <c r="D31" s="70">
        <v>38830</v>
      </c>
      <c r="E31" s="70">
        <v>39606</v>
      </c>
      <c r="F31" s="70">
        <v>40383</v>
      </c>
      <c r="G31" s="70">
        <v>41160</v>
      </c>
      <c r="H31" s="70">
        <v>41936</v>
      </c>
      <c r="I31" s="72"/>
      <c r="J31" s="70">
        <f t="shared" si="4"/>
        <v>201915</v>
      </c>
    </row>
    <row r="32" spans="2:39" ht="30.75">
      <c r="B32" s="23"/>
      <c r="C32" s="111" t="s">
        <v>60</v>
      </c>
      <c r="D32" s="70">
        <v>9196</v>
      </c>
      <c r="E32" s="70">
        <v>9380</v>
      </c>
      <c r="F32" s="70">
        <v>9564</v>
      </c>
      <c r="G32" s="70">
        <v>9748</v>
      </c>
      <c r="H32" s="70">
        <v>9931</v>
      </c>
      <c r="I32" s="72"/>
      <c r="J32" s="70">
        <f t="shared" si="4"/>
        <v>47819</v>
      </c>
    </row>
    <row r="33" spans="2:39" ht="30.75">
      <c r="B33" s="23"/>
      <c r="C33" s="111" t="s">
        <v>61</v>
      </c>
      <c r="D33" s="70">
        <v>1202</v>
      </c>
      <c r="E33" s="70">
        <v>1226</v>
      </c>
      <c r="F33" s="70">
        <v>750</v>
      </c>
      <c r="G33" s="70">
        <v>765</v>
      </c>
      <c r="H33" s="70">
        <v>779</v>
      </c>
      <c r="I33" s="72"/>
      <c r="J33" s="70">
        <f>SUM(D33:H33)</f>
        <v>4722</v>
      </c>
    </row>
    <row r="34" spans="2:39" ht="30.75">
      <c r="B34" s="23"/>
      <c r="C34" s="111" t="s">
        <v>62</v>
      </c>
      <c r="D34" s="70">
        <v>935</v>
      </c>
      <c r="E34" s="70">
        <v>953</v>
      </c>
      <c r="F34" s="70">
        <v>972</v>
      </c>
      <c r="G34" s="70">
        <v>991</v>
      </c>
      <c r="H34" s="70">
        <v>1009</v>
      </c>
      <c r="I34" s="71"/>
      <c r="J34" s="70">
        <f>SUM(D34:H34)</f>
        <v>4860</v>
      </c>
    </row>
    <row r="35" spans="2:39" ht="30.75">
      <c r="B35" s="23"/>
      <c r="C35" s="111" t="s">
        <v>63</v>
      </c>
      <c r="D35" s="70">
        <v>2112</v>
      </c>
      <c r="E35" s="70">
        <v>2155</v>
      </c>
      <c r="F35" s="70">
        <v>2199</v>
      </c>
      <c r="G35" s="70">
        <v>2241</v>
      </c>
      <c r="H35" s="70">
        <v>2283</v>
      </c>
      <c r="I35" s="71"/>
      <c r="J35" s="70">
        <f>SUM(D35:H35)</f>
        <v>10990</v>
      </c>
    </row>
    <row r="36" spans="2:39" s="5" customFormat="1" ht="30.75">
      <c r="B36" s="67"/>
      <c r="C36" s="111" t="s">
        <v>64</v>
      </c>
      <c r="D36" s="70">
        <v>777</v>
      </c>
      <c r="E36" s="70">
        <v>792</v>
      </c>
      <c r="F36" s="70"/>
      <c r="G36" s="70"/>
      <c r="H36" s="70"/>
      <c r="I36" s="72"/>
      <c r="J36" s="70">
        <f>SUM(D36:H36)</f>
        <v>1569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2:39">
      <c r="B37" s="23"/>
      <c r="C37" s="69"/>
      <c r="D37" s="70"/>
      <c r="E37" s="70"/>
      <c r="F37" s="70"/>
      <c r="G37" s="70"/>
      <c r="H37" s="70"/>
      <c r="I37" s="72"/>
      <c r="J37" s="70"/>
    </row>
    <row r="38" spans="2:39">
      <c r="B38" s="23"/>
      <c r="C38" s="75" t="s">
        <v>65</v>
      </c>
      <c r="D38" s="73">
        <f>SUM(D24:D37)</f>
        <v>103824</v>
      </c>
      <c r="E38" s="73">
        <f>SUM(E24:E37)</f>
        <v>122408</v>
      </c>
      <c r="F38" s="73">
        <f>SUM(F24:F37)</f>
        <v>118482</v>
      </c>
      <c r="G38" s="73">
        <f>SUM(G24:G37)</f>
        <v>120763</v>
      </c>
      <c r="H38" s="73">
        <f>SUM(H24:H37)</f>
        <v>123035</v>
      </c>
      <c r="I38" s="74"/>
      <c r="J38" s="73">
        <f>SUM(J24:J37)</f>
        <v>588512</v>
      </c>
    </row>
    <row r="39" spans="2:39">
      <c r="B39" s="23"/>
      <c r="C39" s="14" t="s">
        <v>66</v>
      </c>
      <c r="D39" s="97" t="s">
        <v>5</v>
      </c>
      <c r="E39" s="98" t="s">
        <v>6</v>
      </c>
      <c r="F39" s="98" t="s">
        <v>7</v>
      </c>
      <c r="G39" s="98" t="s">
        <v>8</v>
      </c>
      <c r="H39" s="99" t="s">
        <v>9</v>
      </c>
      <c r="I39" s="74"/>
      <c r="J39" s="76" t="s">
        <v>10</v>
      </c>
    </row>
    <row r="40" spans="2:39" ht="60">
      <c r="B40" s="23"/>
      <c r="C40" s="10" t="s">
        <v>67</v>
      </c>
      <c r="D40" s="70">
        <v>15000</v>
      </c>
      <c r="E40" s="70">
        <v>15000</v>
      </c>
      <c r="F40" s="70">
        <v>15000</v>
      </c>
      <c r="G40" s="70">
        <v>15000</v>
      </c>
      <c r="H40" s="70">
        <v>15000</v>
      </c>
      <c r="I40" s="74"/>
      <c r="J40" s="70">
        <f t="shared" ref="J40:J41" si="5">SUM(D40:H40)</f>
        <v>75000</v>
      </c>
    </row>
    <row r="41" spans="2:39" ht="30">
      <c r="B41" s="23"/>
      <c r="C41" s="10" t="s">
        <v>68</v>
      </c>
      <c r="D41" s="70"/>
      <c r="E41" s="70">
        <v>3000</v>
      </c>
      <c r="F41" s="70"/>
      <c r="G41" s="70">
        <v>3000</v>
      </c>
      <c r="H41" s="70"/>
      <c r="I41" s="74"/>
      <c r="J41" s="70">
        <f t="shared" si="5"/>
        <v>6000</v>
      </c>
    </row>
    <row r="42" spans="2:39">
      <c r="B42" s="23"/>
      <c r="C42" s="77" t="s">
        <v>14</v>
      </c>
      <c r="D42" s="73">
        <f>SUM(D40:D41)</f>
        <v>15000</v>
      </c>
      <c r="E42" s="73">
        <f>SUM(E40:E41)</f>
        <v>18000</v>
      </c>
      <c r="F42" s="73">
        <f>SUM(F40:F41)</f>
        <v>15000</v>
      </c>
      <c r="G42" s="73">
        <f>SUM(G40:G41)</f>
        <v>18000</v>
      </c>
      <c r="H42" s="73">
        <f>SUM(H40:H41)</f>
        <v>15000</v>
      </c>
      <c r="J42" s="73">
        <f>SUM(J40:J41)</f>
        <v>81000</v>
      </c>
    </row>
    <row r="43" spans="2:39">
      <c r="B43" s="23"/>
      <c r="C43" s="14" t="s">
        <v>69</v>
      </c>
      <c r="D43" s="15"/>
      <c r="E43" s="10"/>
      <c r="F43" s="10"/>
      <c r="G43" s="10"/>
      <c r="H43" s="10"/>
      <c r="J43" s="15" t="s">
        <v>20</v>
      </c>
    </row>
    <row r="44" spans="2:39">
      <c r="B44" s="23"/>
      <c r="C44" s="25" t="s">
        <v>70</v>
      </c>
      <c r="D44" s="15"/>
      <c r="E44" s="10"/>
      <c r="F44" s="10"/>
      <c r="G44" s="10"/>
      <c r="H44" s="10"/>
      <c r="J44" s="15">
        <f>SUM(D44:H44)</f>
        <v>0</v>
      </c>
    </row>
    <row r="45" spans="2:39">
      <c r="B45" s="23" t="s">
        <v>71</v>
      </c>
      <c r="C45" s="28" t="s">
        <v>71</v>
      </c>
      <c r="D45" s="13" t="s">
        <v>50</v>
      </c>
      <c r="E45" s="10"/>
      <c r="F45" s="10"/>
      <c r="G45" s="10"/>
      <c r="H45" s="10"/>
      <c r="J45" s="15">
        <f t="shared" ref="J45:J57" si="6">SUM(D45:H45)</f>
        <v>0</v>
      </c>
    </row>
    <row r="46" spans="2:39">
      <c r="B46" s="23"/>
      <c r="C46" s="9" t="s">
        <v>15</v>
      </c>
      <c r="D46" s="12">
        <f>SUM(D44:D45)</f>
        <v>0</v>
      </c>
      <c r="E46" s="12">
        <f t="shared" ref="E46:H46" si="7">SUM(E44:E45)</f>
        <v>0</v>
      </c>
      <c r="F46" s="12">
        <f t="shared" si="7"/>
        <v>0</v>
      </c>
      <c r="G46" s="12">
        <f t="shared" si="7"/>
        <v>0</v>
      </c>
      <c r="H46" s="12">
        <f t="shared" si="7"/>
        <v>0</v>
      </c>
      <c r="J46" s="16">
        <f>SUM(J44:J45)</f>
        <v>0</v>
      </c>
    </row>
    <row r="47" spans="2:39">
      <c r="B47" s="23"/>
      <c r="C47" s="14" t="s">
        <v>72</v>
      </c>
      <c r="D47" s="13" t="s">
        <v>50</v>
      </c>
      <c r="E47" s="10"/>
      <c r="F47" s="10"/>
      <c r="G47" s="10"/>
      <c r="H47" s="10"/>
      <c r="J47" s="15"/>
    </row>
    <row r="48" spans="2:39">
      <c r="B48" s="23"/>
      <c r="C48" s="25" t="s">
        <v>70</v>
      </c>
      <c r="D48" s="15"/>
      <c r="E48" s="15"/>
      <c r="F48" s="15"/>
      <c r="G48" s="15"/>
      <c r="H48" s="15"/>
      <c r="I48" s="35"/>
      <c r="J48" s="15">
        <f t="shared" si="6"/>
        <v>0</v>
      </c>
    </row>
    <row r="49" spans="2:10">
      <c r="B49" s="23"/>
      <c r="C49" s="25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3"/>
      <c r="C50" s="9" t="s">
        <v>16</v>
      </c>
      <c r="D50" s="16">
        <f>SUM(D48:D49)</f>
        <v>0</v>
      </c>
      <c r="E50" s="16">
        <f t="shared" ref="E50:H50" si="8">SUM(E48:E49)</f>
        <v>0</v>
      </c>
      <c r="F50" s="16">
        <f t="shared" si="8"/>
        <v>0</v>
      </c>
      <c r="G50" s="16">
        <f t="shared" si="8"/>
        <v>0</v>
      </c>
      <c r="H50" s="16">
        <f t="shared" si="8"/>
        <v>0</v>
      </c>
      <c r="J50" s="16">
        <f>SUM(J48:J49)</f>
        <v>0</v>
      </c>
    </row>
    <row r="51" spans="2:10">
      <c r="B51" s="23"/>
      <c r="C51" s="14" t="s">
        <v>73</v>
      </c>
      <c r="D51" s="93" t="s">
        <v>5</v>
      </c>
      <c r="E51" s="93" t="s">
        <v>6</v>
      </c>
      <c r="F51" s="93" t="s">
        <v>7</v>
      </c>
      <c r="G51" s="93" t="s">
        <v>8</v>
      </c>
      <c r="H51" s="93" t="s">
        <v>9</v>
      </c>
      <c r="I51" s="74"/>
      <c r="J51" s="76" t="s">
        <v>10</v>
      </c>
    </row>
    <row r="52" spans="2:10">
      <c r="B52" s="23"/>
      <c r="C52" s="69" t="s">
        <v>74</v>
      </c>
      <c r="D52" s="70">
        <v>51865</v>
      </c>
      <c r="E52" s="70">
        <v>17628</v>
      </c>
      <c r="F52" s="70">
        <v>17916</v>
      </c>
      <c r="G52" s="70">
        <v>18212</v>
      </c>
      <c r="H52" s="70">
        <v>20164</v>
      </c>
      <c r="I52" s="72"/>
      <c r="J52" s="70">
        <f t="shared" si="6"/>
        <v>125785</v>
      </c>
    </row>
    <row r="53" spans="2:10">
      <c r="B53" s="23"/>
      <c r="C53" s="88" t="s">
        <v>17</v>
      </c>
      <c r="D53" s="78">
        <f>SUM(D52:D52)</f>
        <v>51865</v>
      </c>
      <c r="E53" s="78">
        <f>SUM(E52:E52)</f>
        <v>17628</v>
      </c>
      <c r="F53" s="78">
        <f>SUM(F52:F52)</f>
        <v>17916</v>
      </c>
      <c r="G53" s="78">
        <f>SUM(G52:G52)</f>
        <v>18212</v>
      </c>
      <c r="H53" s="78">
        <f>SUM(H52:H52)</f>
        <v>20164</v>
      </c>
      <c r="I53" s="71"/>
      <c r="J53" s="78">
        <f>SUM(J52:J52)</f>
        <v>125785</v>
      </c>
    </row>
    <row r="54" spans="2:10">
      <c r="B54" s="23"/>
      <c r="C54" s="14" t="s">
        <v>75</v>
      </c>
      <c r="D54" s="97" t="s">
        <v>5</v>
      </c>
      <c r="E54" s="98" t="s">
        <v>6</v>
      </c>
      <c r="F54" s="98" t="s">
        <v>7</v>
      </c>
      <c r="G54" s="98" t="s">
        <v>8</v>
      </c>
      <c r="H54" s="99" t="s">
        <v>9</v>
      </c>
      <c r="J54" s="15"/>
    </row>
    <row r="55" spans="2:10" ht="45">
      <c r="B55" s="23"/>
      <c r="C55" s="69" t="s">
        <v>76</v>
      </c>
      <c r="D55" s="70">
        <v>500000</v>
      </c>
      <c r="E55" s="70">
        <v>2000000</v>
      </c>
      <c r="F55" s="70">
        <v>4000000</v>
      </c>
      <c r="G55" s="70">
        <v>2000000</v>
      </c>
      <c r="H55" s="70">
        <v>142662</v>
      </c>
      <c r="I55" s="71"/>
      <c r="J55" s="70">
        <f t="shared" ref="J55:J56" si="9">SUM(D55:H55)</f>
        <v>8642662</v>
      </c>
    </row>
    <row r="56" spans="2:10">
      <c r="B56" s="23"/>
      <c r="C56" s="25"/>
      <c r="D56" s="15"/>
      <c r="E56" s="44"/>
      <c r="F56" s="44"/>
      <c r="G56" s="44"/>
      <c r="H56" s="44"/>
      <c r="J56" s="15">
        <f t="shared" si="9"/>
        <v>0</v>
      </c>
    </row>
    <row r="57" spans="2:10">
      <c r="B57" s="23"/>
      <c r="C57" s="10"/>
      <c r="D57" s="15"/>
      <c r="E57" s="11"/>
      <c r="F57" s="11"/>
      <c r="G57" s="11"/>
      <c r="H57" s="11"/>
      <c r="J57" s="15">
        <f t="shared" si="6"/>
        <v>0</v>
      </c>
    </row>
    <row r="58" spans="2:10">
      <c r="B58" s="24"/>
      <c r="C58" s="9" t="s">
        <v>18</v>
      </c>
      <c r="D58" s="78">
        <f>SUM(D55:D57)</f>
        <v>500000</v>
      </c>
      <c r="E58" s="78">
        <f t="shared" ref="E58:H58" si="10">SUM(E55:E57)</f>
        <v>2000000</v>
      </c>
      <c r="F58" s="78">
        <f t="shared" si="10"/>
        <v>4000000</v>
      </c>
      <c r="G58" s="78">
        <f t="shared" si="10"/>
        <v>2000000</v>
      </c>
      <c r="H58" s="78">
        <f t="shared" si="10"/>
        <v>142662</v>
      </c>
      <c r="I58" s="71"/>
      <c r="J58" s="78">
        <f>SUM(J55:J57)</f>
        <v>8642662</v>
      </c>
    </row>
    <row r="59" spans="2:10">
      <c r="B59" s="24"/>
      <c r="C59" s="9"/>
      <c r="D59" s="78"/>
      <c r="E59" s="78"/>
      <c r="F59" s="78"/>
      <c r="G59" s="78"/>
      <c r="H59" s="78"/>
      <c r="I59" s="71"/>
      <c r="J59" s="78"/>
    </row>
    <row r="60" spans="2:10">
      <c r="B60" s="24"/>
      <c r="C60" s="9" t="s">
        <v>19</v>
      </c>
      <c r="D60" s="78">
        <f>SUM(D58,D53,D50,D46,D42,D38,D22)</f>
        <v>798343</v>
      </c>
      <c r="E60" s="78">
        <f>SUM(E58,E53,E50,E46,E42,E38,E22)</f>
        <v>2307919</v>
      </c>
      <c r="F60" s="78">
        <f>SUM(F58,F53,F50,F46,F42,F38,F22)</f>
        <v>4295713.5</v>
      </c>
      <c r="G60" s="78">
        <f>SUM(G58,G53,G50,G46,G42,G38,G22)</f>
        <v>2304068</v>
      </c>
      <c r="H60" s="78">
        <f>SUM(H58,H53,H50,H46,H42,H38,H22)</f>
        <v>450745</v>
      </c>
      <c r="I60" s="71"/>
      <c r="J60" s="78">
        <f>SUM(D60:H60)</f>
        <v>10156788.5</v>
      </c>
    </row>
    <row r="61" spans="2:10">
      <c r="B61" s="6"/>
      <c r="D61"/>
      <c r="E61"/>
      <c r="H61"/>
      <c r="I61"/>
      <c r="J61" t="s">
        <v>20</v>
      </c>
    </row>
    <row r="62" spans="2:10" ht="30">
      <c r="B62" s="66" t="s">
        <v>77</v>
      </c>
      <c r="C62" s="17" t="s">
        <v>77</v>
      </c>
      <c r="D62" s="18"/>
      <c r="E62" s="18"/>
      <c r="F62" s="18"/>
      <c r="G62" s="18"/>
      <c r="H62" s="18"/>
      <c r="I62"/>
      <c r="J62" s="18" t="s">
        <v>20</v>
      </c>
    </row>
    <row r="63" spans="2:10" ht="60">
      <c r="B63" s="23"/>
      <c r="C63" s="69" t="s">
        <v>78</v>
      </c>
      <c r="D63" s="106">
        <v>78754</v>
      </c>
      <c r="E63" s="106">
        <v>78754</v>
      </c>
      <c r="F63" s="106">
        <v>78754</v>
      </c>
      <c r="G63" s="106">
        <v>78754</v>
      </c>
      <c r="H63" s="106">
        <v>78754</v>
      </c>
      <c r="I63" s="71"/>
      <c r="J63" s="70">
        <f>SUM(D63:H63)</f>
        <v>393770</v>
      </c>
    </row>
    <row r="64" spans="2:10" ht="60">
      <c r="B64" s="23"/>
      <c r="C64" s="69" t="s">
        <v>79</v>
      </c>
      <c r="D64" s="83"/>
      <c r="E64" s="83"/>
      <c r="F64" s="83"/>
      <c r="G64" s="83"/>
      <c r="H64" s="83"/>
      <c r="I64" s="71"/>
      <c r="J64" s="70">
        <f t="shared" ref="J64" si="11">SUM(D64:H64)</f>
        <v>0</v>
      </c>
    </row>
    <row r="65" spans="2:10">
      <c r="B65" s="24"/>
      <c r="C65" s="9" t="s">
        <v>21</v>
      </c>
      <c r="D65" s="78">
        <f>SUM(D63:D64)</f>
        <v>78754</v>
      </c>
      <c r="E65" s="78">
        <f t="shared" ref="E65:H65" si="12">SUM(E63:E64)</f>
        <v>78754</v>
      </c>
      <c r="F65" s="78">
        <f t="shared" si="12"/>
        <v>78754</v>
      </c>
      <c r="G65" s="78">
        <f t="shared" si="12"/>
        <v>78754</v>
      </c>
      <c r="H65" s="78">
        <f t="shared" si="12"/>
        <v>78754</v>
      </c>
      <c r="I65" s="71"/>
      <c r="J65" s="78">
        <f>SUM(J63:J64)</f>
        <v>393770</v>
      </c>
    </row>
    <row r="66" spans="2:10" ht="15.75" thickBot="1">
      <c r="B66" s="6"/>
      <c r="D66" s="71"/>
      <c r="E66" s="71"/>
      <c r="F66" s="71"/>
      <c r="G66" s="71"/>
      <c r="H66" s="71"/>
      <c r="I66" s="71"/>
      <c r="J66" s="71" t="s">
        <v>20</v>
      </c>
    </row>
    <row r="67" spans="2:10" s="1" customFormat="1" ht="30.75" thickBot="1">
      <c r="B67" s="19" t="s">
        <v>22</v>
      </c>
      <c r="C67" s="19"/>
      <c r="D67" s="79">
        <f>SUM(D65,D60)</f>
        <v>877097</v>
      </c>
      <c r="E67" s="79">
        <f t="shared" ref="E67:J67" si="13">SUM(E65,E60)</f>
        <v>2386673</v>
      </c>
      <c r="F67" s="79">
        <f t="shared" si="13"/>
        <v>4374467.5</v>
      </c>
      <c r="G67" s="79">
        <f t="shared" si="13"/>
        <v>2382822</v>
      </c>
      <c r="H67" s="79">
        <f t="shared" si="13"/>
        <v>529499</v>
      </c>
      <c r="I67" s="71"/>
      <c r="J67" s="79">
        <f t="shared" si="13"/>
        <v>10550558.5</v>
      </c>
    </row>
    <row r="68" spans="2:10">
      <c r="B68" s="6"/>
    </row>
    <row r="69" spans="2:10">
      <c r="B69" s="6"/>
    </row>
    <row r="70" spans="2:10">
      <c r="B70" s="6"/>
    </row>
    <row r="71" spans="2:10">
      <c r="B71" s="6"/>
    </row>
    <row r="72" spans="2:10">
      <c r="B72" s="6"/>
    </row>
    <row r="73" spans="2:10">
      <c r="B73" s="6"/>
    </row>
    <row r="74" spans="2:10">
      <c r="B74" s="6"/>
    </row>
    <row r="75" spans="2:10">
      <c r="B75" s="6"/>
    </row>
    <row r="76" spans="2:10">
      <c r="B76" s="6"/>
    </row>
    <row r="77" spans="2:10">
      <c r="B77" s="6"/>
    </row>
    <row r="78" spans="2:10">
      <c r="B78" s="6"/>
    </row>
    <row r="79" spans="2:10">
      <c r="B79" s="6"/>
    </row>
    <row r="80" spans="2:10">
      <c r="B80" s="6"/>
    </row>
    <row r="81" spans="2:2">
      <c r="B81" s="6"/>
    </row>
    <row r="82" spans="2:2">
      <c r="B82" s="6"/>
    </row>
  </sheetData>
  <pageMargins left="0.7" right="0.7" top="0.75" bottom="0.75" header="0.3" footer="0.3"/>
  <pageSetup scale="97" fitToHeight="0" orientation="landscape" r:id="rId1"/>
  <ignoredErrors>
    <ignoredError sqref="J48 J5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B2:AM80"/>
  <sheetViews>
    <sheetView showGridLines="0" zoomScale="85" zoomScaleNormal="85" workbookViewId="0">
      <pane xSplit="3" ySplit="6" topLeftCell="D7" activePane="bottomRight" state="frozen"/>
      <selection pane="bottomRight" activeCell="L31" sqref="L31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>
      <c r="B2" s="30" t="s">
        <v>34</v>
      </c>
    </row>
    <row r="3" spans="2:39">
      <c r="B3" s="5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97" t="s">
        <v>5</v>
      </c>
      <c r="E7" s="98" t="s">
        <v>6</v>
      </c>
      <c r="F7" s="98" t="s">
        <v>7</v>
      </c>
      <c r="G7" s="98" t="s">
        <v>8</v>
      </c>
      <c r="H7" s="99" t="s">
        <v>9</v>
      </c>
      <c r="I7" s="7"/>
      <c r="J7" s="105" t="s">
        <v>80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30.75">
      <c r="B8" s="68"/>
      <c r="C8" s="110" t="s">
        <v>37</v>
      </c>
      <c r="D8" s="70">
        <v>2100</v>
      </c>
      <c r="E8" s="70">
        <v>2142</v>
      </c>
      <c r="F8" s="70">
        <v>2184</v>
      </c>
      <c r="G8" s="70">
        <v>2226</v>
      </c>
      <c r="H8" s="70">
        <v>2286</v>
      </c>
      <c r="I8" s="71"/>
      <c r="J8" s="70">
        <f>SUM(D8:H8)</f>
        <v>10938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33" customHeight="1">
      <c r="B9" s="68"/>
      <c r="C9" s="111" t="s">
        <v>38</v>
      </c>
      <c r="D9" s="70">
        <v>3800</v>
      </c>
      <c r="E9" s="70">
        <v>3876</v>
      </c>
      <c r="F9" s="70">
        <v>3952</v>
      </c>
      <c r="G9" s="70">
        <v>4028</v>
      </c>
      <c r="H9" s="70">
        <v>4104</v>
      </c>
      <c r="I9" s="71"/>
      <c r="J9" s="70">
        <f t="shared" ref="J9:J10" si="0">SUM(D9:H9)</f>
        <v>19760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30.75">
      <c r="B10" s="68"/>
      <c r="C10" s="111" t="s">
        <v>81</v>
      </c>
      <c r="D10" s="70">
        <v>11414</v>
      </c>
      <c r="E10" s="70">
        <v>11644</v>
      </c>
      <c r="F10" s="70">
        <v>11873</v>
      </c>
      <c r="G10" s="70">
        <v>12106</v>
      </c>
      <c r="H10" s="70">
        <v>12342</v>
      </c>
      <c r="I10" s="72"/>
      <c r="J10" s="70">
        <f>SUM(D10:H10)</f>
        <v>59379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s="5" customFormat="1" ht="30.75">
      <c r="B11" s="68"/>
      <c r="C11" s="112" t="s">
        <v>41</v>
      </c>
      <c r="D11" s="70">
        <v>11537</v>
      </c>
      <c r="E11" s="70">
        <v>11771</v>
      </c>
      <c r="F11" s="70">
        <v>12001.5</v>
      </c>
      <c r="G11" s="70">
        <v>12233</v>
      </c>
      <c r="H11" s="70">
        <v>12464</v>
      </c>
      <c r="I11" s="71"/>
      <c r="J11" s="70">
        <f>SUM(D11:H11)</f>
        <v>60006.5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2:39" s="5" customFormat="1" ht="30.75">
      <c r="B12" s="68"/>
      <c r="C12" s="111" t="s">
        <v>42</v>
      </c>
      <c r="D12" s="70">
        <v>19288</v>
      </c>
      <c r="E12" s="70">
        <v>39353</v>
      </c>
      <c r="F12" s="70">
        <v>40124</v>
      </c>
      <c r="G12" s="70">
        <v>40896</v>
      </c>
      <c r="H12" s="70">
        <v>41667</v>
      </c>
      <c r="I12" s="72"/>
      <c r="J12" s="70">
        <f t="shared" ref="J12:J18" si="1">SUM(D12:H12)</f>
        <v>181328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2:39" s="5" customFormat="1" ht="27" customHeight="1">
      <c r="B13" s="68"/>
      <c r="C13" s="111" t="s">
        <v>82</v>
      </c>
      <c r="D13" s="70"/>
      <c r="E13" s="70">
        <v>15741</v>
      </c>
      <c r="F13" s="70">
        <v>16050</v>
      </c>
      <c r="G13" s="70">
        <v>16358</v>
      </c>
      <c r="H13" s="70">
        <v>16667</v>
      </c>
      <c r="I13" s="71"/>
      <c r="J13" s="70">
        <f t="shared" si="1"/>
        <v>64816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2:39" ht="30" customHeight="1">
      <c r="B14" s="23"/>
      <c r="C14" s="111" t="s">
        <v>83</v>
      </c>
      <c r="D14" s="70">
        <v>11177</v>
      </c>
      <c r="E14" s="70">
        <v>11401</v>
      </c>
      <c r="F14" s="70">
        <v>11624</v>
      </c>
      <c r="G14" s="70">
        <v>11848</v>
      </c>
      <c r="H14" s="70">
        <v>12072</v>
      </c>
      <c r="I14" s="71"/>
      <c r="J14" s="70">
        <f t="shared" si="1"/>
        <v>58122</v>
      </c>
    </row>
    <row r="15" spans="2:39" ht="19.5" customHeight="1">
      <c r="B15" s="23"/>
      <c r="C15" s="111" t="s">
        <v>46</v>
      </c>
      <c r="D15" s="70">
        <v>1521</v>
      </c>
      <c r="E15" s="70">
        <v>1552</v>
      </c>
      <c r="F15" s="70">
        <v>949</v>
      </c>
      <c r="G15" s="70">
        <v>968</v>
      </c>
      <c r="H15" s="70">
        <v>986</v>
      </c>
      <c r="I15" s="72"/>
      <c r="J15" s="70">
        <f t="shared" si="1"/>
        <v>5976</v>
      </c>
    </row>
    <row r="16" spans="2:39" ht="30.75">
      <c r="B16" s="23"/>
      <c r="C16" s="111" t="s">
        <v>47</v>
      </c>
      <c r="D16" s="70">
        <v>1268</v>
      </c>
      <c r="E16" s="70">
        <v>1293</v>
      </c>
      <c r="F16" s="70">
        <v>1319</v>
      </c>
      <c r="G16" s="70">
        <v>1344</v>
      </c>
      <c r="H16" s="70">
        <v>1369</v>
      </c>
      <c r="I16" s="71"/>
      <c r="J16" s="70">
        <f t="shared" si="1"/>
        <v>6593</v>
      </c>
    </row>
    <row r="17" spans="2:39" ht="29.25" customHeight="1">
      <c r="B17" s="23"/>
      <c r="C17" s="111" t="s">
        <v>48</v>
      </c>
      <c r="D17" s="108">
        <v>3263</v>
      </c>
      <c r="E17" s="109">
        <v>3327</v>
      </c>
      <c r="F17" s="109">
        <v>2780</v>
      </c>
      <c r="G17" s="109">
        <v>2829</v>
      </c>
      <c r="H17" s="109">
        <v>2874</v>
      </c>
      <c r="I17" s="71"/>
      <c r="J17" s="70">
        <f t="shared" si="1"/>
        <v>15073</v>
      </c>
    </row>
    <row r="18" spans="2:39" s="5" customFormat="1" ht="30.75">
      <c r="B18" s="67"/>
      <c r="C18" s="111" t="s">
        <v>49</v>
      </c>
      <c r="D18" s="70">
        <v>976</v>
      </c>
      <c r="E18" s="70">
        <v>995</v>
      </c>
      <c r="F18" s="70"/>
      <c r="G18" s="70"/>
      <c r="H18" s="70"/>
      <c r="I18" s="72"/>
      <c r="J18" s="70">
        <f t="shared" si="1"/>
        <v>1971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2:39">
      <c r="B19" s="23"/>
      <c r="C19" s="111" t="s">
        <v>50</v>
      </c>
      <c r="D19" s="70"/>
      <c r="E19" s="70"/>
      <c r="F19" s="70"/>
      <c r="G19" s="70"/>
      <c r="H19" s="70"/>
      <c r="I19" s="72"/>
      <c r="J19" s="70"/>
    </row>
    <row r="20" spans="2:39">
      <c r="B20" s="23"/>
      <c r="C20" s="77" t="s">
        <v>12</v>
      </c>
      <c r="D20" s="73">
        <f>SUM(D8:D19)</f>
        <v>66344</v>
      </c>
      <c r="E20" s="73">
        <f>SUM(E8:E19)</f>
        <v>103095</v>
      </c>
      <c r="F20" s="73">
        <f>SUM(F8:F19)</f>
        <v>102856.5</v>
      </c>
      <c r="G20" s="73">
        <f>SUM(G8:G19)</f>
        <v>104836</v>
      </c>
      <c r="H20" s="73">
        <f>SUM(H8:H19)</f>
        <v>106831</v>
      </c>
      <c r="I20" s="74" t="e">
        <f>SUM(#REF!)</f>
        <v>#REF!</v>
      </c>
      <c r="J20" s="73">
        <f>SUM(J8:J19)</f>
        <v>483962.5</v>
      </c>
    </row>
    <row r="21" spans="2:39">
      <c r="B21" s="23"/>
      <c r="C21" s="14" t="s">
        <v>51</v>
      </c>
      <c r="D21" s="97" t="s">
        <v>5</v>
      </c>
      <c r="E21" s="98" t="s">
        <v>6</v>
      </c>
      <c r="F21" s="98" t="s">
        <v>7</v>
      </c>
      <c r="G21" s="98" t="s">
        <v>8</v>
      </c>
      <c r="H21" s="99" t="s">
        <v>9</v>
      </c>
      <c r="J21" s="105" t="s">
        <v>10</v>
      </c>
    </row>
    <row r="22" spans="2:39" ht="30.75">
      <c r="B22" s="23"/>
      <c r="C22" s="110" t="s">
        <v>52</v>
      </c>
      <c r="D22" s="70">
        <v>1480</v>
      </c>
      <c r="E22" s="70">
        <v>1510</v>
      </c>
      <c r="F22" s="70">
        <v>1539</v>
      </c>
      <c r="G22" s="70">
        <v>1569</v>
      </c>
      <c r="H22" s="70">
        <v>1598</v>
      </c>
      <c r="I22" s="71"/>
      <c r="J22" s="70">
        <f t="shared" ref="J22:J32" si="2">SUM(D22:H22)</f>
        <v>7696</v>
      </c>
    </row>
    <row r="23" spans="2:39" ht="27" customHeight="1">
      <c r="B23" s="23"/>
      <c r="C23" s="111" t="s">
        <v>53</v>
      </c>
      <c r="D23" s="70">
        <v>2470</v>
      </c>
      <c r="E23" s="70">
        <v>2520</v>
      </c>
      <c r="F23" s="70">
        <v>2570</v>
      </c>
      <c r="G23" s="70">
        <v>2620</v>
      </c>
      <c r="H23" s="70">
        <v>2668</v>
      </c>
      <c r="I23" s="71"/>
      <c r="J23" s="70">
        <f t="shared" si="2"/>
        <v>12848</v>
      </c>
    </row>
    <row r="24" spans="2:39" ht="30.75">
      <c r="B24" s="23"/>
      <c r="C24" s="111" t="s">
        <v>84</v>
      </c>
      <c r="D24" s="108">
        <v>10200</v>
      </c>
      <c r="E24" s="109">
        <v>10403</v>
      </c>
      <c r="F24" s="109">
        <v>10117</v>
      </c>
      <c r="G24" s="109">
        <v>10311</v>
      </c>
      <c r="H24" s="109">
        <v>10504</v>
      </c>
      <c r="I24" s="71"/>
      <c r="J24" s="70">
        <f t="shared" si="2"/>
        <v>51535</v>
      </c>
    </row>
    <row r="25" spans="2:39" ht="30.75">
      <c r="B25" s="23"/>
      <c r="C25" s="112" t="s">
        <v>56</v>
      </c>
      <c r="D25" s="70">
        <v>9871</v>
      </c>
      <c r="E25" s="70">
        <v>10069</v>
      </c>
      <c r="F25" s="70">
        <v>10266</v>
      </c>
      <c r="G25" s="70">
        <v>10464</v>
      </c>
      <c r="H25" s="70">
        <v>10660</v>
      </c>
      <c r="I25" s="72"/>
      <c r="J25" s="70">
        <f t="shared" si="2"/>
        <v>51330</v>
      </c>
    </row>
    <row r="26" spans="2:39" ht="30.75">
      <c r="B26" s="23"/>
      <c r="C26" s="111" t="s">
        <v>57</v>
      </c>
      <c r="D26" s="70">
        <v>16187</v>
      </c>
      <c r="E26" s="70">
        <v>33021</v>
      </c>
      <c r="F26" s="70">
        <v>33668</v>
      </c>
      <c r="G26" s="70">
        <v>34316</v>
      </c>
      <c r="H26" s="70">
        <v>34960</v>
      </c>
      <c r="I26" s="71"/>
      <c r="J26" s="70">
        <f t="shared" si="2"/>
        <v>152152</v>
      </c>
    </row>
    <row r="27" spans="2:39" ht="30.75">
      <c r="B27" s="23"/>
      <c r="C27" s="111" t="s">
        <v>85</v>
      </c>
      <c r="D27" s="70"/>
      <c r="E27" s="70">
        <v>13208</v>
      </c>
      <c r="F27" s="70">
        <v>13467</v>
      </c>
      <c r="G27" s="70">
        <v>13726</v>
      </c>
      <c r="H27" s="70">
        <v>13986</v>
      </c>
      <c r="I27" s="72"/>
      <c r="J27" s="70">
        <f t="shared" si="2"/>
        <v>54387</v>
      </c>
    </row>
    <row r="28" spans="2:39" ht="32.25" customHeight="1">
      <c r="B28" s="23"/>
      <c r="C28" s="111" t="s">
        <v>86</v>
      </c>
      <c r="D28" s="70">
        <v>8533</v>
      </c>
      <c r="E28" s="70">
        <v>8704</v>
      </c>
      <c r="F28" s="70">
        <v>8874</v>
      </c>
      <c r="G28" s="70">
        <v>9045</v>
      </c>
      <c r="H28" s="70">
        <v>9216</v>
      </c>
      <c r="I28" s="71"/>
      <c r="J28" s="70">
        <f t="shared" si="2"/>
        <v>44372</v>
      </c>
    </row>
    <row r="29" spans="2:39">
      <c r="B29" s="23"/>
      <c r="C29" s="111" t="s">
        <v>61</v>
      </c>
      <c r="D29" s="70">
        <v>1202</v>
      </c>
      <c r="E29" s="70">
        <v>1226</v>
      </c>
      <c r="F29" s="70">
        <v>750</v>
      </c>
      <c r="G29" s="70">
        <v>760</v>
      </c>
      <c r="H29" s="70">
        <v>779</v>
      </c>
      <c r="I29" s="71"/>
      <c r="J29" s="70">
        <f t="shared" si="2"/>
        <v>4717</v>
      </c>
    </row>
    <row r="30" spans="2:39" ht="30.75">
      <c r="B30" s="23"/>
      <c r="C30" s="111" t="s">
        <v>62</v>
      </c>
      <c r="D30" s="70">
        <v>935</v>
      </c>
      <c r="E30" s="70">
        <v>953</v>
      </c>
      <c r="F30" s="70">
        <v>972</v>
      </c>
      <c r="G30" s="70">
        <v>991</v>
      </c>
      <c r="H30" s="70">
        <v>1007</v>
      </c>
      <c r="I30" s="71"/>
      <c r="J30" s="70">
        <f t="shared" si="2"/>
        <v>4858</v>
      </c>
    </row>
    <row r="31" spans="2:39" s="5" customFormat="1" ht="28.5" customHeight="1">
      <c r="B31" s="67"/>
      <c r="C31" s="111" t="s">
        <v>63</v>
      </c>
      <c r="D31" s="108">
        <v>2112</v>
      </c>
      <c r="E31" s="109">
        <v>2155</v>
      </c>
      <c r="F31" s="109">
        <v>2199</v>
      </c>
      <c r="G31" s="109">
        <v>2241</v>
      </c>
      <c r="H31" s="109">
        <v>2283</v>
      </c>
      <c r="I31" s="71"/>
      <c r="J31" s="70">
        <f t="shared" si="2"/>
        <v>10990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2:39" ht="30.75">
      <c r="B32" s="23"/>
      <c r="C32" s="111" t="s">
        <v>64</v>
      </c>
      <c r="D32" s="70">
        <v>777</v>
      </c>
      <c r="E32" s="70">
        <v>792</v>
      </c>
      <c r="F32" s="70"/>
      <c r="G32" s="70"/>
      <c r="H32" s="70"/>
      <c r="I32" s="72"/>
      <c r="J32" s="70">
        <f t="shared" si="2"/>
        <v>1569</v>
      </c>
    </row>
    <row r="33" spans="2:10">
      <c r="B33" s="23"/>
      <c r="C33" s="69"/>
      <c r="D33" s="70"/>
      <c r="E33" s="70"/>
      <c r="F33" s="70"/>
      <c r="G33" s="70"/>
      <c r="H33" s="70"/>
      <c r="J33" s="70"/>
    </row>
    <row r="34" spans="2:10">
      <c r="B34" s="23"/>
      <c r="C34" s="77" t="s">
        <v>13</v>
      </c>
      <c r="D34" s="73">
        <f>SUM(D22:D33)</f>
        <v>53767</v>
      </c>
      <c r="E34" s="73">
        <f>SUM(E22:E33)</f>
        <v>84561</v>
      </c>
      <c r="F34" s="73">
        <f>SUM(F22:F33)</f>
        <v>84422</v>
      </c>
      <c r="G34" s="73">
        <f>SUM(G22:G33)</f>
        <v>86043</v>
      </c>
      <c r="H34" s="73">
        <f>SUM(H22:H33)</f>
        <v>87661</v>
      </c>
      <c r="I34" s="74">
        <f>SUM(I33:I33)</f>
        <v>0</v>
      </c>
      <c r="J34" s="73">
        <f>SUM(J22:J33)</f>
        <v>396454</v>
      </c>
    </row>
    <row r="35" spans="2:10">
      <c r="B35" s="23"/>
      <c r="C35" s="14" t="s">
        <v>87</v>
      </c>
      <c r="D35" s="97" t="s">
        <v>5</v>
      </c>
      <c r="E35" s="98" t="s">
        <v>6</v>
      </c>
      <c r="F35" s="98" t="s">
        <v>7</v>
      </c>
      <c r="G35" s="98" t="s">
        <v>8</v>
      </c>
      <c r="H35" s="99" t="s">
        <v>9</v>
      </c>
      <c r="J35" s="105" t="s">
        <v>10</v>
      </c>
    </row>
    <row r="36" spans="2:10" ht="60">
      <c r="B36" s="23"/>
      <c r="C36" s="10" t="s">
        <v>88</v>
      </c>
      <c r="D36" s="81">
        <v>6000</v>
      </c>
      <c r="E36" s="81">
        <v>6000</v>
      </c>
      <c r="F36" s="81">
        <v>6000</v>
      </c>
      <c r="G36" s="81">
        <v>6000</v>
      </c>
      <c r="H36" s="81">
        <v>6000</v>
      </c>
      <c r="I36" s="71"/>
      <c r="J36" s="70">
        <f>SUM(D36:H36)</f>
        <v>30000</v>
      </c>
    </row>
    <row r="37" spans="2:10" ht="30">
      <c r="B37" s="23"/>
      <c r="C37" s="10" t="s">
        <v>68</v>
      </c>
      <c r="D37" s="70">
        <v>3000</v>
      </c>
      <c r="E37" s="70"/>
      <c r="F37" s="70">
        <v>3000</v>
      </c>
      <c r="G37" s="70"/>
      <c r="H37" s="70"/>
      <c r="I37" s="71"/>
      <c r="J37" s="70">
        <f>SUM(D37:H37)</f>
        <v>6000</v>
      </c>
    </row>
    <row r="38" spans="2:10">
      <c r="B38" s="23"/>
      <c r="C38" s="77" t="s">
        <v>14</v>
      </c>
      <c r="D38" s="73">
        <f>SUM(D36:D37)</f>
        <v>9000</v>
      </c>
      <c r="E38" s="73">
        <f>SUM(E36:E37)</f>
        <v>6000</v>
      </c>
      <c r="F38" s="73">
        <f>SUM(F36:F37)</f>
        <v>9000</v>
      </c>
      <c r="G38" s="73">
        <f>SUM(G36:G37)</f>
        <v>6000</v>
      </c>
      <c r="H38" s="73">
        <f>SUM(H36:H37)</f>
        <v>6000</v>
      </c>
      <c r="I38" s="74"/>
      <c r="J38" s="73">
        <f>SUM(J36:J37)</f>
        <v>36000</v>
      </c>
    </row>
    <row r="39" spans="2:10">
      <c r="B39" s="23"/>
      <c r="C39" s="14" t="s">
        <v>69</v>
      </c>
      <c r="D39" s="15"/>
      <c r="E39" s="10"/>
      <c r="F39" s="10"/>
      <c r="G39" s="10"/>
      <c r="H39" s="10"/>
      <c r="J39" s="15" t="s">
        <v>20</v>
      </c>
    </row>
    <row r="40" spans="2:10">
      <c r="B40" s="23"/>
      <c r="C40" s="69" t="s">
        <v>70</v>
      </c>
      <c r="D40" s="15"/>
      <c r="E40" s="10"/>
      <c r="F40" s="10"/>
      <c r="G40" s="10"/>
      <c r="H40" s="10"/>
      <c r="J40" s="15">
        <f>SUM(D40:H40)</f>
        <v>0</v>
      </c>
    </row>
    <row r="41" spans="2:10">
      <c r="B41" s="23"/>
      <c r="C41" s="28" t="s">
        <v>71</v>
      </c>
      <c r="D41" s="13" t="s">
        <v>50</v>
      </c>
      <c r="E41" s="10"/>
      <c r="F41" s="10"/>
      <c r="G41" s="10"/>
      <c r="H41" s="10"/>
      <c r="J41" s="15">
        <f t="shared" ref="J41:J62" si="3">SUM(D41:H41)</f>
        <v>0</v>
      </c>
    </row>
    <row r="42" spans="2:10">
      <c r="B42" s="23"/>
      <c r="C42" s="9" t="s">
        <v>15</v>
      </c>
      <c r="D42" s="12">
        <f>SUM(D40:D41)</f>
        <v>0</v>
      </c>
      <c r="E42" s="12">
        <f t="shared" ref="E42:H42" si="4">SUM(E40:E41)</f>
        <v>0</v>
      </c>
      <c r="F42" s="12">
        <f t="shared" si="4"/>
        <v>0</v>
      </c>
      <c r="G42" s="12">
        <f t="shared" si="4"/>
        <v>0</v>
      </c>
      <c r="H42" s="12">
        <f t="shared" si="4"/>
        <v>0</v>
      </c>
      <c r="J42" s="16">
        <f>SUM(J40:J41)</f>
        <v>0</v>
      </c>
    </row>
    <row r="43" spans="2:10">
      <c r="B43" s="23"/>
      <c r="C43" s="14" t="s">
        <v>72</v>
      </c>
      <c r="D43" s="13" t="s">
        <v>50</v>
      </c>
      <c r="E43" s="10"/>
      <c r="F43" s="10"/>
      <c r="G43" s="10"/>
      <c r="H43" s="10"/>
      <c r="J43" s="15"/>
    </row>
    <row r="44" spans="2:10">
      <c r="B44" s="23"/>
      <c r="C44" s="69" t="s">
        <v>70</v>
      </c>
      <c r="D44" s="15"/>
      <c r="E44" s="15"/>
      <c r="F44" s="15"/>
      <c r="G44" s="15"/>
      <c r="H44" s="15"/>
      <c r="I44" s="35">
        <v>5000</v>
      </c>
      <c r="J44" s="15">
        <f t="shared" si="3"/>
        <v>0</v>
      </c>
    </row>
    <row r="45" spans="2:10">
      <c r="B45" s="23"/>
      <c r="C45" s="25"/>
      <c r="D45" s="15"/>
      <c r="E45" s="11"/>
      <c r="F45" s="11"/>
      <c r="G45" s="11"/>
      <c r="H45" s="11"/>
      <c r="J45" s="15">
        <f t="shared" si="3"/>
        <v>0</v>
      </c>
    </row>
    <row r="46" spans="2:10">
      <c r="B46" s="23"/>
      <c r="C46" s="9" t="s">
        <v>16</v>
      </c>
      <c r="D46" s="16">
        <f>SUM(D44:D45)</f>
        <v>0</v>
      </c>
      <c r="E46" s="16">
        <f t="shared" ref="E46:H46" si="5">SUM(E44:E45)</f>
        <v>0</v>
      </c>
      <c r="F46" s="16">
        <f t="shared" si="5"/>
        <v>0</v>
      </c>
      <c r="G46" s="16">
        <f t="shared" si="5"/>
        <v>0</v>
      </c>
      <c r="H46" s="16">
        <f t="shared" si="5"/>
        <v>0</v>
      </c>
      <c r="J46" s="16">
        <f>SUM(J44:J45)</f>
        <v>0</v>
      </c>
    </row>
    <row r="47" spans="2:10">
      <c r="B47" s="23"/>
      <c r="C47" s="14" t="s">
        <v>73</v>
      </c>
      <c r="D47" s="13" t="s">
        <v>50</v>
      </c>
      <c r="E47" s="10"/>
      <c r="F47" s="10"/>
      <c r="G47" s="10"/>
      <c r="H47" s="10"/>
      <c r="J47" s="15"/>
    </row>
    <row r="48" spans="2:10">
      <c r="B48" s="23"/>
      <c r="C48" s="80" t="s">
        <v>70</v>
      </c>
      <c r="D48" s="15"/>
      <c r="E48" s="15"/>
      <c r="F48" s="15"/>
      <c r="G48" s="15"/>
      <c r="H48" s="15"/>
      <c r="I48" s="35"/>
      <c r="J48" s="15">
        <f t="shared" si="3"/>
        <v>0</v>
      </c>
    </row>
    <row r="49" spans="2:10">
      <c r="B49" s="23"/>
      <c r="C49" s="13"/>
      <c r="D49" s="15"/>
      <c r="E49" s="15"/>
      <c r="F49" s="15"/>
      <c r="G49" s="15"/>
      <c r="H49" s="15"/>
      <c r="I49" s="35"/>
      <c r="J49" s="15">
        <f t="shared" si="3"/>
        <v>0</v>
      </c>
    </row>
    <row r="50" spans="2:10">
      <c r="B50" s="23"/>
      <c r="C50" s="13"/>
      <c r="D50" s="15"/>
      <c r="E50" s="15"/>
      <c r="F50" s="15"/>
      <c r="G50" s="15"/>
      <c r="H50" s="15"/>
      <c r="I50" s="35"/>
      <c r="J50" s="15">
        <f t="shared" si="3"/>
        <v>0</v>
      </c>
    </row>
    <row r="51" spans="2:10">
      <c r="B51" s="23"/>
      <c r="C51" s="57"/>
      <c r="D51" s="15"/>
      <c r="E51" s="15"/>
      <c r="F51" s="15"/>
      <c r="G51" s="15"/>
      <c r="H51" s="15"/>
      <c r="I51" s="35"/>
      <c r="J51" s="15">
        <f t="shared" si="3"/>
        <v>0</v>
      </c>
    </row>
    <row r="52" spans="2:10">
      <c r="B52" s="23"/>
      <c r="C52" s="25"/>
      <c r="D52" s="15"/>
      <c r="E52" s="11"/>
      <c r="F52" s="11"/>
      <c r="G52" s="11"/>
      <c r="H52" s="11"/>
      <c r="J52" s="15">
        <f t="shared" si="3"/>
        <v>0</v>
      </c>
    </row>
    <row r="53" spans="2:10">
      <c r="B53" s="23"/>
      <c r="C53" s="9" t="s">
        <v>17</v>
      </c>
      <c r="D53" s="16">
        <f>SUM(D48:D52)</f>
        <v>0</v>
      </c>
      <c r="E53" s="16">
        <f t="shared" ref="E53:H53" si="6">SUM(E48:E52)</f>
        <v>0</v>
      </c>
      <c r="F53" s="16">
        <f t="shared" si="6"/>
        <v>0</v>
      </c>
      <c r="G53" s="16">
        <f t="shared" si="6"/>
        <v>0</v>
      </c>
      <c r="H53" s="16">
        <f t="shared" si="6"/>
        <v>0</v>
      </c>
      <c r="J53" s="16">
        <f>SUM(J48:J52)</f>
        <v>0</v>
      </c>
    </row>
    <row r="54" spans="2:10">
      <c r="B54" s="23"/>
      <c r="C54" s="14" t="s">
        <v>75</v>
      </c>
      <c r="D54" s="97" t="s">
        <v>5</v>
      </c>
      <c r="E54" s="98" t="s">
        <v>6</v>
      </c>
      <c r="F54" s="98" t="s">
        <v>7</v>
      </c>
      <c r="G54" s="98" t="s">
        <v>8</v>
      </c>
      <c r="H54" s="99" t="s">
        <v>9</v>
      </c>
      <c r="J54" s="15"/>
    </row>
    <row r="55" spans="2:10">
      <c r="B55" s="23"/>
      <c r="C55" s="107" t="s">
        <v>89</v>
      </c>
      <c r="D55" s="70">
        <v>500000</v>
      </c>
      <c r="E55" s="70">
        <v>2000000</v>
      </c>
      <c r="F55" s="70">
        <v>4000000</v>
      </c>
      <c r="G55" s="70">
        <v>2000000</v>
      </c>
      <c r="H55" s="70">
        <v>300000</v>
      </c>
      <c r="I55" s="72">
        <v>375000</v>
      </c>
      <c r="J55" s="70">
        <f t="shared" si="3"/>
        <v>8800000</v>
      </c>
    </row>
    <row r="56" spans="2:10">
      <c r="B56" s="23"/>
      <c r="C56" s="25"/>
      <c r="D56" s="15"/>
      <c r="E56" s="15"/>
      <c r="F56" s="15"/>
      <c r="G56" s="15"/>
      <c r="H56" s="15"/>
      <c r="I56" s="35">
        <v>781250</v>
      </c>
      <c r="J56" s="15">
        <f t="shared" si="3"/>
        <v>0</v>
      </c>
    </row>
    <row r="57" spans="2:10">
      <c r="B57" s="24"/>
      <c r="C57" s="25"/>
      <c r="D57" s="15"/>
      <c r="E57" s="15"/>
      <c r="F57" s="15"/>
      <c r="G57" s="15"/>
      <c r="H57" s="15"/>
      <c r="I57" s="35">
        <v>2083335</v>
      </c>
      <c r="J57" s="15">
        <f t="shared" si="3"/>
        <v>0</v>
      </c>
    </row>
    <row r="58" spans="2:10">
      <c r="B58" s="24"/>
      <c r="C58" s="25"/>
      <c r="D58" s="15"/>
      <c r="E58" s="11"/>
      <c r="F58" s="11"/>
      <c r="G58" s="11"/>
      <c r="H58" s="11"/>
      <c r="J58" s="15">
        <f t="shared" si="3"/>
        <v>0</v>
      </c>
    </row>
    <row r="59" spans="2:10">
      <c r="B59" s="6"/>
      <c r="C59" s="25"/>
      <c r="D59" s="15"/>
      <c r="E59" s="11"/>
      <c r="F59" s="11"/>
      <c r="G59" s="11"/>
      <c r="H59" s="11"/>
      <c r="J59" s="15">
        <f t="shared" si="3"/>
        <v>0</v>
      </c>
    </row>
    <row r="60" spans="2:10">
      <c r="B60" s="22" t="s">
        <v>77</v>
      </c>
      <c r="C60" s="10"/>
      <c r="D60" s="15"/>
      <c r="E60" s="11"/>
      <c r="F60" s="11"/>
      <c r="G60" s="11"/>
      <c r="H60" s="11"/>
      <c r="J60" s="15">
        <f t="shared" si="3"/>
        <v>0</v>
      </c>
    </row>
    <row r="61" spans="2:10">
      <c r="B61" s="23"/>
      <c r="C61" s="9" t="s">
        <v>18</v>
      </c>
      <c r="D61" s="78">
        <f>SUM(D55:D60)</f>
        <v>500000</v>
      </c>
      <c r="E61" s="78">
        <f t="shared" ref="E61:H61" si="7">SUM(E55:E60)</f>
        <v>2000000</v>
      </c>
      <c r="F61" s="78">
        <f t="shared" si="7"/>
        <v>4000000</v>
      </c>
      <c r="G61" s="78">
        <f t="shared" si="7"/>
        <v>2000000</v>
      </c>
      <c r="H61" s="78">
        <f t="shared" si="7"/>
        <v>300000</v>
      </c>
      <c r="I61" s="71"/>
      <c r="J61" s="78">
        <f>SUM(J55:J60)</f>
        <v>8800000</v>
      </c>
    </row>
    <row r="62" spans="2:10">
      <c r="B62" s="23"/>
      <c r="C62" s="9" t="s">
        <v>19</v>
      </c>
      <c r="D62" s="78">
        <f>SUM(D61,D53,D46,D42,D38,D34,D20)</f>
        <v>629111</v>
      </c>
      <c r="E62" s="78">
        <f>SUM(E61,E53,E46,E42,E38,E34,E20)</f>
        <v>2193656</v>
      </c>
      <c r="F62" s="78">
        <f>SUM(F61,F53,F46,F42,F38,F34,F20)</f>
        <v>4196278.5</v>
      </c>
      <c r="G62" s="78">
        <f>SUM(G61,G53,G46,G42,G38,G34,G20)</f>
        <v>2196879</v>
      </c>
      <c r="H62" s="78">
        <f>SUM(H61,H53,H46,H42,H38,H34,H20)</f>
        <v>500492</v>
      </c>
      <c r="I62" s="71"/>
      <c r="J62" s="78">
        <f t="shared" si="3"/>
        <v>9716416.5</v>
      </c>
    </row>
    <row r="63" spans="2:10">
      <c r="B63" s="24"/>
      <c r="D63"/>
      <c r="E63"/>
      <c r="H63"/>
      <c r="I63"/>
      <c r="J63" t="s">
        <v>20</v>
      </c>
    </row>
    <row r="64" spans="2:10" ht="15.75" thickBot="1">
      <c r="B64" s="6"/>
      <c r="C64" s="17" t="s">
        <v>77</v>
      </c>
      <c r="D64" s="82"/>
      <c r="E64" s="82"/>
      <c r="F64" s="82"/>
      <c r="G64" s="82"/>
      <c r="H64" s="82"/>
      <c r="I64" s="71"/>
      <c r="J64" s="82" t="s">
        <v>20</v>
      </c>
    </row>
    <row r="65" spans="2:10" s="1" customFormat="1" ht="45.75" thickBot="1">
      <c r="B65" s="19" t="s">
        <v>22</v>
      </c>
      <c r="C65" s="69" t="s">
        <v>78</v>
      </c>
      <c r="D65" s="80">
        <v>78754</v>
      </c>
      <c r="E65" s="80">
        <v>78754</v>
      </c>
      <c r="F65" s="80">
        <v>78754</v>
      </c>
      <c r="G65" s="80">
        <v>78754</v>
      </c>
      <c r="H65" s="80">
        <v>78754</v>
      </c>
      <c r="I65" s="71"/>
      <c r="J65" s="70">
        <f>SUM(D65:H65)</f>
        <v>393770</v>
      </c>
    </row>
    <row r="66" spans="2:10" ht="60">
      <c r="B66" s="6"/>
      <c r="C66" s="69" t="s">
        <v>90</v>
      </c>
      <c r="D66" s="80"/>
      <c r="E66" s="80"/>
      <c r="F66" s="80"/>
      <c r="G66" s="80"/>
      <c r="H66" s="80"/>
      <c r="I66" s="71"/>
      <c r="J66" s="70">
        <f t="shared" ref="J66:J67" si="8">SUM(D66:H66)</f>
        <v>0</v>
      </c>
    </row>
    <row r="67" spans="2:10">
      <c r="B67" s="6"/>
      <c r="C67" s="9" t="s">
        <v>21</v>
      </c>
      <c r="D67" s="78">
        <f>SUM(D65:D66)</f>
        <v>78754</v>
      </c>
      <c r="E67" s="78">
        <f t="shared" ref="E67:H67" si="9">SUM(E65:E66)</f>
        <v>78754</v>
      </c>
      <c r="F67" s="78">
        <f t="shared" si="9"/>
        <v>78754</v>
      </c>
      <c r="G67" s="78">
        <f t="shared" si="9"/>
        <v>78754</v>
      </c>
      <c r="H67" s="78">
        <f t="shared" si="9"/>
        <v>78754</v>
      </c>
      <c r="I67" s="71"/>
      <c r="J67" s="78">
        <f t="shared" si="8"/>
        <v>393770</v>
      </c>
    </row>
    <row r="68" spans="2:10" ht="15.75" thickBot="1">
      <c r="B68" s="6"/>
      <c r="D68"/>
      <c r="E68"/>
      <c r="H68"/>
      <c r="I68"/>
      <c r="J68" t="s">
        <v>20</v>
      </c>
    </row>
    <row r="69" spans="2:10" ht="15.75" thickBot="1">
      <c r="B69" s="6"/>
      <c r="C69" s="19"/>
      <c r="D69" s="79">
        <f>SUM(D67,D62)</f>
        <v>707865</v>
      </c>
      <c r="E69" s="79">
        <f t="shared" ref="E69:J69" si="10">SUM(E67,E62)</f>
        <v>2272410</v>
      </c>
      <c r="F69" s="79">
        <f t="shared" si="10"/>
        <v>4275032.5</v>
      </c>
      <c r="G69" s="79">
        <f t="shared" si="10"/>
        <v>2275633</v>
      </c>
      <c r="H69" s="79">
        <f t="shared" si="10"/>
        <v>579246</v>
      </c>
      <c r="I69" s="71">
        <f>SUM(I67,I62)</f>
        <v>0</v>
      </c>
      <c r="J69" s="79">
        <f t="shared" si="10"/>
        <v>10110186.5</v>
      </c>
    </row>
    <row r="70" spans="2:10">
      <c r="B70" s="6"/>
    </row>
    <row r="71" spans="2:10">
      <c r="B71" s="6"/>
    </row>
    <row r="72" spans="2:10">
      <c r="B72" s="6"/>
    </row>
    <row r="73" spans="2:10">
      <c r="B73" s="6"/>
    </row>
    <row r="74" spans="2:10">
      <c r="B74" s="6"/>
    </row>
    <row r="75" spans="2:10">
      <c r="B75" s="6"/>
    </row>
    <row r="76" spans="2:10">
      <c r="B76" s="6"/>
    </row>
    <row r="77" spans="2:10">
      <c r="B77" s="6"/>
    </row>
    <row r="78" spans="2:10">
      <c r="B78" s="6"/>
    </row>
    <row r="79" spans="2:10">
      <c r="B79" s="6"/>
    </row>
    <row r="80" spans="2:10">
      <c r="B80" s="6"/>
    </row>
  </sheetData>
  <pageMargins left="0.7" right="0.7" top="0.75" bottom="0.75" header="0.3" footer="0.3"/>
  <pageSetup scale="89" fitToHeight="0" orientation="landscape" r:id="rId1"/>
  <ignoredErrors>
    <ignoredError sqref="J44 J55:J5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B2:AM80"/>
  <sheetViews>
    <sheetView showGridLines="0" tabSelected="1" zoomScale="85" zoomScaleNormal="85" workbookViewId="0">
      <pane xSplit="3" ySplit="6" topLeftCell="D7" activePane="bottomRight" state="frozen"/>
      <selection pane="bottomRight" activeCell="C27" sqref="C27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>
      <c r="B2" s="30" t="s">
        <v>34</v>
      </c>
    </row>
    <row r="3" spans="2:39">
      <c r="B3" s="60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97" t="s">
        <v>5</v>
      </c>
      <c r="E7" s="98" t="s">
        <v>6</v>
      </c>
      <c r="F7" s="98" t="s">
        <v>7</v>
      </c>
      <c r="G7" s="98" t="s">
        <v>8</v>
      </c>
      <c r="H7" s="99" t="s">
        <v>9</v>
      </c>
      <c r="I7" s="7"/>
      <c r="J7" s="105" t="s">
        <v>10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s="5" customFormat="1" ht="30.75">
      <c r="B8" s="68"/>
      <c r="C8" s="110" t="s">
        <v>37</v>
      </c>
      <c r="D8" s="70">
        <v>2046</v>
      </c>
      <c r="E8" s="70">
        <v>2142</v>
      </c>
      <c r="F8" s="70">
        <v>2184</v>
      </c>
      <c r="G8" s="70">
        <v>2226</v>
      </c>
      <c r="H8" s="70">
        <v>2286</v>
      </c>
      <c r="I8" s="71"/>
      <c r="J8" s="70">
        <f>SUM(D8:H8)</f>
        <v>10884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2:39" s="5" customFormat="1" ht="29.25" customHeight="1">
      <c r="B9" s="68"/>
      <c r="C9" s="111" t="s">
        <v>38</v>
      </c>
      <c r="D9" s="70">
        <v>3800</v>
      </c>
      <c r="E9" s="70">
        <v>3876</v>
      </c>
      <c r="F9" s="70">
        <v>3952</v>
      </c>
      <c r="G9" s="70">
        <v>4028</v>
      </c>
      <c r="H9" s="70">
        <v>4104</v>
      </c>
      <c r="I9" s="71"/>
      <c r="J9" s="70">
        <f t="shared" ref="J9" si="0">SUM(D9:H9)</f>
        <v>19760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2:39" s="5" customFormat="1" ht="30.75">
      <c r="B10" s="68"/>
      <c r="C10" s="111" t="s">
        <v>91</v>
      </c>
      <c r="D10" s="70">
        <v>6612</v>
      </c>
      <c r="E10" s="70">
        <v>6743</v>
      </c>
      <c r="F10" s="70">
        <v>6876</v>
      </c>
      <c r="G10" s="70">
        <v>7009</v>
      </c>
      <c r="H10" s="70">
        <v>7140</v>
      </c>
      <c r="I10" s="72"/>
      <c r="J10" s="70">
        <f>SUM(D10:H10)</f>
        <v>34380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2:39" s="5" customFormat="1" ht="30.75">
      <c r="B11" s="68"/>
      <c r="C11" s="111" t="s">
        <v>92</v>
      </c>
      <c r="D11" s="70">
        <v>7782</v>
      </c>
      <c r="E11" s="70">
        <v>7939</v>
      </c>
      <c r="F11" s="70"/>
      <c r="G11" s="70"/>
      <c r="H11" s="70"/>
      <c r="I11" s="72">
        <v>450000</v>
      </c>
      <c r="J11" s="70">
        <f t="shared" ref="J11:J13" si="1">SUM(D11:H11)</f>
        <v>15721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2:39" s="5" customFormat="1" ht="43.5" customHeight="1">
      <c r="B12" s="68"/>
      <c r="C12" s="111" t="s">
        <v>93</v>
      </c>
      <c r="D12" s="70">
        <v>18453</v>
      </c>
      <c r="E12" s="70">
        <v>18823</v>
      </c>
      <c r="F12" s="70">
        <v>12795</v>
      </c>
      <c r="G12" s="70">
        <v>13041</v>
      </c>
      <c r="H12" s="70">
        <v>6643</v>
      </c>
      <c r="I12" s="72">
        <v>450000</v>
      </c>
      <c r="J12" s="70">
        <f t="shared" si="1"/>
        <v>69755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2:39" s="5" customFormat="1" ht="30" customHeight="1">
      <c r="B13" s="68"/>
      <c r="C13" s="111" t="s">
        <v>94</v>
      </c>
      <c r="D13" s="70">
        <v>27029</v>
      </c>
      <c r="E13" s="70">
        <v>27569</v>
      </c>
      <c r="F13" s="70">
        <v>28111</v>
      </c>
      <c r="G13" s="70">
        <v>28657</v>
      </c>
      <c r="H13" s="70">
        <v>29205</v>
      </c>
      <c r="I13" s="72">
        <v>450000</v>
      </c>
      <c r="J13" s="70">
        <f t="shared" si="1"/>
        <v>140571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2:39" s="5" customFormat="1" ht="18" customHeight="1">
      <c r="B14" s="68"/>
      <c r="C14" s="111" t="s">
        <v>46</v>
      </c>
      <c r="D14" s="70">
        <v>1520</v>
      </c>
      <c r="E14" s="70">
        <v>1552</v>
      </c>
      <c r="F14" s="70">
        <v>949</v>
      </c>
      <c r="G14" s="70">
        <v>968</v>
      </c>
      <c r="H14" s="70">
        <v>986</v>
      </c>
      <c r="I14" s="72"/>
      <c r="J14" s="70">
        <f>SUM(D14:H14)</f>
        <v>5975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2:39" ht="30.75">
      <c r="B15" s="23"/>
      <c r="C15" s="111" t="s">
        <v>47</v>
      </c>
      <c r="D15" s="70">
        <v>1268</v>
      </c>
      <c r="E15" s="70">
        <v>1293</v>
      </c>
      <c r="F15" s="70">
        <v>1319</v>
      </c>
      <c r="G15" s="70">
        <v>1344</v>
      </c>
      <c r="H15" s="70">
        <v>1369</v>
      </c>
      <c r="I15" s="71"/>
      <c r="J15" s="70">
        <f>SUM(D15:H15)</f>
        <v>6593</v>
      </c>
    </row>
    <row r="16" spans="2:39" ht="27.75" customHeight="1">
      <c r="B16" s="23"/>
      <c r="C16" s="111" t="s">
        <v>48</v>
      </c>
      <c r="D16" s="108">
        <v>3263</v>
      </c>
      <c r="E16" s="109">
        <v>3327</v>
      </c>
      <c r="F16" s="109">
        <v>2780</v>
      </c>
      <c r="G16" s="109">
        <v>2829</v>
      </c>
      <c r="H16" s="109">
        <v>2874</v>
      </c>
      <c r="I16" s="71"/>
      <c r="J16" s="70">
        <f>SUM(D16:H16)</f>
        <v>15073</v>
      </c>
    </row>
    <row r="17" spans="2:39" s="5" customFormat="1" ht="27.75" customHeight="1">
      <c r="B17" s="67"/>
      <c r="C17" s="111" t="s">
        <v>49</v>
      </c>
      <c r="D17" s="70">
        <v>976</v>
      </c>
      <c r="E17" s="70">
        <v>996</v>
      </c>
      <c r="F17" s="70"/>
      <c r="G17" s="70"/>
      <c r="H17" s="70"/>
      <c r="I17" s="72"/>
      <c r="J17" s="70">
        <f>SUM(D17:H17)</f>
        <v>1972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2:39">
      <c r="B18" s="23"/>
      <c r="C18" s="69"/>
      <c r="D18" s="70"/>
      <c r="E18" s="70"/>
      <c r="F18" s="70"/>
      <c r="G18" s="70"/>
      <c r="H18" s="70"/>
      <c r="I18" s="72"/>
      <c r="J18" s="70"/>
    </row>
    <row r="19" spans="2:39">
      <c r="B19" s="23"/>
      <c r="C19" s="77" t="s">
        <v>12</v>
      </c>
      <c r="D19" s="73">
        <f t="shared" ref="D19:J19" si="2">SUM(D8:D18)</f>
        <v>72749</v>
      </c>
      <c r="E19" s="73">
        <f t="shared" si="2"/>
        <v>74260</v>
      </c>
      <c r="F19" s="73">
        <f t="shared" si="2"/>
        <v>58966</v>
      </c>
      <c r="G19" s="73">
        <f t="shared" si="2"/>
        <v>60102</v>
      </c>
      <c r="H19" s="73">
        <f t="shared" si="2"/>
        <v>54607</v>
      </c>
      <c r="I19" s="73">
        <f t="shared" si="2"/>
        <v>1350000</v>
      </c>
      <c r="J19" s="73">
        <f t="shared" si="2"/>
        <v>320684</v>
      </c>
    </row>
    <row r="20" spans="2:39">
      <c r="B20" s="23"/>
      <c r="C20" s="14" t="s">
        <v>51</v>
      </c>
      <c r="D20" s="97" t="s">
        <v>5</v>
      </c>
      <c r="E20" s="98" t="s">
        <v>6</v>
      </c>
      <c r="F20" s="98" t="s">
        <v>7</v>
      </c>
      <c r="G20" s="98" t="s">
        <v>8</v>
      </c>
      <c r="H20" s="99" t="s">
        <v>9</v>
      </c>
      <c r="J20" s="105" t="s">
        <v>80</v>
      </c>
    </row>
    <row r="21" spans="2:39" s="5" customFormat="1" ht="30.75">
      <c r="B21" s="67"/>
      <c r="C21" s="110" t="s">
        <v>52</v>
      </c>
      <c r="D21" s="70">
        <v>1480</v>
      </c>
      <c r="E21" s="70">
        <v>1510</v>
      </c>
      <c r="F21" s="70">
        <v>1539</v>
      </c>
      <c r="G21" s="70">
        <v>1569</v>
      </c>
      <c r="H21" s="70">
        <v>1599</v>
      </c>
      <c r="I21" s="71"/>
      <c r="J21" s="70">
        <f t="shared" ref="J21:J23" si="3">SUM(D21:H21)</f>
        <v>7697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2:39" s="5" customFormat="1" ht="27" customHeight="1">
      <c r="B22" s="67"/>
      <c r="C22" s="111" t="s">
        <v>53</v>
      </c>
      <c r="D22" s="70">
        <v>2470</v>
      </c>
      <c r="E22" s="70">
        <v>2520</v>
      </c>
      <c r="F22" s="70">
        <v>2570</v>
      </c>
      <c r="G22" s="70">
        <v>2620</v>
      </c>
      <c r="H22" s="70">
        <v>2668</v>
      </c>
      <c r="I22" s="71"/>
      <c r="J22" s="70">
        <f t="shared" ref="J22:J24" si="4">SUM(D22:H22)</f>
        <v>12848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2:39" s="5" customFormat="1" ht="30.75">
      <c r="B23" s="67"/>
      <c r="C23" s="111" t="s">
        <v>95</v>
      </c>
      <c r="D23" s="70">
        <v>5463</v>
      </c>
      <c r="E23" s="70">
        <v>5572</v>
      </c>
      <c r="F23" s="70">
        <v>5682</v>
      </c>
      <c r="G23" s="70">
        <v>5792</v>
      </c>
      <c r="H23" s="70">
        <v>5901</v>
      </c>
      <c r="I23" s="72"/>
      <c r="J23" s="70">
        <f>SUM(D23:H23)</f>
        <v>28410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2:39" ht="33.75" customHeight="1">
      <c r="B24" s="23"/>
      <c r="C24" s="111" t="s">
        <v>96</v>
      </c>
      <c r="D24" s="70">
        <v>5816</v>
      </c>
      <c r="E24" s="70">
        <v>5932</v>
      </c>
      <c r="F24" s="70"/>
      <c r="G24" s="70"/>
      <c r="H24" s="70"/>
      <c r="I24" s="71"/>
      <c r="J24" s="70">
        <f t="shared" ref="J24:J25" si="5">SUM(D24:H24)</f>
        <v>11748</v>
      </c>
    </row>
    <row r="25" spans="2:39" ht="44.25" customHeight="1">
      <c r="B25" s="23"/>
      <c r="C25" s="111" t="s">
        <v>97</v>
      </c>
      <c r="D25" s="70">
        <v>13712</v>
      </c>
      <c r="E25" s="70">
        <v>13987</v>
      </c>
      <c r="F25" s="70">
        <v>9507</v>
      </c>
      <c r="G25" s="70">
        <v>9690</v>
      </c>
      <c r="H25" s="70">
        <v>4937</v>
      </c>
      <c r="I25" s="71"/>
      <c r="J25" s="70">
        <f t="shared" si="5"/>
        <v>51833</v>
      </c>
    </row>
    <row r="26" spans="2:39" ht="29.25" customHeight="1">
      <c r="B26" s="23"/>
      <c r="C26" s="111" t="s">
        <v>98</v>
      </c>
      <c r="D26" s="70">
        <v>24118</v>
      </c>
      <c r="E26" s="70">
        <v>24599</v>
      </c>
      <c r="F26" s="70">
        <v>24591</v>
      </c>
      <c r="G26" s="70">
        <v>25064</v>
      </c>
      <c r="H26" s="70">
        <v>25542</v>
      </c>
      <c r="I26" s="71"/>
      <c r="J26" s="70">
        <f>SUM(D26:H26)</f>
        <v>123914</v>
      </c>
    </row>
    <row r="27" spans="2:39" ht="21.75" customHeight="1">
      <c r="B27" s="23"/>
      <c r="C27" s="111" t="s">
        <v>61</v>
      </c>
      <c r="D27" s="70">
        <v>1202</v>
      </c>
      <c r="E27" s="70">
        <v>1226</v>
      </c>
      <c r="F27" s="70">
        <v>750</v>
      </c>
      <c r="G27" s="70">
        <v>765</v>
      </c>
      <c r="H27" s="70">
        <v>779</v>
      </c>
      <c r="I27" s="72"/>
      <c r="J27" s="70">
        <f>SUM(D27:H27)</f>
        <v>4722</v>
      </c>
    </row>
    <row r="28" spans="2:39" ht="30" customHeight="1">
      <c r="B28" s="23"/>
      <c r="C28" s="111" t="s">
        <v>62</v>
      </c>
      <c r="D28" s="70">
        <v>935</v>
      </c>
      <c r="E28" s="70">
        <v>953</v>
      </c>
      <c r="F28" s="70">
        <v>972</v>
      </c>
      <c r="G28" s="70">
        <v>991</v>
      </c>
      <c r="H28" s="70">
        <v>1009</v>
      </c>
      <c r="I28" s="71"/>
      <c r="J28" s="70">
        <f>SUM(D28:H28)</f>
        <v>4860</v>
      </c>
    </row>
    <row r="29" spans="2:39" ht="29.25" customHeight="1">
      <c r="B29" s="23"/>
      <c r="C29" s="111" t="s">
        <v>63</v>
      </c>
      <c r="D29" s="108">
        <v>2112</v>
      </c>
      <c r="E29" s="109">
        <v>2155</v>
      </c>
      <c r="F29" s="109">
        <v>2199</v>
      </c>
      <c r="G29" s="109">
        <v>2241</v>
      </c>
      <c r="H29" s="109">
        <v>2283</v>
      </c>
      <c r="I29" s="71"/>
      <c r="J29" s="70">
        <f>SUM(D29:H29)</f>
        <v>10990</v>
      </c>
    </row>
    <row r="30" spans="2:39" s="5" customFormat="1" ht="28.5" customHeight="1">
      <c r="B30" s="67"/>
      <c r="C30" s="111" t="s">
        <v>64</v>
      </c>
      <c r="D30" s="70">
        <v>777</v>
      </c>
      <c r="E30" s="70">
        <v>792</v>
      </c>
      <c r="F30" s="70"/>
      <c r="G30" s="70"/>
      <c r="H30" s="70"/>
      <c r="I30" s="72"/>
      <c r="J30" s="70">
        <f>SUM(D30:H30)</f>
        <v>1569</v>
      </c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2:39">
      <c r="B31" s="23"/>
      <c r="C31" s="69"/>
      <c r="D31" s="70"/>
      <c r="E31" s="70"/>
      <c r="F31" s="70"/>
      <c r="G31" s="70"/>
      <c r="H31" s="70"/>
      <c r="I31" s="72"/>
      <c r="J31" s="70"/>
    </row>
    <row r="32" spans="2:39">
      <c r="B32" s="23"/>
      <c r="C32" s="77" t="s">
        <v>13</v>
      </c>
      <c r="D32" s="73">
        <f t="shared" ref="D32:J32" si="6">SUM(D21:D31)</f>
        <v>58085</v>
      </c>
      <c r="E32" s="73">
        <f t="shared" si="6"/>
        <v>59246</v>
      </c>
      <c r="F32" s="73">
        <f t="shared" si="6"/>
        <v>47810</v>
      </c>
      <c r="G32" s="73">
        <f t="shared" si="6"/>
        <v>48732</v>
      </c>
      <c r="H32" s="73">
        <f t="shared" si="6"/>
        <v>44718</v>
      </c>
      <c r="I32" s="73">
        <f t="shared" si="6"/>
        <v>0</v>
      </c>
      <c r="J32" s="73">
        <f t="shared" si="6"/>
        <v>258591</v>
      </c>
    </row>
    <row r="33" spans="2:10">
      <c r="B33" s="23"/>
      <c r="C33" s="14" t="s">
        <v>87</v>
      </c>
      <c r="D33" s="97" t="s">
        <v>5</v>
      </c>
      <c r="E33" s="98" t="s">
        <v>6</v>
      </c>
      <c r="F33" s="98" t="s">
        <v>7</v>
      </c>
      <c r="G33" s="98" t="s">
        <v>8</v>
      </c>
      <c r="H33" s="99" t="s">
        <v>9</v>
      </c>
      <c r="J33" s="105" t="s">
        <v>10</v>
      </c>
    </row>
    <row r="34" spans="2:10" ht="45">
      <c r="B34" s="23"/>
      <c r="C34" s="10" t="s">
        <v>99</v>
      </c>
      <c r="D34" s="81">
        <v>9000</v>
      </c>
      <c r="E34" s="81">
        <v>9000</v>
      </c>
      <c r="F34" s="81">
        <v>9000</v>
      </c>
      <c r="G34" s="81">
        <v>9000</v>
      </c>
      <c r="H34" s="81">
        <v>9000</v>
      </c>
      <c r="I34" s="71"/>
      <c r="J34" s="70">
        <f t="shared" ref="J34:J35" si="7">SUM(D34:H34)</f>
        <v>45000</v>
      </c>
    </row>
    <row r="35" spans="2:10" ht="30">
      <c r="B35" s="23"/>
      <c r="C35" s="10" t="s">
        <v>68</v>
      </c>
      <c r="D35" s="70"/>
      <c r="E35" s="70"/>
      <c r="F35" s="70"/>
      <c r="G35" s="70"/>
      <c r="H35" s="70">
        <v>3000</v>
      </c>
      <c r="I35" s="71"/>
      <c r="J35" s="70">
        <f t="shared" si="7"/>
        <v>3000</v>
      </c>
    </row>
    <row r="36" spans="2:10">
      <c r="B36" s="23"/>
      <c r="C36" s="9" t="s">
        <v>14</v>
      </c>
      <c r="D36" s="78">
        <f t="shared" ref="D36:J36" si="8">SUM(D33:D35)</f>
        <v>9000</v>
      </c>
      <c r="E36" s="78">
        <f t="shared" si="8"/>
        <v>9000</v>
      </c>
      <c r="F36" s="78">
        <f t="shared" si="8"/>
        <v>9000</v>
      </c>
      <c r="G36" s="78">
        <f t="shared" si="8"/>
        <v>9000</v>
      </c>
      <c r="H36" s="78">
        <f t="shared" si="8"/>
        <v>12000</v>
      </c>
      <c r="I36" s="78">
        <f t="shared" si="8"/>
        <v>0</v>
      </c>
      <c r="J36" s="78">
        <f t="shared" si="8"/>
        <v>48000</v>
      </c>
    </row>
    <row r="37" spans="2:10">
      <c r="B37" s="23"/>
      <c r="C37" s="14" t="s">
        <v>69</v>
      </c>
      <c r="D37" s="15"/>
      <c r="E37" s="10"/>
      <c r="F37" s="10"/>
      <c r="G37" s="10"/>
      <c r="H37" s="10"/>
      <c r="J37" s="15" t="s">
        <v>20</v>
      </c>
    </row>
    <row r="38" spans="2:10">
      <c r="B38" s="23"/>
      <c r="C38" s="25" t="s">
        <v>70</v>
      </c>
      <c r="D38" s="15"/>
      <c r="E38" s="10"/>
      <c r="F38" s="10"/>
      <c r="G38" s="10"/>
      <c r="H38" s="10"/>
      <c r="J38" s="15">
        <f>SUM(D38:H38)</f>
        <v>0</v>
      </c>
    </row>
    <row r="39" spans="2:10">
      <c r="B39" s="23" t="s">
        <v>71</v>
      </c>
      <c r="C39" s="28" t="s">
        <v>71</v>
      </c>
      <c r="D39" s="13" t="s">
        <v>50</v>
      </c>
      <c r="E39" s="10"/>
      <c r="F39" s="10"/>
      <c r="G39" s="10"/>
      <c r="H39" s="10"/>
      <c r="J39" s="15">
        <f t="shared" ref="J39:J58" si="9">SUM(D39:H39)</f>
        <v>0</v>
      </c>
    </row>
    <row r="40" spans="2:10">
      <c r="B40" s="23"/>
      <c r="C40" s="9" t="s">
        <v>15</v>
      </c>
      <c r="D40" s="12">
        <f>SUM(D38:D39)</f>
        <v>0</v>
      </c>
      <c r="E40" s="12">
        <f t="shared" ref="E40:H40" si="10">SUM(E38:E39)</f>
        <v>0</v>
      </c>
      <c r="F40" s="12">
        <f t="shared" si="10"/>
        <v>0</v>
      </c>
      <c r="G40" s="12">
        <f t="shared" si="10"/>
        <v>0</v>
      </c>
      <c r="H40" s="12">
        <f t="shared" si="10"/>
        <v>0</v>
      </c>
      <c r="J40" s="16">
        <f t="shared" si="9"/>
        <v>0</v>
      </c>
    </row>
    <row r="41" spans="2:10">
      <c r="B41" s="23"/>
      <c r="C41" s="14" t="s">
        <v>72</v>
      </c>
      <c r="D41" s="13" t="s">
        <v>50</v>
      </c>
      <c r="E41" s="10"/>
      <c r="F41" s="10"/>
      <c r="G41" s="10"/>
      <c r="H41" s="10"/>
      <c r="J41" s="15"/>
    </row>
    <row r="42" spans="2:10">
      <c r="B42" s="23"/>
      <c r="C42" s="25" t="s">
        <v>70</v>
      </c>
      <c r="D42" s="15"/>
      <c r="E42" s="15"/>
      <c r="F42" s="15"/>
      <c r="G42" s="15"/>
      <c r="H42" s="15"/>
      <c r="I42" s="35">
        <v>5000</v>
      </c>
      <c r="J42" s="15">
        <f t="shared" si="9"/>
        <v>0</v>
      </c>
    </row>
    <row r="43" spans="2:10">
      <c r="B43" s="23"/>
      <c r="C43" s="25"/>
      <c r="D43" s="15"/>
      <c r="E43" s="11"/>
      <c r="F43" s="11"/>
      <c r="G43" s="11"/>
      <c r="H43" s="11"/>
      <c r="J43" s="15">
        <f t="shared" si="9"/>
        <v>0</v>
      </c>
    </row>
    <row r="44" spans="2:10">
      <c r="B44" s="23"/>
      <c r="C44" s="9" t="s">
        <v>16</v>
      </c>
      <c r="D44" s="16">
        <f>SUM(D42:D43)</f>
        <v>0</v>
      </c>
      <c r="E44" s="16">
        <f t="shared" ref="E44:H44" si="11">SUM(E42:E43)</f>
        <v>0</v>
      </c>
      <c r="F44" s="16">
        <f t="shared" si="11"/>
        <v>0</v>
      </c>
      <c r="G44" s="16">
        <f t="shared" si="11"/>
        <v>0</v>
      </c>
      <c r="H44" s="16">
        <f t="shared" si="11"/>
        <v>0</v>
      </c>
      <c r="J44" s="16">
        <f t="shared" si="9"/>
        <v>0</v>
      </c>
    </row>
    <row r="45" spans="2:10">
      <c r="B45" s="23"/>
      <c r="C45" s="14" t="s">
        <v>73</v>
      </c>
      <c r="D45" s="13" t="s">
        <v>50</v>
      </c>
      <c r="E45" s="10"/>
      <c r="F45" s="10"/>
      <c r="G45" s="10"/>
      <c r="H45" s="10"/>
      <c r="J45" s="15"/>
    </row>
    <row r="46" spans="2:10">
      <c r="B46" s="23"/>
      <c r="C46" s="56" t="s">
        <v>70</v>
      </c>
      <c r="D46" s="15"/>
      <c r="E46" s="15"/>
      <c r="F46" s="15"/>
      <c r="G46" s="15"/>
      <c r="H46" s="15"/>
      <c r="I46" s="35"/>
      <c r="J46" s="15">
        <f t="shared" si="9"/>
        <v>0</v>
      </c>
    </row>
    <row r="47" spans="2:10">
      <c r="B47" s="23"/>
      <c r="C47" s="25"/>
      <c r="D47" s="15"/>
      <c r="E47" s="15"/>
      <c r="F47" s="15"/>
      <c r="G47" s="15"/>
      <c r="H47" s="15"/>
      <c r="I47" s="35"/>
      <c r="J47" s="15">
        <f t="shared" si="9"/>
        <v>0</v>
      </c>
    </row>
    <row r="48" spans="2:10">
      <c r="B48" s="23"/>
      <c r="C48" s="25"/>
      <c r="D48" s="15"/>
      <c r="E48" s="15"/>
      <c r="F48" s="15"/>
      <c r="G48" s="15"/>
      <c r="H48" s="15"/>
      <c r="J48" s="15">
        <f t="shared" si="9"/>
        <v>0</v>
      </c>
    </row>
    <row r="49" spans="2:10">
      <c r="B49" s="23"/>
      <c r="C49" s="9" t="s">
        <v>17</v>
      </c>
      <c r="D49" s="16">
        <f>SUM(D46:D48)</f>
        <v>0</v>
      </c>
      <c r="E49" s="16">
        <f>SUM(E46:E48)</f>
        <v>0</v>
      </c>
      <c r="F49" s="16">
        <f>SUM(F46:F48)</f>
        <v>0</v>
      </c>
      <c r="G49" s="16">
        <f>SUM(G46:G48)</f>
        <v>0</v>
      </c>
      <c r="H49" s="16">
        <f>SUM(H46:H48)</f>
        <v>0</v>
      </c>
      <c r="J49" s="16">
        <f t="shared" si="9"/>
        <v>0</v>
      </c>
    </row>
    <row r="50" spans="2:10">
      <c r="B50" s="23"/>
      <c r="C50" s="14" t="s">
        <v>75</v>
      </c>
      <c r="D50" s="97"/>
      <c r="E50" s="98" t="s">
        <v>6</v>
      </c>
      <c r="F50" s="98" t="s">
        <v>7</v>
      </c>
      <c r="G50" s="98" t="s">
        <v>8</v>
      </c>
      <c r="H50" s="99" t="s">
        <v>9</v>
      </c>
      <c r="J50" s="70" t="s">
        <v>10</v>
      </c>
    </row>
    <row r="51" spans="2:10" ht="30">
      <c r="B51" s="23"/>
      <c r="C51" s="69" t="s">
        <v>100</v>
      </c>
      <c r="D51" s="70"/>
      <c r="E51" s="70">
        <v>3000000</v>
      </c>
      <c r="F51" s="70">
        <v>3000000</v>
      </c>
      <c r="G51" s="70">
        <v>2000000</v>
      </c>
      <c r="H51" s="70">
        <v>350000</v>
      </c>
      <c r="I51" s="72">
        <v>375000</v>
      </c>
      <c r="J51" s="70">
        <f t="shared" si="9"/>
        <v>8350000</v>
      </c>
    </row>
    <row r="52" spans="2:10">
      <c r="B52" s="23"/>
      <c r="C52" s="25"/>
      <c r="D52" s="70"/>
      <c r="E52" s="70"/>
      <c r="F52" s="70"/>
      <c r="G52" s="70"/>
      <c r="H52" s="70"/>
      <c r="I52" s="72">
        <v>781250</v>
      </c>
      <c r="J52" s="70">
        <f t="shared" si="9"/>
        <v>0</v>
      </c>
    </row>
    <row r="53" spans="2:10">
      <c r="B53" s="23"/>
      <c r="C53" s="25"/>
      <c r="D53" s="70"/>
      <c r="E53" s="70"/>
      <c r="F53" s="70"/>
      <c r="G53" s="70"/>
      <c r="H53" s="70"/>
      <c r="I53" s="72">
        <v>2083335</v>
      </c>
      <c r="J53" s="70">
        <f t="shared" si="9"/>
        <v>0</v>
      </c>
    </row>
    <row r="54" spans="2:10">
      <c r="B54" s="23"/>
      <c r="C54" s="25"/>
      <c r="D54" s="70"/>
      <c r="E54" s="70"/>
      <c r="F54" s="70"/>
      <c r="G54" s="70"/>
      <c r="H54" s="70"/>
      <c r="I54" s="71"/>
      <c r="J54" s="70">
        <f t="shared" si="9"/>
        <v>0</v>
      </c>
    </row>
    <row r="55" spans="2:10">
      <c r="B55" s="23"/>
      <c r="C55" s="25"/>
      <c r="D55" s="70"/>
      <c r="E55" s="70"/>
      <c r="F55" s="70"/>
      <c r="G55" s="70"/>
      <c r="H55" s="70"/>
      <c r="I55" s="71"/>
      <c r="J55" s="70">
        <f t="shared" si="9"/>
        <v>0</v>
      </c>
    </row>
    <row r="56" spans="2:10">
      <c r="B56" s="23"/>
      <c r="C56" s="10"/>
      <c r="D56" s="70"/>
      <c r="E56" s="70"/>
      <c r="F56" s="70"/>
      <c r="G56" s="70"/>
      <c r="H56" s="70"/>
      <c r="I56" s="71"/>
      <c r="J56" s="70">
        <f t="shared" si="9"/>
        <v>0</v>
      </c>
    </row>
    <row r="57" spans="2:10">
      <c r="B57" s="24"/>
      <c r="C57" s="9" t="s">
        <v>18</v>
      </c>
      <c r="D57" s="78">
        <f>SUM(D51:D56)</f>
        <v>0</v>
      </c>
      <c r="E57" s="78">
        <f t="shared" ref="E57:H57" si="12">SUM(E51:E56)</f>
        <v>3000000</v>
      </c>
      <c r="F57" s="78">
        <f t="shared" si="12"/>
        <v>3000000</v>
      </c>
      <c r="G57" s="78">
        <f t="shared" si="12"/>
        <v>2000000</v>
      </c>
      <c r="H57" s="78">
        <f t="shared" si="12"/>
        <v>350000</v>
      </c>
      <c r="I57" s="71"/>
      <c r="J57" s="78">
        <f t="shared" si="9"/>
        <v>8350000</v>
      </c>
    </row>
    <row r="58" spans="2:10">
      <c r="B58" s="24"/>
      <c r="C58" s="9" t="s">
        <v>19</v>
      </c>
      <c r="D58" s="78">
        <f>SUM(D57,D49,D44,D40,D36,D32,D19)</f>
        <v>139834</v>
      </c>
      <c r="E58" s="78">
        <f>SUM(E57,E49,E44,E40,E36,E32,E19)</f>
        <v>3142506</v>
      </c>
      <c r="F58" s="78">
        <f>SUM(F57,F49,F44,F40,F36,F32,F19)</f>
        <v>3115776</v>
      </c>
      <c r="G58" s="78">
        <f>SUM(G57,G49,G44,G40,G36,G32,G19)</f>
        <v>2117834</v>
      </c>
      <c r="H58" s="78">
        <f>SUM(H57,H49,H44,H40,H36,H32,H19)</f>
        <v>461325</v>
      </c>
      <c r="I58" s="71"/>
      <c r="J58" s="78">
        <f t="shared" si="9"/>
        <v>8977275</v>
      </c>
    </row>
    <row r="59" spans="2:10">
      <c r="B59" s="6"/>
      <c r="D59" s="71"/>
      <c r="E59" s="71"/>
      <c r="F59" s="71"/>
      <c r="G59" s="71"/>
      <c r="H59" s="71"/>
      <c r="I59" s="71"/>
      <c r="J59" s="71" t="s">
        <v>20</v>
      </c>
    </row>
    <row r="60" spans="2:10" ht="30">
      <c r="B60" s="66" t="s">
        <v>77</v>
      </c>
      <c r="C60" s="17" t="s">
        <v>77</v>
      </c>
      <c r="D60" s="82"/>
      <c r="E60" s="82"/>
      <c r="F60" s="82"/>
      <c r="G60" s="82"/>
      <c r="H60" s="82"/>
      <c r="I60" s="71"/>
      <c r="J60" s="82" t="s">
        <v>20</v>
      </c>
    </row>
    <row r="61" spans="2:10" ht="45">
      <c r="B61" s="23"/>
      <c r="C61" s="69" t="s">
        <v>78</v>
      </c>
      <c r="D61" s="80">
        <v>78754</v>
      </c>
      <c r="E61" s="80">
        <v>78754</v>
      </c>
      <c r="F61" s="80">
        <v>78754</v>
      </c>
      <c r="G61" s="80">
        <v>78754</v>
      </c>
      <c r="H61" s="80">
        <v>78754</v>
      </c>
      <c r="I61" s="71"/>
      <c r="J61" s="70">
        <f>SUM(D61:H61)</f>
        <v>393770</v>
      </c>
    </row>
    <row r="62" spans="2:10" ht="60">
      <c r="B62" s="23"/>
      <c r="C62" s="69" t="s">
        <v>101</v>
      </c>
      <c r="D62" s="80"/>
      <c r="E62" s="80"/>
      <c r="F62" s="80"/>
      <c r="G62" s="80"/>
      <c r="H62" s="80"/>
      <c r="I62" s="71"/>
      <c r="J62" s="70">
        <f t="shared" ref="J62:J63" si="13">SUM(D62:H62)</f>
        <v>0</v>
      </c>
    </row>
    <row r="63" spans="2:10">
      <c r="B63" s="24"/>
      <c r="C63" s="9" t="s">
        <v>21</v>
      </c>
      <c r="D63" s="78">
        <f>SUM(D61:D62)</f>
        <v>78754</v>
      </c>
      <c r="E63" s="78">
        <f t="shared" ref="E63:H63" si="14">SUM(E61:E62)</f>
        <v>78754</v>
      </c>
      <c r="F63" s="78">
        <f t="shared" si="14"/>
        <v>78754</v>
      </c>
      <c r="G63" s="78">
        <f t="shared" si="14"/>
        <v>78754</v>
      </c>
      <c r="H63" s="78">
        <f t="shared" si="14"/>
        <v>78754</v>
      </c>
      <c r="I63" s="71"/>
      <c r="J63" s="78">
        <f t="shared" si="13"/>
        <v>393770</v>
      </c>
    </row>
    <row r="64" spans="2:10" ht="15.75" thickBot="1">
      <c r="B64" s="6"/>
      <c r="D64" s="71"/>
      <c r="E64" s="71"/>
      <c r="F64" s="71"/>
      <c r="G64" s="71"/>
      <c r="H64" s="71"/>
      <c r="I64" s="71"/>
      <c r="J64" s="71" t="s">
        <v>20</v>
      </c>
    </row>
    <row r="65" spans="2:10" s="1" customFormat="1" ht="30.75" thickBot="1">
      <c r="B65" s="19" t="s">
        <v>22</v>
      </c>
      <c r="C65" s="19"/>
      <c r="D65" s="79">
        <f>SUM(D63,D58)</f>
        <v>218588</v>
      </c>
      <c r="E65" s="79">
        <f t="shared" ref="E65:J65" si="15">SUM(E63,E58)</f>
        <v>3221260</v>
      </c>
      <c r="F65" s="79">
        <f t="shared" si="15"/>
        <v>3194530</v>
      </c>
      <c r="G65" s="79">
        <f t="shared" si="15"/>
        <v>2196588</v>
      </c>
      <c r="H65" s="79">
        <f t="shared" si="15"/>
        <v>540079</v>
      </c>
      <c r="I65" s="71">
        <f>SUM(I63,I58)</f>
        <v>0</v>
      </c>
      <c r="J65" s="79">
        <f t="shared" si="15"/>
        <v>9371045</v>
      </c>
    </row>
    <row r="66" spans="2:10">
      <c r="B66" s="6"/>
    </row>
    <row r="67" spans="2:10">
      <c r="B67" s="6"/>
    </row>
    <row r="68" spans="2:10">
      <c r="B68" s="6"/>
    </row>
    <row r="69" spans="2:10">
      <c r="B69" s="6"/>
    </row>
    <row r="70" spans="2:10">
      <c r="B70" s="6"/>
    </row>
    <row r="71" spans="2:10">
      <c r="B71" s="6"/>
    </row>
    <row r="72" spans="2:10">
      <c r="B72" s="6"/>
    </row>
    <row r="73" spans="2:10">
      <c r="B73" s="6"/>
    </row>
    <row r="74" spans="2:10">
      <c r="B74" s="6"/>
    </row>
    <row r="75" spans="2:10">
      <c r="B75" s="6"/>
    </row>
    <row r="76" spans="2:10">
      <c r="B76" s="6"/>
    </row>
    <row r="77" spans="2:10">
      <c r="B77" s="6"/>
    </row>
    <row r="78" spans="2:10">
      <c r="B78" s="6"/>
    </row>
    <row r="79" spans="2:10">
      <c r="B79" s="6"/>
    </row>
    <row r="80" spans="2:10">
      <c r="B80" s="6"/>
    </row>
  </sheetData>
  <pageMargins left="0.7" right="0.7" top="0.75" bottom="0.75" header="0.3" footer="0.3"/>
  <pageSetup scale="89" fitToHeight="0" orientation="landscape" r:id="rId1"/>
  <ignoredErrors>
    <ignoredError sqref="J51:J53 J4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  <pageSetUpPr fitToPage="1"/>
  </sheetPr>
  <dimension ref="B2:AM67"/>
  <sheetViews>
    <sheetView showGridLines="0" zoomScale="85" zoomScaleNormal="85" workbookViewId="0">
      <pane xSplit="3" ySplit="6" topLeftCell="D7" activePane="bottomRight" state="frozen"/>
      <selection pane="bottomRight" activeCell="G40" sqref="G40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>
      <c r="B2" s="30" t="s">
        <v>34</v>
      </c>
    </row>
    <row r="3" spans="2:39">
      <c r="B3" s="60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50</v>
      </c>
      <c r="E7" s="10" t="s">
        <v>50</v>
      </c>
      <c r="F7" s="10" t="s">
        <v>50</v>
      </c>
      <c r="G7" s="10"/>
      <c r="H7" s="10" t="s">
        <v>50</v>
      </c>
      <c r="I7" s="7"/>
      <c r="J7" s="8" t="s">
        <v>50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89" t="s">
        <v>102</v>
      </c>
      <c r="D8" s="70">
        <v>10790.000000000004</v>
      </c>
      <c r="E8" s="70">
        <v>11194.625000000004</v>
      </c>
      <c r="F8" s="70">
        <v>11614.423437500005</v>
      </c>
      <c r="G8" s="70"/>
      <c r="H8" s="70"/>
      <c r="I8" s="72">
        <v>450000</v>
      </c>
      <c r="J8" s="70">
        <f>SUM(D8:H8)</f>
        <v>33599.048437500009</v>
      </c>
    </row>
    <row r="9" spans="2:39">
      <c r="B9" s="23"/>
      <c r="C9" s="89" t="s">
        <v>103</v>
      </c>
      <c r="D9" s="70">
        <v>4855.5000000000009</v>
      </c>
      <c r="E9" s="70">
        <v>5037.581250000002</v>
      </c>
      <c r="F9" s="70">
        <v>5226.4905468750021</v>
      </c>
      <c r="G9" s="70"/>
      <c r="H9" s="70"/>
      <c r="I9" s="71"/>
      <c r="J9" s="70">
        <f>SUM(D9:H9)</f>
        <v>15119.571796875005</v>
      </c>
    </row>
    <row r="10" spans="2:39">
      <c r="B10" s="23"/>
      <c r="C10" s="89" t="s">
        <v>104</v>
      </c>
      <c r="D10" s="70">
        <v>134875</v>
      </c>
      <c r="E10" s="70">
        <v>139933</v>
      </c>
      <c r="F10" s="70">
        <v>145180.29296875</v>
      </c>
      <c r="G10" s="70"/>
      <c r="H10" s="70"/>
      <c r="I10" s="71"/>
      <c r="J10" s="70">
        <f>SUM(D10:H10)</f>
        <v>419988.29296875</v>
      </c>
    </row>
    <row r="11" spans="2:39">
      <c r="B11" s="23"/>
      <c r="C11" s="9" t="s">
        <v>12</v>
      </c>
      <c r="D11" s="78">
        <f>SUM(D8:D10)</f>
        <v>150520.5</v>
      </c>
      <c r="E11" s="78">
        <f t="shared" ref="E11:J11" si="0">SUM(E8:E10)</f>
        <v>156165.20625000002</v>
      </c>
      <c r="F11" s="78">
        <f t="shared" si="0"/>
        <v>162021.20695312502</v>
      </c>
      <c r="G11" s="78">
        <f t="shared" si="0"/>
        <v>0</v>
      </c>
      <c r="H11" s="78">
        <f t="shared" si="0"/>
        <v>0</v>
      </c>
      <c r="I11" s="71">
        <f t="shared" si="0"/>
        <v>450000</v>
      </c>
      <c r="J11" s="78">
        <f t="shared" si="0"/>
        <v>468706.913203125</v>
      </c>
    </row>
    <row r="12" spans="2:39">
      <c r="B12" s="23"/>
      <c r="C12" s="14" t="s">
        <v>51</v>
      </c>
      <c r="D12" s="80" t="s">
        <v>50</v>
      </c>
      <c r="E12" s="80"/>
      <c r="F12" s="80"/>
      <c r="G12" s="80"/>
      <c r="H12" s="80"/>
      <c r="I12" s="71"/>
      <c r="J12" s="82" t="s">
        <v>50</v>
      </c>
    </row>
    <row r="13" spans="2:39">
      <c r="B13" s="23"/>
      <c r="C13" s="89" t="s">
        <v>102</v>
      </c>
      <c r="D13" s="70">
        <v>4271.632810000001</v>
      </c>
      <c r="E13" s="70">
        <v>4296.4987903750007</v>
      </c>
      <c r="F13" s="70">
        <v>4322.2972450140624</v>
      </c>
      <c r="G13" s="70"/>
      <c r="H13" s="70"/>
      <c r="I13" s="71"/>
      <c r="J13" s="70">
        <f>SUM(D13:H13)</f>
        <v>12890.428845389064</v>
      </c>
    </row>
    <row r="14" spans="2:39">
      <c r="B14" s="23"/>
      <c r="C14" s="89" t="s">
        <v>103</v>
      </c>
      <c r="D14" s="70">
        <v>2074.6479572500002</v>
      </c>
      <c r="E14" s="70">
        <v>2084.7871306468751</v>
      </c>
      <c r="F14" s="70">
        <v>2095.3065230461325</v>
      </c>
      <c r="G14" s="70"/>
      <c r="H14" s="70"/>
      <c r="I14" s="71"/>
      <c r="J14" s="70">
        <f t="shared" ref="J14:J15" si="1">SUM(D14:H14)</f>
        <v>6254.7416109430078</v>
      </c>
    </row>
    <row r="15" spans="2:39">
      <c r="B15" s="23"/>
      <c r="C15" s="89" t="s">
        <v>104</v>
      </c>
      <c r="D15" s="70">
        <v>57365.713749999995</v>
      </c>
      <c r="E15" s="70">
        <v>57888.213015624991</v>
      </c>
      <c r="F15" s="70">
        <v>58430.306003710954</v>
      </c>
      <c r="G15" s="70"/>
      <c r="H15" s="70"/>
      <c r="I15" s="71"/>
      <c r="J15" s="70">
        <f t="shared" si="1"/>
        <v>173684.23276933594</v>
      </c>
    </row>
    <row r="16" spans="2:39">
      <c r="B16" s="23"/>
      <c r="C16" s="9" t="s">
        <v>13</v>
      </c>
      <c r="D16" s="78">
        <f>SUM(D13:D15)</f>
        <v>63711.994517249994</v>
      </c>
      <c r="E16" s="78">
        <f t="shared" ref="E16:J16" si="2">SUM(E13:E15)</f>
        <v>64269.498936646865</v>
      </c>
      <c r="F16" s="78">
        <f t="shared" si="2"/>
        <v>64847.909771771148</v>
      </c>
      <c r="G16" s="78">
        <f t="shared" si="2"/>
        <v>0</v>
      </c>
      <c r="H16" s="78">
        <f t="shared" si="2"/>
        <v>0</v>
      </c>
      <c r="I16" s="71">
        <f t="shared" si="2"/>
        <v>0</v>
      </c>
      <c r="J16" s="78">
        <f t="shared" si="2"/>
        <v>192829.40322566801</v>
      </c>
    </row>
    <row r="17" spans="2:10">
      <c r="B17" s="23"/>
      <c r="C17" s="14" t="s">
        <v>87</v>
      </c>
      <c r="D17" s="80" t="s">
        <v>50</v>
      </c>
      <c r="E17" s="80"/>
      <c r="F17" s="80"/>
      <c r="G17" s="80"/>
      <c r="H17" s="80"/>
      <c r="I17" s="71"/>
      <c r="J17" s="82" t="s">
        <v>50</v>
      </c>
    </row>
    <row r="18" spans="2:10">
      <c r="B18" s="23"/>
      <c r="C18" s="90" t="s">
        <v>105</v>
      </c>
      <c r="D18" s="81">
        <v>2198</v>
      </c>
      <c r="E18" s="81">
        <v>2198</v>
      </c>
      <c r="F18" s="81">
        <f>E18*2</f>
        <v>4396</v>
      </c>
      <c r="G18" s="80"/>
      <c r="H18" s="80"/>
      <c r="I18" s="71"/>
      <c r="J18" s="70">
        <f t="shared" ref="J18:J19" si="3">SUM(D18:H18)</f>
        <v>8792</v>
      </c>
    </row>
    <row r="19" spans="2:10">
      <c r="B19" s="23"/>
      <c r="C19" s="90" t="s">
        <v>106</v>
      </c>
      <c r="D19" s="81">
        <v>2800</v>
      </c>
      <c r="E19" s="81">
        <v>2800</v>
      </c>
      <c r="F19" s="81">
        <v>5600</v>
      </c>
      <c r="G19" s="70"/>
      <c r="H19" s="70"/>
      <c r="I19" s="71"/>
      <c r="J19" s="70">
        <f t="shared" si="3"/>
        <v>11200</v>
      </c>
    </row>
    <row r="20" spans="2:10">
      <c r="B20" s="23"/>
      <c r="C20" s="29"/>
      <c r="D20" s="70"/>
      <c r="E20" s="70"/>
      <c r="F20" s="70"/>
      <c r="G20" s="70"/>
      <c r="H20" s="70"/>
      <c r="I20" s="72">
        <v>2000</v>
      </c>
      <c r="J20" s="70">
        <f>SUM(D20:H20)</f>
        <v>0</v>
      </c>
    </row>
    <row r="21" spans="2:10">
      <c r="B21" s="23"/>
      <c r="C21" s="25"/>
      <c r="D21" s="70"/>
      <c r="E21" s="70"/>
      <c r="F21" s="70"/>
      <c r="G21" s="70"/>
      <c r="H21" s="70"/>
      <c r="I21" s="72">
        <v>1638</v>
      </c>
      <c r="J21" s="70">
        <f t="shared" ref="J21" si="4">SUM(D21:H21)</f>
        <v>0</v>
      </c>
    </row>
    <row r="22" spans="2:10">
      <c r="B22" s="23"/>
      <c r="C22" s="9" t="s">
        <v>14</v>
      </c>
      <c r="D22" s="91">
        <f>SUM(D18:D21)</f>
        <v>4998</v>
      </c>
      <c r="E22" s="91">
        <f t="shared" ref="E22:F22" si="5">SUM(E18:E21)</f>
        <v>4998</v>
      </c>
      <c r="F22" s="91">
        <f t="shared" si="5"/>
        <v>9996</v>
      </c>
      <c r="G22" s="78">
        <f>SUM(G20:G21)</f>
        <v>0</v>
      </c>
      <c r="H22" s="78">
        <f>SUM(H20:H21)</f>
        <v>0</v>
      </c>
      <c r="I22" s="71"/>
      <c r="J22" s="78">
        <f>SUM(D22:H22)</f>
        <v>19992</v>
      </c>
    </row>
    <row r="23" spans="2:10">
      <c r="B23" s="23"/>
      <c r="C23" s="14" t="s">
        <v>69</v>
      </c>
      <c r="D23" s="70"/>
      <c r="E23" s="80"/>
      <c r="F23" s="80"/>
      <c r="G23" s="80"/>
      <c r="H23" s="80"/>
      <c r="I23" s="71"/>
      <c r="J23" s="70" t="s">
        <v>20</v>
      </c>
    </row>
    <row r="24" spans="2:10">
      <c r="B24" s="23"/>
      <c r="C24" s="25"/>
      <c r="D24" s="70"/>
      <c r="E24" s="80"/>
      <c r="F24" s="80"/>
      <c r="G24" s="80"/>
      <c r="H24" s="80"/>
      <c r="I24" s="71"/>
      <c r="J24" s="70">
        <f>SUM(D24:H24)</f>
        <v>0</v>
      </c>
    </row>
    <row r="25" spans="2:10">
      <c r="B25" s="23" t="s">
        <v>71</v>
      </c>
      <c r="C25" s="28" t="s">
        <v>71</v>
      </c>
      <c r="D25" s="80" t="s">
        <v>50</v>
      </c>
      <c r="E25" s="80"/>
      <c r="F25" s="80"/>
      <c r="G25" s="80"/>
      <c r="H25" s="80"/>
      <c r="I25" s="71"/>
      <c r="J25" s="70">
        <f t="shared" ref="J25:J45" si="6">SUM(D25:H25)</f>
        <v>0</v>
      </c>
    </row>
    <row r="26" spans="2:10">
      <c r="B26" s="23"/>
      <c r="C26" s="9" t="s">
        <v>15</v>
      </c>
      <c r="D26" s="92">
        <f>SUM(D24:D25)</f>
        <v>0</v>
      </c>
      <c r="E26" s="92">
        <f t="shared" ref="E26:H26" si="7">SUM(E24:E25)</f>
        <v>0</v>
      </c>
      <c r="F26" s="92">
        <f t="shared" si="7"/>
        <v>0</v>
      </c>
      <c r="G26" s="92">
        <f t="shared" si="7"/>
        <v>0</v>
      </c>
      <c r="H26" s="92">
        <f t="shared" si="7"/>
        <v>0</v>
      </c>
      <c r="I26" s="71"/>
      <c r="J26" s="78">
        <f t="shared" si="6"/>
        <v>0</v>
      </c>
    </row>
    <row r="27" spans="2:10">
      <c r="B27" s="23"/>
      <c r="C27" s="14" t="s">
        <v>72</v>
      </c>
      <c r="D27" s="80" t="s">
        <v>50</v>
      </c>
      <c r="E27" s="80"/>
      <c r="F27" s="80"/>
      <c r="G27" s="80"/>
      <c r="H27" s="80"/>
      <c r="I27" s="71"/>
      <c r="J27" s="70"/>
    </row>
    <row r="28" spans="2:10">
      <c r="B28" s="23"/>
      <c r="C28" s="25"/>
      <c r="D28" s="70"/>
      <c r="E28" s="70"/>
      <c r="F28" s="70"/>
      <c r="G28" s="70"/>
      <c r="H28" s="70"/>
      <c r="I28" s="72">
        <v>5000</v>
      </c>
      <c r="J28" s="70">
        <f t="shared" si="6"/>
        <v>0</v>
      </c>
    </row>
    <row r="29" spans="2:10">
      <c r="B29" s="23"/>
      <c r="C29" s="25"/>
      <c r="D29" s="70"/>
      <c r="E29" s="70"/>
      <c r="F29" s="70"/>
      <c r="G29" s="70"/>
      <c r="H29" s="70"/>
      <c r="I29" s="71"/>
      <c r="J29" s="70">
        <f t="shared" si="6"/>
        <v>0</v>
      </c>
    </row>
    <row r="30" spans="2:10">
      <c r="B30" s="23"/>
      <c r="C30" s="9" t="s">
        <v>16</v>
      </c>
      <c r="D30" s="78">
        <f>SUM(D28:D29)</f>
        <v>0</v>
      </c>
      <c r="E30" s="78">
        <f t="shared" ref="E30:H30" si="8">SUM(E28:E29)</f>
        <v>0</v>
      </c>
      <c r="F30" s="78">
        <f t="shared" si="8"/>
        <v>0</v>
      </c>
      <c r="G30" s="78">
        <f t="shared" si="8"/>
        <v>0</v>
      </c>
      <c r="H30" s="78">
        <f t="shared" si="8"/>
        <v>0</v>
      </c>
      <c r="I30" s="71"/>
      <c r="J30" s="78">
        <f t="shared" si="6"/>
        <v>0</v>
      </c>
    </row>
    <row r="31" spans="2:10">
      <c r="B31" s="23"/>
      <c r="C31" s="14" t="s">
        <v>73</v>
      </c>
      <c r="D31" s="80" t="s">
        <v>50</v>
      </c>
      <c r="E31" s="80"/>
      <c r="F31" s="80"/>
      <c r="G31" s="80"/>
      <c r="H31" s="80"/>
      <c r="I31" s="71"/>
      <c r="J31" s="70"/>
    </row>
    <row r="32" spans="2:10">
      <c r="B32" s="23"/>
      <c r="C32" s="69" t="s">
        <v>107</v>
      </c>
      <c r="D32" s="70">
        <v>307391.5</v>
      </c>
      <c r="E32" s="70"/>
      <c r="F32" s="70"/>
      <c r="G32" s="70"/>
      <c r="H32" s="70"/>
      <c r="I32" s="72">
        <v>5106000</v>
      </c>
      <c r="J32" s="70">
        <f t="shared" si="6"/>
        <v>307391.5</v>
      </c>
    </row>
    <row r="33" spans="2:10">
      <c r="B33" s="23"/>
      <c r="C33" s="69" t="s">
        <v>108</v>
      </c>
      <c r="D33" s="70"/>
      <c r="E33" s="70">
        <f>8352500/2</f>
        <v>4176250</v>
      </c>
      <c r="F33" s="70">
        <f>8352500/2</f>
        <v>4176250</v>
      </c>
      <c r="G33" s="70"/>
      <c r="H33" s="70"/>
      <c r="I33" s="72">
        <v>22500000</v>
      </c>
      <c r="J33" s="70">
        <f t="shared" si="6"/>
        <v>8352500</v>
      </c>
    </row>
    <row r="34" spans="2:10">
      <c r="B34" s="23"/>
      <c r="C34" s="25"/>
      <c r="D34" s="70"/>
      <c r="E34" s="70"/>
      <c r="F34" s="70"/>
      <c r="G34" s="70"/>
      <c r="H34" s="70"/>
      <c r="I34" s="72">
        <v>75000000</v>
      </c>
      <c r="J34" s="70">
        <f t="shared" si="6"/>
        <v>0</v>
      </c>
    </row>
    <row r="35" spans="2:10">
      <c r="B35" s="23"/>
      <c r="C35" s="25"/>
      <c r="D35" s="70"/>
      <c r="E35" s="70"/>
      <c r="F35" s="70"/>
      <c r="G35" s="70"/>
      <c r="H35" s="70"/>
      <c r="I35" s="71"/>
      <c r="J35" s="70">
        <f t="shared" si="6"/>
        <v>0</v>
      </c>
    </row>
    <row r="36" spans="2:10">
      <c r="B36" s="23"/>
      <c r="C36" s="9" t="s">
        <v>109</v>
      </c>
      <c r="D36" s="78">
        <f>SUM(D32:D35)</f>
        <v>307391.5</v>
      </c>
      <c r="E36" s="78">
        <f t="shared" ref="E36:H36" si="9">SUM(E32:E35)</f>
        <v>4176250</v>
      </c>
      <c r="F36" s="78">
        <f t="shared" si="9"/>
        <v>4176250</v>
      </c>
      <c r="G36" s="78">
        <f t="shared" si="9"/>
        <v>0</v>
      </c>
      <c r="H36" s="78">
        <f t="shared" si="9"/>
        <v>0</v>
      </c>
      <c r="I36" s="71"/>
      <c r="J36" s="78">
        <f t="shared" si="6"/>
        <v>8659891.5</v>
      </c>
    </row>
    <row r="37" spans="2:10">
      <c r="B37" s="23"/>
      <c r="C37" s="14" t="s">
        <v>110</v>
      </c>
      <c r="D37" s="80" t="s">
        <v>50</v>
      </c>
      <c r="E37" s="80"/>
      <c r="F37" s="80"/>
      <c r="G37" s="80"/>
      <c r="H37" s="80"/>
      <c r="I37" s="71"/>
      <c r="J37" s="70"/>
    </row>
    <row r="38" spans="2:10">
      <c r="B38" s="23"/>
      <c r="C38" s="25"/>
      <c r="D38" s="70"/>
      <c r="E38" s="70"/>
      <c r="F38" s="70"/>
      <c r="G38" s="70"/>
      <c r="H38" s="70"/>
      <c r="I38" s="72">
        <v>375000</v>
      </c>
      <c r="J38" s="70">
        <f t="shared" si="6"/>
        <v>0</v>
      </c>
    </row>
    <row r="39" spans="2:10">
      <c r="B39" s="23"/>
      <c r="C39" s="25"/>
      <c r="D39" s="70"/>
      <c r="E39" s="70"/>
      <c r="F39" s="70"/>
      <c r="G39" s="70"/>
      <c r="H39" s="70"/>
      <c r="I39" s="72">
        <v>781250</v>
      </c>
      <c r="J39" s="70">
        <f t="shared" si="6"/>
        <v>0</v>
      </c>
    </row>
    <row r="40" spans="2:10">
      <c r="B40" s="23"/>
      <c r="C40" s="25"/>
      <c r="D40" s="70"/>
      <c r="E40" s="70"/>
      <c r="F40" s="70"/>
      <c r="G40" s="70"/>
      <c r="H40" s="70"/>
      <c r="I40" s="72">
        <v>2083335</v>
      </c>
      <c r="J40" s="70">
        <f t="shared" si="6"/>
        <v>0</v>
      </c>
    </row>
    <row r="41" spans="2:10">
      <c r="B41" s="23"/>
      <c r="C41" s="25"/>
      <c r="D41" s="70"/>
      <c r="E41" s="70"/>
      <c r="F41" s="70"/>
      <c r="G41" s="70"/>
      <c r="H41" s="70"/>
      <c r="I41" s="71"/>
      <c r="J41" s="70">
        <f t="shared" si="6"/>
        <v>0</v>
      </c>
    </row>
    <row r="42" spans="2:10">
      <c r="B42" s="23"/>
      <c r="C42" s="25"/>
      <c r="D42" s="70"/>
      <c r="E42" s="70"/>
      <c r="F42" s="70"/>
      <c r="G42" s="70"/>
      <c r="H42" s="70"/>
      <c r="I42" s="71"/>
      <c r="J42" s="70">
        <f t="shared" si="6"/>
        <v>0</v>
      </c>
    </row>
    <row r="43" spans="2:10">
      <c r="B43" s="23"/>
      <c r="C43" s="10"/>
      <c r="D43" s="70"/>
      <c r="E43" s="70"/>
      <c r="F43" s="70"/>
      <c r="G43" s="70"/>
      <c r="H43" s="70"/>
      <c r="I43" s="71"/>
      <c r="J43" s="70">
        <f t="shared" si="6"/>
        <v>0</v>
      </c>
    </row>
    <row r="44" spans="2:10">
      <c r="B44" s="24"/>
      <c r="C44" s="9" t="s">
        <v>18</v>
      </c>
      <c r="D44" s="78">
        <f>SUM(D38:D43)</f>
        <v>0</v>
      </c>
      <c r="E44" s="78">
        <f t="shared" ref="E44:H44" si="10">SUM(E38:E43)</f>
        <v>0</v>
      </c>
      <c r="F44" s="78">
        <f t="shared" si="10"/>
        <v>0</v>
      </c>
      <c r="G44" s="78">
        <f t="shared" si="10"/>
        <v>0</v>
      </c>
      <c r="H44" s="78">
        <f t="shared" si="10"/>
        <v>0</v>
      </c>
      <c r="I44" s="71"/>
      <c r="J44" s="78">
        <f t="shared" si="6"/>
        <v>0</v>
      </c>
    </row>
    <row r="45" spans="2:10">
      <c r="B45" s="24"/>
      <c r="C45" s="9" t="s">
        <v>19</v>
      </c>
      <c r="D45" s="78">
        <f>SUM(D44,D36,D30,D26,D22,D16,D11)</f>
        <v>526621.99451724999</v>
      </c>
      <c r="E45" s="78">
        <f>SUM(E44,E36,E30,E26,E22,E16,E11)</f>
        <v>4401682.7051866464</v>
      </c>
      <c r="F45" s="78">
        <f>SUM(F44,F36,F30,F26,F22,F16,F11)</f>
        <v>4413115.1167248962</v>
      </c>
      <c r="G45" s="78">
        <f>SUM(G44,G36,G30,G26,G22,G16,G11)</f>
        <v>0</v>
      </c>
      <c r="H45" s="78">
        <f>SUM(H44,H36,H30,H26,H22,H16,H11)</f>
        <v>0</v>
      </c>
      <c r="I45" s="71"/>
      <c r="J45" s="78">
        <f t="shared" si="6"/>
        <v>9341419.8164287917</v>
      </c>
    </row>
    <row r="46" spans="2:10">
      <c r="B46" s="6"/>
      <c r="D46" s="71"/>
      <c r="E46" s="71"/>
      <c r="F46" s="71"/>
      <c r="G46" s="71"/>
      <c r="H46" s="71"/>
      <c r="I46" s="71"/>
      <c r="J46" s="71" t="s">
        <v>20</v>
      </c>
    </row>
    <row r="47" spans="2:10" ht="30">
      <c r="B47" s="66" t="s">
        <v>77</v>
      </c>
      <c r="C47" s="17" t="s">
        <v>77</v>
      </c>
      <c r="D47" s="82"/>
      <c r="E47" s="82"/>
      <c r="F47" s="82"/>
      <c r="G47" s="82"/>
      <c r="H47" s="82"/>
      <c r="I47" s="71"/>
      <c r="J47" s="82" t="s">
        <v>20</v>
      </c>
    </row>
    <row r="48" spans="2:10">
      <c r="B48" s="23"/>
      <c r="C48" s="69"/>
      <c r="D48" s="70">
        <v>87935</v>
      </c>
      <c r="E48" s="70">
        <v>283431</v>
      </c>
      <c r="F48" s="70">
        <v>287215</v>
      </c>
      <c r="G48" s="80"/>
      <c r="H48" s="80"/>
      <c r="I48" s="71"/>
      <c r="J48" s="70">
        <v>658580</v>
      </c>
    </row>
    <row r="49" spans="2:10">
      <c r="B49" s="23"/>
      <c r="C49" s="69"/>
      <c r="D49" s="80"/>
      <c r="E49" s="80"/>
      <c r="F49" s="80"/>
      <c r="G49" s="80"/>
      <c r="H49" s="80"/>
      <c r="I49" s="71"/>
      <c r="J49" s="70">
        <f t="shared" ref="J49" si="11">SUM(D49:H49)</f>
        <v>0</v>
      </c>
    </row>
    <row r="50" spans="2:10">
      <c r="B50" s="24"/>
      <c r="C50" s="88" t="s">
        <v>21</v>
      </c>
      <c r="D50" s="78">
        <f>SUM(D48:D49)</f>
        <v>87935</v>
      </c>
      <c r="E50" s="78">
        <f t="shared" ref="E50:H50" si="12">SUM(E48:E49)</f>
        <v>283431</v>
      </c>
      <c r="F50" s="78">
        <f t="shared" si="12"/>
        <v>287215</v>
      </c>
      <c r="G50" s="78">
        <f t="shared" si="12"/>
        <v>0</v>
      </c>
      <c r="H50" s="78">
        <f t="shared" si="12"/>
        <v>0</v>
      </c>
      <c r="I50" s="71"/>
      <c r="J50" s="78">
        <v>658580</v>
      </c>
    </row>
    <row r="51" spans="2:10" ht="15.75" thickBot="1">
      <c r="B51" s="6"/>
      <c r="D51" s="71"/>
      <c r="E51" s="71"/>
      <c r="F51" s="71"/>
      <c r="G51" s="71"/>
      <c r="H51" s="71"/>
      <c r="I51" s="71"/>
      <c r="J51" s="71" t="s">
        <v>20</v>
      </c>
    </row>
    <row r="52" spans="2:10" s="1" customFormat="1" ht="30.75" thickBot="1">
      <c r="B52" s="19" t="s">
        <v>22</v>
      </c>
      <c r="C52" s="19"/>
      <c r="D52" s="79">
        <f>SUM(D50,D45)</f>
        <v>614556.99451724999</v>
      </c>
      <c r="E52" s="79">
        <f t="shared" ref="E52:J52" si="13">SUM(E50,E45)</f>
        <v>4685113.7051866464</v>
      </c>
      <c r="F52" s="79">
        <f t="shared" si="13"/>
        <v>4700330.1167248962</v>
      </c>
      <c r="G52" s="79">
        <f t="shared" si="13"/>
        <v>0</v>
      </c>
      <c r="H52" s="79">
        <f t="shared" si="13"/>
        <v>0</v>
      </c>
      <c r="I52" s="71">
        <f>SUM(I50,I45)</f>
        <v>0</v>
      </c>
      <c r="J52" s="79">
        <f t="shared" si="13"/>
        <v>9999999.8164287917</v>
      </c>
    </row>
    <row r="53" spans="2:10">
      <c r="B53" s="6"/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</sheetData>
  <pageMargins left="0.7" right="0.7" top="0.75" bottom="0.75" header="0.3" footer="0.3"/>
  <pageSetup scale="89" fitToHeight="0" orientation="landscape" r:id="rId1"/>
  <ignoredErrors>
    <ignoredError sqref="J8 J20 J28 J32:J34 J38:J40 J2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bottomRight" activeCell="A47" sqref="A47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>
      <c r="B2" s="30" t="s">
        <v>34</v>
      </c>
    </row>
    <row r="3" spans="2:39">
      <c r="B3" s="60" t="s">
        <v>35</v>
      </c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50</v>
      </c>
      <c r="E7" s="10" t="s">
        <v>50</v>
      </c>
      <c r="F7" s="10" t="s">
        <v>50</v>
      </c>
      <c r="G7" s="10"/>
      <c r="H7" s="10" t="s">
        <v>50</v>
      </c>
      <c r="I7" s="7"/>
      <c r="J7" s="8" t="s">
        <v>50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69" t="s">
        <v>111</v>
      </c>
      <c r="D8" s="70">
        <f>0.15*115785</f>
        <v>17367.75</v>
      </c>
      <c r="E8" s="70">
        <f>0.15*115785</f>
        <v>17367.75</v>
      </c>
      <c r="F8" s="70">
        <f>0.15*115785</f>
        <v>17367.75</v>
      </c>
      <c r="G8" s="70"/>
      <c r="H8" s="70"/>
      <c r="I8" s="72">
        <v>450000</v>
      </c>
      <c r="J8" s="70">
        <f>SUM(D8:H8)</f>
        <v>52103.25</v>
      </c>
    </row>
    <row r="9" spans="2:39" ht="30">
      <c r="B9" s="23"/>
      <c r="C9" s="69" t="s">
        <v>112</v>
      </c>
      <c r="D9" s="70">
        <v>32500</v>
      </c>
      <c r="E9" s="70">
        <v>32500</v>
      </c>
      <c r="F9" s="70">
        <v>32500</v>
      </c>
      <c r="G9" s="70"/>
      <c r="H9" s="70"/>
      <c r="I9" s="71"/>
      <c r="J9" s="70">
        <f>SUM(D9:H9)</f>
        <v>97500</v>
      </c>
    </row>
    <row r="10" spans="2:39">
      <c r="B10" s="23"/>
      <c r="C10" s="69"/>
      <c r="D10" s="70"/>
      <c r="E10" s="70"/>
      <c r="F10" s="70"/>
      <c r="G10" s="70"/>
      <c r="H10" s="70"/>
      <c r="I10" s="71"/>
      <c r="J10" s="70">
        <f>SUM(D10:H10)</f>
        <v>0</v>
      </c>
    </row>
    <row r="11" spans="2:39">
      <c r="B11" s="23"/>
      <c r="C11" s="88" t="s">
        <v>12</v>
      </c>
      <c r="D11" s="78">
        <f>SUM(D8:D10)</f>
        <v>49867.75</v>
      </c>
      <c r="E11" s="78">
        <f t="shared" ref="E11:J11" si="0">SUM(E8:E10)</f>
        <v>49867.75</v>
      </c>
      <c r="F11" s="78">
        <f t="shared" si="0"/>
        <v>49867.75</v>
      </c>
      <c r="G11" s="78">
        <f t="shared" si="0"/>
        <v>0</v>
      </c>
      <c r="H11" s="78">
        <f t="shared" si="0"/>
        <v>0</v>
      </c>
      <c r="I11" s="71">
        <f t="shared" si="0"/>
        <v>450000</v>
      </c>
      <c r="J11" s="78">
        <f t="shared" si="0"/>
        <v>149603.25</v>
      </c>
    </row>
    <row r="12" spans="2:39">
      <c r="B12" s="23"/>
      <c r="C12" s="93" t="s">
        <v>51</v>
      </c>
      <c r="D12" s="80" t="s">
        <v>50</v>
      </c>
      <c r="E12" s="80"/>
      <c r="F12" s="80"/>
      <c r="G12" s="80"/>
      <c r="H12" s="80"/>
      <c r="I12" s="71"/>
      <c r="J12" s="82" t="s">
        <v>50</v>
      </c>
    </row>
    <row r="13" spans="2:39" ht="30">
      <c r="B13" s="23"/>
      <c r="C13" s="69" t="s">
        <v>113</v>
      </c>
      <c r="D13" s="70">
        <f>0.46*D8</f>
        <v>7989.165</v>
      </c>
      <c r="E13" s="70">
        <f>0.46*E8</f>
        <v>7989.165</v>
      </c>
      <c r="F13" s="70">
        <f>0.46*F8</f>
        <v>7989.165</v>
      </c>
      <c r="G13" s="70"/>
      <c r="H13" s="70"/>
      <c r="I13" s="71"/>
      <c r="J13" s="70">
        <f>SUM(D13:H13)</f>
        <v>23967.494999999999</v>
      </c>
    </row>
    <row r="14" spans="2:39" ht="30">
      <c r="B14" s="23"/>
      <c r="C14" s="69" t="s">
        <v>114</v>
      </c>
      <c r="D14" s="70">
        <v>14950</v>
      </c>
      <c r="E14" s="70">
        <v>14950</v>
      </c>
      <c r="F14" s="70">
        <v>14950</v>
      </c>
      <c r="G14" s="70"/>
      <c r="H14" s="70"/>
      <c r="I14" s="71"/>
      <c r="J14" s="70">
        <f t="shared" ref="J14:J15" si="1">SUM(D14:H14)</f>
        <v>44850</v>
      </c>
    </row>
    <row r="15" spans="2:39">
      <c r="B15" s="23"/>
      <c r="C15" s="80"/>
      <c r="D15" s="70"/>
      <c r="E15" s="70"/>
      <c r="F15" s="70"/>
      <c r="G15" s="70"/>
      <c r="H15" s="70"/>
      <c r="I15" s="71"/>
      <c r="J15" s="70">
        <f t="shared" si="1"/>
        <v>0</v>
      </c>
    </row>
    <row r="16" spans="2:39">
      <c r="B16" s="23"/>
      <c r="C16" s="88" t="s">
        <v>13</v>
      </c>
      <c r="D16" s="78">
        <f>SUM(D13:D15)</f>
        <v>22939.165000000001</v>
      </c>
      <c r="E16" s="78">
        <f t="shared" ref="E16:J16" si="2">SUM(E13:E15)</f>
        <v>22939.165000000001</v>
      </c>
      <c r="F16" s="78">
        <f t="shared" si="2"/>
        <v>22939.165000000001</v>
      </c>
      <c r="G16" s="78">
        <f t="shared" si="2"/>
        <v>0</v>
      </c>
      <c r="H16" s="78">
        <f t="shared" si="2"/>
        <v>0</v>
      </c>
      <c r="I16" s="71">
        <f t="shared" si="2"/>
        <v>0</v>
      </c>
      <c r="J16" s="78">
        <f t="shared" si="2"/>
        <v>68817.494999999995</v>
      </c>
    </row>
    <row r="17" spans="2:10">
      <c r="B17" s="23"/>
      <c r="C17" s="93" t="s">
        <v>87</v>
      </c>
      <c r="D17" s="80" t="s">
        <v>50</v>
      </c>
      <c r="E17" s="80"/>
      <c r="F17" s="80"/>
      <c r="G17" s="80"/>
      <c r="H17" s="80"/>
      <c r="I17" s="71"/>
      <c r="J17" s="82" t="s">
        <v>50</v>
      </c>
    </row>
    <row r="18" spans="2:10" ht="30">
      <c r="B18" s="23"/>
      <c r="C18" s="69" t="s">
        <v>115</v>
      </c>
      <c r="D18" s="70">
        <f>1500*10</f>
        <v>15000</v>
      </c>
      <c r="E18" s="80"/>
      <c r="F18" s="80"/>
      <c r="G18" s="80"/>
      <c r="H18" s="80"/>
      <c r="I18" s="71"/>
      <c r="J18" s="70">
        <f t="shared" ref="J18:J19" si="3">SUM(D18:H18)</f>
        <v>15000</v>
      </c>
    </row>
    <row r="19" spans="2:10" ht="45">
      <c r="B19" s="23"/>
      <c r="C19" s="69" t="s">
        <v>116</v>
      </c>
      <c r="D19" s="70"/>
      <c r="E19" s="70">
        <f>5*1800*2</f>
        <v>18000</v>
      </c>
      <c r="F19" s="70">
        <f>5*1800*2</f>
        <v>18000</v>
      </c>
      <c r="G19" s="70"/>
      <c r="H19" s="70"/>
      <c r="I19" s="71"/>
      <c r="J19" s="70">
        <f t="shared" si="3"/>
        <v>36000</v>
      </c>
    </row>
    <row r="20" spans="2:10">
      <c r="B20" s="23"/>
      <c r="C20" s="94"/>
      <c r="D20" s="70"/>
      <c r="E20" s="70"/>
      <c r="F20" s="70"/>
      <c r="G20" s="70"/>
      <c r="H20" s="70"/>
      <c r="I20" s="72">
        <v>2000</v>
      </c>
      <c r="J20" s="70">
        <f>SUM(D20:H20)</f>
        <v>0</v>
      </c>
    </row>
    <row r="21" spans="2:10">
      <c r="B21" s="23"/>
      <c r="C21" s="94"/>
      <c r="D21" s="70"/>
      <c r="E21" s="70"/>
      <c r="F21" s="70"/>
      <c r="G21" s="70"/>
      <c r="H21" s="70"/>
      <c r="I21" s="72">
        <v>250</v>
      </c>
      <c r="J21" s="70">
        <f t="shared" ref="J21:J26" si="4">SUM(D21:H21)</f>
        <v>0</v>
      </c>
    </row>
    <row r="22" spans="2:10">
      <c r="B22" s="23"/>
      <c r="C22" s="69"/>
      <c r="D22" s="70"/>
      <c r="E22" s="70"/>
      <c r="F22" s="70"/>
      <c r="G22" s="70"/>
      <c r="H22" s="70"/>
      <c r="I22" s="72">
        <v>2250</v>
      </c>
      <c r="J22" s="70">
        <f t="shared" si="4"/>
        <v>0</v>
      </c>
    </row>
    <row r="23" spans="2:10">
      <c r="B23" s="23"/>
      <c r="C23" s="94"/>
      <c r="D23" s="70"/>
      <c r="E23" s="70"/>
      <c r="F23" s="70"/>
      <c r="G23" s="70"/>
      <c r="H23" s="70"/>
      <c r="I23" s="72">
        <v>1243</v>
      </c>
      <c r="J23" s="70">
        <f t="shared" si="4"/>
        <v>0</v>
      </c>
    </row>
    <row r="24" spans="2:10">
      <c r="B24" s="23"/>
      <c r="C24" s="94"/>
      <c r="D24" s="70"/>
      <c r="E24" s="70"/>
      <c r="F24" s="70"/>
      <c r="G24" s="70"/>
      <c r="H24" s="70"/>
      <c r="I24" s="72">
        <v>225</v>
      </c>
      <c r="J24" s="70">
        <f t="shared" si="4"/>
        <v>0</v>
      </c>
    </row>
    <row r="25" spans="2:10">
      <c r="B25" s="23"/>
      <c r="C25" s="94"/>
      <c r="D25" s="70"/>
      <c r="E25" s="70"/>
      <c r="F25" s="70"/>
      <c r="G25" s="70"/>
      <c r="H25" s="70"/>
      <c r="I25" s="72">
        <v>400</v>
      </c>
      <c r="J25" s="70">
        <f t="shared" si="4"/>
        <v>0</v>
      </c>
    </row>
    <row r="26" spans="2:10">
      <c r="B26" s="23"/>
      <c r="C26" s="69"/>
      <c r="D26" s="70"/>
      <c r="E26" s="70"/>
      <c r="F26" s="70"/>
      <c r="G26" s="70"/>
      <c r="H26" s="70"/>
      <c r="I26" s="72">
        <v>1638</v>
      </c>
      <c r="J26" s="70">
        <f t="shared" si="4"/>
        <v>0</v>
      </c>
    </row>
    <row r="27" spans="2:10">
      <c r="B27" s="23"/>
      <c r="C27" s="88" t="s">
        <v>14</v>
      </c>
      <c r="D27" s="78">
        <f>SUM(D18:D26)</f>
        <v>15000</v>
      </c>
      <c r="E27" s="78">
        <f t="shared" ref="E27:H27" si="5">SUM(E18:E26)</f>
        <v>18000</v>
      </c>
      <c r="F27" s="78">
        <f t="shared" si="5"/>
        <v>18000</v>
      </c>
      <c r="G27" s="78">
        <f t="shared" si="5"/>
        <v>0</v>
      </c>
      <c r="H27" s="78">
        <f t="shared" si="5"/>
        <v>0</v>
      </c>
      <c r="I27" s="71"/>
      <c r="J27" s="78">
        <f>SUM(D27:H27)</f>
        <v>51000</v>
      </c>
    </row>
    <row r="28" spans="2:10">
      <c r="B28" s="23"/>
      <c r="C28" s="93" t="s">
        <v>69</v>
      </c>
      <c r="D28" s="70"/>
      <c r="E28" s="80"/>
      <c r="F28" s="80"/>
      <c r="G28" s="80"/>
      <c r="H28" s="80"/>
      <c r="I28" s="71"/>
      <c r="J28" s="70" t="s">
        <v>20</v>
      </c>
    </row>
    <row r="29" spans="2:10">
      <c r="B29" s="23"/>
      <c r="C29" s="69"/>
      <c r="D29" s="70"/>
      <c r="E29" s="80"/>
      <c r="F29" s="80"/>
      <c r="G29" s="80"/>
      <c r="H29" s="80"/>
      <c r="I29" s="71"/>
      <c r="J29" s="70">
        <f>SUM(D29:H29)</f>
        <v>0</v>
      </c>
    </row>
    <row r="30" spans="2:10">
      <c r="B30" s="23" t="s">
        <v>71</v>
      </c>
      <c r="C30" s="80" t="s">
        <v>71</v>
      </c>
      <c r="D30" s="80" t="s">
        <v>50</v>
      </c>
      <c r="E30" s="80"/>
      <c r="F30" s="80"/>
      <c r="G30" s="80"/>
      <c r="H30" s="80"/>
      <c r="I30" s="71"/>
      <c r="J30" s="70">
        <f t="shared" ref="J30:J50" si="6">SUM(D30:H30)</f>
        <v>0</v>
      </c>
    </row>
    <row r="31" spans="2:10">
      <c r="B31" s="23"/>
      <c r="C31" s="88" t="s">
        <v>15</v>
      </c>
      <c r="D31" s="92">
        <f>SUM(D29:D30)</f>
        <v>0</v>
      </c>
      <c r="E31" s="92">
        <f t="shared" ref="E31:H31" si="7">SUM(E29:E30)</f>
        <v>0</v>
      </c>
      <c r="F31" s="92">
        <f t="shared" si="7"/>
        <v>0</v>
      </c>
      <c r="G31" s="92">
        <f t="shared" si="7"/>
        <v>0</v>
      </c>
      <c r="H31" s="92">
        <f t="shared" si="7"/>
        <v>0</v>
      </c>
      <c r="I31" s="71"/>
      <c r="J31" s="78">
        <f t="shared" si="6"/>
        <v>0</v>
      </c>
    </row>
    <row r="32" spans="2:10">
      <c r="B32" s="23"/>
      <c r="C32" s="93" t="s">
        <v>72</v>
      </c>
      <c r="D32" s="80" t="s">
        <v>50</v>
      </c>
      <c r="E32" s="80"/>
      <c r="F32" s="80"/>
      <c r="G32" s="80"/>
      <c r="H32" s="80"/>
      <c r="I32" s="71"/>
      <c r="J32" s="70"/>
    </row>
    <row r="33" spans="2:10">
      <c r="B33" s="23"/>
      <c r="C33" s="69"/>
      <c r="D33" s="70"/>
      <c r="E33" s="70"/>
      <c r="F33" s="70"/>
      <c r="G33" s="70"/>
      <c r="H33" s="70"/>
      <c r="I33" s="72">
        <v>5000</v>
      </c>
      <c r="J33" s="70">
        <f t="shared" si="6"/>
        <v>0</v>
      </c>
    </row>
    <row r="34" spans="2:10">
      <c r="B34" s="23"/>
      <c r="C34" s="69"/>
      <c r="D34" s="70"/>
      <c r="E34" s="70"/>
      <c r="F34" s="70"/>
      <c r="G34" s="70"/>
      <c r="H34" s="70"/>
      <c r="I34" s="71"/>
      <c r="J34" s="70">
        <f t="shared" si="6"/>
        <v>0</v>
      </c>
    </row>
    <row r="35" spans="2:10">
      <c r="B35" s="23"/>
      <c r="C35" s="88" t="s">
        <v>16</v>
      </c>
      <c r="D35" s="78">
        <f>SUM(D33:D34)</f>
        <v>0</v>
      </c>
      <c r="E35" s="78">
        <f t="shared" ref="E35:H35" si="8">SUM(E33:E34)</f>
        <v>0</v>
      </c>
      <c r="F35" s="78">
        <f t="shared" si="8"/>
        <v>0</v>
      </c>
      <c r="G35" s="78">
        <f t="shared" si="8"/>
        <v>0</v>
      </c>
      <c r="H35" s="78">
        <f t="shared" si="8"/>
        <v>0</v>
      </c>
      <c r="I35" s="71"/>
      <c r="J35" s="78">
        <f t="shared" si="6"/>
        <v>0</v>
      </c>
    </row>
    <row r="36" spans="2:10">
      <c r="B36" s="23"/>
      <c r="C36" s="93" t="s">
        <v>73</v>
      </c>
      <c r="D36" s="80" t="s">
        <v>50</v>
      </c>
      <c r="E36" s="80"/>
      <c r="F36" s="80"/>
      <c r="G36" s="80"/>
      <c r="H36" s="80"/>
      <c r="I36" s="71"/>
      <c r="J36" s="70"/>
    </row>
    <row r="37" spans="2:10" ht="30">
      <c r="B37" s="23"/>
      <c r="C37" s="69" t="s">
        <v>117</v>
      </c>
      <c r="D37" s="70">
        <v>494900</v>
      </c>
      <c r="E37" s="80"/>
      <c r="F37" s="80"/>
      <c r="G37" s="70"/>
      <c r="H37" s="70"/>
      <c r="I37" s="72">
        <v>5106000</v>
      </c>
      <c r="J37" s="70">
        <f t="shared" si="6"/>
        <v>494900</v>
      </c>
    </row>
    <row r="38" spans="2:10" ht="30">
      <c r="B38" s="23"/>
      <c r="C38" s="69" t="s">
        <v>118</v>
      </c>
      <c r="D38" s="70"/>
      <c r="E38" s="70">
        <f>365000*5</f>
        <v>1825000</v>
      </c>
      <c r="F38" s="70">
        <f>365000*5</f>
        <v>1825000</v>
      </c>
      <c r="G38" s="70"/>
      <c r="H38" s="70"/>
      <c r="I38" s="72">
        <v>22500000</v>
      </c>
      <c r="J38" s="70">
        <f t="shared" si="6"/>
        <v>3650000</v>
      </c>
    </row>
    <row r="39" spans="2:10" ht="30">
      <c r="B39" s="23"/>
      <c r="C39" s="69" t="s">
        <v>119</v>
      </c>
      <c r="D39" s="70"/>
      <c r="E39" s="70">
        <f>380000*5</f>
        <v>1900000</v>
      </c>
      <c r="F39" s="70">
        <f>380000*4</f>
        <v>1520000</v>
      </c>
      <c r="G39" s="70"/>
      <c r="H39" s="70"/>
      <c r="I39" s="72">
        <v>75000000</v>
      </c>
      <c r="J39" s="70">
        <f t="shared" si="6"/>
        <v>3420000</v>
      </c>
    </row>
    <row r="40" spans="2:10" ht="30">
      <c r="B40" s="23"/>
      <c r="C40" s="69" t="s">
        <v>120</v>
      </c>
      <c r="D40" s="70">
        <f>0.06*(E41+F42)</f>
        <v>120000</v>
      </c>
      <c r="E40" s="70"/>
      <c r="F40" s="70"/>
      <c r="G40" s="70"/>
      <c r="H40" s="70"/>
      <c r="I40" s="71"/>
      <c r="J40" s="70">
        <f t="shared" si="6"/>
        <v>120000</v>
      </c>
    </row>
    <row r="41" spans="2:10">
      <c r="B41" s="23"/>
      <c r="C41" s="69" t="s">
        <v>121</v>
      </c>
      <c r="D41" s="70"/>
      <c r="E41" s="70">
        <v>725000</v>
      </c>
      <c r="F41" s="70"/>
      <c r="G41" s="78">
        <f t="shared" ref="G41:H41" si="9">SUM(G37:G40)</f>
        <v>0</v>
      </c>
      <c r="H41" s="78">
        <f t="shared" si="9"/>
        <v>0</v>
      </c>
      <c r="I41" s="71"/>
      <c r="J41" s="78">
        <f t="shared" si="6"/>
        <v>725000</v>
      </c>
    </row>
    <row r="42" spans="2:10" ht="30">
      <c r="B42" s="23"/>
      <c r="C42" s="69" t="s">
        <v>122</v>
      </c>
      <c r="D42" s="70"/>
      <c r="E42" s="70"/>
      <c r="F42" s="70">
        <v>1275000</v>
      </c>
      <c r="G42" s="80"/>
      <c r="H42" s="80"/>
      <c r="I42" s="71"/>
      <c r="J42" s="70"/>
    </row>
    <row r="43" spans="2:10">
      <c r="B43" s="23"/>
      <c r="C43" s="69"/>
      <c r="D43" s="70"/>
      <c r="E43" s="70"/>
      <c r="F43" s="70"/>
      <c r="G43" s="70"/>
      <c r="H43" s="70"/>
      <c r="I43" s="72">
        <v>375000</v>
      </c>
      <c r="J43" s="70">
        <f t="shared" si="6"/>
        <v>0</v>
      </c>
    </row>
    <row r="44" spans="2:10">
      <c r="B44" s="23"/>
      <c r="C44" s="69"/>
      <c r="D44" s="70"/>
      <c r="E44" s="70"/>
      <c r="F44" s="70"/>
      <c r="G44" s="70"/>
      <c r="H44" s="70"/>
      <c r="I44" s="72">
        <v>781250</v>
      </c>
      <c r="J44" s="70">
        <f t="shared" si="6"/>
        <v>0</v>
      </c>
    </row>
    <row r="45" spans="2:10">
      <c r="B45" s="23"/>
      <c r="C45" s="69"/>
      <c r="D45" s="70"/>
      <c r="E45" s="70"/>
      <c r="F45" s="70"/>
      <c r="G45" s="70"/>
      <c r="H45" s="70"/>
      <c r="I45" s="72">
        <v>2083335</v>
      </c>
      <c r="J45" s="70">
        <f t="shared" si="6"/>
        <v>0</v>
      </c>
    </row>
    <row r="46" spans="2:10">
      <c r="B46" s="23"/>
      <c r="C46" s="69"/>
      <c r="D46" s="70"/>
      <c r="E46" s="70"/>
      <c r="F46" s="70"/>
      <c r="G46" s="70"/>
      <c r="H46" s="70"/>
      <c r="I46" s="71"/>
      <c r="J46" s="70">
        <f t="shared" si="6"/>
        <v>0</v>
      </c>
    </row>
    <row r="47" spans="2:10">
      <c r="B47" s="23"/>
      <c r="C47" s="69"/>
      <c r="D47" s="70"/>
      <c r="E47" s="70"/>
      <c r="F47" s="70"/>
      <c r="G47" s="70"/>
      <c r="H47" s="70"/>
      <c r="I47" s="71"/>
      <c r="J47" s="70">
        <f t="shared" si="6"/>
        <v>0</v>
      </c>
    </row>
    <row r="48" spans="2:10">
      <c r="B48" s="23"/>
      <c r="C48" s="80"/>
      <c r="D48" s="70"/>
      <c r="E48" s="70"/>
      <c r="F48" s="70"/>
      <c r="G48" s="70"/>
      <c r="H48" s="70"/>
      <c r="I48" s="71"/>
      <c r="J48" s="70">
        <f t="shared" si="6"/>
        <v>0</v>
      </c>
    </row>
    <row r="49" spans="2:10">
      <c r="B49" s="24"/>
      <c r="C49" s="88" t="s">
        <v>18</v>
      </c>
      <c r="D49" s="78">
        <f>SUM(D37:D48)</f>
        <v>614900</v>
      </c>
      <c r="E49" s="78">
        <f t="shared" ref="E49:F49" si="10">SUM(E37:E48)</f>
        <v>4450000</v>
      </c>
      <c r="F49" s="78">
        <f t="shared" si="10"/>
        <v>4620000</v>
      </c>
      <c r="G49" s="78">
        <f t="shared" ref="G49:H49" si="11">SUM(G43:G48)</f>
        <v>0</v>
      </c>
      <c r="H49" s="78">
        <f t="shared" si="11"/>
        <v>0</v>
      </c>
      <c r="I49" s="71"/>
      <c r="J49" s="78">
        <f t="shared" si="6"/>
        <v>9684900</v>
      </c>
    </row>
    <row r="50" spans="2:10">
      <c r="B50" s="24"/>
      <c r="C50" s="88" t="s">
        <v>19</v>
      </c>
      <c r="D50" s="78">
        <f>SUM(D49,,D35,D31,D27,D16,D11)</f>
        <v>702706.91500000004</v>
      </c>
      <c r="E50" s="78">
        <f>SUM(E49,E35,E31,E27,E16,E11)</f>
        <v>4540806.915</v>
      </c>
      <c r="F50" s="78">
        <f>SUM(F49,F35,F31,F27,F16,F11)</f>
        <v>4710806.915</v>
      </c>
      <c r="G50" s="78">
        <f t="shared" ref="G50:H50" si="12">SUM(G49,G41,G35,G31,G27,G16,G11)</f>
        <v>0</v>
      </c>
      <c r="H50" s="78">
        <f t="shared" si="12"/>
        <v>0</v>
      </c>
      <c r="I50" s="71"/>
      <c r="J50" s="78">
        <f t="shared" si="6"/>
        <v>9954320.745000001</v>
      </c>
    </row>
    <row r="51" spans="2:10">
      <c r="B51" s="6"/>
      <c r="C51" s="71"/>
      <c r="D51" s="71"/>
      <c r="E51" s="71"/>
      <c r="F51" s="71"/>
      <c r="G51" s="71"/>
      <c r="H51" s="71"/>
      <c r="I51" s="71"/>
      <c r="J51" s="71" t="s">
        <v>20</v>
      </c>
    </row>
    <row r="52" spans="2:10" ht="30">
      <c r="B52" s="66" t="s">
        <v>77</v>
      </c>
      <c r="C52" s="95" t="s">
        <v>77</v>
      </c>
      <c r="D52" s="82"/>
      <c r="E52" s="82"/>
      <c r="F52" s="82"/>
      <c r="G52" s="82"/>
      <c r="H52" s="82"/>
      <c r="I52" s="71"/>
      <c r="J52" s="82" t="s">
        <v>20</v>
      </c>
    </row>
    <row r="53" spans="2:10">
      <c r="B53" s="23"/>
      <c r="C53" s="69"/>
      <c r="D53" s="80"/>
      <c r="E53" s="80"/>
      <c r="F53" s="80"/>
      <c r="G53" s="80"/>
      <c r="H53" s="80"/>
      <c r="I53" s="71"/>
      <c r="J53" s="70">
        <f>SUM(D53:H53)</f>
        <v>0</v>
      </c>
    </row>
    <row r="54" spans="2:10">
      <c r="B54" s="23"/>
      <c r="C54" s="69"/>
      <c r="D54" s="80"/>
      <c r="E54" s="80"/>
      <c r="F54" s="80"/>
      <c r="G54" s="80"/>
      <c r="H54" s="80"/>
      <c r="I54" s="71"/>
      <c r="J54" s="70">
        <f t="shared" ref="J54:J55" si="13">SUM(D54:H54)</f>
        <v>0</v>
      </c>
    </row>
    <row r="55" spans="2:10">
      <c r="B55" s="24"/>
      <c r="C55" s="88" t="s">
        <v>21</v>
      </c>
      <c r="D55" s="78">
        <f>SUM(D53:D54)</f>
        <v>0</v>
      </c>
      <c r="E55" s="78">
        <f t="shared" ref="E55:H55" si="14">SUM(E53:E54)</f>
        <v>0</v>
      </c>
      <c r="F55" s="78">
        <f t="shared" si="14"/>
        <v>0</v>
      </c>
      <c r="G55" s="78">
        <f t="shared" si="14"/>
        <v>0</v>
      </c>
      <c r="H55" s="78">
        <f t="shared" si="14"/>
        <v>0</v>
      </c>
      <c r="I55" s="71"/>
      <c r="J55" s="78">
        <f t="shared" si="13"/>
        <v>0</v>
      </c>
    </row>
    <row r="56" spans="2:10" ht="15.75" thickBot="1">
      <c r="B56" s="6"/>
      <c r="C56" s="71"/>
      <c r="D56" s="71"/>
      <c r="E56" s="71"/>
      <c r="F56" s="71"/>
      <c r="G56" s="71"/>
      <c r="H56" s="71"/>
      <c r="I56" s="71"/>
      <c r="J56" s="71" t="s">
        <v>20</v>
      </c>
    </row>
    <row r="57" spans="2:10" s="1" customFormat="1" ht="30.75" thickBot="1">
      <c r="B57" s="19" t="s">
        <v>22</v>
      </c>
      <c r="C57" s="96"/>
      <c r="D57" s="79">
        <f>SUM(D55,D50)</f>
        <v>702706.91500000004</v>
      </c>
      <c r="E57" s="79">
        <f t="shared" ref="E57:J57" si="15">SUM(E55,E50)</f>
        <v>4540806.915</v>
      </c>
      <c r="F57" s="79">
        <f t="shared" si="15"/>
        <v>4710806.915</v>
      </c>
      <c r="G57" s="79">
        <f t="shared" si="15"/>
        <v>0</v>
      </c>
      <c r="H57" s="79">
        <f t="shared" si="15"/>
        <v>0</v>
      </c>
      <c r="I57" s="71">
        <f>SUM(I55,I50)</f>
        <v>0</v>
      </c>
      <c r="J57" s="79">
        <f t="shared" si="15"/>
        <v>9954320.745000001</v>
      </c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50</v>
      </c>
      <c r="E7" s="10" t="s">
        <v>50</v>
      </c>
      <c r="F7" s="10" t="s">
        <v>50</v>
      </c>
      <c r="G7" s="10"/>
      <c r="H7" s="10" t="s">
        <v>50</v>
      </c>
      <c r="I7" s="7"/>
      <c r="J7" s="8" t="s">
        <v>50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123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>
      <c r="B9" s="23"/>
      <c r="C9" s="25" t="s">
        <v>124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/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>
      <c r="B12" s="23"/>
      <c r="C12" s="14" t="s">
        <v>51</v>
      </c>
      <c r="D12" s="13" t="s">
        <v>50</v>
      </c>
      <c r="E12" s="10"/>
      <c r="F12" s="10"/>
      <c r="G12" s="10"/>
      <c r="H12" s="10"/>
      <c r="J12" s="8" t="s">
        <v>50</v>
      </c>
    </row>
    <row r="13" spans="2:39">
      <c r="B13" s="23"/>
      <c r="C13" s="25" t="s">
        <v>125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>
      <c r="B17" s="23"/>
      <c r="C17" s="14" t="s">
        <v>87</v>
      </c>
      <c r="D17" s="13" t="s">
        <v>50</v>
      </c>
      <c r="E17" s="10"/>
      <c r="F17" s="10"/>
      <c r="G17" s="10"/>
      <c r="H17" s="10"/>
      <c r="J17" s="8" t="s">
        <v>50</v>
      </c>
    </row>
    <row r="18" spans="2:10">
      <c r="B18" s="23"/>
      <c r="C18" s="29" t="s">
        <v>126</v>
      </c>
      <c r="D18" s="15" t="s">
        <v>71</v>
      </c>
      <c r="E18" s="11" t="s">
        <v>71</v>
      </c>
      <c r="F18" s="11" t="s">
        <v>71</v>
      </c>
      <c r="G18" s="11"/>
      <c r="H18" s="11"/>
      <c r="J18" s="15"/>
    </row>
    <row r="19" spans="2:10">
      <c r="B19" s="23"/>
      <c r="C19" s="29" t="s">
        <v>127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>
      <c r="B20" s="23"/>
      <c r="C20" s="29" t="s">
        <v>128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>
      <c r="B21" s="23"/>
      <c r="C21" s="25" t="s">
        <v>129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>
      <c r="B22" s="23"/>
      <c r="C22" s="29" t="s">
        <v>130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>
      <c r="B23" s="23"/>
      <c r="C23" s="29" t="s">
        <v>131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>
      <c r="B24" s="23"/>
      <c r="C24" s="29" t="s">
        <v>132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>
      <c r="B25" s="23"/>
      <c r="C25" s="25" t="s">
        <v>133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>
      <c r="B27" s="23"/>
      <c r="C27" s="14" t="s">
        <v>69</v>
      </c>
      <c r="D27" s="15"/>
      <c r="E27" s="10"/>
      <c r="F27" s="10"/>
      <c r="G27" s="10"/>
      <c r="H27" s="10"/>
      <c r="J27" s="15" t="s">
        <v>20</v>
      </c>
    </row>
    <row r="28" spans="2:10">
      <c r="B28" s="23"/>
      <c r="C28" s="25" t="s">
        <v>134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>
      <c r="B29" s="23" t="s">
        <v>71</v>
      </c>
      <c r="C29" s="28" t="s">
        <v>71</v>
      </c>
      <c r="D29" s="13" t="s">
        <v>50</v>
      </c>
      <c r="E29" s="10"/>
      <c r="F29" s="10"/>
      <c r="G29" s="10"/>
      <c r="H29" s="10"/>
      <c r="J29" s="15">
        <f t="shared" ref="J29:J46" si="6">SUM(D29:H29)</f>
        <v>0</v>
      </c>
    </row>
    <row r="30" spans="2:10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>
      <c r="B31" s="23"/>
      <c r="C31" s="14" t="s">
        <v>72</v>
      </c>
      <c r="D31" s="13" t="s">
        <v>50</v>
      </c>
      <c r="E31" s="10"/>
      <c r="F31" s="10"/>
      <c r="G31" s="10"/>
      <c r="H31" s="10"/>
      <c r="J31" s="15"/>
    </row>
    <row r="32" spans="2:10">
      <c r="B32" s="23"/>
      <c r="C32" s="25" t="s">
        <v>135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>
      <c r="B35" s="23"/>
      <c r="C35" s="14" t="s">
        <v>73</v>
      </c>
      <c r="D35" s="13" t="s">
        <v>50</v>
      </c>
      <c r="E35" s="10"/>
      <c r="F35" s="10"/>
      <c r="G35" s="10"/>
      <c r="H35" s="10"/>
      <c r="J35" s="15"/>
    </row>
    <row r="36" spans="2:10" ht="60">
      <c r="B36" s="23"/>
      <c r="C36" s="25" t="s">
        <v>136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>
      <c r="B37" s="23"/>
      <c r="C37" s="25" t="s">
        <v>137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>
      <c r="B38" s="23"/>
      <c r="C38" s="25" t="s">
        <v>138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>
      <c r="B41" s="23"/>
      <c r="C41" s="14" t="s">
        <v>75</v>
      </c>
      <c r="D41" s="13" t="s">
        <v>50</v>
      </c>
      <c r="E41" s="10"/>
      <c r="F41" s="10"/>
      <c r="G41" s="10"/>
      <c r="H41" s="10"/>
      <c r="J41" s="15"/>
    </row>
    <row r="42" spans="2:10" ht="30">
      <c r="B42" s="23"/>
      <c r="C42" s="25" t="s">
        <v>139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>
      <c r="B43" s="23"/>
      <c r="C43" s="25" t="s">
        <v>140</v>
      </c>
      <c r="D43" s="15">
        <v>10000000</v>
      </c>
      <c r="E43" s="55">
        <v>10000000</v>
      </c>
      <c r="F43" s="55">
        <v>10000000</v>
      </c>
      <c r="G43" s="55">
        <v>10000000</v>
      </c>
      <c r="H43" s="55">
        <v>10000000</v>
      </c>
      <c r="J43" s="15">
        <f t="shared" si="6"/>
        <v>50000000</v>
      </c>
    </row>
    <row r="44" spans="2:10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>
      <c r="B47" s="6"/>
      <c r="D47"/>
      <c r="E47"/>
      <c r="H47"/>
      <c r="I47"/>
      <c r="J47" t="s">
        <v>20</v>
      </c>
    </row>
    <row r="48" spans="2:10">
      <c r="B48" s="22" t="s">
        <v>77</v>
      </c>
      <c r="C48" s="17" t="s">
        <v>77</v>
      </c>
      <c r="D48" s="18"/>
      <c r="E48" s="18"/>
      <c r="F48" s="18"/>
      <c r="G48" s="18"/>
      <c r="H48" s="18"/>
      <c r="I48"/>
      <c r="J48" s="18" t="s">
        <v>20</v>
      </c>
    </row>
    <row r="49" spans="2:10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>
      <c r="B52" s="6"/>
      <c r="D52"/>
      <c r="E52"/>
      <c r="H52"/>
      <c r="I52"/>
      <c r="J52" t="s">
        <v>20</v>
      </c>
    </row>
    <row r="53" spans="2:10" s="1" customFormat="1" ht="30.75" thickBot="1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bottomRight" activeCell="P27" sqref="P27"/>
      <selection pane="bottomLeft" activeCell="R20" sqref="R20:W20"/>
      <selection pane="topRight" activeCell="R20" sqref="R20:W20"/>
    </sheetView>
  </sheetViews>
  <sheetFormatPr defaultColWidth="9.140625" defaultRowHeight="1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>
      <c r="B2" s="30" t="s">
        <v>34</v>
      </c>
    </row>
    <row r="3" spans="2:39">
      <c r="B3" s="5"/>
    </row>
    <row r="4" spans="2:39">
      <c r="B4" s="5"/>
    </row>
    <row r="5" spans="2:39" ht="18.7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36</v>
      </c>
      <c r="D7" s="10" t="s">
        <v>50</v>
      </c>
      <c r="E7" s="10" t="s">
        <v>50</v>
      </c>
      <c r="F7" s="10" t="s">
        <v>50</v>
      </c>
      <c r="G7" s="10"/>
      <c r="H7" s="10" t="s">
        <v>50</v>
      </c>
      <c r="I7" s="7"/>
      <c r="J7" s="8" t="s">
        <v>50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>
      <c r="B8" s="23"/>
      <c r="C8" s="25" t="s">
        <v>123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>
      <c r="B12" s="23"/>
      <c r="C12" s="14" t="s">
        <v>51</v>
      </c>
      <c r="D12" s="13" t="s">
        <v>50</v>
      </c>
      <c r="E12" s="10"/>
      <c r="F12" s="10"/>
      <c r="G12" s="10"/>
      <c r="H12" s="10"/>
      <c r="J12" s="8" t="s">
        <v>50</v>
      </c>
    </row>
    <row r="13" spans="2:39">
      <c r="B13" s="23"/>
      <c r="C13" s="25" t="s">
        <v>125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>
      <c r="B17" s="23"/>
      <c r="C17" s="14" t="s">
        <v>87</v>
      </c>
      <c r="D17" s="13" t="s">
        <v>50</v>
      </c>
      <c r="E17" s="10"/>
      <c r="F17" s="10"/>
      <c r="G17" s="10"/>
      <c r="H17" s="10"/>
      <c r="J17" s="8" t="s">
        <v>50</v>
      </c>
    </row>
    <row r="18" spans="2:10">
      <c r="B18" s="23"/>
      <c r="C18" s="25" t="s">
        <v>141</v>
      </c>
      <c r="D18" s="13"/>
      <c r="E18" s="10"/>
      <c r="F18" s="10"/>
      <c r="G18" s="10"/>
      <c r="H18" s="10"/>
      <c r="J18" s="15" t="s">
        <v>50</v>
      </c>
    </row>
    <row r="19" spans="2:10">
      <c r="B19" s="23"/>
      <c r="C19" s="29" t="s">
        <v>126</v>
      </c>
      <c r="D19" s="15" t="s">
        <v>71</v>
      </c>
      <c r="E19" s="11" t="s">
        <v>71</v>
      </c>
      <c r="F19" s="11" t="s">
        <v>71</v>
      </c>
      <c r="G19" s="11"/>
      <c r="H19" s="11"/>
      <c r="J19" s="15"/>
    </row>
    <row r="20" spans="2:10">
      <c r="B20" s="23"/>
      <c r="C20" s="29" t="s">
        <v>127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128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129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>
      <c r="B23" s="23"/>
      <c r="C23" s="29" t="s">
        <v>130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>
      <c r="B24" s="23"/>
      <c r="C24" s="29" t="s">
        <v>131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132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>
      <c r="B26" s="23"/>
      <c r="C26" s="25" t="s">
        <v>133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>
      <c r="B28" s="23"/>
      <c r="C28" s="14" t="s">
        <v>69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71</v>
      </c>
      <c r="C30" s="28" t="s">
        <v>71</v>
      </c>
      <c r="D30" s="13" t="s">
        <v>50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72</v>
      </c>
      <c r="D32" s="13" t="s">
        <v>50</v>
      </c>
      <c r="E32" s="10"/>
      <c r="F32" s="10"/>
      <c r="G32" s="10"/>
      <c r="H32" s="10"/>
      <c r="J32" s="15"/>
    </row>
    <row r="33" spans="2:10">
      <c r="B33" s="23"/>
      <c r="C33" s="25" t="s">
        <v>142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>
      <c r="B36" s="23"/>
      <c r="C36" s="14" t="s">
        <v>73</v>
      </c>
      <c r="D36" s="13" t="s">
        <v>50</v>
      </c>
      <c r="E36" s="10"/>
      <c r="F36" s="10"/>
      <c r="G36" s="10"/>
      <c r="H36" s="10"/>
      <c r="J36" s="15"/>
    </row>
    <row r="37" spans="2:10">
      <c r="B37" s="23"/>
      <c r="C37" s="13"/>
      <c r="D37" s="15"/>
      <c r="E37" s="15"/>
      <c r="F37" s="15"/>
      <c r="G37" s="15"/>
      <c r="H37" s="15"/>
      <c r="I37" s="35"/>
      <c r="J37" s="15"/>
    </row>
    <row r="38" spans="2:10">
      <c r="B38" s="23"/>
      <c r="C38" s="13"/>
      <c r="D38" s="15"/>
      <c r="E38" s="15"/>
      <c r="F38" s="15"/>
      <c r="G38" s="15"/>
      <c r="H38" s="15"/>
      <c r="I38" s="35"/>
      <c r="J38" s="15"/>
    </row>
    <row r="39" spans="2:10">
      <c r="B39" s="23"/>
      <c r="C39" s="13"/>
      <c r="D39" s="15"/>
      <c r="E39" s="15"/>
      <c r="F39" s="15"/>
      <c r="G39" s="15"/>
      <c r="H39" s="15"/>
      <c r="I39" s="35"/>
      <c r="J39" s="15"/>
    </row>
    <row r="40" spans="2:10">
      <c r="B40" s="23"/>
      <c r="C40" s="57"/>
      <c r="D40" s="15"/>
      <c r="E40" s="15"/>
      <c r="F40" s="15"/>
      <c r="G40" s="15"/>
      <c r="H40" s="15"/>
      <c r="I40" s="35"/>
      <c r="J40" s="15"/>
    </row>
    <row r="41" spans="2:10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>
      <c r="B43" s="23"/>
      <c r="C43" s="14" t="s">
        <v>75</v>
      </c>
      <c r="D43" s="13" t="s">
        <v>50</v>
      </c>
      <c r="E43" s="10"/>
      <c r="F43" s="10"/>
      <c r="G43" s="10"/>
      <c r="H43" s="10"/>
      <c r="J43" s="15"/>
    </row>
    <row r="44" spans="2:10" ht="45">
      <c r="B44" s="23"/>
      <c r="C44" s="25" t="s">
        <v>143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>
      <c r="B45" s="23"/>
      <c r="C45" s="25" t="s">
        <v>144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>
      <c r="B46" s="23"/>
      <c r="C46" s="25" t="s">
        <v>145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77</v>
      </c>
      <c r="C53" s="17" t="s">
        <v>77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>
      <c r="B57" s="6"/>
      <c r="D57"/>
      <c r="E57"/>
      <c r="H57"/>
      <c r="I57"/>
      <c r="J57" t="s">
        <v>20</v>
      </c>
    </row>
    <row r="58" spans="2:10" s="1" customFormat="1" ht="30.75" thickBot="1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FB124F950C814D91F719CAF7FB378F" ma:contentTypeVersion="6" ma:contentTypeDescription="Create a new document." ma:contentTypeScope="" ma:versionID="f5d95036712e8b7e9fa855be11636aef">
  <xsd:schema xmlns:xsd="http://www.w3.org/2001/XMLSchema" xmlns:xs="http://www.w3.org/2001/XMLSchema" xmlns:p="http://schemas.microsoft.com/office/2006/metadata/properties" xmlns:ns2="46fe6083-22be-4baf-8cc9-7fa6fa24b0f1" xmlns:ns3="ec8306c9-3192-4f1f-a946-04a58a373ad5" targetNamespace="http://schemas.microsoft.com/office/2006/metadata/properties" ma:root="true" ma:fieldsID="afa27e2b184b7e3e2ae58bf8f395dd6e" ns2:_="" ns3:_="">
    <xsd:import namespace="46fe6083-22be-4baf-8cc9-7fa6fa24b0f1"/>
    <xsd:import namespace="ec8306c9-3192-4f1f-a946-04a58a373a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e6083-22be-4baf-8cc9-7fa6fa24b0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8306c9-3192-4f1f-a946-04a58a373ad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c8306c9-3192-4f1f-a946-04a58a373ad5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2052DE-B5E7-4934-BB98-CC351F124D18}"/>
</file>

<file path=customXml/itemProps2.xml><?xml version="1.0" encoding="utf-8"?>
<ds:datastoreItem xmlns:ds="http://schemas.openxmlformats.org/officeDocument/2006/customXml" ds:itemID="{5A2572C9-94E8-4C6B-8BD4-9D0B9DF7E5AC}"/>
</file>

<file path=customXml/itemProps3.xml><?xml version="1.0" encoding="utf-8"?>
<ds:datastoreItem xmlns:ds="http://schemas.openxmlformats.org/officeDocument/2006/customXml" ds:itemID="{68222176-22B4-47AB-AB9E-BB248AC3A7F3}"/>
</file>

<file path=customXml/itemProps4.xml><?xml version="1.0" encoding="utf-8"?>
<ds:datastoreItem xmlns:ds="http://schemas.openxmlformats.org/officeDocument/2006/customXml" ds:itemID="{E61D5935-F179-4A89-95E0-C99AE243BF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Karen Bell</cp:lastModifiedBy>
  <cp:revision>1</cp:revision>
  <dcterms:created xsi:type="dcterms:W3CDTF">2023-09-19T16:36:01Z</dcterms:created>
  <dcterms:modified xsi:type="dcterms:W3CDTF">2024-03-29T06:25:03Z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0x010100AFFB124F950C814D91F719CAF7FB378F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Jet Reports Function Literals">
    <vt:lpwstr>,	;	,	{	}	[@[{0}]]	1033	1033</vt:lpwstr>
  </property>
</Properties>
</file>