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B3AFC453-D58B-4A27-AA4C-6E65ADCD2937}" xr6:coauthVersionLast="47" xr6:coauthVersionMax="47" xr10:uidLastSave="{00000000-0000-0000-0000-000000000000}"/>
  <bookViews>
    <workbookView xWindow="-15210" yWindow="-16320" windowWidth="29040" windowHeight="15720" tabRatio="979" firstSheet="1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7" i="16" l="1"/>
  <c r="J38" i="16"/>
  <c r="J39" i="16"/>
  <c r="J40" i="16"/>
  <c r="F47" i="16"/>
  <c r="E47" i="16"/>
  <c r="E60" i="16" s="1"/>
  <c r="D47" i="16"/>
  <c r="J45" i="16"/>
  <c r="J37" i="16"/>
  <c r="J19" i="16"/>
  <c r="J18" i="16"/>
  <c r="J64" i="16"/>
  <c r="J34" i="16"/>
  <c r="J35" i="16"/>
  <c r="J36" i="16"/>
  <c r="J41" i="16"/>
  <c r="J42" i="16"/>
  <c r="J43" i="16"/>
  <c r="J44" i="16"/>
  <c r="J33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D61" i="16"/>
  <c r="J11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J8" i="16"/>
  <c r="E12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2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G65" i="16"/>
  <c r="H65" i="16"/>
  <c r="E56" i="16"/>
  <c r="F56" i="16"/>
  <c r="G56" i="16"/>
  <c r="H56" i="16"/>
  <c r="D56" i="16"/>
  <c r="E53" i="16"/>
  <c r="F53" i="16"/>
  <c r="G53" i="16"/>
  <c r="H53" i="16"/>
  <c r="D53" i="16"/>
  <c r="J52" i="16"/>
  <c r="E50" i="16"/>
  <c r="F50" i="16"/>
  <c r="G50" i="16"/>
  <c r="H50" i="16"/>
  <c r="D50" i="16"/>
  <c r="J49" i="16"/>
  <c r="J55" i="16"/>
  <c r="F60" i="16"/>
  <c r="G47" i="16"/>
  <c r="H47" i="16"/>
  <c r="J46" i="16"/>
  <c r="E15" i="16"/>
  <c r="F15" i="16"/>
  <c r="G15" i="16"/>
  <c r="H15" i="16"/>
  <c r="D15" i="16"/>
  <c r="J14" i="16"/>
  <c r="J15" i="16" s="1"/>
  <c r="E9" i="16"/>
  <c r="F9" i="16"/>
  <c r="G9" i="16"/>
  <c r="H9" i="16"/>
  <c r="D9" i="16"/>
  <c r="G12" i="16"/>
  <c r="H12" i="16"/>
  <c r="D12" i="16"/>
  <c r="J47" i="16" l="1"/>
  <c r="D60" i="16"/>
  <c r="J60" i="16" s="1"/>
  <c r="D62" i="16"/>
  <c r="J62" i="16" s="1"/>
  <c r="D63" i="16"/>
  <c r="F63" i="16"/>
  <c r="E63" i="16"/>
  <c r="E62" i="16"/>
  <c r="E61" i="16"/>
  <c r="F62" i="16"/>
  <c r="F61" i="16"/>
  <c r="J50" i="16"/>
  <c r="J53" i="16"/>
  <c r="J56" i="16"/>
  <c r="E10" i="30"/>
  <c r="D57" i="16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G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57" i="16"/>
  <c r="H67" i="16" s="1"/>
  <c r="J9" i="16"/>
  <c r="J12" i="16"/>
  <c r="J55" i="29"/>
  <c r="J49" i="29"/>
  <c r="J50" i="28"/>
  <c r="J56" i="27"/>
  <c r="E57" i="16"/>
  <c r="G57" i="16"/>
  <c r="G67" i="16" s="1"/>
  <c r="F57" i="16"/>
  <c r="J61" i="16" l="1"/>
  <c r="J57" i="16"/>
  <c r="J65" i="16"/>
  <c r="J63" i="16"/>
  <c r="D65" i="16"/>
  <c r="D16" i="30" s="1"/>
  <c r="E65" i="16"/>
  <c r="E16" i="30" s="1"/>
  <c r="F65" i="16"/>
  <c r="F16" i="30" s="1"/>
  <c r="D67" i="16"/>
  <c r="J10" i="30"/>
  <c r="J11" i="30"/>
  <c r="D58" i="34"/>
  <c r="J51" i="34"/>
  <c r="J58" i="34" s="1"/>
  <c r="J51" i="33"/>
  <c r="J58" i="33" s="1"/>
  <c r="D58" i="33"/>
  <c r="J46" i="32"/>
  <c r="J53" i="32" s="1"/>
  <c r="E14" i="30"/>
  <c r="J12" i="30"/>
  <c r="F14" i="30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D23" i="30"/>
  <c r="E18" i="30" l="1"/>
  <c r="J16" i="30"/>
  <c r="F18" i="30"/>
  <c r="F67" i="16"/>
  <c r="E67" i="16"/>
  <c r="J14" i="30"/>
  <c r="D18" i="30"/>
  <c r="D29" i="30"/>
  <c r="E24" i="30" s="1"/>
  <c r="J18" i="30" l="1"/>
  <c r="E25" i="30"/>
  <c r="E23" i="30"/>
  <c r="E26" i="30"/>
  <c r="E27" i="30"/>
  <c r="E29" i="30" l="1"/>
</calcChain>
</file>

<file path=xl/sharedStrings.xml><?xml version="1.0" encoding="utf-8"?>
<sst xmlns="http://schemas.openxmlformats.org/spreadsheetml/2006/main" count="533" uniqueCount="116">
  <si>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</si>
  <si>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</si>
  <si>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</si>
  <si>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</si>
  <si>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</si>
  <si>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</si>
  <si>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</si>
  <si>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</si>
  <si>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</si>
  <si>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</si>
  <si>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</si>
  <si>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</si>
  <si>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</si>
  <si>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</si>
  <si>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</si>
  <si>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</si>
  <si>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</si>
  <si>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</si>
  <si>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</si>
  <si>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</si>
  <si>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</si>
  <si>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</si>
  <si>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</si>
  <si>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</si>
  <si>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</si>
  <si>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</si>
  <si>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</si>
  <si>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</si>
  <si>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</si>
  <si>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</si>
  <si>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</si>
  <si>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</si>
  <si>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</si>
  <si>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</si>
  <si>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</si>
  <si>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</si>
  <si>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</si>
  <si>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</si>
  <si>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Project Compliance Analysist $55,000 @ 0.5 FTE - 3% annual salary increase</t>
  </si>
  <si>
    <t xml:space="preserve"> Fringe Benefits </t>
  </si>
  <si>
    <t>N/A</t>
  </si>
  <si>
    <t xml:space="preserve"> Travel </t>
  </si>
  <si>
    <t xml:space="preserve"> Equipment (Estimated Construction Costs Included in Unit Costs)</t>
  </si>
  <si>
    <t>Geothermal Well Field</t>
  </si>
  <si>
    <t>Bored Geothermal Well, 500' Deep, 532 wells @$12,500 each</t>
  </si>
  <si>
    <t>Horizontal piping from wells to vault, 15,000 LF @$57/LF</t>
  </si>
  <si>
    <t>Wellfield Vaults, 2 vaults @$30,000 each</t>
  </si>
  <si>
    <t>Supply &amp; Return Piping from Vaults to Building, 1560 LF @ $285/LF</t>
  </si>
  <si>
    <t>Valves, $7500</t>
  </si>
  <si>
    <t>End Suction Pumps, 1200 gpm, 4 pumps @ $32000 each</t>
  </si>
  <si>
    <t>Hook-ups at Pumps, 4 each @ $10,000</t>
  </si>
  <si>
    <t>Variable Frequency Drives for Pumps, 4 VFD's @ $5000 each</t>
  </si>
  <si>
    <t xml:space="preserve">Pump Housing Pads, 4 @ $3,500 </t>
  </si>
  <si>
    <t>Controls, $25000</t>
  </si>
  <si>
    <t>Firestopping, 4 each at $2500</t>
  </si>
  <si>
    <t>Commissioning, $15000</t>
  </si>
  <si>
    <t>Upgrades to Building to accommodate geothermal piping, $25000</t>
  </si>
  <si>
    <t>Electrical infrastructure for pumps, 4 each @ $20,000</t>
  </si>
  <si>
    <t>Electrical Relocations, $15000</t>
  </si>
  <si>
    <t>Restoration of Athletic Fields, $1939250</t>
  </si>
  <si>
    <t>MEP Upgrades</t>
  </si>
  <si>
    <t>700 Ton Ground Source Water Cooled Chiller, $2950000</t>
  </si>
  <si>
    <t>200 Ton Ground Source Water Cooled Chiller, $350,000</t>
  </si>
  <si>
    <t>Air Handler Replacement, Phase 1, 3 AHUs @ $1550000 total</t>
  </si>
  <si>
    <t>Air Handler Replacement, Phase 2, 3 AHUs @ $1538000 total</t>
  </si>
  <si>
    <t>Air Handler Replacement, Phase 3, 6 AHUs @ $2227000 total</t>
  </si>
  <si>
    <t>1 million BTU, Tankless, Heat Pump Hot Water Heater, 3 each @ $120000</t>
  </si>
  <si>
    <t>Electrical Upgrades, $85,000</t>
  </si>
  <si>
    <t>Connection to existing 4-pipe system, $125,000</t>
  </si>
  <si>
    <t>IAQ Sensors, $26,000</t>
  </si>
  <si>
    <t>Controls, $25,000</t>
  </si>
  <si>
    <t xml:space="preserve"> </t>
  </si>
  <si>
    <t xml:space="preserve"> Commissioning, $15,000</t>
  </si>
  <si>
    <t xml:space="preserve"> Supplies </t>
  </si>
  <si>
    <t xml:space="preserve"> Contractual </t>
  </si>
  <si>
    <t>OTHER</t>
  </si>
  <si>
    <t>Indirect Costs</t>
  </si>
  <si>
    <t>MEP Engineer, 15% of Construction Costs</t>
  </si>
  <si>
    <t>General Contractor's Contingency, 8% of Construction Costs</t>
  </si>
  <si>
    <t>General Contractor's Overhead &amp; Profit, &amp;% of Construction Costs</t>
  </si>
  <si>
    <t>General Contractor's Bonds &amp; Insurance, 2.5% of Construction Costs</t>
  </si>
  <si>
    <t xml:space="preserve"> Equipment 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</si>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</sst>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left" wrapText="1" indent="1"/>
    </xf>
    <xf numFmtId="8" fontId="0" fillId="0" borderId="0" xfId="0" applyNumberFormat="1"/>
    <xf numFmtId="6" fontId="7" fillId="4" borderId="1" xfId="1" applyNumberFormat="1" applyFont="1" applyFill="1" applyBorder="1" applyAlignment="1">
      <alignment wrapText="1"/>
    </xf>
    <xf numFmtId="8" fontId="0" fillId="0" borderId="0" xfId="0" applyNumberFormat="1" applyAlignment="1">
      <alignment vertical="top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6640625" customWidth="1"/>
    <col min="5" max="5" width="13.44140625" bestFit="1" customWidth="1"/>
    <col min="6" max="6" width="14.44140625" bestFit="1" customWidth="1"/>
    <col min="7" max="9" width="14.44140625" customWidth="1"/>
    <col min="10" max="10" width="10.664062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  <pageSetUpPr fitToPage="1"/>
  </sheetPr>
  <dimension ref="B2:AM73"/>
  <sheetViews>
    <sheetView showGridLines="0" zoomScale="85" zoomScaleNormal="85" workbookViewId="0">
      <pane xSplit="3" ySplit="6" topLeftCell="D41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6640625" style="7" customWidth="1"/>
    <col min="10" max="10" width="13.554687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107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85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 t="s">
        <v>86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41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 t="s">
        <v>102</v>
      </c>
      <c r="D18" s="13"/>
      <c r="E18" s="10"/>
      <c r="F18" s="10"/>
      <c r="G18" s="10"/>
      <c r="H18" s="10"/>
      <c r="J18" s="15" t="s">
        <v>37</v>
      </c>
    </row>
    <row r="19" spans="2:10" x14ac:dyDescent="0.3">
      <c r="B19" s="23"/>
      <c r="C19" s="29" t="s">
        <v>87</v>
      </c>
      <c r="D19" s="15" t="s">
        <v>71</v>
      </c>
      <c r="E19" s="11" t="s">
        <v>71</v>
      </c>
      <c r="F19" s="11" t="s">
        <v>71</v>
      </c>
      <c r="G19" s="11"/>
      <c r="H19" s="11"/>
      <c r="J19" s="15"/>
    </row>
    <row r="20" spans="2:10" x14ac:dyDescent="0.3">
      <c r="B20" s="23"/>
      <c r="C20" s="29" t="s">
        <v>88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89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108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91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92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93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81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71</v>
      </c>
      <c r="C30" s="28" t="s">
        <v>71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73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 t="s">
        <v>96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74</v>
      </c>
      <c r="D36" s="13" t="s">
        <v>37</v>
      </c>
      <c r="E36" s="10"/>
      <c r="F36" s="10"/>
      <c r="G36" s="10"/>
      <c r="H36" s="10"/>
      <c r="J36" s="15"/>
    </row>
    <row r="37" spans="2:10" ht="28.8" x14ac:dyDescent="0.3">
      <c r="B37" s="23"/>
      <c r="C37" s="61" t="s">
        <v>109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110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111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112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113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75</v>
      </c>
      <c r="D43" s="13" t="s">
        <v>37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114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76</v>
      </c>
      <c r="C53" s="17" t="s">
        <v>76</v>
      </c>
      <c r="D53" s="18"/>
      <c r="E53" s="18"/>
      <c r="F53" s="18"/>
      <c r="G53" s="18"/>
      <c r="H53" s="18"/>
      <c r="I53"/>
      <c r="J53" s="18" t="s">
        <v>20</v>
      </c>
    </row>
    <row r="54" spans="2:10" ht="28.8" x14ac:dyDescent="0.3">
      <c r="B54" s="23"/>
      <c r="C54" s="25" t="s">
        <v>115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62"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D16" sqref="D16"/>
    </sheetView>
  </sheetViews>
  <sheetFormatPr defaultColWidth="9.33203125" defaultRowHeight="15" customHeight="1" x14ac:dyDescent="0.3"/>
  <cols>
    <col min="1" max="1" width="3.33203125" customWidth="1"/>
    <col min="2" max="2" width="12.33203125" customWidth="1"/>
    <col min="3" max="3" width="29.33203125" customWidth="1"/>
    <col min="4" max="4" width="12.6640625" style="6" bestFit="1" customWidth="1"/>
    <col min="5" max="5" width="11.6640625" style="2" customWidth="1"/>
    <col min="6" max="6" width="12.33203125" customWidth="1"/>
    <col min="7" max="7" width="11.44140625" customWidth="1"/>
    <col min="8" max="8" width="12" style="2" customWidth="1"/>
    <col min="9" max="9" width="3.5546875" style="7" customWidth="1"/>
    <col min="10" max="10" width="13.88671875" bestFit="1" customWidth="1"/>
    <col min="11" max="11" width="10.33203125" customWidth="1"/>
  </cols>
  <sheetData>
    <row r="2" spans="2:39" ht="23.4" x14ac:dyDescent="0.45">
      <c r="B2" s="30" t="s">
        <v>0</v>
      </c>
    </row>
    <row r="3" spans="2:39" ht="26.7" customHeight="1" x14ac:dyDescent="0.3">
      <c r="B3" s="76" t="s">
        <v>1</v>
      </c>
      <c r="C3" s="76"/>
      <c r="D3" s="76"/>
      <c r="E3" s="76"/>
      <c r="F3" s="76"/>
      <c r="G3" s="76"/>
      <c r="H3" s="76"/>
      <c r="I3" s="76"/>
      <c r="J3" s="76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4" x14ac:dyDescent="0.3">
      <c r="B7" s="22" t="s">
        <v>11</v>
      </c>
      <c r="C7" s="51" t="s">
        <v>12</v>
      </c>
      <c r="D7" s="52">
        <f>'Measure 1 Budget'!D9+'Measure 2 Budget'!D11+'Measure 3 Budget'!D11+'Measure 4 Budget'!D11+'Measure 5 Budget'!D11</f>
        <v>27500</v>
      </c>
      <c r="E7" s="52">
        <f>'Measure 1 Budget'!E9+'Measure 2 Budget'!E11+'Measure 3 Budget'!E11+'Measure 4 Budget'!E11+'Measure 5 Budget'!E11</f>
        <v>28325</v>
      </c>
      <c r="F7" s="52">
        <f>'Measure 1 Budget'!F9+'Measure 2 Budget'!F11+'Measure 3 Budget'!F11+'Measure 4 Budget'!F11+'Measure 5 Budget'!F11</f>
        <v>29175</v>
      </c>
      <c r="G7" s="52">
        <f>'Measure 1 Budget'!G9+'Measure 2 Budget'!G11+'Measure 3 Budget'!G11+'Measure 4 Budget'!G11+'Measure 5 Budget'!G11</f>
        <v>0</v>
      </c>
      <c r="H7" s="52">
        <f>'Measure 1 Budget'!H9+'Measure 2 Budget'!H11+'Measure 3 Budget'!H11+'Measure 4 Budget'!H11+'Measure 5 Budget'!H11</f>
        <v>0</v>
      </c>
      <c r="I7" s="53"/>
      <c r="J7" s="52">
        <f>SUM(D7:I7)</f>
        <v>85000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f>'Measure 1 Budget'!D12+'Measure 2 Budget'!D16+'Measure 3 Budget'!D16+'Measure 4 Budget'!D16+'Measure 5 Budget'!D16</f>
        <v>0</v>
      </c>
      <c r="E8" s="52">
        <f>'Measure 1 Budget'!E12+'Measure 2 Budget'!E16+'Measure 3 Budget'!E16+'Measure 4 Budget'!E16</f>
        <v>0</v>
      </c>
      <c r="F8" s="52">
        <f>'Measure 1 Budget'!F12+'Measure 2 Budget'!F16+'Measure 3 Budget'!F16+'Measure 4 Budget'!F16</f>
        <v>0</v>
      </c>
      <c r="G8" s="52">
        <f>'Measure 1 Budget'!G12+'Measure 2 Budget'!G16+'Measure 3 Budget'!G16+'Measure 4 Budget'!G16</f>
        <v>0</v>
      </c>
      <c r="H8" s="52">
        <f>'Measure 1 Budget'!H12+'Measure 2 Budget'!H16+'Measure 3 Budget'!H16+'Measure 4 Budget'!H16</f>
        <v>0</v>
      </c>
      <c r="I8" s="53"/>
      <c r="J8" s="52">
        <f t="shared" ref="J8:J14" si="0">SUM(D8:I8)</f>
        <v>0</v>
      </c>
    </row>
    <row r="9" spans="2:39" ht="14.4" x14ac:dyDescent="0.3">
      <c r="B9" s="23"/>
      <c r="C9" s="51" t="s">
        <v>14</v>
      </c>
      <c r="D9" s="52">
        <f>'Measure 1 Budget'!D15+'Measure 2 Budget'!D27+'Measure 3 Budget'!D27+'Measure 4 Budget'!D27+'Measure 5 Budget'!D27</f>
        <v>0</v>
      </c>
      <c r="E9" s="52">
        <f>'Measure 1 Budget'!E15+'Measure 2 Budget'!E27+'Measure 3 Budget'!E27+'Measure 4 Budget'!E27</f>
        <v>0</v>
      </c>
      <c r="F9" s="52">
        <f>'Measure 1 Budget'!F15+'Measure 2 Budget'!F27+'Measure 3 Budget'!F27+'Measure 4 Budget'!F27</f>
        <v>0</v>
      </c>
      <c r="G9" s="52">
        <f>'Measure 1 Budget'!G15+'Measure 2 Budget'!G27+'Measure 3 Budget'!G27+'Measure 4 Budget'!G27</f>
        <v>0</v>
      </c>
      <c r="H9" s="52">
        <f>'Measure 1 Budget'!H15+'Measure 2 Budget'!H27+'Measure 3 Budget'!H27+'Measure 4 Budget'!H27</f>
        <v>0</v>
      </c>
      <c r="I9" s="53"/>
      <c r="J9" s="52">
        <f t="shared" si="0"/>
        <v>0</v>
      </c>
    </row>
    <row r="10" spans="2:39" ht="14.4" x14ac:dyDescent="0.3">
      <c r="B10" s="23"/>
      <c r="C10" s="51" t="s">
        <v>15</v>
      </c>
      <c r="D10" s="52">
        <f>'Measure 1 Budget'!D47+'Measure 2 Budget'!D31+'Measure 3 Budget'!D31+'Measure 4 Budget'!D31+'Measure 5 Budget'!D31</f>
        <v>9055000</v>
      </c>
      <c r="E10" s="52">
        <f>'Measure 1 Budget'!E47+'Measure 2 Budget'!E31+'Measure 3 Budget'!E31+'Measure 4 Budget'!E31</f>
        <v>4351000</v>
      </c>
      <c r="F10" s="52">
        <f>'Measure 1 Budget'!F47+'Measure 2 Budget'!F31+'Measure 3 Budget'!F31+'Measure 4 Budget'!F31</f>
        <v>5463000</v>
      </c>
      <c r="G10" s="52">
        <f>'Measure 1 Budget'!G47+'Measure 2 Budget'!G31+'Measure 3 Budget'!G31+'Measure 4 Budget'!G31</f>
        <v>0</v>
      </c>
      <c r="H10" s="52">
        <f>'Measure 1 Budget'!H47+'Measure 2 Budget'!H31+'Measure 3 Budget'!H31+'Measure 4 Budget'!H31</f>
        <v>0</v>
      </c>
      <c r="I10" s="53"/>
      <c r="J10" s="52">
        <f t="shared" si="0"/>
        <v>18869000</v>
      </c>
    </row>
    <row r="11" spans="2:39" ht="14.4" x14ac:dyDescent="0.3">
      <c r="B11" s="23"/>
      <c r="C11" s="51" t="s">
        <v>16</v>
      </c>
      <c r="D11" s="52">
        <f>'Measure 1 Budget'!D50+'Measure 2 Budget'!D35+'Measure 3 Budget'!D35+'Measure 4 Budget'!D35+'Measure 5 Budget'!D35</f>
        <v>0</v>
      </c>
      <c r="E11" s="52">
        <f>'Measure 1 Budget'!E50+'Measure 2 Budget'!E35+'Measure 3 Budget'!E35+'Measure 4 Budget'!E35</f>
        <v>0</v>
      </c>
      <c r="F11" s="52">
        <f>'Measure 1 Budget'!F50+'Measure 2 Budget'!F35+'Measure 3 Budget'!F35+'Measure 4 Budget'!F35</f>
        <v>0</v>
      </c>
      <c r="G11" s="52">
        <f>'Measure 1 Budget'!G50+'Measure 2 Budget'!G35+'Measure 3 Budget'!G35+'Measure 4 Budget'!G35</f>
        <v>0</v>
      </c>
      <c r="H11" s="52">
        <f>'Measure 1 Budget'!H50+'Measure 2 Budget'!H35+'Measure 3 Budget'!H35+'Measure 4 Budget'!H35</f>
        <v>0</v>
      </c>
      <c r="I11" s="53"/>
      <c r="J11" s="52">
        <f t="shared" si="0"/>
        <v>0</v>
      </c>
    </row>
    <row r="12" spans="2:39" ht="14.4" x14ac:dyDescent="0.3">
      <c r="B12" s="23"/>
      <c r="C12" s="51" t="s">
        <v>17</v>
      </c>
      <c r="D12" s="52">
        <f>'Measure 1 Budget'!D53+'Measure 2 Budget'!D42+'Measure 3 Budget'!D42+'Measure 4 Budget'!D41+'Measure 5 Budget'!D41</f>
        <v>0</v>
      </c>
      <c r="E12" s="52">
        <f>'Measure 1 Budget'!E53+'Measure 2 Budget'!E42+'Measure 3 Budget'!E42+'Measure 4 Budget'!E41</f>
        <v>0</v>
      </c>
      <c r="F12" s="52">
        <f>'Measure 1 Budget'!F53+'Measure 2 Budget'!F42+'Measure 3 Budget'!F42+'Measure 4 Budget'!F41</f>
        <v>0</v>
      </c>
      <c r="G12" s="52">
        <f>'Measure 1 Budget'!G53+'Measure 2 Budget'!G42+'Measure 3 Budget'!G42+'Measure 4 Budget'!G41</f>
        <v>0</v>
      </c>
      <c r="H12" s="52">
        <f>'Measure 1 Budget'!H53+'Measure 2 Budget'!H42+'Measure 3 Budget'!H42+'Measure 4 Budget'!H41</f>
        <v>0</v>
      </c>
      <c r="I12" s="53"/>
      <c r="J12" s="52">
        <f t="shared" si="0"/>
        <v>0</v>
      </c>
    </row>
    <row r="13" spans="2:39" ht="14.4" x14ac:dyDescent="0.3">
      <c r="B13" s="23"/>
      <c r="C13" s="51" t="s">
        <v>18</v>
      </c>
      <c r="D13" s="52">
        <f>'Measure 1 Budget'!D56+'Measure 2 Budget'!D50+'Measure 3 Budget'!D50+'Measure 4 Budget'!D49+'Measure 5 Budget'!D49</f>
        <v>0</v>
      </c>
      <c r="E13" s="52">
        <f>'Measure 1 Budget'!E56+'Measure 2 Budget'!E50+'Measure 3 Budget'!E50+'Measure 4 Budget'!E49</f>
        <v>0</v>
      </c>
      <c r="F13" s="52">
        <f>'Measure 1 Budget'!F56+'Measure 2 Budget'!F50+'Measure 3 Budget'!F50+'Measure 4 Budget'!F49</f>
        <v>0</v>
      </c>
      <c r="G13" s="52">
        <f>'Measure 1 Budget'!G56+'Measure 2 Budget'!G50+'Measure 3 Budget'!G50+'Measure 4 Budget'!G49</f>
        <v>0</v>
      </c>
      <c r="H13" s="52">
        <f>'Measure 1 Budget'!H56+'Measure 2 Budget'!H50+'Measure 3 Budget'!H50+'Measure 4 Budget'!H49</f>
        <v>0</v>
      </c>
      <c r="I13" s="53"/>
      <c r="J13" s="52">
        <f t="shared" si="0"/>
        <v>0</v>
      </c>
    </row>
    <row r="14" spans="2:39" ht="14.4" x14ac:dyDescent="0.3">
      <c r="B14" s="24"/>
      <c r="C14" s="9" t="s">
        <v>19</v>
      </c>
      <c r="D14" s="16">
        <f>D13+D12+D11+D10+D9+D8+D7</f>
        <v>9082500</v>
      </c>
      <c r="E14" s="16">
        <f>E13+E12+E11+E10+E9+E8+E7</f>
        <v>4379325</v>
      </c>
      <c r="F14" s="16">
        <f>F13+F12+F11+F10+F9+F8+F7</f>
        <v>5492175</v>
      </c>
      <c r="G14" s="16">
        <f>G13+G12+G11+G10+G9+G8+G7</f>
        <v>0</v>
      </c>
      <c r="H14" s="16">
        <f>H13+H12+H11+H10+H9+H8+H7</f>
        <v>0</v>
      </c>
      <c r="J14" s="16">
        <f t="shared" si="0"/>
        <v>18954000</v>
      </c>
    </row>
    <row r="15" spans="2:39" ht="14.4" x14ac:dyDescent="0.3">
      <c r="B15" s="67"/>
      <c r="D15"/>
      <c r="E15"/>
      <c r="H15"/>
      <c r="I15"/>
      <c r="J15" s="18" t="s">
        <v>20</v>
      </c>
    </row>
    <row r="16" spans="2:39" ht="20.100000000000001" customHeight="1" x14ac:dyDescent="0.3">
      <c r="B16" s="67"/>
      <c r="C16" s="9" t="s">
        <v>21</v>
      </c>
      <c r="D16" s="59">
        <f>'Measure 1 Budget'!D65+'Measure 2 Budget'!D56+'Measure 3 Budget'!D56+'Measure 4 Budget'!D55+'Measure 5 Budget'!D55</f>
        <v>2942875</v>
      </c>
      <c r="E16" s="59">
        <f>'Measure 1 Budget'!E65+'Measure 2 Budget'!E56+'Measure 3 Budget'!E56+'Measure 4 Budget'!E55</f>
        <v>1531675</v>
      </c>
      <c r="F16" s="59">
        <f>'Measure 1 Budget'!F65+'Measure 2 Budget'!F56+'Measure 3 Budget'!F56+'Measure 4 Budget'!F55</f>
        <v>1865275</v>
      </c>
      <c r="G16" s="59">
        <f>'Measure 1 Budget'!G65+'Measure 2 Budget'!G56+'Measure 3 Budget'!G56+'Measure 4 Budget'!G55</f>
        <v>0</v>
      </c>
      <c r="H16" s="59">
        <f>'Measure 1 Budget'!H65+'Measure 2 Budget'!H56+'Measure 3 Budget'!H56+'Measure 4 Budget'!H55</f>
        <v>0</v>
      </c>
      <c r="J16" s="74">
        <f>SUM(D16:H16)</f>
        <v>6339825</v>
      </c>
    </row>
    <row r="17" spans="2:10" thickBot="1" x14ac:dyDescent="0.35">
      <c r="B17" s="67"/>
      <c r="D17"/>
      <c r="E17"/>
      <c r="H17"/>
      <c r="I17"/>
      <c r="J17" s="18" t="s">
        <v>20</v>
      </c>
    </row>
    <row r="18" spans="2:10" ht="31.2" customHeight="1" thickBot="1" x14ac:dyDescent="0.35">
      <c r="B18" s="66" t="s">
        <v>22</v>
      </c>
      <c r="C18" s="19"/>
      <c r="D18" s="54">
        <f>D14+D16</f>
        <v>12025375</v>
      </c>
      <c r="E18" s="54">
        <f>E14+E16</f>
        <v>5911000</v>
      </c>
      <c r="F18" s="54">
        <f>F14+F16</f>
        <v>7357450</v>
      </c>
      <c r="G18" s="54">
        <f>G14+G16</f>
        <v>0</v>
      </c>
      <c r="H18" s="54">
        <f>H14+H16</f>
        <v>0</v>
      </c>
      <c r="I18" s="55"/>
      <c r="J18" s="70">
        <f>J14+J16</f>
        <v>25293825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45" t="s">
        <v>23</v>
      </c>
      <c r="C21" s="46"/>
      <c r="D21" s="46"/>
      <c r="E21" s="78"/>
      <c r="F21" s="78"/>
      <c r="H21"/>
      <c r="I21"/>
    </row>
    <row r="22" spans="2:10" ht="29.1" customHeight="1" x14ac:dyDescent="0.3">
      <c r="B22" s="47" t="s">
        <v>24</v>
      </c>
      <c r="C22" s="47" t="s">
        <v>25</v>
      </c>
      <c r="D22" s="56" t="s">
        <v>26</v>
      </c>
      <c r="E22" s="79" t="s">
        <v>27</v>
      </c>
      <c r="F22" s="79"/>
      <c r="H22"/>
      <c r="I22"/>
    </row>
    <row r="23" spans="2:10" ht="15" customHeight="1" x14ac:dyDescent="0.3">
      <c r="B23" s="51">
        <v>1</v>
      </c>
      <c r="C23" s="57" t="s">
        <v>28</v>
      </c>
      <c r="D23" s="58">
        <f>'Measure 1 Budget'!J67</f>
        <v>25293825</v>
      </c>
      <c r="E23" s="77">
        <f>D23/D$29</f>
        <v>1</v>
      </c>
      <c r="F23" s="77"/>
      <c r="H23"/>
      <c r="I23"/>
    </row>
    <row r="24" spans="2:10" ht="15" customHeight="1" x14ac:dyDescent="0.3">
      <c r="B24" s="51">
        <v>2</v>
      </c>
      <c r="C24" s="52" t="s">
        <v>29</v>
      </c>
      <c r="D24" s="58">
        <f>'Measure 2 Budget'!J58</f>
        <v>0</v>
      </c>
      <c r="E24" s="77">
        <f t="shared" ref="E24:E27" si="1">D24/D$29</f>
        <v>0</v>
      </c>
      <c r="F24" s="77"/>
      <c r="H24"/>
      <c r="I24"/>
    </row>
    <row r="25" spans="2:10" ht="15" customHeight="1" x14ac:dyDescent="0.3">
      <c r="B25" s="51">
        <v>3</v>
      </c>
      <c r="C25" s="52" t="s">
        <v>30</v>
      </c>
      <c r="D25" s="58">
        <f>'Measure 3 Budget'!J58</f>
        <v>0</v>
      </c>
      <c r="E25" s="77">
        <f t="shared" si="1"/>
        <v>0</v>
      </c>
      <c r="F25" s="77"/>
      <c r="H25"/>
      <c r="I25"/>
    </row>
    <row r="26" spans="2:10" ht="15" customHeight="1" x14ac:dyDescent="0.3">
      <c r="B26" s="51">
        <v>4</v>
      </c>
      <c r="C26" s="52" t="s">
        <v>31</v>
      </c>
      <c r="D26" s="58">
        <f>'Measure 4 Budget'!J57</f>
        <v>0</v>
      </c>
      <c r="E26" s="77">
        <f t="shared" si="1"/>
        <v>0</v>
      </c>
      <c r="F26" s="77"/>
      <c r="H26"/>
      <c r="I26"/>
    </row>
    <row r="27" spans="2:10" ht="15" customHeight="1" x14ac:dyDescent="0.3">
      <c r="B27" s="51">
        <v>5</v>
      </c>
      <c r="C27" s="52" t="s">
        <v>32</v>
      </c>
      <c r="D27" s="58">
        <v>0</v>
      </c>
      <c r="E27" s="77">
        <f t="shared" si="1"/>
        <v>0</v>
      </c>
      <c r="F27" s="77"/>
      <c r="H27"/>
      <c r="I27"/>
    </row>
    <row r="28" spans="2:10" ht="15" customHeight="1" x14ac:dyDescent="0.3">
      <c r="B28" s="51"/>
      <c r="C28" s="52"/>
      <c r="D28" s="58"/>
      <c r="E28" s="77"/>
      <c r="F28" s="77"/>
      <c r="H28"/>
      <c r="I28"/>
    </row>
    <row r="29" spans="2:10" ht="15" customHeight="1" x14ac:dyDescent="0.3">
      <c r="B29" s="51" t="s">
        <v>33</v>
      </c>
      <c r="C29" s="52"/>
      <c r="D29" s="58">
        <f>SUM(D23:D28)</f>
        <v>25293825</v>
      </c>
      <c r="E29" s="77">
        <f t="shared" ref="E29" si="2">SUM(E23:E28)</f>
        <v>1</v>
      </c>
      <c r="F29" s="77"/>
      <c r="H29"/>
      <c r="I29"/>
    </row>
    <row r="30" spans="2:10" ht="15" customHeight="1" x14ac:dyDescent="0.3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2"/>
  <sheetViews>
    <sheetView showGridLines="0" tabSelected="1" topLeftCell="B13" zoomScaleNormal="100" workbookViewId="0">
      <selection activeCell="J67" sqref="J67"/>
    </sheetView>
  </sheetViews>
  <sheetFormatPr defaultColWidth="9.33203125" defaultRowHeight="14.4" x14ac:dyDescent="0.3"/>
  <cols>
    <col min="1" max="1" width="3.33203125" customWidth="1"/>
    <col min="2" max="2" width="10.33203125" customWidth="1"/>
    <col min="3" max="3" width="65.332031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2.6640625" customWidth="1"/>
    <col min="11" max="11" width="10.33203125" customWidth="1"/>
    <col min="15" max="15" width="14" bestFit="1" customWidth="1"/>
  </cols>
  <sheetData>
    <row r="2" spans="2:39" ht="23.4" x14ac:dyDescent="0.45">
      <c r="B2" s="30" t="s">
        <v>34</v>
      </c>
    </row>
    <row r="3" spans="2:39" x14ac:dyDescent="0.3">
      <c r="B3" s="5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1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38</v>
      </c>
      <c r="D8" s="15">
        <v>27500</v>
      </c>
      <c r="E8" s="15">
        <v>28325</v>
      </c>
      <c r="F8" s="15">
        <v>29175</v>
      </c>
      <c r="G8" s="15"/>
      <c r="H8" s="15"/>
      <c r="I8" s="35"/>
      <c r="J8" s="15">
        <f>SUM(D8:H8)</f>
        <v>85000</v>
      </c>
    </row>
    <row r="9" spans="2:39" x14ac:dyDescent="0.3">
      <c r="B9" s="23"/>
      <c r="C9" s="9" t="s">
        <v>12</v>
      </c>
      <c r="D9" s="16">
        <f>SUM(D8:D8)</f>
        <v>27500</v>
      </c>
      <c r="E9" s="16">
        <f>SUM(E8:E8)</f>
        <v>28325</v>
      </c>
      <c r="F9" s="16">
        <f>SUM(F8:F8)</f>
        <v>29175</v>
      </c>
      <c r="G9" s="16">
        <f>SUM(G8:G8)</f>
        <v>0</v>
      </c>
      <c r="H9" s="16">
        <f>SUM(H8:H8)</f>
        <v>0</v>
      </c>
      <c r="J9" s="16">
        <f>SUM(J8:J8)</f>
        <v>85000</v>
      </c>
    </row>
    <row r="10" spans="2:39" x14ac:dyDescent="0.3">
      <c r="B10" s="23"/>
      <c r="C10" s="14" t="s">
        <v>39</v>
      </c>
      <c r="D10" s="13" t="s">
        <v>37</v>
      </c>
      <c r="E10" s="10"/>
      <c r="F10" s="10"/>
      <c r="G10" s="10"/>
      <c r="H10" s="10"/>
      <c r="J10" s="8" t="s">
        <v>37</v>
      </c>
    </row>
    <row r="11" spans="2:39" x14ac:dyDescent="0.3">
      <c r="B11" s="23"/>
      <c r="C11" s="25" t="s">
        <v>40</v>
      </c>
      <c r="D11" s="15"/>
      <c r="E11" s="15"/>
      <c r="F11" s="15"/>
      <c r="G11" s="15"/>
      <c r="H11" s="15"/>
      <c r="J11" s="15">
        <f>SUM(D11:H11)</f>
        <v>0</v>
      </c>
    </row>
    <row r="12" spans="2:39" x14ac:dyDescent="0.3">
      <c r="B12" s="23"/>
      <c r="C12" s="9" t="s">
        <v>13</v>
      </c>
      <c r="D12" s="16">
        <f>SUM(D11:D11)</f>
        <v>0</v>
      </c>
      <c r="E12" s="16">
        <f>SUM(E11:E11)</f>
        <v>0</v>
      </c>
      <c r="F12" s="16">
        <f>SUM(F11:F11)</f>
        <v>0</v>
      </c>
      <c r="G12" s="16">
        <f>SUM(G11:G11)</f>
        <v>0</v>
      </c>
      <c r="H12" s="16">
        <f>SUM(H11:H11)</f>
        <v>0</v>
      </c>
      <c r="J12" s="16">
        <f>SUM(J11:J11)</f>
        <v>0</v>
      </c>
    </row>
    <row r="13" spans="2:39" x14ac:dyDescent="0.3">
      <c r="B13" s="23"/>
      <c r="C13" s="14" t="s">
        <v>41</v>
      </c>
      <c r="D13" s="13" t="s">
        <v>37</v>
      </c>
      <c r="E13" s="10"/>
      <c r="F13" s="10"/>
      <c r="G13" s="10"/>
      <c r="H13" s="10"/>
      <c r="J13" s="8" t="s">
        <v>37</v>
      </c>
    </row>
    <row r="14" spans="2:39" x14ac:dyDescent="0.3">
      <c r="B14" s="23"/>
      <c r="C14" s="25" t="s">
        <v>40</v>
      </c>
      <c r="D14" s="15"/>
      <c r="E14" s="15"/>
      <c r="F14" s="15"/>
      <c r="G14" s="15"/>
      <c r="H14" s="15"/>
      <c r="I14" s="35"/>
      <c r="J14" s="15">
        <f t="shared" ref="J14" si="0">SUM(D14:H14)</f>
        <v>0</v>
      </c>
    </row>
    <row r="15" spans="2:39" x14ac:dyDescent="0.3">
      <c r="B15" s="23"/>
      <c r="C15" s="9" t="s">
        <v>14</v>
      </c>
      <c r="D15" s="16">
        <f>SUM(D14:D14)</f>
        <v>0</v>
      </c>
      <c r="E15" s="16">
        <f>SUM(E14:E14)</f>
        <v>0</v>
      </c>
      <c r="F15" s="16">
        <f>SUM(F14:F14)</f>
        <v>0</v>
      </c>
      <c r="G15" s="16">
        <f>SUM(G14:G14)</f>
        <v>0</v>
      </c>
      <c r="H15" s="16">
        <f>SUM(H14:H14)</f>
        <v>0</v>
      </c>
      <c r="J15" s="16">
        <f>SUM(J14:J14)</f>
        <v>0</v>
      </c>
    </row>
    <row r="16" spans="2:39" x14ac:dyDescent="0.3">
      <c r="B16" s="23"/>
      <c r="C16" s="14" t="s">
        <v>42</v>
      </c>
      <c r="D16" s="15"/>
      <c r="E16" s="10"/>
      <c r="F16" s="10"/>
      <c r="G16" s="10"/>
      <c r="H16" s="10"/>
      <c r="J16" s="15" t="s">
        <v>20</v>
      </c>
    </row>
    <row r="17" spans="2:10" x14ac:dyDescent="0.3">
      <c r="B17" s="23"/>
      <c r="C17" s="72" t="s">
        <v>43</v>
      </c>
      <c r="D17" s="15"/>
      <c r="E17" s="10"/>
      <c r="F17" s="10"/>
      <c r="G17" s="10"/>
      <c r="H17" s="10"/>
      <c r="J17" s="15"/>
    </row>
    <row r="18" spans="2:10" x14ac:dyDescent="0.3">
      <c r="B18" s="23"/>
      <c r="C18" s="25" t="s">
        <v>44</v>
      </c>
      <c r="D18" s="15">
        <v>6650000</v>
      </c>
      <c r="E18" s="10"/>
      <c r="F18" s="10"/>
      <c r="G18" s="10"/>
      <c r="H18" s="10"/>
      <c r="J18" s="15">
        <f>SUM(D18:H18)</f>
        <v>6650000</v>
      </c>
    </row>
    <row r="19" spans="2:10" x14ac:dyDescent="0.3">
      <c r="B19" s="23"/>
      <c r="C19" s="25" t="s">
        <v>45</v>
      </c>
      <c r="D19" s="15">
        <v>855000</v>
      </c>
      <c r="E19" s="10"/>
      <c r="F19" s="10"/>
      <c r="G19" s="10"/>
      <c r="H19" s="10"/>
      <c r="J19" s="15">
        <f>SUM(D19:H19)</f>
        <v>855000</v>
      </c>
    </row>
    <row r="20" spans="2:10" x14ac:dyDescent="0.3">
      <c r="B20" s="23"/>
      <c r="C20" s="25" t="s">
        <v>46</v>
      </c>
      <c r="D20" s="67"/>
      <c r="E20" s="15">
        <v>60000</v>
      </c>
      <c r="F20" s="10"/>
      <c r="G20" s="10"/>
      <c r="H20" s="10"/>
      <c r="J20" s="15">
        <f t="shared" ref="J20:J44" si="1">SUM(D20:H20)</f>
        <v>60000</v>
      </c>
    </row>
    <row r="21" spans="2:10" ht="14.4" customHeight="1" x14ac:dyDescent="0.3">
      <c r="B21" s="23"/>
      <c r="C21" s="25" t="s">
        <v>47</v>
      </c>
      <c r="D21" s="67"/>
      <c r="E21" s="15">
        <v>444500</v>
      </c>
      <c r="F21" s="10"/>
      <c r="G21" s="10"/>
      <c r="H21" s="10"/>
      <c r="J21" s="15">
        <f t="shared" si="1"/>
        <v>444500</v>
      </c>
    </row>
    <row r="22" spans="2:10" x14ac:dyDescent="0.3">
      <c r="B22" s="23"/>
      <c r="C22" s="25" t="s">
        <v>48</v>
      </c>
      <c r="D22" s="67"/>
      <c r="E22" s="15">
        <v>7500</v>
      </c>
      <c r="F22" s="10"/>
      <c r="G22" s="10"/>
      <c r="H22" s="10"/>
      <c r="J22" s="15">
        <f t="shared" si="1"/>
        <v>7500</v>
      </c>
    </row>
    <row r="23" spans="2:10" x14ac:dyDescent="0.3">
      <c r="B23" s="23"/>
      <c r="C23" s="25" t="s">
        <v>49</v>
      </c>
      <c r="D23" s="67"/>
      <c r="E23" s="15">
        <v>128000</v>
      </c>
      <c r="F23" s="10"/>
      <c r="G23" s="10"/>
      <c r="H23" s="10"/>
      <c r="J23" s="15">
        <f t="shared" si="1"/>
        <v>128000</v>
      </c>
    </row>
    <row r="24" spans="2:10" x14ac:dyDescent="0.3">
      <c r="B24" s="23"/>
      <c r="C24" s="25" t="s">
        <v>50</v>
      </c>
      <c r="D24" s="67"/>
      <c r="E24" s="15">
        <v>40000</v>
      </c>
      <c r="F24" s="10"/>
      <c r="G24" s="10"/>
      <c r="H24" s="10"/>
      <c r="J24" s="15">
        <f t="shared" si="1"/>
        <v>40000</v>
      </c>
    </row>
    <row r="25" spans="2:10" x14ac:dyDescent="0.3">
      <c r="B25" s="23"/>
      <c r="C25" s="25" t="s">
        <v>51</v>
      </c>
      <c r="D25" s="67"/>
      <c r="E25" s="15">
        <v>20000</v>
      </c>
      <c r="F25" s="10"/>
      <c r="G25" s="10"/>
      <c r="H25" s="10"/>
      <c r="J25" s="15">
        <f t="shared" si="1"/>
        <v>20000</v>
      </c>
    </row>
    <row r="26" spans="2:10" x14ac:dyDescent="0.3">
      <c r="B26" s="23"/>
      <c r="C26" s="25" t="s">
        <v>52</v>
      </c>
      <c r="D26" s="15"/>
      <c r="E26" s="15">
        <v>3500</v>
      </c>
      <c r="F26" s="10"/>
      <c r="G26" s="10"/>
      <c r="H26" s="10"/>
      <c r="J26" s="15">
        <f t="shared" si="1"/>
        <v>3500</v>
      </c>
    </row>
    <row r="27" spans="2:10" ht="15" customHeight="1" x14ac:dyDescent="0.3">
      <c r="B27" s="23"/>
      <c r="C27" s="25" t="s">
        <v>53</v>
      </c>
      <c r="D27" s="15"/>
      <c r="E27" s="15">
        <v>25000</v>
      </c>
      <c r="F27" s="10"/>
      <c r="G27" s="10"/>
      <c r="H27" s="10"/>
      <c r="J27" s="15">
        <f t="shared" si="1"/>
        <v>25000</v>
      </c>
    </row>
    <row r="28" spans="2:10" x14ac:dyDescent="0.3">
      <c r="B28" s="23"/>
      <c r="C28" s="25" t="s">
        <v>54</v>
      </c>
      <c r="D28" s="15"/>
      <c r="E28" s="15">
        <v>10000</v>
      </c>
      <c r="F28" s="10"/>
      <c r="G28" s="10"/>
      <c r="H28" s="10"/>
      <c r="J28" s="15">
        <f t="shared" si="1"/>
        <v>10000</v>
      </c>
    </row>
    <row r="29" spans="2:10" x14ac:dyDescent="0.3">
      <c r="B29" s="23"/>
      <c r="C29" s="25" t="s">
        <v>55</v>
      </c>
      <c r="D29" s="15"/>
      <c r="E29" s="15">
        <v>15000</v>
      </c>
      <c r="F29" s="10"/>
      <c r="G29" s="10"/>
      <c r="H29" s="10"/>
      <c r="J29" s="15">
        <f t="shared" si="1"/>
        <v>15000</v>
      </c>
    </row>
    <row r="30" spans="2:10" x14ac:dyDescent="0.3">
      <c r="B30" s="23"/>
      <c r="C30" s="25" t="s">
        <v>56</v>
      </c>
      <c r="D30" s="67"/>
      <c r="E30" s="15">
        <v>25000</v>
      </c>
      <c r="F30" s="10"/>
      <c r="G30" s="10"/>
      <c r="H30" s="10"/>
      <c r="J30" s="15">
        <f t="shared" si="1"/>
        <v>25000</v>
      </c>
    </row>
    <row r="31" spans="2:10" x14ac:dyDescent="0.3">
      <c r="B31" s="23"/>
      <c r="C31" s="25" t="s">
        <v>57</v>
      </c>
      <c r="D31" s="67"/>
      <c r="E31" s="15">
        <v>80000</v>
      </c>
      <c r="F31" s="10"/>
      <c r="G31" s="10"/>
      <c r="H31" s="10"/>
      <c r="J31" s="15">
        <f t="shared" si="1"/>
        <v>80000</v>
      </c>
    </row>
    <row r="32" spans="2:10" x14ac:dyDescent="0.3">
      <c r="B32" s="23"/>
      <c r="C32" s="25" t="s">
        <v>58</v>
      </c>
      <c r="D32" s="67"/>
      <c r="E32" s="15">
        <v>15000</v>
      </c>
      <c r="F32" s="10"/>
      <c r="G32" s="10"/>
      <c r="H32" s="10"/>
      <c r="J32" s="15">
        <f>SUM(D32:H32)</f>
        <v>15000</v>
      </c>
    </row>
    <row r="33" spans="2:15" x14ac:dyDescent="0.3">
      <c r="B33" s="23"/>
      <c r="C33" s="25" t="s">
        <v>59</v>
      </c>
      <c r="D33" s="67"/>
      <c r="E33" s="15">
        <v>1939500</v>
      </c>
      <c r="F33" s="10"/>
      <c r="G33" s="10"/>
      <c r="H33" s="10"/>
      <c r="J33" s="15">
        <f t="shared" si="1"/>
        <v>1939500</v>
      </c>
    </row>
    <row r="34" spans="2:15" x14ac:dyDescent="0.3">
      <c r="B34" s="23"/>
      <c r="C34" s="25"/>
      <c r="D34" s="67"/>
      <c r="E34" s="15"/>
      <c r="F34" s="10"/>
      <c r="G34" s="10"/>
      <c r="H34" s="10"/>
      <c r="J34" s="15">
        <f t="shared" si="1"/>
        <v>0</v>
      </c>
    </row>
    <row r="35" spans="2:15" x14ac:dyDescent="0.3">
      <c r="B35" s="23"/>
      <c r="C35" s="72" t="s">
        <v>60</v>
      </c>
      <c r="D35" s="67"/>
      <c r="E35" s="15"/>
      <c r="F35" s="10"/>
      <c r="G35" s="10"/>
      <c r="H35" s="10"/>
      <c r="J35" s="15">
        <f t="shared" si="1"/>
        <v>0</v>
      </c>
    </row>
    <row r="36" spans="2:15" x14ac:dyDescent="0.3">
      <c r="B36" s="23"/>
      <c r="C36" s="25" t="s">
        <v>61</v>
      </c>
      <c r="D36" s="67"/>
      <c r="E36" s="15"/>
      <c r="F36" s="15">
        <v>2250000</v>
      </c>
      <c r="G36" s="10"/>
      <c r="H36" s="10"/>
      <c r="J36" s="15">
        <f t="shared" si="1"/>
        <v>2250000</v>
      </c>
    </row>
    <row r="37" spans="2:15" x14ac:dyDescent="0.3">
      <c r="B37" s="23"/>
      <c r="C37" s="25" t="s">
        <v>62</v>
      </c>
      <c r="D37" s="15"/>
      <c r="E37" s="15"/>
      <c r="F37" s="15">
        <v>350000</v>
      </c>
      <c r="G37" s="10"/>
      <c r="H37" s="10"/>
      <c r="J37" s="15">
        <f>SUM(D37:H37)</f>
        <v>350000</v>
      </c>
    </row>
    <row r="38" spans="2:15" x14ac:dyDescent="0.3">
      <c r="B38" s="23"/>
      <c r="C38" s="25" t="s">
        <v>63</v>
      </c>
      <c r="D38" s="15">
        <v>1550000</v>
      </c>
      <c r="E38" s="15"/>
      <c r="F38" s="15"/>
      <c r="G38" s="10"/>
      <c r="H38" s="10"/>
      <c r="J38" s="15">
        <f t="shared" ref="J38:J40" si="2">SUM(D38:H38)</f>
        <v>1550000</v>
      </c>
    </row>
    <row r="39" spans="2:15" x14ac:dyDescent="0.3">
      <c r="B39" s="23"/>
      <c r="C39" s="25" t="s">
        <v>64</v>
      </c>
      <c r="D39" s="15"/>
      <c r="E39" s="15">
        <v>1538000</v>
      </c>
      <c r="F39" s="15"/>
      <c r="G39" s="10"/>
      <c r="H39" s="10"/>
      <c r="J39" s="15">
        <f t="shared" si="2"/>
        <v>1538000</v>
      </c>
    </row>
    <row r="40" spans="2:15" x14ac:dyDescent="0.3">
      <c r="B40" s="23"/>
      <c r="C40" s="25" t="s">
        <v>65</v>
      </c>
      <c r="D40" s="15"/>
      <c r="E40" s="15"/>
      <c r="F40" s="15">
        <v>2227000</v>
      </c>
      <c r="G40" s="10"/>
      <c r="H40" s="10"/>
      <c r="J40" s="15">
        <f t="shared" si="2"/>
        <v>2227000</v>
      </c>
    </row>
    <row r="41" spans="2:15" ht="14.4" customHeight="1" x14ac:dyDescent="0.3">
      <c r="B41" s="23"/>
      <c r="C41" s="25" t="s">
        <v>66</v>
      </c>
      <c r="D41" s="67"/>
      <c r="E41" s="15"/>
      <c r="F41" s="15">
        <v>360000</v>
      </c>
      <c r="G41" s="10"/>
      <c r="H41" s="10"/>
      <c r="J41" s="15">
        <f t="shared" si="1"/>
        <v>360000</v>
      </c>
    </row>
    <row r="42" spans="2:15" x14ac:dyDescent="0.3">
      <c r="B42" s="23"/>
      <c r="C42" s="25" t="s">
        <v>67</v>
      </c>
      <c r="D42" s="67"/>
      <c r="E42" s="15"/>
      <c r="F42" s="15">
        <v>85000</v>
      </c>
      <c r="G42" s="10"/>
      <c r="H42" s="10"/>
      <c r="J42" s="15">
        <f t="shared" si="1"/>
        <v>85000</v>
      </c>
    </row>
    <row r="43" spans="2:15" x14ac:dyDescent="0.3">
      <c r="B43" s="23"/>
      <c r="C43" s="25" t="s">
        <v>68</v>
      </c>
      <c r="D43" s="67"/>
      <c r="E43" s="15"/>
      <c r="F43" s="15">
        <v>125000</v>
      </c>
      <c r="G43" s="10"/>
      <c r="H43" s="10"/>
      <c r="J43" s="15">
        <f t="shared" si="1"/>
        <v>125000</v>
      </c>
    </row>
    <row r="44" spans="2:15" x14ac:dyDescent="0.3">
      <c r="B44" s="23"/>
      <c r="C44" s="25" t="s">
        <v>69</v>
      </c>
      <c r="D44" s="67"/>
      <c r="E44" s="15"/>
      <c r="F44" s="15">
        <v>26000</v>
      </c>
      <c r="G44" s="10"/>
      <c r="H44" s="10"/>
      <c r="J44" s="15">
        <f t="shared" si="1"/>
        <v>26000</v>
      </c>
    </row>
    <row r="45" spans="2:15" x14ac:dyDescent="0.3">
      <c r="B45" s="23"/>
      <c r="C45" s="25" t="s">
        <v>70</v>
      </c>
      <c r="D45" s="67"/>
      <c r="E45" s="15"/>
      <c r="F45" s="15">
        <v>25000</v>
      </c>
      <c r="G45" s="10"/>
      <c r="H45" s="10"/>
      <c r="J45" s="15">
        <f>SUM(D45:H45)</f>
        <v>25000</v>
      </c>
    </row>
    <row r="46" spans="2:15" x14ac:dyDescent="0.3">
      <c r="B46" s="23" t="s">
        <v>71</v>
      </c>
      <c r="C46" s="25" t="s">
        <v>72</v>
      </c>
      <c r="D46" s="15" t="s">
        <v>37</v>
      </c>
      <c r="E46" s="15"/>
      <c r="F46" s="15">
        <v>15000</v>
      </c>
      <c r="G46" s="10"/>
      <c r="H46" s="10"/>
      <c r="J46" s="15">
        <f t="shared" ref="J46:J55" si="3">SUM(D46:H46)</f>
        <v>15000</v>
      </c>
    </row>
    <row r="47" spans="2:15" x14ac:dyDescent="0.3">
      <c r="B47" s="23"/>
      <c r="C47" s="9" t="s">
        <v>15</v>
      </c>
      <c r="D47" s="12">
        <f>SUM(D18:D46)</f>
        <v>9055000</v>
      </c>
      <c r="E47" s="12">
        <f>SUM(E18:E46)</f>
        <v>4351000</v>
      </c>
      <c r="F47" s="12">
        <f>SUM(F32:F46)</f>
        <v>5463000</v>
      </c>
      <c r="G47" s="12">
        <f>SUM(G32:G46)</f>
        <v>0</v>
      </c>
      <c r="H47" s="12">
        <f>SUM(H32:H46)</f>
        <v>0</v>
      </c>
      <c r="J47" s="16">
        <f>SUM(J18:J46)</f>
        <v>18869000</v>
      </c>
    </row>
    <row r="48" spans="2:15" x14ac:dyDescent="0.3">
      <c r="B48" s="23"/>
      <c r="C48" s="14" t="s">
        <v>73</v>
      </c>
      <c r="D48" s="13" t="s">
        <v>37</v>
      </c>
      <c r="E48" s="10"/>
      <c r="F48" s="10"/>
      <c r="G48" s="10"/>
      <c r="H48" s="10"/>
      <c r="J48" s="15"/>
      <c r="O48" s="73"/>
    </row>
    <row r="49" spans="2:10" x14ac:dyDescent="0.3">
      <c r="B49" s="23"/>
      <c r="C49" s="25"/>
      <c r="D49" s="15"/>
      <c r="E49" s="11"/>
      <c r="F49" s="11"/>
      <c r="G49" s="11"/>
      <c r="H49" s="11"/>
      <c r="J49" s="15">
        <f t="shared" si="3"/>
        <v>0</v>
      </c>
    </row>
    <row r="50" spans="2:10" x14ac:dyDescent="0.3">
      <c r="B50" s="23"/>
      <c r="C50" s="9" t="s">
        <v>16</v>
      </c>
      <c r="D50" s="16">
        <f>SUM(D49:D49)</f>
        <v>0</v>
      </c>
      <c r="E50" s="16">
        <f>SUM(E49:E49)</f>
        <v>0</v>
      </c>
      <c r="F50" s="16">
        <f>SUM(F49:F49)</f>
        <v>0</v>
      </c>
      <c r="G50" s="16">
        <f>SUM(G49:G49)</f>
        <v>0</v>
      </c>
      <c r="H50" s="16">
        <f>SUM(H49:H49)</f>
        <v>0</v>
      </c>
      <c r="J50" s="16">
        <f>SUM(J49:J49)</f>
        <v>0</v>
      </c>
    </row>
    <row r="51" spans="2:10" x14ac:dyDescent="0.3">
      <c r="B51" s="23"/>
      <c r="C51" s="14" t="s">
        <v>74</v>
      </c>
      <c r="D51" s="13" t="s">
        <v>37</v>
      </c>
      <c r="E51" s="10"/>
      <c r="F51" s="10"/>
      <c r="G51" s="10"/>
      <c r="H51" s="10"/>
      <c r="J51" s="15"/>
    </row>
    <row r="52" spans="2:10" x14ac:dyDescent="0.3">
      <c r="B52" s="23"/>
      <c r="C52" s="25"/>
      <c r="D52" s="15"/>
      <c r="E52" s="11"/>
      <c r="F52" s="11"/>
      <c r="G52" s="11"/>
      <c r="H52" s="11"/>
      <c r="J52" s="15">
        <f t="shared" si="3"/>
        <v>0</v>
      </c>
    </row>
    <row r="53" spans="2:10" x14ac:dyDescent="0.3">
      <c r="B53" s="23"/>
      <c r="C53" s="9" t="s">
        <v>17</v>
      </c>
      <c r="D53" s="16">
        <f>SUM(D52:D52)</f>
        <v>0</v>
      </c>
      <c r="E53" s="16">
        <f>SUM(E52:E52)</f>
        <v>0</v>
      </c>
      <c r="F53" s="16">
        <f>SUM(F52:F52)</f>
        <v>0</v>
      </c>
      <c r="G53" s="16">
        <f>SUM(G52:G52)</f>
        <v>0</v>
      </c>
      <c r="H53" s="16">
        <f>SUM(H52:H52)</f>
        <v>0</v>
      </c>
      <c r="J53" s="16">
        <f>SUM(J52:J52)</f>
        <v>0</v>
      </c>
    </row>
    <row r="54" spans="2:10" x14ac:dyDescent="0.3">
      <c r="B54" s="23"/>
      <c r="C54" s="14" t="s">
        <v>75</v>
      </c>
      <c r="D54" s="13" t="s">
        <v>37</v>
      </c>
      <c r="E54" s="10"/>
      <c r="F54" s="10"/>
      <c r="G54" s="10"/>
      <c r="H54" s="10"/>
      <c r="J54" s="15"/>
    </row>
    <row r="55" spans="2:10" x14ac:dyDescent="0.3">
      <c r="B55" s="23"/>
      <c r="C55" s="10"/>
      <c r="D55" s="15"/>
      <c r="E55" s="11"/>
      <c r="F55" s="11"/>
      <c r="G55" s="11"/>
      <c r="H55" s="11"/>
      <c r="J55" s="15">
        <f t="shared" si="3"/>
        <v>0</v>
      </c>
    </row>
    <row r="56" spans="2:10" x14ac:dyDescent="0.3">
      <c r="B56" s="24"/>
      <c r="C56" s="9" t="s">
        <v>18</v>
      </c>
      <c r="D56" s="16">
        <f>SUM(D55:D55)</f>
        <v>0</v>
      </c>
      <c r="E56" s="16">
        <f>SUM(E55:E55)</f>
        <v>0</v>
      </c>
      <c r="F56" s="16">
        <f>SUM(F55:F55)</f>
        <v>0</v>
      </c>
      <c r="G56" s="16">
        <f>SUM(G55:G55)</f>
        <v>0</v>
      </c>
      <c r="H56" s="16">
        <f>SUM(H55:H55)</f>
        <v>0</v>
      </c>
      <c r="J56" s="16">
        <f>SUM(J55:J55)</f>
        <v>0</v>
      </c>
    </row>
    <row r="57" spans="2:10" x14ac:dyDescent="0.3">
      <c r="B57" s="24"/>
      <c r="C57" s="9" t="s">
        <v>19</v>
      </c>
      <c r="D57" s="16">
        <f>SUM(D56,D53,D50,D47,D15,D12,D9)</f>
        <v>9082500</v>
      </c>
      <c r="E57" s="16">
        <f>SUM(E56,E53,E50,E47,E15,E12,E9)</f>
        <v>4379325</v>
      </c>
      <c r="F57" s="16">
        <f>SUM(F56,F53,F50,F47,F15,F12,F9)</f>
        <v>5492175</v>
      </c>
      <c r="G57" s="16">
        <f>SUM(G56,G53,G50,G47,G15,G12,G9)</f>
        <v>0</v>
      </c>
      <c r="H57" s="16">
        <f>SUM(H56,H53,H50,H47,H15,H12,H9)</f>
        <v>0</v>
      </c>
      <c r="J57" s="16">
        <f>SUM(D57:H57)</f>
        <v>18954000</v>
      </c>
    </row>
    <row r="58" spans="2:10" x14ac:dyDescent="0.3">
      <c r="B58" s="6"/>
      <c r="D58"/>
      <c r="E58"/>
      <c r="H58"/>
      <c r="I58"/>
      <c r="J58" t="s">
        <v>20</v>
      </c>
    </row>
    <row r="59" spans="2:10" ht="28.8" x14ac:dyDescent="0.3">
      <c r="B59" s="71" t="s">
        <v>76</v>
      </c>
      <c r="C59" s="17" t="s">
        <v>76</v>
      </c>
      <c r="D59" s="18"/>
      <c r="E59" s="18"/>
      <c r="F59" s="18"/>
      <c r="G59" s="18"/>
      <c r="H59" s="18"/>
      <c r="I59"/>
      <c r="J59" s="18" t="s">
        <v>20</v>
      </c>
    </row>
    <row r="60" spans="2:10" x14ac:dyDescent="0.3">
      <c r="B60" s="23"/>
      <c r="C60" s="25" t="s">
        <v>77</v>
      </c>
      <c r="D60" s="15">
        <f>$D$47*0.15</f>
        <v>1358250</v>
      </c>
      <c r="E60" s="15">
        <f>E$47*0.15</f>
        <v>652650</v>
      </c>
      <c r="F60" s="15">
        <f>F$47*0.15</f>
        <v>819450</v>
      </c>
      <c r="G60" s="10"/>
      <c r="H60" s="10"/>
      <c r="J60" s="15">
        <f>SUM(D60:H60)</f>
        <v>2830350</v>
      </c>
    </row>
    <row r="61" spans="2:10" x14ac:dyDescent="0.3">
      <c r="B61" s="23"/>
      <c r="C61" s="25" t="s">
        <v>78</v>
      </c>
      <c r="D61" s="15">
        <f>D$47*0.08</f>
        <v>724400</v>
      </c>
      <c r="E61" s="15">
        <f t="shared" ref="E61:F61" si="4">E$47*0.08</f>
        <v>348080</v>
      </c>
      <c r="F61" s="15">
        <f t="shared" si="4"/>
        <v>437040</v>
      </c>
      <c r="G61" s="10"/>
      <c r="H61" s="10"/>
      <c r="J61" s="15">
        <f t="shared" ref="J61:J64" si="5">SUM(D61:H61)</f>
        <v>1509520</v>
      </c>
    </row>
    <row r="62" spans="2:10" x14ac:dyDescent="0.3">
      <c r="B62" s="23"/>
      <c r="C62" s="25" t="s">
        <v>79</v>
      </c>
      <c r="D62" s="15">
        <f>D$47*0.07</f>
        <v>633850.00000000012</v>
      </c>
      <c r="E62" s="15">
        <f t="shared" ref="E62:F62" si="6">E$47*0.07</f>
        <v>304570</v>
      </c>
      <c r="F62" s="15">
        <f t="shared" si="6"/>
        <v>382410.00000000006</v>
      </c>
      <c r="G62" s="10"/>
      <c r="H62" s="10"/>
      <c r="J62" s="15">
        <f t="shared" si="5"/>
        <v>1320830.0000000002</v>
      </c>
    </row>
    <row r="63" spans="2:10" x14ac:dyDescent="0.3">
      <c r="B63" s="23"/>
      <c r="C63" s="25" t="s">
        <v>80</v>
      </c>
      <c r="D63" s="15">
        <f>$D$47*0.025</f>
        <v>226375</v>
      </c>
      <c r="E63" s="15">
        <f t="shared" ref="E63:F63" si="7">$D$47*0.025</f>
        <v>226375</v>
      </c>
      <c r="F63" s="15">
        <f t="shared" si="7"/>
        <v>226375</v>
      </c>
      <c r="G63" s="10"/>
      <c r="H63" s="10"/>
      <c r="J63" s="15">
        <f t="shared" si="5"/>
        <v>679125</v>
      </c>
    </row>
    <row r="64" spans="2:10" x14ac:dyDescent="0.3">
      <c r="B64" s="23"/>
      <c r="C64" s="25"/>
      <c r="D64" s="13"/>
      <c r="E64" s="10"/>
      <c r="F64" s="10"/>
      <c r="G64" s="10"/>
      <c r="H64" s="10"/>
      <c r="J64" s="15">
        <f t="shared" si="5"/>
        <v>0</v>
      </c>
    </row>
    <row r="65" spans="2:10" x14ac:dyDescent="0.3">
      <c r="B65" s="24"/>
      <c r="C65" s="9" t="s">
        <v>21</v>
      </c>
      <c r="D65" s="16">
        <f>SUM(D60:D64)</f>
        <v>2942875</v>
      </c>
      <c r="E65" s="16">
        <f t="shared" ref="E65:H65" si="8">SUM(E60:E64)</f>
        <v>1531675</v>
      </c>
      <c r="F65" s="16">
        <f t="shared" si="8"/>
        <v>1865275</v>
      </c>
      <c r="G65" s="16">
        <f t="shared" si="8"/>
        <v>0</v>
      </c>
      <c r="H65" s="16">
        <f t="shared" si="8"/>
        <v>0</v>
      </c>
      <c r="J65" s="16">
        <f>SUM(J60:J64)</f>
        <v>6339825</v>
      </c>
    </row>
    <row r="66" spans="2:10" ht="15" thickBot="1" x14ac:dyDescent="0.35">
      <c r="B66" s="6"/>
      <c r="D66"/>
      <c r="E66"/>
      <c r="H66"/>
      <c r="I66"/>
      <c r="J66" t="s">
        <v>20</v>
      </c>
    </row>
    <row r="67" spans="2:10" s="1" customFormat="1" ht="29.4" thickBot="1" x14ac:dyDescent="0.35">
      <c r="B67" s="19" t="s">
        <v>22</v>
      </c>
      <c r="C67" s="19"/>
      <c r="D67" s="20">
        <f>SUM(D65,D57)</f>
        <v>12025375</v>
      </c>
      <c r="E67" s="20">
        <f t="shared" ref="E67:H67" si="9">SUM(E65,E57)</f>
        <v>5911000</v>
      </c>
      <c r="F67" s="20">
        <f t="shared" si="9"/>
        <v>7357450</v>
      </c>
      <c r="G67" s="20">
        <f t="shared" si="9"/>
        <v>0</v>
      </c>
      <c r="H67" s="20">
        <f t="shared" si="9"/>
        <v>0</v>
      </c>
      <c r="I67" s="7"/>
      <c r="J67" s="20">
        <f>SUM(D67:H67)</f>
        <v>25293825</v>
      </c>
    </row>
    <row r="68" spans="2:10" x14ac:dyDescent="0.3">
      <c r="B68" s="6"/>
    </row>
    <row r="69" spans="2:10" x14ac:dyDescent="0.3">
      <c r="B69" s="6"/>
    </row>
    <row r="70" spans="2:10" x14ac:dyDescent="0.3">
      <c r="B70" s="6"/>
      <c r="D70" s="75"/>
    </row>
    <row r="71" spans="2:10" x14ac:dyDescent="0.3">
      <c r="B71" s="6"/>
    </row>
    <row r="72" spans="2:10" x14ac:dyDescent="0.3">
      <c r="B72" s="6"/>
    </row>
    <row r="73" spans="2:10" x14ac:dyDescent="0.3">
      <c r="B73" s="6"/>
    </row>
    <row r="74" spans="2:10" x14ac:dyDescent="0.3">
      <c r="B74" s="6"/>
    </row>
    <row r="75" spans="2:10" x14ac:dyDescent="0.3">
      <c r="B75" s="6"/>
    </row>
    <row r="76" spans="2:10" x14ac:dyDescent="0.3">
      <c r="B76" s="6"/>
    </row>
    <row r="77" spans="2:10" x14ac:dyDescent="0.3">
      <c r="B77" s="6"/>
    </row>
    <row r="78" spans="2:10" x14ac:dyDescent="0.3">
      <c r="B78" s="6"/>
    </row>
    <row r="79" spans="2:10" x14ac:dyDescent="0.3">
      <c r="B79" s="6"/>
    </row>
    <row r="80" spans="2:10" x14ac:dyDescent="0.3">
      <c r="B80" s="6"/>
    </row>
    <row r="81" spans="2:2" x14ac:dyDescent="0.3">
      <c r="B81" s="6"/>
    </row>
    <row r="82" spans="2:2" x14ac:dyDescent="0.3">
      <c r="B82" s="6"/>
    </row>
  </sheetData>
  <pageMargins left="0.7" right="0.7" top="0.75" bottom="0.75" header="0.3" footer="0.3"/>
  <pageSetup scale="97" fitToHeight="0" orientation="landscape" r:id="rId1"/>
  <ignoredErrors>
    <ignoredError sqref="J14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33203125" defaultRowHeight="14.4" x14ac:dyDescent="0.3"/>
  <cols>
    <col min="1" max="1" width="3.33203125" customWidth="1"/>
    <col min="2" max="2" width="9.6640625" customWidth="1"/>
    <col min="3" max="3" width="44.441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5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41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81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71</v>
      </c>
      <c r="C30" s="28" t="s">
        <v>71</v>
      </c>
      <c r="D30" s="13" t="s">
        <v>37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73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74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3">
      <c r="B43" s="23"/>
      <c r="C43" s="14" t="s">
        <v>75</v>
      </c>
      <c r="D43" s="13" t="s">
        <v>37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76</v>
      </c>
      <c r="C53" s="17" t="s">
        <v>76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33203125" defaultRowHeight="14.4" x14ac:dyDescent="0.3"/>
  <cols>
    <col min="1" max="1" width="3.33203125" customWidth="1"/>
    <col min="2" max="2" width="10.6640625" customWidth="1"/>
    <col min="3" max="3" width="45.5546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6640625" style="7" customWidth="1"/>
    <col min="10" max="10" width="13.554687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65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41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81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71</v>
      </c>
      <c r="C30" s="28" t="s">
        <v>71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73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74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75</v>
      </c>
      <c r="D43" s="13" t="s">
        <v>37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71" t="s">
        <v>76</v>
      </c>
      <c r="C53" s="17" t="s">
        <v>76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0" customWidth="1"/>
    <col min="3" max="3" width="46.6640625" customWidth="1"/>
    <col min="4" max="4" width="12.6640625" style="6" customWidth="1"/>
    <col min="5" max="5" width="12.44140625" style="2" customWidth="1"/>
    <col min="6" max="6" width="12.6640625" customWidth="1"/>
    <col min="7" max="7" width="12.44140625" customWidth="1"/>
    <col min="8" max="8" width="12.6640625" style="2" customWidth="1"/>
    <col min="9" max="9" width="0.6640625" style="7" customWidth="1"/>
    <col min="10" max="10" width="12.6640625" bestFit="1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65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41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71</v>
      </c>
      <c r="E19" s="11" t="s">
        <v>71</v>
      </c>
      <c r="F19" s="11" t="s">
        <v>71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81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71</v>
      </c>
      <c r="C30" s="28" t="s">
        <v>71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73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74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82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83</v>
      </c>
      <c r="D42" s="13" t="s">
        <v>37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76</v>
      </c>
      <c r="C52" s="17" t="s">
        <v>76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1.33203125" customWidth="1"/>
    <col min="3" max="3" width="46.44140625" customWidth="1"/>
    <col min="4" max="4" width="13.33203125" style="6" customWidth="1"/>
    <col min="5" max="5" width="13.33203125" style="2" customWidth="1"/>
    <col min="6" max="7" width="13.33203125" customWidth="1"/>
    <col min="8" max="8" width="12.6640625" style="2" customWidth="1"/>
    <col min="9" max="9" width="0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65" t="s">
        <v>35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41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81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71</v>
      </c>
      <c r="C30" s="28" t="s">
        <v>71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73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74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75</v>
      </c>
      <c r="D42" s="13" t="s">
        <v>37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76</v>
      </c>
      <c r="C52" s="17" t="s">
        <v>76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39" zoomScale="85" zoomScaleNormal="85" workbookViewId="0">
      <selection activeCell="O47" sqref="O47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84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85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 t="s">
        <v>86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41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9" t="s">
        <v>87</v>
      </c>
      <c r="D18" s="15" t="s">
        <v>71</v>
      </c>
      <c r="E18" s="11" t="s">
        <v>71</v>
      </c>
      <c r="F18" s="11" t="s">
        <v>71</v>
      </c>
      <c r="G18" s="11"/>
      <c r="H18" s="11"/>
      <c r="J18" s="15"/>
    </row>
    <row r="19" spans="2:10" x14ac:dyDescent="0.3">
      <c r="B19" s="23"/>
      <c r="C19" s="29" t="s">
        <v>88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89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90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91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92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93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94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81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95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71</v>
      </c>
      <c r="C29" s="28" t="s">
        <v>71</v>
      </c>
      <c r="D29" s="13" t="s">
        <v>37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73</v>
      </c>
      <c r="D31" s="13" t="s">
        <v>37</v>
      </c>
      <c r="E31" s="10"/>
      <c r="F31" s="10"/>
      <c r="G31" s="10"/>
      <c r="H31" s="10"/>
      <c r="J31" s="15"/>
    </row>
    <row r="32" spans="2:10" x14ac:dyDescent="0.3">
      <c r="B32" s="23"/>
      <c r="C32" s="25" t="s">
        <v>96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74</v>
      </c>
      <c r="D35" s="13" t="s">
        <v>37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97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98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99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75</v>
      </c>
      <c r="D41" s="13" t="s">
        <v>37</v>
      </c>
      <c r="E41" s="10"/>
      <c r="F41" s="10"/>
      <c r="G41" s="10"/>
      <c r="H41" s="10"/>
      <c r="J41" s="15"/>
    </row>
    <row r="42" spans="2:10" x14ac:dyDescent="0.3">
      <c r="B42" s="23"/>
      <c r="C42" s="25" t="s">
        <v>100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101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76</v>
      </c>
      <c r="C48" s="17" t="s">
        <v>76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47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84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39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3">
      <c r="B13" s="23"/>
      <c r="C13" s="25" t="s">
        <v>86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41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3">
      <c r="B18" s="23"/>
      <c r="C18" s="25" t="s">
        <v>102</v>
      </c>
      <c r="D18" s="13"/>
      <c r="E18" s="10"/>
      <c r="F18" s="10"/>
      <c r="G18" s="10"/>
      <c r="H18" s="10"/>
      <c r="J18" s="15" t="s">
        <v>37</v>
      </c>
    </row>
    <row r="19" spans="2:10" x14ac:dyDescent="0.3">
      <c r="B19" s="23"/>
      <c r="C19" s="29" t="s">
        <v>87</v>
      </c>
      <c r="D19" s="15" t="s">
        <v>71</v>
      </c>
      <c r="E19" s="11" t="s">
        <v>71</v>
      </c>
      <c r="F19" s="11" t="s">
        <v>71</v>
      </c>
      <c r="G19" s="11"/>
      <c r="H19" s="11"/>
      <c r="J19" s="15"/>
    </row>
    <row r="20" spans="2:10" x14ac:dyDescent="0.3">
      <c r="B20" s="23"/>
      <c r="C20" s="29" t="s">
        <v>88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89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90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91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92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93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94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81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71</v>
      </c>
      <c r="C30" s="28" t="s">
        <v>71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73</v>
      </c>
      <c r="D32" s="13" t="s">
        <v>37</v>
      </c>
      <c r="E32" s="10"/>
      <c r="F32" s="10"/>
      <c r="G32" s="10"/>
      <c r="H32" s="10"/>
      <c r="J32" s="15"/>
    </row>
    <row r="33" spans="2:10" x14ac:dyDescent="0.3">
      <c r="B33" s="23"/>
      <c r="C33" s="25" t="s">
        <v>103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74</v>
      </c>
      <c r="D36" s="13" t="s">
        <v>37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75</v>
      </c>
      <c r="D43" s="13" t="s">
        <v>37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104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105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106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76</v>
      </c>
      <c r="C53" s="17" t="s">
        <v>76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8A6911F4B56C4DB0431B3900C15444" ma:contentTypeVersion="16" ma:contentTypeDescription="Create a new document." ma:contentTypeScope="" ma:versionID="0cfa9c71eb4a74a424956098652cf53b">
  <xsd:schema xmlns:xsd="http://www.w3.org/2001/XMLSchema" xmlns:xs="http://www.w3.org/2001/XMLSchema" xmlns:p="http://schemas.microsoft.com/office/2006/metadata/properties" xmlns:ns2="8305d26e-6acd-47e4-aadb-c6ad9065f79e" xmlns:ns3="ff03cad7-1567-4b7e-ac20-01c67c53d542" targetNamespace="http://schemas.microsoft.com/office/2006/metadata/properties" ma:root="true" ma:fieldsID="ece50785cdc30a8298bf6431eecac7e6" ns2:_="" ns3:_="">
    <xsd:import namespace="8305d26e-6acd-47e4-aadb-c6ad9065f79e"/>
    <xsd:import namespace="ff03cad7-1567-4b7e-ac20-01c67c53d5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05d26e-6acd-47e4-aadb-c6ad9065f7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24e26d1-dad4-4ac5-8266-47af6b1647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03cad7-1567-4b7e-ac20-01c67c53d54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7fe7330-d7f6-4535-abef-182c9470d9e8}" ma:internalName="TaxCatchAll" ma:showField="CatchAllData" ma:web="ff03cad7-1567-4b7e-ac20-01c67c53d5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f03cad7-1567-4b7e-ac20-01c67c53d542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8305d26e-6acd-47e4-aadb-c6ad9065f79e">
      <Terms xmlns="http://schemas.microsoft.com/office/infopath/2007/PartnerControls"/>
    </lcf76f155ced4ddcb4097134ff3c332f>
    <TaxCatchAll xmlns="ff03cad7-1567-4b7e-ac20-01c67c53d542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A83875-FD9D-4FBB-99B2-CB71B2D0CC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05d26e-6acd-47e4-aadb-c6ad9065f79e"/>
    <ds:schemaRef ds:uri="ff03cad7-1567-4b7e-ac20-01c67c53d5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ff03cad7-1567-4b7e-ac20-01c67c53d542"/>
    <ds:schemaRef ds:uri="8305d26e-6acd-47e4-aadb-c6ad9065f79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2024-04-01T21:25:24Z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0x0101002A8A6911F4B56C4DB0431B3900C15444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