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0" yWindow="0" windowWidth="23040" windowHeight="9192" tabRatio="979" activeTab="1"/>
  </bookViews>
  <sheets>
    <sheet name="Overview" sheetId="26" r:id="rId1"/>
    <sheet name=" Budget" sheetId="27" r:id="rId2"/>
  </sheets>
  <definedNames>
    <definedName name="_xlnm._FilterDatabase" localSheetId="1" hidden="1">'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7" l="1"/>
  <c r="E10" i="27" s="1"/>
  <c r="F10" i="27" s="1"/>
  <c r="G10" i="27" s="1"/>
  <c r="H10" i="27" s="1"/>
  <c r="H17" i="27" s="1"/>
  <c r="E23" i="27"/>
  <c r="E31" i="27" s="1"/>
  <c r="F23" i="27"/>
  <c r="F31" i="27" s="1"/>
  <c r="G23" i="27"/>
  <c r="H23" i="27"/>
  <c r="E24" i="27"/>
  <c r="F24" i="27"/>
  <c r="G24" i="27"/>
  <c r="H24" i="27"/>
  <c r="D24" i="27"/>
  <c r="D23" i="27"/>
  <c r="D9" i="27"/>
  <c r="J18" i="27"/>
  <c r="J19" i="27"/>
  <c r="D8" i="27"/>
  <c r="G31" i="27"/>
  <c r="H31" i="27"/>
  <c r="E18" i="27"/>
  <c r="F18" i="27"/>
  <c r="G18" i="27"/>
  <c r="H18" i="27"/>
  <c r="E19" i="27"/>
  <c r="F19" i="27"/>
  <c r="G19" i="27"/>
  <c r="H19" i="27"/>
  <c r="E9" i="27"/>
  <c r="E16" i="27" s="1"/>
  <c r="F9" i="27"/>
  <c r="G9" i="27" s="1"/>
  <c r="H9" i="27" s="1"/>
  <c r="H16" i="27" s="1"/>
  <c r="E11" i="27"/>
  <c r="F11" i="27" s="1"/>
  <c r="G11" i="27" s="1"/>
  <c r="H11" i="27" s="1"/>
  <c r="E12" i="27"/>
  <c r="F12" i="27"/>
  <c r="G12" i="27" s="1"/>
  <c r="H12" i="27" s="1"/>
  <c r="F8" i="27"/>
  <c r="G8" i="27" s="1"/>
  <c r="H8" i="27" s="1"/>
  <c r="H15" i="27" s="1"/>
  <c r="E8" i="27"/>
  <c r="E15" i="27" s="1"/>
  <c r="D18" i="27"/>
  <c r="D19" i="27"/>
  <c r="D11" i="27"/>
  <c r="H22" i="27"/>
  <c r="G22" i="27"/>
  <c r="F22" i="27"/>
  <c r="E22" i="27"/>
  <c r="D22" i="27"/>
  <c r="D12" i="27"/>
  <c r="D16" i="27"/>
  <c r="D15" i="27"/>
  <c r="D17" i="27" l="1"/>
  <c r="J10" i="27"/>
  <c r="G17" i="27"/>
  <c r="F17" i="27"/>
  <c r="E17" i="27"/>
  <c r="G13" i="27"/>
  <c r="D31" i="27"/>
  <c r="H13" i="27"/>
  <c r="F13" i="27"/>
  <c r="E13" i="27"/>
  <c r="G16" i="27"/>
  <c r="F16" i="27"/>
  <c r="G15" i="27"/>
  <c r="F15" i="27"/>
  <c r="J12" i="27"/>
  <c r="J41" i="27" l="1"/>
  <c r="J42" i="27"/>
  <c r="J43" i="27"/>
  <c r="J44" i="27"/>
  <c r="J22" i="27"/>
  <c r="J23" i="27"/>
  <c r="I62" i="27"/>
  <c r="J59" i="27"/>
  <c r="H54" i="27"/>
  <c r="G54" i="27"/>
  <c r="F54" i="27"/>
  <c r="E54" i="27"/>
  <c r="D54" i="27"/>
  <c r="J53" i="27"/>
  <c r="J52" i="27"/>
  <c r="J51" i="27"/>
  <c r="J50" i="27"/>
  <c r="J49" i="27"/>
  <c r="J48" i="27"/>
  <c r="H46" i="27"/>
  <c r="G46" i="27"/>
  <c r="F46" i="27"/>
  <c r="E46" i="27"/>
  <c r="D46" i="27"/>
  <c r="J45" i="27"/>
  <c r="H39" i="27"/>
  <c r="G39" i="27"/>
  <c r="F39" i="27"/>
  <c r="E39" i="27"/>
  <c r="D39" i="27"/>
  <c r="J38" i="27"/>
  <c r="J37" i="27"/>
  <c r="J39" i="27" s="1"/>
  <c r="H35" i="27"/>
  <c r="G35" i="27"/>
  <c r="F35" i="27"/>
  <c r="E35" i="27"/>
  <c r="D35" i="27"/>
  <c r="J34" i="27"/>
  <c r="J33" i="27"/>
  <c r="J30" i="27"/>
  <c r="J29" i="27"/>
  <c r="J28" i="27"/>
  <c r="J27" i="27"/>
  <c r="J26" i="27"/>
  <c r="J25" i="27"/>
  <c r="J24" i="27"/>
  <c r="I20" i="27"/>
  <c r="J17" i="27"/>
  <c r="J16" i="27"/>
  <c r="J20" i="27" s="1"/>
  <c r="I13" i="27"/>
  <c r="D13" i="27"/>
  <c r="J11" i="27"/>
  <c r="J9" i="27"/>
  <c r="J13" i="27" s="1"/>
  <c r="J8" i="27"/>
  <c r="J54" i="27" l="1"/>
  <c r="G20" i="27"/>
  <c r="G58" i="27"/>
  <c r="G60" i="27" s="1"/>
  <c r="F20" i="27"/>
  <c r="F58" i="27"/>
  <c r="F60" i="27" s="1"/>
  <c r="E20" i="27"/>
  <c r="E58" i="27"/>
  <c r="E60" i="27" s="1"/>
  <c r="D20" i="27"/>
  <c r="D55" i="27" s="1"/>
  <c r="D58" i="27"/>
  <c r="H20" i="27"/>
  <c r="H55" i="27" s="1"/>
  <c r="H58" i="27"/>
  <c r="H60" i="27" s="1"/>
  <c r="J35" i="27"/>
  <c r="J46" i="27"/>
  <c r="J31" i="27"/>
  <c r="J15" i="27"/>
  <c r="G55" i="27"/>
  <c r="G62" i="27" s="1"/>
  <c r="E55" i="27"/>
  <c r="F55" i="27"/>
  <c r="F62" i="27" l="1"/>
  <c r="H62" i="27"/>
  <c r="E62" i="27"/>
  <c r="J58" i="27"/>
  <c r="D60" i="27"/>
  <c r="J55" i="27"/>
  <c r="J60" i="27" l="1"/>
  <c r="J62" i="27" s="1"/>
  <c r="D62" i="27"/>
</calcChain>
</file>

<file path=xl/sharedStrings.xml><?xml version="1.0" encoding="utf-8"?>
<sst xmlns="http://schemas.openxmlformats.org/spreadsheetml/2006/main" count="72" uniqueCount="51">
  <si>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</si>
  <si>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</si>
  <si>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</si>
  <si>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</si>
  <si>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</si>
  <si>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</si>
  <si>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</si>
  <si>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</si>
  <si>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</si>
  <si>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</si>
  <si>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</si>
  <si>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</si>
  <si>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</si>
  <si>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</si>
  <si>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</si>
  <si>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</si>
  <si>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</si>
  <si>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</si>
  <si>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</si>
  <si>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</si>
  <si>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</si>
  <si>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</si>
  <si>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</si>
  <si>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</si>
  <si>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</si>
  <si>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</si>
  <si>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</si>
  <si>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</si>
  <si>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</si>
  <si>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</si>
  <si>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</si>
  <si>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</si>
  <si>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 xml:space="preserve">This Excel Workbook is provided to aid applicants in developing the required budget table(s) within the budget narrative.  </t>
  </si>
  <si>
    <t>Local Mileage: 100 mi * 4 times per year at $0.54</t>
  </si>
  <si>
    <t>salary*36.27%</t>
  </si>
  <si>
    <t xml:space="preserve">salary * 65.8% </t>
  </si>
  <si>
    <t>Consulting associated with providing technical assistance, infrastructure and fleet needs evaluations, and grant writing assistance</t>
  </si>
  <si>
    <t>Third-party administrator contract(s) for zero-tailpipe emissions infrastructure and diesel truck replacement competitions</t>
  </si>
  <si>
    <t>0.2 FTE GS-10 at $68,000  (Project staff management)</t>
  </si>
  <si>
    <t>0.3 FTE GS-09 at $60,000 (Outreach and analysis staff)</t>
  </si>
  <si>
    <t>0.3 FTE GS-07 at $56,000 (Grants management staff)</t>
  </si>
  <si>
    <r>
      <t xml:space="preserve">0.01 FTE SE-05 at $167,095 </t>
    </r>
    <r>
      <rPr>
        <sz val="11"/>
        <color theme="0" tint="-0.34998626667073579"/>
        <rFont val="Calibri"/>
        <family val="2"/>
        <scheme val="minor"/>
      </rPr>
      <t>(Executive approval  and project selection)</t>
    </r>
  </si>
  <si>
    <t>0.15 FTE GS-12 at $82,760  (Direction and coordination of staff and consultant(s))</t>
  </si>
  <si>
    <t>Per Diem: 3 staff at $60/day * 4 times per year</t>
  </si>
  <si>
    <t>Hotel: 3 staff at $120/night * 4 times per year</t>
  </si>
  <si>
    <t xml:space="preserve">Subaward to OK DEQ  </t>
  </si>
  <si>
    <t>one laptop at $2500 each</t>
  </si>
  <si>
    <t>Printing and publication fees</t>
  </si>
  <si>
    <t>Participant support costs</t>
  </si>
  <si>
    <t>Office and related supplies</t>
  </si>
  <si>
    <t>Workforce development 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</si>
</sst>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rgb="FF00000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2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2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3" borderId="8" xfId="0" applyFont="1" applyFill="1" applyBorder="1"/>
    <xf numFmtId="0" fontId="1" fillId="3" borderId="7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10" fillId="4" borderId="13" xfId="0" applyFont="1" applyFill="1" applyBorder="1" applyAlignment="1">
      <alignment wrapText="1"/>
    </xf>
    <xf numFmtId="0" fontId="10" fillId="4" borderId="14" xfId="0" applyFont="1" applyFill="1" applyBorder="1" applyAlignment="1">
      <alignment wrapText="1"/>
    </xf>
    <xf numFmtId="0" fontId="10" fillId="4" borderId="15" xfId="0" applyFont="1" applyFill="1" applyBorder="1" applyAlignment="1">
      <alignment wrapText="1"/>
    </xf>
    <xf numFmtId="0" fontId="10" fillId="4" borderId="7" xfId="0" applyFont="1" applyFill="1" applyBorder="1" applyAlignment="1">
      <alignment wrapText="1"/>
    </xf>
    <xf numFmtId="0" fontId="10" fillId="4" borderId="3" xfId="0" applyFont="1" applyFill="1" applyBorder="1"/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8" fontId="9" fillId="0" borderId="1" xfId="0" applyNumberFormat="1" applyFont="1" applyBorder="1" applyAlignment="1">
      <alignment wrapText="1"/>
    </xf>
    <xf numFmtId="8" fontId="0" fillId="0" borderId="0" xfId="0" applyNumberFormat="1"/>
    <xf numFmtId="8" fontId="16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28"/>
  <sheetViews>
    <sheetView showGridLines="0" zoomScale="90" zoomScaleNormal="90" workbookViewId="0">
      <selection activeCell="F58" sqref="F58"/>
    </sheetView>
  </sheetViews>
  <sheetFormatPr defaultRowHeight="14.4"/>
  <cols>
    <col min="1" max="1" width="1.77734375" customWidth="1"/>
    <col min="5" max="5" width="13.44140625" bestFit="1" customWidth="1"/>
    <col min="6" max="6" width="14.44140625" bestFit="1" customWidth="1"/>
    <col min="7" max="9" width="14.44140625" customWidth="1"/>
    <col min="10" max="10" width="10.77734375" bestFit="1" customWidth="1"/>
    <col min="11" max="11" width="15.5546875" customWidth="1"/>
    <col min="18" max="18" width="37.5546875" customWidth="1"/>
  </cols>
  <sheetData>
    <row r="1" spans="4:11" ht="10.5" customHeight="1"/>
    <row r="2" spans="4:11">
      <c r="D2" s="3"/>
      <c r="E2" s="3"/>
      <c r="J2" s="32"/>
      <c r="K2" s="3"/>
    </row>
    <row r="3" spans="4:11">
      <c r="D3" s="3"/>
      <c r="E3" s="3"/>
      <c r="J3" s="30"/>
      <c r="K3" s="31"/>
    </row>
    <row r="4" spans="4:11">
      <c r="D4" s="4"/>
      <c r="E4" s="3"/>
    </row>
    <row r="9" spans="4:11">
      <c r="J9" s="21"/>
    </row>
    <row r="17" spans="5:18">
      <c r="E17" s="33"/>
      <c r="F17" s="33"/>
      <c r="G17" s="33"/>
      <c r="H17" s="33"/>
      <c r="I17" s="33"/>
    </row>
    <row r="18" spans="5:18">
      <c r="E18" s="33"/>
      <c r="F18" s="33"/>
      <c r="G18" s="33"/>
      <c r="H18" s="33"/>
      <c r="I18" s="33"/>
    </row>
    <row r="27" spans="5:18" ht="23.4">
      <c r="Q27" s="29"/>
    </row>
    <row r="28" spans="5:18">
      <c r="Q28" s="44"/>
      <c r="R28" s="4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77"/>
  <sheetViews>
    <sheetView showGridLines="0" tabSelected="1" zoomScale="85" zoomScaleNormal="85" workbookViewId="0">
      <pane xSplit="3" ySplit="6" topLeftCell="D42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27" sqref="M27"/>
    </sheetView>
  </sheetViews>
  <sheetFormatPr defaultColWidth="9.21875" defaultRowHeight="14.4"/>
  <cols>
    <col min="1" max="1" width="3.21875" customWidth="1"/>
    <col min="2" max="2" width="9.77734375" customWidth="1"/>
    <col min="3" max="3" width="44.44140625" customWidth="1"/>
    <col min="4" max="4" width="12.77734375" style="6" customWidth="1"/>
    <col min="5" max="5" width="12.44140625" style="2" customWidth="1"/>
    <col min="6" max="7" width="12.77734375" customWidth="1"/>
    <col min="8" max="8" width="13.44140625" style="2" customWidth="1"/>
    <col min="9" max="9" width="0.77734375" style="7" customWidth="1"/>
    <col min="10" max="10" width="14.44140625" customWidth="1"/>
    <col min="11" max="11" width="10.21875" customWidth="1"/>
    <col min="14" max="14" width="15.88671875" customWidth="1"/>
    <col min="15" max="15" width="9.77734375" bestFit="1" customWidth="1"/>
  </cols>
  <sheetData>
    <row r="2" spans="2:39" ht="23.4">
      <c r="B2" s="29" t="s">
        <v>21</v>
      </c>
    </row>
    <row r="3" spans="2:39">
      <c r="B3" s="5" t="s">
        <v>32</v>
      </c>
    </row>
    <row r="4" spans="2:39">
      <c r="B4" s="5"/>
    </row>
    <row r="5" spans="2:39" ht="18">
      <c r="B5" s="35" t="s">
        <v>0</v>
      </c>
      <c r="C5" s="36"/>
      <c r="D5" s="36"/>
      <c r="E5" s="36"/>
      <c r="F5" s="36"/>
      <c r="G5" s="36"/>
      <c r="H5" s="36"/>
      <c r="I5" s="36"/>
      <c r="J5" s="37"/>
    </row>
    <row r="6" spans="2:39" ht="28.8">
      <c r="B6" s="38" t="s">
        <v>1</v>
      </c>
      <c r="C6" s="38" t="s">
        <v>2</v>
      </c>
      <c r="D6" s="38" t="s">
        <v>3</v>
      </c>
      <c r="E6" s="39" t="s">
        <v>4</v>
      </c>
      <c r="F6" s="39" t="s">
        <v>5</v>
      </c>
      <c r="G6" s="39" t="s">
        <v>6</v>
      </c>
      <c r="H6" s="40" t="s">
        <v>7</v>
      </c>
      <c r="I6" s="41"/>
      <c r="J6" s="42" t="s">
        <v>8</v>
      </c>
    </row>
    <row r="7" spans="2:39" s="5" customFormat="1">
      <c r="B7" s="22" t="s">
        <v>9</v>
      </c>
      <c r="C7" s="26" t="s">
        <v>22</v>
      </c>
      <c r="D7" s="10" t="s">
        <v>23</v>
      </c>
      <c r="E7" s="10" t="s">
        <v>23</v>
      </c>
      <c r="F7" s="10" t="s">
        <v>23</v>
      </c>
      <c r="G7" s="10"/>
      <c r="H7" s="10" t="s">
        <v>23</v>
      </c>
      <c r="I7" s="7"/>
      <c r="J7" s="8" t="s">
        <v>23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>
      <c r="B8" s="23"/>
      <c r="C8" s="25" t="s">
        <v>41</v>
      </c>
      <c r="D8" s="15">
        <f>0.01*167095</f>
        <v>1670.95</v>
      </c>
      <c r="E8" s="15">
        <f>D8*1.03</f>
        <v>1721.0785000000001</v>
      </c>
      <c r="F8" s="15">
        <f t="shared" ref="F8:H8" si="0">E8*1.03</f>
        <v>1772.710855</v>
      </c>
      <c r="G8" s="15">
        <f t="shared" si="0"/>
        <v>1825.89218065</v>
      </c>
      <c r="H8" s="15">
        <f t="shared" si="0"/>
        <v>1880.6689460695</v>
      </c>
      <c r="I8" s="34">
        <v>450000</v>
      </c>
      <c r="J8" s="15">
        <f>SUM(D8:H8)</f>
        <v>8871.3004817195015</v>
      </c>
    </row>
    <row r="9" spans="2:39" ht="28.8">
      <c r="B9" s="23"/>
      <c r="C9" s="25" t="s">
        <v>42</v>
      </c>
      <c r="D9" s="15">
        <f>0.15*82760</f>
        <v>12414</v>
      </c>
      <c r="E9" s="15">
        <f t="shared" ref="E9:H9" si="1">D9*1.03</f>
        <v>12786.42</v>
      </c>
      <c r="F9" s="15">
        <f t="shared" si="1"/>
        <v>13170.0126</v>
      </c>
      <c r="G9" s="15">
        <f t="shared" si="1"/>
        <v>13565.112978000001</v>
      </c>
      <c r="H9" s="15">
        <f t="shared" si="1"/>
        <v>13972.066367340001</v>
      </c>
      <c r="J9" s="15">
        <f>SUM(D9:H9)</f>
        <v>65907.611945340002</v>
      </c>
    </row>
    <row r="10" spans="2:39" ht="28.8">
      <c r="B10" s="23"/>
      <c r="C10" s="25" t="s">
        <v>38</v>
      </c>
      <c r="D10" s="15">
        <f>0.2*68000</f>
        <v>13600</v>
      </c>
      <c r="E10" s="15">
        <f t="shared" ref="E10:H10" si="2">D10*1.03</f>
        <v>14008</v>
      </c>
      <c r="F10" s="15">
        <f t="shared" si="2"/>
        <v>14428.24</v>
      </c>
      <c r="G10" s="15">
        <f t="shared" si="2"/>
        <v>14861.0872</v>
      </c>
      <c r="H10" s="15">
        <f t="shared" si="2"/>
        <v>15306.919816</v>
      </c>
      <c r="J10" s="15">
        <f>SUM(D10:H10)</f>
        <v>72204.247015999994</v>
      </c>
    </row>
    <row r="11" spans="2:39" ht="28.8">
      <c r="B11" s="23"/>
      <c r="C11" s="25" t="s">
        <v>39</v>
      </c>
      <c r="D11" s="15">
        <f>0.3*60000</f>
        <v>18000</v>
      </c>
      <c r="E11" s="15">
        <f t="shared" ref="E11:H11" si="3">D11*1.03</f>
        <v>18540</v>
      </c>
      <c r="F11" s="15">
        <f t="shared" si="3"/>
        <v>19096.2</v>
      </c>
      <c r="G11" s="15">
        <f t="shared" si="3"/>
        <v>19669.086000000003</v>
      </c>
      <c r="H11" s="15">
        <f t="shared" si="3"/>
        <v>20259.158580000003</v>
      </c>
      <c r="J11" s="15">
        <f>SUM(D11:H11)</f>
        <v>95564.444579999996</v>
      </c>
    </row>
    <row r="12" spans="2:39" ht="28.8">
      <c r="B12" s="23"/>
      <c r="C12" s="25" t="s">
        <v>40</v>
      </c>
      <c r="D12" s="15">
        <f>0.3*56000</f>
        <v>16800</v>
      </c>
      <c r="E12" s="15">
        <f t="shared" ref="E12:H12" si="4">D12*1.03</f>
        <v>17304</v>
      </c>
      <c r="F12" s="15">
        <f t="shared" si="4"/>
        <v>17823.12</v>
      </c>
      <c r="G12" s="15">
        <f t="shared" si="4"/>
        <v>18357.813599999998</v>
      </c>
      <c r="H12" s="15">
        <f t="shared" si="4"/>
        <v>18908.548007999998</v>
      </c>
      <c r="J12" s="15">
        <f>SUM(D12:H12)</f>
        <v>89193.481607999987</v>
      </c>
    </row>
    <row r="13" spans="2:39">
      <c r="B13" s="23"/>
      <c r="C13" s="9" t="s">
        <v>10</v>
      </c>
      <c r="D13" s="16">
        <f>SUM(D8:D12)</f>
        <v>62484.95</v>
      </c>
      <c r="E13" s="16">
        <f t="shared" ref="E13:H13" si="5">SUM(E8:E12)</f>
        <v>64359.498500000002</v>
      </c>
      <c r="F13" s="16">
        <f t="shared" si="5"/>
        <v>66290.283454999997</v>
      </c>
      <c r="G13" s="16">
        <f t="shared" si="5"/>
        <v>68278.991958650004</v>
      </c>
      <c r="H13" s="16">
        <f t="shared" si="5"/>
        <v>70327.361717409498</v>
      </c>
      <c r="I13" s="7">
        <f t="shared" ref="I13" si="6">SUM(I8:I11)</f>
        <v>450000</v>
      </c>
      <c r="J13" s="16">
        <f>SUM(J8:J12)</f>
        <v>331741.08563105948</v>
      </c>
    </row>
    <row r="14" spans="2:39">
      <c r="B14" s="23"/>
      <c r="C14" s="14" t="s">
        <v>24</v>
      </c>
      <c r="D14" s="13" t="s">
        <v>23</v>
      </c>
      <c r="E14" s="10"/>
      <c r="F14" s="10"/>
      <c r="G14" s="10"/>
      <c r="H14" s="10"/>
      <c r="J14" s="8" t="s">
        <v>23</v>
      </c>
    </row>
    <row r="15" spans="2:39">
      <c r="B15" s="23"/>
      <c r="C15" s="25" t="s">
        <v>34</v>
      </c>
      <c r="D15" s="15">
        <f>D8*36.27%</f>
        <v>606.05356500000005</v>
      </c>
      <c r="E15" s="15">
        <f t="shared" ref="E15:H15" si="7">E8*36.27%</f>
        <v>624.23517195000011</v>
      </c>
      <c r="F15" s="15">
        <f t="shared" si="7"/>
        <v>642.96222710850009</v>
      </c>
      <c r="G15" s="15">
        <f t="shared" si="7"/>
        <v>662.251093921755</v>
      </c>
      <c r="H15" s="15">
        <f t="shared" si="7"/>
        <v>682.11862673940766</v>
      </c>
      <c r="J15" s="15">
        <f>SUM(D15:H15)</f>
        <v>3217.6206847196631</v>
      </c>
    </row>
    <row r="16" spans="2:39">
      <c r="B16" s="23"/>
      <c r="C16" s="25" t="s">
        <v>34</v>
      </c>
      <c r="D16" s="15">
        <f>D9*36.27%</f>
        <v>4502.5578000000005</v>
      </c>
      <c r="E16" s="15">
        <f t="shared" ref="E16:H16" si="8">E9*36.27%</f>
        <v>4637.6345340000007</v>
      </c>
      <c r="F16" s="15">
        <f t="shared" si="8"/>
        <v>4776.7635700199999</v>
      </c>
      <c r="G16" s="15">
        <f t="shared" si="8"/>
        <v>4920.0664771206011</v>
      </c>
      <c r="H16" s="15">
        <f t="shared" si="8"/>
        <v>5067.6684714342191</v>
      </c>
      <c r="J16" s="15">
        <f t="shared" ref="J16:J19" si="9">SUM(D16:H16)</f>
        <v>23904.690852574822</v>
      </c>
    </row>
    <row r="17" spans="2:10">
      <c r="B17" s="23"/>
      <c r="C17" s="25" t="s">
        <v>34</v>
      </c>
      <c r="D17" s="15">
        <f>D10*36.27%</f>
        <v>4932.72</v>
      </c>
      <c r="E17" s="15">
        <f t="shared" ref="E17:H17" si="10">E10*36.27%</f>
        <v>5080.7016000000003</v>
      </c>
      <c r="F17" s="15">
        <f t="shared" si="10"/>
        <v>5233.1226480000005</v>
      </c>
      <c r="G17" s="15">
        <f t="shared" si="10"/>
        <v>5390.1163274400005</v>
      </c>
      <c r="H17" s="15">
        <f t="shared" si="10"/>
        <v>5551.8198172632001</v>
      </c>
      <c r="J17" s="15">
        <f t="shared" si="9"/>
        <v>26188.480392703201</v>
      </c>
    </row>
    <row r="18" spans="2:10">
      <c r="B18" s="23"/>
      <c r="C18" s="25" t="s">
        <v>34</v>
      </c>
      <c r="D18" s="15">
        <f>D11*36.27%</f>
        <v>6528.6</v>
      </c>
      <c r="E18" s="15">
        <f t="shared" ref="E18:H18" si="11">E11*36.27%</f>
        <v>6724.4580000000005</v>
      </c>
      <c r="F18" s="15">
        <f t="shared" si="11"/>
        <v>6926.1917400000011</v>
      </c>
      <c r="G18" s="15">
        <f t="shared" si="11"/>
        <v>7133.9774922000015</v>
      </c>
      <c r="H18" s="15">
        <f t="shared" si="11"/>
        <v>7347.9968169660015</v>
      </c>
      <c r="J18" s="15">
        <f t="shared" si="9"/>
        <v>34661.224049166005</v>
      </c>
    </row>
    <row r="19" spans="2:10">
      <c r="B19" s="23"/>
      <c r="C19" s="25" t="s">
        <v>34</v>
      </c>
      <c r="D19" s="15">
        <f>D12*36.27%</f>
        <v>6093.3600000000006</v>
      </c>
      <c r="E19" s="15">
        <f t="shared" ref="E19:H19" si="12">E12*36.27%</f>
        <v>6276.1608000000006</v>
      </c>
      <c r="F19" s="15">
        <f t="shared" si="12"/>
        <v>6464.445624</v>
      </c>
      <c r="G19" s="15">
        <f t="shared" si="12"/>
        <v>6658.3789927199996</v>
      </c>
      <c r="H19" s="15">
        <f t="shared" si="12"/>
        <v>6858.1303625015998</v>
      </c>
      <c r="J19" s="15">
        <f t="shared" si="9"/>
        <v>32350.475779221604</v>
      </c>
    </row>
    <row r="20" spans="2:10">
      <c r="B20" s="23"/>
      <c r="C20" s="9" t="s">
        <v>11</v>
      </c>
      <c r="D20" s="16">
        <f>SUM(D15:D17)</f>
        <v>10041.331365000002</v>
      </c>
      <c r="E20" s="16">
        <f t="shared" ref="E20:I20" si="13">SUM(E15:E17)</f>
        <v>10342.571305950001</v>
      </c>
      <c r="F20" s="16">
        <f t="shared" si="13"/>
        <v>10652.8484451285</v>
      </c>
      <c r="G20" s="16">
        <f t="shared" si="13"/>
        <v>10972.433898482357</v>
      </c>
      <c r="H20" s="16">
        <f t="shared" si="13"/>
        <v>11301.606915436827</v>
      </c>
      <c r="I20" s="7">
        <f t="shared" si="13"/>
        <v>0</v>
      </c>
      <c r="J20" s="16">
        <f>SUM(J15:J19)</f>
        <v>120322.49175838529</v>
      </c>
    </row>
    <row r="21" spans="2:10">
      <c r="B21" s="23"/>
      <c r="C21" s="14" t="s">
        <v>25</v>
      </c>
      <c r="D21" s="13" t="s">
        <v>23</v>
      </c>
      <c r="E21" s="10"/>
      <c r="F21" s="10"/>
      <c r="G21" s="10"/>
      <c r="H21" s="10"/>
      <c r="J21" s="8" t="s">
        <v>23</v>
      </c>
    </row>
    <row r="22" spans="2:10">
      <c r="B22" s="23"/>
      <c r="C22" s="25" t="s">
        <v>33</v>
      </c>
      <c r="D22" s="13">
        <f>100*0.54*4</f>
        <v>216</v>
      </c>
      <c r="E22" s="13">
        <f>100*0.54*4</f>
        <v>216</v>
      </c>
      <c r="F22" s="13">
        <f>100*0.54*4</f>
        <v>216</v>
      </c>
      <c r="G22" s="13">
        <f>100*0.54*4</f>
        <v>216</v>
      </c>
      <c r="H22" s="13">
        <f>100*0.54*4</f>
        <v>216</v>
      </c>
      <c r="J22" s="15">
        <f>SUM(D22:H22)</f>
        <v>1080</v>
      </c>
    </row>
    <row r="23" spans="2:10">
      <c r="B23" s="23"/>
      <c r="C23" s="25" t="s">
        <v>43</v>
      </c>
      <c r="D23" s="15">
        <f>60*3*4*2</f>
        <v>1440</v>
      </c>
      <c r="E23" s="15">
        <f t="shared" ref="E23:H23" si="14">60*3*4*2</f>
        <v>1440</v>
      </c>
      <c r="F23" s="15">
        <f t="shared" si="14"/>
        <v>1440</v>
      </c>
      <c r="G23" s="15">
        <f t="shared" si="14"/>
        <v>1440</v>
      </c>
      <c r="H23" s="15">
        <f t="shared" si="14"/>
        <v>1440</v>
      </c>
      <c r="J23" s="15">
        <f>SUM(D23:H23)</f>
        <v>7200</v>
      </c>
    </row>
    <row r="24" spans="2:10">
      <c r="B24" s="23"/>
      <c r="C24" s="25" t="s">
        <v>44</v>
      </c>
      <c r="D24" s="15">
        <f>120*3*4</f>
        <v>1440</v>
      </c>
      <c r="E24" s="15">
        <f t="shared" ref="E24:H24" si="15">120*3*4</f>
        <v>1440</v>
      </c>
      <c r="F24" s="15">
        <f t="shared" si="15"/>
        <v>1440</v>
      </c>
      <c r="G24" s="15">
        <f t="shared" si="15"/>
        <v>1440</v>
      </c>
      <c r="H24" s="15">
        <f t="shared" si="15"/>
        <v>1440</v>
      </c>
      <c r="I24" s="34">
        <v>2000</v>
      </c>
      <c r="J24" s="15">
        <f>SUM(D24:H24)</f>
        <v>7200</v>
      </c>
    </row>
    <row r="25" spans="2:10">
      <c r="B25" s="23"/>
      <c r="C25" s="28"/>
      <c r="D25" s="15"/>
      <c r="E25" s="15"/>
      <c r="F25" s="15"/>
      <c r="G25" s="15"/>
      <c r="H25" s="15"/>
      <c r="I25" s="34">
        <v>250</v>
      </c>
      <c r="J25" s="15">
        <f t="shared" ref="J25:J30" si="16">SUM(D25:H25)</f>
        <v>0</v>
      </c>
    </row>
    <row r="26" spans="2:10">
      <c r="B26" s="23"/>
      <c r="C26" s="25"/>
      <c r="D26" s="15"/>
      <c r="E26" s="15"/>
      <c r="F26" s="15"/>
      <c r="G26" s="15"/>
      <c r="H26" s="15"/>
      <c r="I26" s="34">
        <v>2250</v>
      </c>
      <c r="J26" s="15">
        <f t="shared" si="16"/>
        <v>0</v>
      </c>
    </row>
    <row r="27" spans="2:10">
      <c r="B27" s="23"/>
      <c r="C27" s="28"/>
      <c r="D27" s="15"/>
      <c r="E27" s="15"/>
      <c r="F27" s="15"/>
      <c r="G27" s="15"/>
      <c r="H27" s="15"/>
      <c r="I27" s="34">
        <v>1243</v>
      </c>
      <c r="J27" s="15">
        <f t="shared" si="16"/>
        <v>0</v>
      </c>
    </row>
    <row r="28" spans="2:10">
      <c r="B28" s="23"/>
      <c r="C28" s="28"/>
      <c r="D28" s="15"/>
      <c r="E28" s="15"/>
      <c r="F28" s="15"/>
      <c r="G28" s="15"/>
      <c r="H28" s="15"/>
      <c r="I28" s="34">
        <v>225</v>
      </c>
      <c r="J28" s="15">
        <f t="shared" si="16"/>
        <v>0</v>
      </c>
    </row>
    <row r="29" spans="2:10">
      <c r="B29" s="23"/>
      <c r="C29" s="28"/>
      <c r="D29" s="15"/>
      <c r="E29" s="15"/>
      <c r="F29" s="15"/>
      <c r="G29" s="15"/>
      <c r="H29" s="15"/>
      <c r="I29" s="34">
        <v>400</v>
      </c>
      <c r="J29" s="15">
        <f t="shared" si="16"/>
        <v>0</v>
      </c>
    </row>
    <row r="30" spans="2:10">
      <c r="B30" s="23"/>
      <c r="C30" s="25"/>
      <c r="D30" s="15"/>
      <c r="E30" s="15"/>
      <c r="F30" s="15"/>
      <c r="G30" s="15"/>
      <c r="H30" s="15"/>
      <c r="I30" s="34">
        <v>1638</v>
      </c>
      <c r="J30" s="15">
        <f t="shared" si="16"/>
        <v>0</v>
      </c>
    </row>
    <row r="31" spans="2:10">
      <c r="B31" s="23"/>
      <c r="C31" s="9" t="s">
        <v>12</v>
      </c>
      <c r="D31" s="16">
        <f>SUM(D22:D30)</f>
        <v>3096</v>
      </c>
      <c r="E31" s="16">
        <f t="shared" ref="E31:H31" si="17">SUM(E22:E30)</f>
        <v>3096</v>
      </c>
      <c r="F31" s="16">
        <f t="shared" si="17"/>
        <v>3096</v>
      </c>
      <c r="G31" s="16">
        <f t="shared" si="17"/>
        <v>3096</v>
      </c>
      <c r="H31" s="16">
        <f t="shared" si="17"/>
        <v>3096</v>
      </c>
      <c r="J31" s="16">
        <f>SUM(J22:J30)</f>
        <v>15480</v>
      </c>
    </row>
    <row r="32" spans="2:10">
      <c r="B32" s="23"/>
      <c r="C32" s="14" t="s">
        <v>26</v>
      </c>
      <c r="D32" s="15"/>
      <c r="E32" s="10"/>
      <c r="F32" s="10"/>
      <c r="G32" s="10"/>
      <c r="H32" s="10"/>
      <c r="J32" s="15" t="s">
        <v>18</v>
      </c>
    </row>
    <row r="33" spans="2:10">
      <c r="B33" s="23"/>
      <c r="C33" s="25" t="s">
        <v>46</v>
      </c>
      <c r="D33" s="15">
        <v>2500</v>
      </c>
      <c r="E33" s="10"/>
      <c r="F33" s="10"/>
      <c r="G33" s="10"/>
      <c r="H33" s="10"/>
      <c r="J33" s="15">
        <f>SUM(D33:H33)</f>
        <v>2500</v>
      </c>
    </row>
    <row r="34" spans="2:10">
      <c r="B34" s="23" t="s">
        <v>27</v>
      </c>
      <c r="C34" s="27" t="s">
        <v>27</v>
      </c>
      <c r="D34" s="13" t="s">
        <v>23</v>
      </c>
      <c r="E34" s="10"/>
      <c r="F34" s="10"/>
      <c r="G34" s="10"/>
      <c r="H34" s="10"/>
      <c r="J34" s="15">
        <f t="shared" ref="J34:J55" si="18">SUM(D34:H34)</f>
        <v>0</v>
      </c>
    </row>
    <row r="35" spans="2:10">
      <c r="B35" s="23"/>
      <c r="C35" s="9" t="s">
        <v>13</v>
      </c>
      <c r="D35" s="12">
        <f>SUM(D33:D34)</f>
        <v>2500</v>
      </c>
      <c r="E35" s="12">
        <f t="shared" ref="E35:H35" si="19">SUM(E33:E34)</f>
        <v>0</v>
      </c>
      <c r="F35" s="12">
        <f t="shared" si="19"/>
        <v>0</v>
      </c>
      <c r="G35" s="12">
        <f t="shared" si="19"/>
        <v>0</v>
      </c>
      <c r="H35" s="12">
        <f t="shared" si="19"/>
        <v>0</v>
      </c>
      <c r="J35" s="16">
        <f>SUM(J33:J34)</f>
        <v>2500</v>
      </c>
    </row>
    <row r="36" spans="2:10">
      <c r="B36" s="23"/>
      <c r="C36" s="14" t="s">
        <v>28</v>
      </c>
      <c r="D36" s="13" t="s">
        <v>23</v>
      </c>
      <c r="E36" s="10"/>
      <c r="F36" s="10"/>
      <c r="G36" s="10"/>
      <c r="H36" s="10"/>
      <c r="J36" s="15"/>
    </row>
    <row r="37" spans="2:10">
      <c r="B37" s="23"/>
      <c r="C37" s="25" t="s">
        <v>49</v>
      </c>
      <c r="D37" s="15">
        <v>1500</v>
      </c>
      <c r="E37" s="15">
        <v>1500</v>
      </c>
      <c r="F37" s="15">
        <v>1500</v>
      </c>
      <c r="G37" s="15">
        <v>1500</v>
      </c>
      <c r="H37" s="15">
        <v>1500</v>
      </c>
      <c r="I37" s="34">
        <v>5000</v>
      </c>
      <c r="J37" s="15">
        <f t="shared" si="18"/>
        <v>7500</v>
      </c>
    </row>
    <row r="38" spans="2:10">
      <c r="B38" s="23"/>
      <c r="C38" s="25"/>
      <c r="D38" s="15"/>
      <c r="E38" s="11"/>
      <c r="F38" s="11"/>
      <c r="G38" s="11"/>
      <c r="H38" s="11"/>
      <c r="J38" s="15">
        <f t="shared" si="18"/>
        <v>0</v>
      </c>
    </row>
    <row r="39" spans="2:10">
      <c r="B39" s="23"/>
      <c r="C39" s="9" t="s">
        <v>14</v>
      </c>
      <c r="D39" s="16">
        <f>SUM(D37:D38)</f>
        <v>1500</v>
      </c>
      <c r="E39" s="16">
        <f t="shared" ref="E39:H39" si="20">SUM(E37:E38)</f>
        <v>1500</v>
      </c>
      <c r="F39" s="16">
        <f t="shared" si="20"/>
        <v>1500</v>
      </c>
      <c r="G39" s="16">
        <f t="shared" si="20"/>
        <v>1500</v>
      </c>
      <c r="H39" s="16">
        <f t="shared" si="20"/>
        <v>1500</v>
      </c>
      <c r="J39" s="16">
        <f>SUM(J37:J38)</f>
        <v>7500</v>
      </c>
    </row>
    <row r="40" spans="2:10">
      <c r="B40" s="23"/>
      <c r="C40" s="14" t="s">
        <v>29</v>
      </c>
      <c r="D40" s="13" t="s">
        <v>23</v>
      </c>
      <c r="E40" s="10"/>
      <c r="F40" s="10"/>
      <c r="G40" s="10"/>
      <c r="H40" s="10"/>
      <c r="J40" s="15"/>
    </row>
    <row r="41" spans="2:10" ht="43.2">
      <c r="B41" s="23"/>
      <c r="C41" s="13" t="s">
        <v>36</v>
      </c>
      <c r="D41" s="15">
        <v>400000</v>
      </c>
      <c r="E41" s="15">
        <v>400000</v>
      </c>
      <c r="F41" s="15">
        <v>400000</v>
      </c>
      <c r="G41" s="15">
        <v>400000</v>
      </c>
      <c r="H41" s="15">
        <v>400000</v>
      </c>
      <c r="I41" s="34"/>
      <c r="J41" s="15">
        <f t="shared" si="18"/>
        <v>2000000</v>
      </c>
    </row>
    <row r="42" spans="2:10" ht="43.2">
      <c r="B42" s="23"/>
      <c r="C42" s="13" t="s">
        <v>37</v>
      </c>
      <c r="D42" s="15">
        <v>3669117.65</v>
      </c>
      <c r="E42" s="15">
        <v>3669117.65</v>
      </c>
      <c r="F42" s="15">
        <v>3669117.65</v>
      </c>
      <c r="G42" s="15">
        <v>0</v>
      </c>
      <c r="H42" s="15">
        <v>0</v>
      </c>
      <c r="I42" s="34"/>
      <c r="J42" s="15">
        <f t="shared" si="18"/>
        <v>11007352.949999999</v>
      </c>
    </row>
    <row r="43" spans="2:10">
      <c r="B43" s="23"/>
      <c r="C43" s="13" t="s">
        <v>50</v>
      </c>
      <c r="D43" s="15">
        <v>1000000</v>
      </c>
      <c r="E43" s="15">
        <v>1000000</v>
      </c>
      <c r="F43" s="15">
        <v>1000000</v>
      </c>
      <c r="G43" s="15">
        <v>1000000</v>
      </c>
      <c r="H43" s="15">
        <v>1000000</v>
      </c>
      <c r="I43" s="34"/>
      <c r="J43" s="15">
        <f t="shared" si="18"/>
        <v>5000000</v>
      </c>
    </row>
    <row r="44" spans="2:10">
      <c r="B44" s="23"/>
      <c r="C44" s="43"/>
      <c r="D44" s="15"/>
      <c r="E44" s="15"/>
      <c r="F44" s="15"/>
      <c r="G44" s="15"/>
      <c r="H44" s="15"/>
      <c r="I44" s="34"/>
      <c r="J44" s="15">
        <f t="shared" si="18"/>
        <v>0</v>
      </c>
    </row>
    <row r="45" spans="2:10">
      <c r="B45" s="23"/>
      <c r="C45" s="25"/>
      <c r="D45" s="15"/>
      <c r="E45" s="11"/>
      <c r="F45" s="11"/>
      <c r="G45" s="11"/>
      <c r="H45" s="11"/>
      <c r="J45" s="15">
        <f t="shared" si="18"/>
        <v>0</v>
      </c>
    </row>
    <row r="46" spans="2:10">
      <c r="B46" s="23"/>
      <c r="C46" s="9" t="s">
        <v>15</v>
      </c>
      <c r="D46" s="16">
        <f>SUM(D41:D45)</f>
        <v>5069117.6500000004</v>
      </c>
      <c r="E46" s="16">
        <f t="shared" ref="E46:H46" si="21">SUM(E41:E45)</f>
        <v>5069117.6500000004</v>
      </c>
      <c r="F46" s="16">
        <f t="shared" si="21"/>
        <v>5069117.6500000004</v>
      </c>
      <c r="G46" s="16">
        <f t="shared" si="21"/>
        <v>1400000</v>
      </c>
      <c r="H46" s="16">
        <f t="shared" si="21"/>
        <v>1400000</v>
      </c>
      <c r="J46" s="16">
        <f>SUM(J41:J45)</f>
        <v>18007352.949999999</v>
      </c>
    </row>
    <row r="47" spans="2:10">
      <c r="B47" s="23"/>
      <c r="C47" s="14" t="s">
        <v>30</v>
      </c>
      <c r="D47" s="13" t="s">
        <v>23</v>
      </c>
      <c r="E47" s="10"/>
      <c r="F47" s="10"/>
      <c r="G47" s="10"/>
      <c r="H47" s="10"/>
      <c r="J47" s="15"/>
    </row>
    <row r="48" spans="2:10">
      <c r="B48" s="23"/>
      <c r="C48" s="25" t="s">
        <v>45</v>
      </c>
      <c r="D48" s="15">
        <v>130000</v>
      </c>
      <c r="E48" s="15">
        <v>130000</v>
      </c>
      <c r="F48" s="15">
        <v>130000</v>
      </c>
      <c r="G48" s="15">
        <v>130000</v>
      </c>
      <c r="H48" s="15">
        <v>130000</v>
      </c>
      <c r="I48" s="34">
        <v>375000</v>
      </c>
      <c r="J48" s="15">
        <f t="shared" si="18"/>
        <v>650000</v>
      </c>
    </row>
    <row r="49" spans="2:15">
      <c r="B49" s="23"/>
      <c r="C49" s="25" t="s">
        <v>47</v>
      </c>
      <c r="D49" s="15">
        <v>4000</v>
      </c>
      <c r="E49" s="15">
        <v>4000</v>
      </c>
      <c r="F49" s="15">
        <v>4000</v>
      </c>
      <c r="G49" s="15">
        <v>4000</v>
      </c>
      <c r="H49" s="15">
        <v>4000</v>
      </c>
      <c r="I49" s="34">
        <v>781250</v>
      </c>
      <c r="J49" s="15">
        <f t="shared" si="18"/>
        <v>20000</v>
      </c>
    </row>
    <row r="50" spans="2:15">
      <c r="B50" s="23"/>
      <c r="C50" s="25" t="s">
        <v>48</v>
      </c>
      <c r="D50" s="15"/>
      <c r="E50" s="15">
        <v>62375000</v>
      </c>
      <c r="F50" s="15"/>
      <c r="G50" s="15"/>
      <c r="H50" s="15"/>
      <c r="I50" s="34">
        <v>2083335</v>
      </c>
      <c r="J50" s="15">
        <f t="shared" si="18"/>
        <v>62375000</v>
      </c>
    </row>
    <row r="51" spans="2:15">
      <c r="B51" s="23"/>
      <c r="C51" s="25"/>
      <c r="D51" s="15"/>
      <c r="E51" s="11"/>
      <c r="F51" s="11"/>
      <c r="G51" s="11"/>
      <c r="H51" s="11"/>
      <c r="J51" s="15">
        <f t="shared" si="18"/>
        <v>0</v>
      </c>
    </row>
    <row r="52" spans="2:15">
      <c r="B52" s="23"/>
      <c r="C52" s="25"/>
      <c r="D52" s="15"/>
      <c r="E52" s="11"/>
      <c r="F52" s="11"/>
      <c r="G52" s="11"/>
      <c r="H52" s="11"/>
      <c r="J52" s="15">
        <f t="shared" si="18"/>
        <v>0</v>
      </c>
    </row>
    <row r="53" spans="2:15">
      <c r="B53" s="23"/>
      <c r="C53" s="10"/>
      <c r="D53" s="15"/>
      <c r="E53" s="11"/>
      <c r="F53" s="11"/>
      <c r="G53" s="11"/>
      <c r="H53" s="11"/>
      <c r="J53" s="15">
        <f t="shared" si="18"/>
        <v>0</v>
      </c>
    </row>
    <row r="54" spans="2:15">
      <c r="B54" s="24"/>
      <c r="C54" s="9" t="s">
        <v>16</v>
      </c>
      <c r="D54" s="16">
        <f>SUM(D48:D53)</f>
        <v>134000</v>
      </c>
      <c r="E54" s="16">
        <f t="shared" ref="E54:H54" si="22">SUM(E48:E53)</f>
        <v>62509000</v>
      </c>
      <c r="F54" s="16">
        <f t="shared" si="22"/>
        <v>134000</v>
      </c>
      <c r="G54" s="16">
        <f t="shared" si="22"/>
        <v>134000</v>
      </c>
      <c r="H54" s="16">
        <f t="shared" si="22"/>
        <v>134000</v>
      </c>
      <c r="J54" s="16">
        <f>SUM(J48:J53)</f>
        <v>63045000</v>
      </c>
    </row>
    <row r="55" spans="2:15">
      <c r="B55" s="24"/>
      <c r="C55" s="9" t="s">
        <v>17</v>
      </c>
      <c r="D55" s="16">
        <f>SUM(D54,D46,D39,D35,D31,D20,D13)</f>
        <v>5282739.931365001</v>
      </c>
      <c r="E55" s="16">
        <f t="shared" ref="E55:H55" si="23">SUM(E54,E46,E39,E35,E31,E20,E13)</f>
        <v>67657415.719805956</v>
      </c>
      <c r="F55" s="16">
        <f t="shared" si="23"/>
        <v>5284656.7819001293</v>
      </c>
      <c r="G55" s="16">
        <f t="shared" si="23"/>
        <v>1617847.4258571325</v>
      </c>
      <c r="H55" s="16">
        <f t="shared" si="23"/>
        <v>1620224.9686328464</v>
      </c>
      <c r="J55" s="16">
        <f t="shared" si="18"/>
        <v>81462884.827561051</v>
      </c>
    </row>
    <row r="56" spans="2:15">
      <c r="B56" s="6"/>
      <c r="D56"/>
      <c r="E56"/>
      <c r="H56"/>
      <c r="I56"/>
      <c r="J56" t="s">
        <v>18</v>
      </c>
    </row>
    <row r="57" spans="2:15">
      <c r="B57" s="22" t="s">
        <v>31</v>
      </c>
      <c r="C57" s="17" t="s">
        <v>31</v>
      </c>
      <c r="D57" s="18"/>
      <c r="E57" s="18"/>
      <c r="F57" s="18"/>
      <c r="G57" s="18"/>
      <c r="H57" s="18"/>
      <c r="I57"/>
      <c r="J57" s="18" t="s">
        <v>18</v>
      </c>
    </row>
    <row r="58" spans="2:15">
      <c r="B58" s="23"/>
      <c r="C58" s="25" t="s">
        <v>35</v>
      </c>
      <c r="D58" s="46">
        <f>D13*65.8%</f>
        <v>41115.097099999992</v>
      </c>
      <c r="E58" s="46">
        <f t="shared" ref="E58:H58" si="24">E13*65.8%</f>
        <v>42348.550012999993</v>
      </c>
      <c r="F58" s="46">
        <f t="shared" si="24"/>
        <v>43619.006513389992</v>
      </c>
      <c r="G58" s="46">
        <f t="shared" si="24"/>
        <v>44927.576708791697</v>
      </c>
      <c r="H58" s="46">
        <f t="shared" si="24"/>
        <v>46275.404010055441</v>
      </c>
      <c r="J58" s="15">
        <f>SUM(D58:H58)</f>
        <v>218285.63434523711</v>
      </c>
    </row>
    <row r="59" spans="2:15">
      <c r="B59" s="23"/>
      <c r="C59" s="25"/>
      <c r="D59" s="13"/>
      <c r="E59" s="10"/>
      <c r="F59" s="10"/>
      <c r="G59" s="10"/>
      <c r="H59" s="10"/>
      <c r="J59" s="15">
        <f t="shared" ref="J59:J60" si="25">SUM(D59:H59)</f>
        <v>0</v>
      </c>
    </row>
    <row r="60" spans="2:15">
      <c r="B60" s="24"/>
      <c r="C60" s="9" t="s">
        <v>19</v>
      </c>
      <c r="D60" s="16">
        <f>SUM(D58:D59)</f>
        <v>41115.097099999992</v>
      </c>
      <c r="E60" s="16">
        <f t="shared" ref="E60:H60" si="26">SUM(E58:E59)</f>
        <v>42348.550012999993</v>
      </c>
      <c r="F60" s="16">
        <f t="shared" si="26"/>
        <v>43619.006513389992</v>
      </c>
      <c r="G60" s="16">
        <f t="shared" si="26"/>
        <v>44927.576708791697</v>
      </c>
      <c r="H60" s="16">
        <f t="shared" si="26"/>
        <v>46275.404010055441</v>
      </c>
      <c r="J60" s="16">
        <f t="shared" si="25"/>
        <v>218285.63434523711</v>
      </c>
    </row>
    <row r="61" spans="2:15" ht="15" thickBot="1">
      <c r="B61" s="6"/>
      <c r="D61"/>
      <c r="E61"/>
      <c r="H61"/>
      <c r="I61"/>
      <c r="J61" t="s">
        <v>18</v>
      </c>
      <c r="N61" s="48"/>
    </row>
    <row r="62" spans="2:15" s="1" customFormat="1" ht="29.4" thickBot="1">
      <c r="B62" s="19" t="s">
        <v>20</v>
      </c>
      <c r="C62" s="19"/>
      <c r="D62" s="20">
        <f>SUM(D60,D55)</f>
        <v>5323855.0284650009</v>
      </c>
      <c r="E62" s="20">
        <f t="shared" ref="E62:J62" si="27">SUM(E60,E55)</f>
        <v>67699764.269818962</v>
      </c>
      <c r="F62" s="20">
        <f t="shared" si="27"/>
        <v>5328275.788413519</v>
      </c>
      <c r="G62" s="20">
        <f t="shared" si="27"/>
        <v>1662775.0025659243</v>
      </c>
      <c r="H62" s="20">
        <f t="shared" si="27"/>
        <v>1666500.3726429017</v>
      </c>
      <c r="I62" s="7">
        <f>SUM(I60,I55)</f>
        <v>0</v>
      </c>
      <c r="J62" s="20">
        <f t="shared" si="27"/>
        <v>81681170.461906284</v>
      </c>
    </row>
    <row r="63" spans="2:15">
      <c r="B63" s="6"/>
      <c r="N63" s="47"/>
      <c r="O63" s="47"/>
    </row>
    <row r="64" spans="2:15">
      <c r="B64" s="6"/>
    </row>
    <row r="65" spans="2:10">
      <c r="B65" s="6"/>
      <c r="J65" s="33"/>
    </row>
    <row r="66" spans="2:10">
      <c r="B66" s="6"/>
    </row>
    <row r="67" spans="2:10">
      <c r="B67" s="6"/>
    </row>
    <row r="68" spans="2:10">
      <c r="B68" s="6"/>
    </row>
    <row r="69" spans="2:10">
      <c r="B69" s="6"/>
    </row>
    <row r="70" spans="2:10">
      <c r="B70" s="6"/>
    </row>
    <row r="71" spans="2:10">
      <c r="B71" s="6"/>
    </row>
    <row r="72" spans="2:10">
      <c r="B72" s="6"/>
    </row>
    <row r="73" spans="2:10">
      <c r="B73" s="6"/>
    </row>
    <row r="74" spans="2:10">
      <c r="B74" s="6"/>
    </row>
    <row r="75" spans="2:10">
      <c r="B75" s="6"/>
    </row>
    <row r="76" spans="2:10">
      <c r="B76" s="6"/>
    </row>
    <row r="77" spans="2:10">
      <c r="B77" s="6"/>
    </row>
  </sheetData>
  <pageMargins left="0.7" right="0.7" top="0.75" bottom="0.75" header="0.3" footer="0.3"/>
  <pageSetup scale="89" fitToHeight="0" orientation="landscape" r:id="rId1"/>
  <ignoredErrors>
    <ignoredError sqref="J8 J24:J30 J37 J48:J50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sharepoint.v3"/>
    <ds:schemaRef ds:uri="http://schemas.microsoft.com/sharepoint/v3/fields"/>
    <ds:schemaRef ds:uri="http://schemas.microsoft.com/sharepoint/v3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4ffa91fb-a0ff-4ac5-b2db-65c790d184a4"/>
    <ds:schemaRef ds:uri="http://purl.org/dc/terms/"/>
    <ds:schemaRef ds:uri="http://www.w3.org/XML/1998/namespace"/>
    <ds:schemaRef ds:uri="http://schemas.openxmlformats.org/package/2006/metadata/core-properties"/>
    <ds:schemaRef ds:uri="2755580c-7c5f-43cf-bd85-5c868b718937"/>
    <ds:schemaRef ds:uri="3d00cabe-74f9-499f-ba26-1e0076cbc6cc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2024-03-28T18:57:15Z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