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oisecity-my.sharepoint.com/personal/ambrooks_cityofboise_org/Documents/2024/CPRG-One drive/"/>
    </mc:Choice>
  </mc:AlternateContent>
  <xr:revisionPtr revIDLastSave="1057" documentId="13_ncr:1_{2E4B5BC7-201C-42FC-A1DF-B6A2E2EEFCBF}" xr6:coauthVersionLast="47" xr6:coauthVersionMax="47" xr10:uidLastSave="{680A4ECA-FC81-4D64-BC7E-14BD7320ED1B}"/>
  <bookViews>
    <workbookView xWindow="10" yWindow="10" windowWidth="19180" windowHeight="10180" firstSheet="5" activeTab="5" xr2:uid="{D17DB256-9516-473F-B57A-8442FDDEB878}"/>
  </bookViews>
  <sheets>
    <sheet name="Building Electrification" sheetId="1" r:id="rId1"/>
    <sheet name="Geothermal" sheetId="2" r:id="rId2"/>
    <sheet name="Trees" sheetId="3" r:id="rId3"/>
    <sheet name="Solar" sheetId="4" r:id="rId4"/>
    <sheet name="EV Fleet" sheetId="5" r:id="rId5"/>
    <sheet name="Summary Sheet" sheetId="6" r:id="rId6"/>
  </sheets>
  <calcPr calcId="191028" iterate="1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6" l="1"/>
  <c r="C15" i="6"/>
  <c r="C16" i="6"/>
  <c r="C13" i="6"/>
  <c r="H10" i="5"/>
  <c r="H6" i="5"/>
  <c r="H10" i="4"/>
  <c r="H6" i="4"/>
  <c r="H5" i="2"/>
  <c r="H10" i="2"/>
  <c r="D10" i="2"/>
  <c r="H4" i="2"/>
  <c r="D12" i="3"/>
  <c r="H9" i="5"/>
  <c r="H9" i="2"/>
  <c r="G9" i="6"/>
  <c r="F9" i="6"/>
  <c r="E9" i="6"/>
  <c r="D9" i="6"/>
  <c r="C9" i="6"/>
  <c r="H6" i="6"/>
  <c r="G6" i="6"/>
  <c r="F6" i="6"/>
  <c r="E6" i="6"/>
  <c r="D6" i="6"/>
  <c r="C6" i="6"/>
  <c r="G19" i="5"/>
  <c r="F19" i="5"/>
  <c r="E19" i="5"/>
  <c r="D19" i="5"/>
  <c r="C19" i="5"/>
  <c r="H19" i="5"/>
  <c r="H18" i="5"/>
  <c r="F18" i="5"/>
  <c r="E18" i="5"/>
  <c r="D18" i="5"/>
  <c r="C18" i="5"/>
  <c r="H9" i="4"/>
  <c r="H8" i="4"/>
  <c r="H9" i="3"/>
  <c r="C12" i="3"/>
  <c r="G10" i="2"/>
  <c r="F10" i="2"/>
  <c r="C4" i="1"/>
  <c r="C10" i="1"/>
  <c r="C7" i="3"/>
  <c r="H6" i="3"/>
  <c r="C6" i="2"/>
  <c r="C6" i="5"/>
  <c r="C4" i="4"/>
  <c r="E13" i="4"/>
  <c r="E5" i="6" s="1"/>
  <c r="D13" i="4"/>
  <c r="D5" i="6" s="1"/>
  <c r="C13" i="4"/>
  <c r="C5" i="6" s="1"/>
  <c r="F13" i="4"/>
  <c r="F5" i="6" s="1"/>
  <c r="G13" i="4"/>
  <c r="G5" i="6" s="1"/>
  <c r="H13" i="4"/>
  <c r="G10" i="4"/>
  <c r="F10" i="4"/>
  <c r="E10" i="4"/>
  <c r="D10" i="4"/>
  <c r="H16" i="4"/>
  <c r="G16" i="4"/>
  <c r="F16" i="4"/>
  <c r="E16" i="4"/>
  <c r="D16" i="4"/>
  <c r="H19" i="4"/>
  <c r="G19" i="4"/>
  <c r="F19" i="4"/>
  <c r="E19" i="4"/>
  <c r="D19" i="4"/>
  <c r="G22" i="4"/>
  <c r="F22" i="4"/>
  <c r="E22" i="4"/>
  <c r="D22" i="4"/>
  <c r="C22" i="4"/>
  <c r="C19" i="4"/>
  <c r="C16" i="4"/>
  <c r="C10" i="4"/>
  <c r="G26" i="3"/>
  <c r="F26" i="3"/>
  <c r="E26" i="3"/>
  <c r="D26" i="3"/>
  <c r="C26" i="3"/>
  <c r="G23" i="3"/>
  <c r="F23" i="3"/>
  <c r="E23" i="3"/>
  <c r="D23" i="3"/>
  <c r="C23" i="3"/>
  <c r="G19" i="3"/>
  <c r="G7" i="6" s="1"/>
  <c r="F19" i="3"/>
  <c r="F7" i="6" s="1"/>
  <c r="E19" i="3"/>
  <c r="E7" i="6" s="1"/>
  <c r="D19" i="3"/>
  <c r="D7" i="6" s="1"/>
  <c r="C19" i="3"/>
  <c r="C7" i="6" s="1"/>
  <c r="G16" i="5"/>
  <c r="C6" i="1"/>
  <c r="G22" i="2"/>
  <c r="F22" i="2"/>
  <c r="E22" i="2"/>
  <c r="D22" i="2"/>
  <c r="C22" i="2"/>
  <c r="G16" i="2"/>
  <c r="F16" i="2"/>
  <c r="E16" i="2"/>
  <c r="D16" i="2"/>
  <c r="C16" i="2"/>
  <c r="H7" i="2"/>
  <c r="H11" i="2"/>
  <c r="H12" i="2"/>
  <c r="H14" i="2"/>
  <c r="H15" i="2"/>
  <c r="H17" i="2"/>
  <c r="H18" i="2"/>
  <c r="H20" i="2"/>
  <c r="H21" i="2"/>
  <c r="H23" i="2"/>
  <c r="H25" i="2"/>
  <c r="H26" i="2"/>
  <c r="F15" i="5"/>
  <c r="F16" i="5" s="1"/>
  <c r="E15" i="5"/>
  <c r="E16" i="5" s="1"/>
  <c r="D15" i="5"/>
  <c r="D16" i="5" s="1"/>
  <c r="C15" i="5"/>
  <c r="H21" i="3"/>
  <c r="H21" i="4"/>
  <c r="H22" i="4" s="1"/>
  <c r="G24" i="4"/>
  <c r="G25" i="4" s="1"/>
  <c r="F24" i="4"/>
  <c r="F25" i="4" s="1"/>
  <c r="E24" i="4"/>
  <c r="E25" i="4" s="1"/>
  <c r="D24" i="4"/>
  <c r="D25" i="4" s="1"/>
  <c r="C24" i="4"/>
  <c r="H5" i="3"/>
  <c r="H8" i="3"/>
  <c r="H13" i="3"/>
  <c r="H15" i="3"/>
  <c r="H17" i="3"/>
  <c r="H18" i="3"/>
  <c r="H19" i="3" s="1"/>
  <c r="H20" i="3"/>
  <c r="H22" i="3"/>
  <c r="H24" i="3"/>
  <c r="H25" i="3"/>
  <c r="H27" i="3"/>
  <c r="G21" i="1"/>
  <c r="G22" i="1" s="1"/>
  <c r="G8" i="6" s="1"/>
  <c r="F21" i="1"/>
  <c r="F22" i="1" s="1"/>
  <c r="F8" i="6" s="1"/>
  <c r="E21" i="1"/>
  <c r="E22" i="1" s="1"/>
  <c r="E8" i="6" s="1"/>
  <c r="D21" i="1"/>
  <c r="D22" i="1" s="1"/>
  <c r="D8" i="6" s="1"/>
  <c r="C21" i="1"/>
  <c r="C22" i="1" s="1"/>
  <c r="C8" i="6" s="1"/>
  <c r="H21" i="1"/>
  <c r="H22" i="1" s="1"/>
  <c r="C10" i="2" l="1"/>
  <c r="C27" i="2"/>
  <c r="D10" i="1"/>
  <c r="E10" i="1"/>
  <c r="H8" i="1"/>
  <c r="C10" i="5"/>
  <c r="C28" i="5" s="1"/>
  <c r="C6" i="4"/>
  <c r="C28" i="4" s="1"/>
  <c r="D7" i="3"/>
  <c r="D6" i="1"/>
  <c r="D6" i="2"/>
  <c r="D27" i="2" s="1"/>
  <c r="H15" i="5"/>
  <c r="H16" i="5" s="1"/>
  <c r="C16" i="5"/>
  <c r="D6" i="5"/>
  <c r="H24" i="4"/>
  <c r="H25" i="4" s="1"/>
  <c r="C25" i="4"/>
  <c r="H5" i="6"/>
  <c r="H26" i="3"/>
  <c r="H23" i="3"/>
  <c r="H22" i="2"/>
  <c r="H16" i="2"/>
  <c r="H8" i="6"/>
  <c r="C28" i="1"/>
  <c r="H9" i="6"/>
  <c r="H7" i="6"/>
  <c r="C3" i="6" l="1"/>
  <c r="C4" i="6"/>
  <c r="C10" i="6" s="1"/>
  <c r="F10" i="1"/>
  <c r="D10" i="5"/>
  <c r="D28" i="5" s="1"/>
  <c r="G10" i="5"/>
  <c r="D6" i="4"/>
  <c r="D28" i="4" s="1"/>
  <c r="E7" i="3"/>
  <c r="H8" i="2"/>
  <c r="E10" i="2"/>
  <c r="H5" i="4"/>
  <c r="G6" i="5"/>
  <c r="G28" i="5" s="1"/>
  <c r="E6" i="5"/>
  <c r="E6" i="1"/>
  <c r="D3" i="6" l="1"/>
  <c r="E12" i="3"/>
  <c r="E4" i="6" s="1"/>
  <c r="H11" i="3"/>
  <c r="G12" i="3"/>
  <c r="F12" i="3"/>
  <c r="H10" i="3"/>
  <c r="E3" i="6"/>
  <c r="D4" i="6"/>
  <c r="G10" i="1"/>
  <c r="H9" i="1"/>
  <c r="E10" i="5"/>
  <c r="E6" i="4"/>
  <c r="E28" i="4" s="1"/>
  <c r="F7" i="3"/>
  <c r="E6" i="2"/>
  <c r="E27" i="2" s="1"/>
  <c r="F6" i="5"/>
  <c r="E28" i="5"/>
  <c r="D28" i="1"/>
  <c r="F6" i="1"/>
  <c r="G4" i="6" l="1"/>
  <c r="F10" i="5"/>
  <c r="F4" i="6" s="1"/>
  <c r="H4" i="6" s="1"/>
  <c r="H8" i="5"/>
  <c r="G6" i="4"/>
  <c r="G28" i="4" s="1"/>
  <c r="F6" i="4"/>
  <c r="F28" i="4" s="1"/>
  <c r="H4" i="4"/>
  <c r="H28" i="4" s="1"/>
  <c r="G7" i="3"/>
  <c r="H4" i="3"/>
  <c r="H7" i="3" s="1"/>
  <c r="G6" i="2"/>
  <c r="G27" i="2" s="1"/>
  <c r="F6" i="2"/>
  <c r="F27" i="2" s="1"/>
  <c r="H6" i="2"/>
  <c r="H4" i="5"/>
  <c r="E28" i="1"/>
  <c r="G6" i="1"/>
  <c r="H27" i="2" l="1"/>
  <c r="F3" i="6"/>
  <c r="G3" i="6"/>
  <c r="F28" i="5"/>
  <c r="H28" i="5"/>
  <c r="F28" i="1"/>
  <c r="H4" i="1"/>
  <c r="H6" i="1" s="1"/>
  <c r="H3" i="6" l="1"/>
  <c r="H10" i="6" s="1"/>
  <c r="H28" i="1"/>
  <c r="G28" i="1"/>
  <c r="H28" i="3"/>
  <c r="C28" i="3"/>
  <c r="D10" i="6"/>
  <c r="D28" i="3"/>
  <c r="E10" i="6"/>
  <c r="E28" i="3"/>
  <c r="F10" i="6"/>
  <c r="F28" i="3"/>
  <c r="G10" i="6"/>
  <c r="G28" i="3"/>
</calcChain>
</file>

<file path=xl/sharedStrings.xml><?xml version="1.0" encoding="utf-8"?>
<sst xmlns="http://schemas.openxmlformats.org/spreadsheetml/2006/main" count="210" uniqueCount="75">
  <si>
    <t>Building Electrification Budget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</si>
  <si>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</si>
  <si>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</si>
  <si>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</si>
  <si>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</si>
  <si>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</si>
  <si>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</si>
  <si>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</si>
  <si>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</si>
  <si>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</si>
  <si>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>Personnel</t>
  </si>
  <si>
    <t>Public Works Senior Project Manager @$108,700/yr  .1 FTE + 3% annual salary increase</t>
  </si>
  <si>
    <t>Grant Compliance Analyst @ $32.70/hr 4 hrs annually + 3% annual salary increase</t>
  </si>
  <si>
    <t>Total Personnel</t>
  </si>
  <si>
    <t>Fringe Benefits</t>
  </si>
  <si>
    <t>Public Works Senior Project Manager @$ 35,159/yr  .1 FTE + 3% annual fringe increase</t>
  </si>
  <si>
    <t>Grant Compliance Analyst @ $13.08/hr 4 hrs annually + 3% annual fringe increase</t>
  </si>
  <si>
    <t>Total Fringe</t>
  </si>
  <si>
    <t>Travel</t>
  </si>
  <si>
    <t>Total Travel</t>
  </si>
  <si>
    <t>Equipment</t>
  </si>
  <si>
    <t>Total Equipment</t>
  </si>
  <si>
    <t>Supplies</t>
  </si>
  <si>
    <t>Total Supplies</t>
  </si>
  <si>
    <t>Contractual</t>
  </si>
  <si>
    <t>Contract for design &amp; completion of 6 comprehensive municipal building retrofit projects, phased across years 1 - 5</t>
  </si>
  <si>
    <t>Total Contractual</t>
  </si>
  <si>
    <t>Other</t>
  </si>
  <si>
    <t>Total Other</t>
  </si>
  <si>
    <t>Indirect Costs</t>
  </si>
  <si>
    <t>Total Funding</t>
  </si>
  <si>
    <t>Geothermal Budget</t>
  </si>
  <si>
    <t>Engineer II - Geothermal Program Manager @ $96,470/yr x 80 hours + 3% salary increase</t>
  </si>
  <si>
    <t>Engineer II - Geothermal Program Manager @ $48,346/yr x 80 hours + 3% fringe increase</t>
  </si>
  <si>
    <t>630 linear feet of 6" geothermal service lines with isolation valves</t>
  </si>
  <si>
    <t>Contract for installation of geothermal service line</t>
  </si>
  <si>
    <t>Shade Tree Planting Budget</t>
  </si>
  <si>
    <t>Sustainability Specialist @ $63,086/yr, .1 FTE with 3% annual salary increase</t>
  </si>
  <si>
    <t>Climate Action &amp; Sustainability Coordinator @ $79,664/ yr, .1 FTE with 3% annual salary increase</t>
  </si>
  <si>
    <t>Grant Compliance Analyst @ $32.70/hr 36 hrs year 1, 20 hours years 2 - 5 + 3% annual salary increase</t>
  </si>
  <si>
    <t>Sustainability Specialist @ $41,346/yr, .1 FTE with 3% annual fringe increase</t>
  </si>
  <si>
    <t>Climate Action &amp; Sustainability Coordinator @ $44,599/ yr, .1 FTE with 3% annual fringe increase</t>
  </si>
  <si>
    <t>Grant Compliance Analyst @ $13.08/hr 36 hrs year 1, 20 hrs year 2 -5 + 3% annual fringe increase</t>
  </si>
  <si>
    <t>Trees For Municipal Planting</t>
  </si>
  <si>
    <t>Public Tree Maintenance</t>
  </si>
  <si>
    <t>Urban Forestry Plan</t>
  </si>
  <si>
    <t xml:space="preserve">Subaward to Treasure Valley Canopy Network: Residential tree planting, tree planting for businesses, maintenance for private trees </t>
  </si>
  <si>
    <t>Solar Deployment Budget</t>
  </si>
  <si>
    <t> </t>
  </si>
  <si>
    <t>Energy Program Manager @ $85,820/yr x .1 FTE with 3% annual salary increase</t>
  </si>
  <si>
    <t>Grant Compliance Analyst @ $32.70/hr 14 hrs year 1, 9 hours years 2 - 5 + 3% annual salary increase</t>
  </si>
  <si>
    <t>Energy Program Manager @ $37,924/year x .1 FTE with 3% annual fringe  increase</t>
  </si>
  <si>
    <t>Grant Compliance Analyst @ $13.08/hr 14 hrs year 1, 9 hours years 2 - 5 + 3% annual fringe increase</t>
  </si>
  <si>
    <t>Contract for installation of 200 kW solar PV panels and inverters across 5 year period. Assumes $3,200/kW</t>
  </si>
  <si>
    <t>Participant Support Costs - payments to Community-Based Organizations for 350 kW solar installed. Incentive/rebate assumed to be 70% of 3,200/kW solar</t>
  </si>
  <si>
    <t>EV Municipal Fleet Budget</t>
  </si>
  <si>
    <t>Vehicle Maintenance Division Manager @ $98,509/yr ($47.36/hr), 40hrs/year with 3% annual salary increase</t>
  </si>
  <si>
    <t>Vehicle Maintenance Division Manager @ $48.771/yr, 40hrs/year with 3% annual salary increase</t>
  </si>
  <si>
    <t>Purchase 32 light - medium duty electric vehicles for municipal fleet. Assumes $64,000 per vehicle cost</t>
  </si>
  <si>
    <t>Level 2 Charging Cables @ $1,310 per vehicle</t>
  </si>
  <si>
    <t>BUDGET BY YEAR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</si>
  <si>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</si>
  <si>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</si>
  <si>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</si>
  <si>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</si>
  <si>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</si>
  <si>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</si>
  <si>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</si>
  <si>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</si>
  <si>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>Year 1</t>
  </si>
  <si>
    <t>Total</t>
  </si>
  <si>
    <t>Quarter 1</t>
  </si>
  <si>
    <t>Quarter 2</t>
  </si>
  <si>
    <t>Quarter 3</t>
  </si>
  <si>
    <t>Quarter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</si>
</sst>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$-409]* #,##0.00_);_([$$-409]* \(#,##0.00\);_([$$-409]* &quot;-&quot;??_);_(@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</font>
    <font>
      <b/>
      <sz val="14"/>
      <color theme="0"/>
      <name val="Century Gothic"/>
      <family val="2"/>
    </font>
    <font>
      <b/>
      <sz val="11"/>
      <color theme="0"/>
      <name val="Century Gothic"/>
      <family val="2"/>
    </font>
    <font>
      <sz val="11"/>
      <color theme="1"/>
      <name val="Century Gothic"/>
      <family val="2"/>
    </font>
    <font>
      <b/>
      <sz val="11"/>
      <color rgb="FF000000"/>
      <name val="Century Gothic"/>
      <family val="2"/>
    </font>
    <font>
      <b/>
      <sz val="11"/>
      <color theme="1"/>
      <name val="Century Gothic"/>
      <family val="2"/>
    </font>
    <font>
      <sz val="11"/>
      <color rgb="FF000000"/>
      <name val="Century Gothic"/>
      <family val="2"/>
    </font>
    <font>
      <b/>
      <sz val="14"/>
      <color rgb="FFFFFFFF"/>
      <name val="Century Gothic"/>
      <family val="2"/>
    </font>
    <font>
      <b/>
      <sz val="11"/>
      <color rgb="FFFFFFFF"/>
      <name val="Century Gothic"/>
      <family val="2"/>
    </font>
    <font>
      <i/>
      <sz val="11"/>
      <color rgb="FFA6A6A6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4472C4"/>
        <bgColor rgb="FF000000"/>
      </patternFill>
    </fill>
    <fill>
      <patternFill patternType="solid">
        <fgColor rgb="FFD9E1F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E6E6E6"/>
        <bgColor rgb="FF000000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5">
    <xf numFmtId="0" fontId="0" fillId="0" borderId="0" xfId="0"/>
    <xf numFmtId="0" fontId="0" fillId="0" borderId="0" xfId="0"/>
    <xf numFmtId="44" fontId="0" fillId="0" borderId="0" xfId="0" applyNumberFormat="1"/>
    <xf numFmtId="43" fontId="0" fillId="0" borderId="0" xfId="0" applyNumberFormat="1"/>
    <xf numFmtId="164" fontId="0" fillId="0" borderId="0" xfId="0" applyNumberFormat="1"/>
    <xf numFmtId="0" fontId="2" fillId="6" borderId="0" xfId="0" applyFont="1" applyFill="1" applyBorder="1" applyAlignment="1">
      <alignment wrapText="1"/>
    </xf>
    <xf numFmtId="0" fontId="3" fillId="2" borderId="5" xfId="0" applyFont="1" applyFill="1" applyBorder="1" applyAlignment="1"/>
    <xf numFmtId="0" fontId="4" fillId="2" borderId="4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5" fillId="0" borderId="0" xfId="0" applyFont="1"/>
    <xf numFmtId="0" fontId="6" fillId="3" borderId="6" xfId="0" applyFont="1" applyFill="1" applyBorder="1" applyAlignment="1">
      <alignment wrapText="1"/>
    </xf>
    <xf numFmtId="0" fontId="6" fillId="3" borderId="7" xfId="0" applyFont="1" applyFill="1" applyBorder="1" applyAlignment="1">
      <alignment wrapText="1"/>
    </xf>
    <xf numFmtId="0" fontId="6" fillId="3" borderId="8" xfId="0" applyFont="1" applyFill="1" applyBorder="1" applyAlignment="1">
      <alignment wrapText="1"/>
    </xf>
    <xf numFmtId="0" fontId="6" fillId="3" borderId="2" xfId="0" applyFont="1" applyFill="1" applyBorder="1" applyAlignment="1"/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/>
    </xf>
    <xf numFmtId="164" fontId="8" fillId="0" borderId="1" xfId="0" applyNumberFormat="1" applyFont="1" applyFill="1" applyBorder="1" applyAlignment="1">
      <alignment wrapText="1"/>
    </xf>
    <xf numFmtId="164" fontId="8" fillId="0" borderId="1" xfId="0" applyNumberFormat="1" applyFont="1" applyFill="1" applyBorder="1" applyAlignment="1"/>
    <xf numFmtId="0" fontId="8" fillId="0" borderId="1" xfId="0" applyFont="1" applyFill="1" applyBorder="1" applyAlignment="1">
      <alignment vertical="top" wrapText="1"/>
    </xf>
    <xf numFmtId="0" fontId="8" fillId="8" borderId="1" xfId="0" applyFont="1" applyFill="1" applyBorder="1" applyAlignment="1">
      <alignment horizontal="right" vertical="top" wrapText="1"/>
    </xf>
    <xf numFmtId="164" fontId="8" fillId="8" borderId="1" xfId="0" applyNumberFormat="1" applyFont="1" applyFill="1" applyBorder="1" applyAlignment="1">
      <alignment wrapText="1"/>
    </xf>
    <xf numFmtId="0" fontId="5" fillId="0" borderId="1" xfId="0" applyFont="1" applyBorder="1"/>
    <xf numFmtId="0" fontId="7" fillId="0" borderId="1" xfId="0" applyFont="1" applyBorder="1"/>
    <xf numFmtId="164" fontId="5" fillId="0" borderId="1" xfId="0" applyNumberFormat="1" applyFont="1" applyBorder="1"/>
    <xf numFmtId="164" fontId="8" fillId="8" borderId="1" xfId="0" applyNumberFormat="1" applyFont="1" applyFill="1" applyBorder="1" applyAlignment="1"/>
    <xf numFmtId="164" fontId="5" fillId="0" borderId="1" xfId="4" applyNumberFormat="1" applyFont="1" applyBorder="1"/>
    <xf numFmtId="164" fontId="8" fillId="0" borderId="1" xfId="3" applyNumberFormat="1" applyFont="1" applyFill="1" applyBorder="1" applyAlignment="1"/>
    <xf numFmtId="0" fontId="5" fillId="0" borderId="1" xfId="0" applyFont="1" applyBorder="1" applyAlignment="1">
      <alignment wrapText="1"/>
    </xf>
    <xf numFmtId="0" fontId="5" fillId="8" borderId="1" xfId="0" applyFont="1" applyFill="1" applyBorder="1"/>
    <xf numFmtId="164" fontId="5" fillId="8" borderId="1" xfId="0" applyNumberFormat="1" applyFont="1" applyFill="1" applyBorder="1"/>
    <xf numFmtId="164" fontId="8" fillId="8" borderId="1" xfId="0" applyNumberFormat="1" applyFont="1" applyFill="1" applyBorder="1"/>
    <xf numFmtId="164" fontId="8" fillId="0" borderId="1" xfId="0" applyNumberFormat="1" applyFont="1" applyBorder="1"/>
    <xf numFmtId="0" fontId="6" fillId="3" borderId="10" xfId="0" applyFont="1" applyFill="1" applyBorder="1" applyAlignment="1">
      <alignment wrapText="1"/>
    </xf>
    <xf numFmtId="0" fontId="6" fillId="3" borderId="11" xfId="0" applyFont="1" applyFill="1" applyBorder="1" applyAlignment="1">
      <alignment wrapText="1"/>
    </xf>
    <xf numFmtId="0" fontId="6" fillId="3" borderId="12" xfId="0" applyFont="1" applyFill="1" applyBorder="1" applyAlignment="1">
      <alignment wrapText="1"/>
    </xf>
    <xf numFmtId="0" fontId="6" fillId="3" borderId="13" xfId="0" applyFont="1" applyFill="1" applyBorder="1" applyAlignment="1"/>
    <xf numFmtId="0" fontId="7" fillId="0" borderId="9" xfId="0" applyFont="1" applyFill="1" applyBorder="1" applyAlignment="1">
      <alignment vertical="top" wrapText="1"/>
    </xf>
    <xf numFmtId="0" fontId="7" fillId="0" borderId="9" xfId="0" applyFont="1" applyFill="1" applyBorder="1" applyAlignment="1">
      <alignment vertical="top"/>
    </xf>
    <xf numFmtId="164" fontId="8" fillId="0" borderId="9" xfId="0" applyNumberFormat="1" applyFont="1" applyFill="1" applyBorder="1" applyAlignment="1">
      <alignment wrapText="1"/>
    </xf>
    <xf numFmtId="164" fontId="8" fillId="0" borderId="9" xfId="0" applyNumberFormat="1" applyFont="1" applyFill="1" applyBorder="1" applyAlignment="1"/>
    <xf numFmtId="0" fontId="5" fillId="0" borderId="9" xfId="0" applyFont="1" applyFill="1" applyBorder="1" applyAlignment="1">
      <alignment vertical="top" wrapText="1"/>
    </xf>
    <xf numFmtId="164" fontId="8" fillId="0" borderId="9" xfId="0" applyNumberFormat="1" applyFont="1" applyBorder="1" applyAlignment="1">
      <alignment wrapText="1"/>
    </xf>
    <xf numFmtId="0" fontId="8" fillId="0" borderId="9" xfId="0" applyFont="1" applyFill="1" applyBorder="1" applyAlignment="1">
      <alignment vertical="top" wrapText="1"/>
    </xf>
    <xf numFmtId="0" fontId="8" fillId="8" borderId="9" xfId="0" applyFont="1" applyFill="1" applyBorder="1" applyAlignment="1">
      <alignment vertical="top" wrapText="1"/>
    </xf>
    <xf numFmtId="164" fontId="8" fillId="8" borderId="9" xfId="0" applyNumberFormat="1" applyFont="1" applyFill="1" applyBorder="1" applyAlignment="1">
      <alignment wrapText="1"/>
    </xf>
    <xf numFmtId="0" fontId="5" fillId="0" borderId="9" xfId="0" applyFont="1" applyBorder="1"/>
    <xf numFmtId="0" fontId="7" fillId="0" borderId="9" xfId="0" applyFont="1" applyBorder="1"/>
    <xf numFmtId="164" fontId="5" fillId="0" borderId="9" xfId="0" applyNumberFormat="1" applyFont="1" applyBorder="1"/>
    <xf numFmtId="164" fontId="8" fillId="0" borderId="9" xfId="0" applyNumberFormat="1" applyFont="1" applyBorder="1"/>
    <xf numFmtId="0" fontId="8" fillId="8" borderId="9" xfId="0" applyFont="1" applyFill="1" applyBorder="1"/>
    <xf numFmtId="164" fontId="5" fillId="8" borderId="9" xfId="0" applyNumberFormat="1" applyFont="1" applyFill="1" applyBorder="1"/>
    <xf numFmtId="164" fontId="8" fillId="8" borderId="9" xfId="0" applyNumberFormat="1" applyFont="1" applyFill="1" applyBorder="1"/>
    <xf numFmtId="6" fontId="5" fillId="0" borderId="9" xfId="0" applyNumberFormat="1" applyFont="1" applyBorder="1"/>
    <xf numFmtId="0" fontId="8" fillId="0" borderId="9" xfId="0" applyFont="1" applyBorder="1"/>
    <xf numFmtId="0" fontId="5" fillId="8" borderId="9" xfId="0" applyFont="1" applyFill="1" applyBorder="1"/>
    <xf numFmtId="0" fontId="5" fillId="0" borderId="9" xfId="0" applyFont="1" applyBorder="1" applyAlignment="1">
      <alignment wrapText="1"/>
    </xf>
    <xf numFmtId="0" fontId="5" fillId="8" borderId="9" xfId="0" applyFont="1" applyFill="1" applyBorder="1" applyAlignment="1">
      <alignment wrapText="1"/>
    </xf>
    <xf numFmtId="0" fontId="8" fillId="8" borderId="1" xfId="0" applyFont="1" applyFill="1" applyBorder="1" applyAlignment="1">
      <alignment vertical="top" wrapText="1"/>
    </xf>
    <xf numFmtId="0" fontId="8" fillId="8" borderId="1" xfId="0" applyFont="1" applyFill="1" applyBorder="1"/>
    <xf numFmtId="0" fontId="5" fillId="8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/>
    <xf numFmtId="0" fontId="8" fillId="8" borderId="1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6" fontId="5" fillId="0" borderId="1" xfId="0" applyNumberFormat="1" applyFont="1" applyBorder="1"/>
    <xf numFmtId="0" fontId="5" fillId="0" borderId="0" xfId="0" applyFont="1" applyAlignment="1">
      <alignment wrapText="1"/>
    </xf>
    <xf numFmtId="44" fontId="8" fillId="0" borderId="1" xfId="4" applyFont="1" applyFill="1" applyBorder="1" applyAlignment="1">
      <alignment wrapText="1"/>
    </xf>
    <xf numFmtId="44" fontId="8" fillId="0" borderId="1" xfId="4" applyFont="1" applyFill="1" applyBorder="1" applyAlignment="1"/>
    <xf numFmtId="0" fontId="8" fillId="8" borderId="1" xfId="0" applyFont="1" applyFill="1" applyBorder="1" applyAlignment="1">
      <alignment vertical="top"/>
    </xf>
    <xf numFmtId="44" fontId="8" fillId="8" borderId="1" xfId="4" applyFont="1" applyFill="1" applyBorder="1" applyAlignment="1">
      <alignment wrapText="1"/>
    </xf>
    <xf numFmtId="44" fontId="5" fillId="0" borderId="1" xfId="4" applyFont="1" applyBorder="1"/>
    <xf numFmtId="44" fontId="5" fillId="8" borderId="1" xfId="4" applyFont="1" applyFill="1" applyBorder="1"/>
    <xf numFmtId="0" fontId="9" fillId="4" borderId="5" xfId="0" applyFont="1" applyFill="1" applyBorder="1" applyAlignment="1"/>
    <xf numFmtId="0" fontId="9" fillId="4" borderId="0" xfId="0" applyFont="1" applyFill="1" applyAlignment="1"/>
    <xf numFmtId="0" fontId="10" fillId="4" borderId="4" xfId="0" applyFont="1" applyFill="1" applyBorder="1" applyAlignment="1">
      <alignment wrapText="1"/>
    </xf>
    <xf numFmtId="0" fontId="10" fillId="4" borderId="1" xfId="0" applyFont="1" applyFill="1" applyBorder="1" applyAlignment="1">
      <alignment wrapText="1"/>
    </xf>
    <xf numFmtId="0" fontId="6" fillId="5" borderId="6" xfId="0" applyFont="1" applyFill="1" applyBorder="1" applyAlignment="1">
      <alignment wrapText="1"/>
    </xf>
    <xf numFmtId="0" fontId="6" fillId="5" borderId="14" xfId="0" applyFont="1" applyFill="1" applyBorder="1" applyAlignment="1">
      <alignment wrapText="1"/>
    </xf>
    <xf numFmtId="0" fontId="6" fillId="5" borderId="15" xfId="0" applyFont="1" applyFill="1" applyBorder="1" applyAlignment="1">
      <alignment wrapText="1"/>
    </xf>
    <xf numFmtId="0" fontId="6" fillId="5" borderId="2" xfId="0" applyFont="1" applyFill="1" applyBorder="1" applyAlignment="1"/>
    <xf numFmtId="0" fontId="6" fillId="0" borderId="13" xfId="0" applyFont="1" applyFill="1" applyBorder="1" applyAlignment="1"/>
    <xf numFmtId="0" fontId="8" fillId="6" borderId="15" xfId="0" applyFont="1" applyFill="1" applyBorder="1" applyAlignment="1">
      <alignment wrapText="1"/>
    </xf>
    <xf numFmtId="44" fontId="11" fillId="6" borderId="15" xfId="0" applyNumberFormat="1" applyFont="1" applyFill="1" applyBorder="1" applyAlignment="1">
      <alignment wrapText="1"/>
    </xf>
    <xf numFmtId="164" fontId="11" fillId="6" borderId="2" xfId="0" applyNumberFormat="1" applyFont="1" applyFill="1" applyBorder="1" applyAlignment="1">
      <alignment wrapText="1"/>
    </xf>
    <xf numFmtId="0" fontId="8" fillId="0" borderId="13" xfId="0" applyFont="1" applyFill="1" applyBorder="1" applyAlignment="1"/>
    <xf numFmtId="6" fontId="11" fillId="6" borderId="15" xfId="0" applyNumberFormat="1" applyFont="1" applyFill="1" applyBorder="1" applyAlignment="1">
      <alignment wrapText="1"/>
    </xf>
    <xf numFmtId="0" fontId="8" fillId="0" borderId="2" xfId="0" applyFont="1" applyFill="1" applyBorder="1" applyAlignment="1"/>
    <xf numFmtId="0" fontId="8" fillId="7" borderId="15" xfId="0" applyFont="1" applyFill="1" applyBorder="1" applyAlignment="1">
      <alignment wrapText="1"/>
    </xf>
    <xf numFmtId="6" fontId="11" fillId="7" borderId="2" xfId="0" applyNumberFormat="1" applyFont="1" applyFill="1" applyBorder="1" applyAlignment="1">
      <alignment wrapText="1"/>
    </xf>
    <xf numFmtId="44" fontId="11" fillId="7" borderId="2" xfId="0" applyNumberFormat="1" applyFont="1" applyFill="1" applyBorder="1" applyAlignment="1">
      <alignment wrapText="1"/>
    </xf>
    <xf numFmtId="6" fontId="5" fillId="0" borderId="0" xfId="0" applyNumberFormat="1" applyFont="1"/>
    <xf numFmtId="44" fontId="5" fillId="0" borderId="9" xfId="0" applyNumberFormat="1" applyFont="1" applyBorder="1"/>
    <xf numFmtId="44" fontId="5" fillId="0" borderId="0" xfId="0" applyNumberFormat="1" applyFont="1"/>
    <xf numFmtId="0" fontId="8" fillId="6" borderId="9" xfId="0" applyFont="1" applyFill="1" applyBorder="1" applyAlignment="1">
      <alignment wrapText="1"/>
    </xf>
    <xf numFmtId="164" fontId="5" fillId="0" borderId="0" xfId="0" applyNumberFormat="1" applyFont="1"/>
  </cellXfs>
  <cellStyles count="5">
    <cellStyle name="Comma" xfId="3" builtinId="3"/>
    <cellStyle name="Currency" xfId="4" builtinId="4"/>
    <cellStyle name="Currency 2" xfId="1" xr:uid="{8F3746F8-9956-497F-A2F0-2E7E612B8D19}"/>
    <cellStyle name="Normal" xfId="0" builtinId="0"/>
    <cellStyle name="Percent 2" xfId="2" xr:uid="{11F337B5-F23F-4EFB-882E-522FD74FA5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7D0E8-A2B7-4502-84D6-A0181B25792D}">
  <dimension ref="A1:H28"/>
  <sheetViews>
    <sheetView topLeftCell="A8" workbookViewId="0">
      <selection activeCell="B23" sqref="B23"/>
    </sheetView>
  </sheetViews>
  <sheetFormatPr defaultColWidth="8.7109375" defaultRowHeight="13.5"/>
  <cols>
    <col min="1" max="1" width="19.5703125" style="9" bestFit="1" customWidth="1"/>
    <col min="2" max="2" width="25.85546875" style="9" customWidth="1"/>
    <col min="3" max="3" width="13.42578125" style="9" bestFit="1" customWidth="1"/>
    <col min="4" max="4" width="15" style="9" bestFit="1" customWidth="1"/>
    <col min="5" max="6" width="13.42578125" style="9" bestFit="1" customWidth="1"/>
    <col min="7" max="7" width="12.140625" style="9" bestFit="1" customWidth="1"/>
    <col min="8" max="8" width="15" style="9" bestFit="1" customWidth="1"/>
    <col min="9" max="16384" width="8.7109375" style="9"/>
  </cols>
  <sheetData>
    <row r="1" spans="1:8" ht="17.45">
      <c r="A1" s="6" t="s">
        <v>0</v>
      </c>
      <c r="B1" s="7"/>
      <c r="C1" s="7"/>
      <c r="D1" s="7"/>
      <c r="E1" s="7"/>
      <c r="F1" s="7"/>
      <c r="G1" s="7"/>
      <c r="H1" s="8"/>
    </row>
    <row r="2" spans="1:8" ht="14.1">
      <c r="A2" s="10" t="s">
        <v>1</v>
      </c>
      <c r="B2" s="10" t="s">
        <v>2</v>
      </c>
      <c r="C2" s="10" t="s">
        <v>3</v>
      </c>
      <c r="D2" s="11" t="s">
        <v>4</v>
      </c>
      <c r="E2" s="11" t="s">
        <v>5</v>
      </c>
      <c r="F2" s="11" t="s">
        <v>6</v>
      </c>
      <c r="G2" s="12" t="s">
        <v>7</v>
      </c>
      <c r="H2" s="13" t="s">
        <v>8</v>
      </c>
    </row>
    <row r="3" spans="1:8" ht="14.1">
      <c r="A3" s="14" t="s">
        <v>9</v>
      </c>
      <c r="B3" s="15" t="s">
        <v>10</v>
      </c>
      <c r="C3" s="16"/>
      <c r="D3" s="16"/>
      <c r="E3" s="16"/>
      <c r="F3" s="16"/>
      <c r="G3" s="16"/>
      <c r="H3" s="17"/>
    </row>
    <row r="4" spans="1:8" ht="58.5">
      <c r="A4" s="14"/>
      <c r="B4" s="18" t="s">
        <v>11</v>
      </c>
      <c r="C4" s="16">
        <f>108700*0.1</f>
        <v>10870</v>
      </c>
      <c r="D4" s="16">
        <v>11197</v>
      </c>
      <c r="E4" s="16">
        <v>11532</v>
      </c>
      <c r="F4" s="16">
        <v>11877</v>
      </c>
      <c r="G4" s="16">
        <v>12234</v>
      </c>
      <c r="H4" s="17">
        <f>SUM(C4:G4)</f>
        <v>57710</v>
      </c>
    </row>
    <row r="5" spans="1:8" ht="58.5">
      <c r="A5" s="14"/>
      <c r="B5" s="18" t="s">
        <v>12</v>
      </c>
      <c r="C5" s="16">
        <v>131</v>
      </c>
      <c r="D5" s="16">
        <v>135</v>
      </c>
      <c r="E5" s="16">
        <v>139</v>
      </c>
      <c r="F5" s="16">
        <v>143</v>
      </c>
      <c r="G5" s="16">
        <v>147</v>
      </c>
      <c r="H5" s="17">
        <v>695</v>
      </c>
    </row>
    <row r="6" spans="1:8" ht="14.1">
      <c r="A6" s="14"/>
      <c r="B6" s="19" t="s">
        <v>13</v>
      </c>
      <c r="C6" s="20">
        <f>SUM(C3:C5)</f>
        <v>11001</v>
      </c>
      <c r="D6" s="20">
        <f t="shared" ref="D6:G6" si="0">SUM(D3:D5)</f>
        <v>11332</v>
      </c>
      <c r="E6" s="20">
        <f t="shared" si="0"/>
        <v>11671</v>
      </c>
      <c r="F6" s="20">
        <f t="shared" si="0"/>
        <v>12020</v>
      </c>
      <c r="G6" s="20">
        <f t="shared" si="0"/>
        <v>12381</v>
      </c>
      <c r="H6" s="20">
        <f>SUM(H4:H5)</f>
        <v>58405</v>
      </c>
    </row>
    <row r="7" spans="1:8" ht="14.1">
      <c r="A7" s="21"/>
      <c r="B7" s="22" t="s">
        <v>14</v>
      </c>
      <c r="C7" s="23"/>
      <c r="D7" s="23"/>
      <c r="E7" s="23"/>
      <c r="F7" s="23"/>
      <c r="G7" s="23"/>
      <c r="H7" s="17"/>
    </row>
    <row r="8" spans="1:8" ht="58.5">
      <c r="A8" s="21"/>
      <c r="B8" s="18" t="s">
        <v>15</v>
      </c>
      <c r="C8" s="23">
        <v>3516</v>
      </c>
      <c r="D8" s="16">
        <v>3621</v>
      </c>
      <c r="E8" s="16">
        <v>3730</v>
      </c>
      <c r="F8" s="16">
        <v>3842</v>
      </c>
      <c r="G8" s="16">
        <v>3957</v>
      </c>
      <c r="H8" s="17">
        <f>SUM(C8:G8)</f>
        <v>18666</v>
      </c>
    </row>
    <row r="9" spans="1:8" ht="58.5">
      <c r="A9" s="21"/>
      <c r="B9" s="18" t="s">
        <v>16</v>
      </c>
      <c r="C9" s="23">
        <v>52</v>
      </c>
      <c r="D9" s="16">
        <v>54</v>
      </c>
      <c r="E9" s="16">
        <v>55</v>
      </c>
      <c r="F9" s="16">
        <v>57</v>
      </c>
      <c r="G9" s="16">
        <v>60</v>
      </c>
      <c r="H9" s="17">
        <f>SUM(C9:G9)</f>
        <v>278</v>
      </c>
    </row>
    <row r="10" spans="1:8">
      <c r="A10" s="21"/>
      <c r="B10" s="19" t="s">
        <v>17</v>
      </c>
      <c r="C10" s="20">
        <f>SUM(C7:C9)</f>
        <v>3568</v>
      </c>
      <c r="D10" s="20">
        <f t="shared" ref="D10:H10" si="1">SUM(D7:D9)</f>
        <v>3675</v>
      </c>
      <c r="E10" s="20">
        <f t="shared" si="1"/>
        <v>3785</v>
      </c>
      <c r="F10" s="20">
        <f t="shared" si="1"/>
        <v>3899</v>
      </c>
      <c r="G10" s="20">
        <f t="shared" si="1"/>
        <v>4017</v>
      </c>
      <c r="H10" s="20">
        <v>18944</v>
      </c>
    </row>
    <row r="11" spans="1:8" ht="14.1">
      <c r="A11" s="21"/>
      <c r="B11" s="22" t="s">
        <v>18</v>
      </c>
      <c r="C11" s="16"/>
      <c r="D11" s="16"/>
      <c r="E11" s="16"/>
      <c r="F11" s="16"/>
      <c r="G11" s="16"/>
      <c r="H11" s="17"/>
    </row>
    <row r="12" spans="1:8">
      <c r="A12" s="21"/>
      <c r="B12" s="21"/>
      <c r="C12" s="23"/>
      <c r="D12" s="23"/>
      <c r="E12" s="23"/>
      <c r="F12" s="23"/>
      <c r="G12" s="23"/>
      <c r="H12" s="23"/>
    </row>
    <row r="13" spans="1:8">
      <c r="A13" s="21"/>
      <c r="B13" s="19" t="s">
        <v>19</v>
      </c>
      <c r="C13" s="20"/>
      <c r="D13" s="20"/>
      <c r="E13" s="20"/>
      <c r="F13" s="20"/>
      <c r="G13" s="20"/>
      <c r="H13" s="24"/>
    </row>
    <row r="14" spans="1:8" ht="14.1">
      <c r="A14" s="21"/>
      <c r="B14" s="22" t="s">
        <v>20</v>
      </c>
      <c r="C14" s="25"/>
      <c r="D14" s="25"/>
      <c r="E14" s="25"/>
      <c r="F14" s="25"/>
      <c r="G14" s="25"/>
      <c r="H14" s="26"/>
    </row>
    <row r="15" spans="1:8">
      <c r="A15" s="21"/>
      <c r="B15" s="21"/>
      <c r="C15" s="23"/>
      <c r="D15" s="23"/>
      <c r="E15" s="23"/>
      <c r="F15" s="23"/>
      <c r="G15" s="23"/>
      <c r="H15" s="23"/>
    </row>
    <row r="16" spans="1:8">
      <c r="A16" s="21"/>
      <c r="B16" s="19" t="s">
        <v>21</v>
      </c>
      <c r="C16" s="20"/>
      <c r="D16" s="20"/>
      <c r="E16" s="20"/>
      <c r="F16" s="20"/>
      <c r="G16" s="20"/>
      <c r="H16" s="24"/>
    </row>
    <row r="17" spans="1:8" ht="14.1">
      <c r="A17" s="21"/>
      <c r="B17" s="22" t="s">
        <v>22</v>
      </c>
      <c r="C17" s="23"/>
      <c r="D17" s="25"/>
      <c r="E17" s="23"/>
      <c r="F17" s="23"/>
      <c r="G17" s="23"/>
      <c r="H17" s="26"/>
    </row>
    <row r="18" spans="1:8">
      <c r="A18" s="21"/>
      <c r="B18" s="21"/>
      <c r="C18" s="23"/>
      <c r="D18" s="23"/>
      <c r="E18" s="23"/>
      <c r="F18" s="23"/>
      <c r="G18" s="23"/>
      <c r="H18" s="23"/>
    </row>
    <row r="19" spans="1:8">
      <c r="A19" s="21"/>
      <c r="B19" s="19" t="s">
        <v>23</v>
      </c>
      <c r="C19" s="20"/>
      <c r="D19" s="20"/>
      <c r="E19" s="20"/>
      <c r="F19" s="20"/>
      <c r="G19" s="20"/>
      <c r="H19" s="24"/>
    </row>
    <row r="20" spans="1:8" ht="14.1">
      <c r="A20" s="21"/>
      <c r="B20" s="22" t="s">
        <v>24</v>
      </c>
      <c r="C20" s="23"/>
      <c r="D20" s="23"/>
      <c r="E20" s="23"/>
      <c r="F20" s="23"/>
      <c r="G20" s="23"/>
      <c r="H20" s="26"/>
    </row>
    <row r="21" spans="1:8" ht="88.5">
      <c r="A21" s="21"/>
      <c r="B21" s="27" t="s">
        <v>25</v>
      </c>
      <c r="C21" s="23">
        <f>SUM(97500+16250+650000)</f>
        <v>763750</v>
      </c>
      <c r="D21" s="23">
        <f>SUM(1250000,7000,681175)</f>
        <v>1938175</v>
      </c>
      <c r="E21" s="23">
        <f>115000+2875+168526</f>
        <v>286401</v>
      </c>
      <c r="F21" s="23">
        <f>240000+6000+36000</f>
        <v>282000</v>
      </c>
      <c r="G21" s="23">
        <f>50000+1250+7500</f>
        <v>58750</v>
      </c>
      <c r="H21" s="23">
        <f>SUM(C21:G21)</f>
        <v>3329076</v>
      </c>
    </row>
    <row r="22" spans="1:8">
      <c r="A22" s="21"/>
      <c r="B22" s="19" t="s">
        <v>26</v>
      </c>
      <c r="C22" s="20">
        <f>SUM(C20:C21)</f>
        <v>763750</v>
      </c>
      <c r="D22" s="20">
        <f t="shared" ref="D22:H22" si="2">SUM(D20:D21)</f>
        <v>1938175</v>
      </c>
      <c r="E22" s="20">
        <f t="shared" si="2"/>
        <v>286401</v>
      </c>
      <c r="F22" s="20">
        <f t="shared" si="2"/>
        <v>282000</v>
      </c>
      <c r="G22" s="20">
        <f t="shared" si="2"/>
        <v>58750</v>
      </c>
      <c r="H22" s="20">
        <f t="shared" si="2"/>
        <v>3329076</v>
      </c>
    </row>
    <row r="23" spans="1:8" ht="14.1">
      <c r="A23" s="21"/>
      <c r="B23" s="22" t="s">
        <v>27</v>
      </c>
      <c r="C23" s="23"/>
      <c r="D23" s="23"/>
      <c r="E23" s="23"/>
      <c r="F23" s="23"/>
      <c r="G23" s="23"/>
      <c r="H23" s="23"/>
    </row>
    <row r="24" spans="1:8">
      <c r="A24" s="21"/>
      <c r="B24" s="21"/>
      <c r="C24" s="21"/>
      <c r="D24" s="21"/>
      <c r="E24" s="21"/>
      <c r="F24" s="21"/>
      <c r="G24" s="21"/>
      <c r="H24" s="21"/>
    </row>
    <row r="25" spans="1:8">
      <c r="A25" s="21"/>
      <c r="B25" s="19" t="s">
        <v>28</v>
      </c>
      <c r="C25" s="20"/>
      <c r="D25" s="20"/>
      <c r="E25" s="20"/>
      <c r="F25" s="20"/>
      <c r="G25" s="20"/>
      <c r="H25" s="24"/>
    </row>
    <row r="26" spans="1:8" ht="14.1">
      <c r="A26" s="22" t="s">
        <v>29</v>
      </c>
      <c r="B26" s="21"/>
      <c r="C26" s="21"/>
      <c r="D26" s="21"/>
      <c r="E26" s="21"/>
      <c r="F26" s="21"/>
      <c r="G26" s="21"/>
      <c r="H26" s="21"/>
    </row>
    <row r="27" spans="1:8">
      <c r="A27" s="21"/>
      <c r="B27" s="21"/>
      <c r="C27" s="21"/>
      <c r="D27" s="21"/>
      <c r="E27" s="21"/>
      <c r="F27" s="21"/>
      <c r="G27" s="21"/>
      <c r="H27" s="21"/>
    </row>
    <row r="28" spans="1:8" ht="14.1">
      <c r="A28" s="22" t="s">
        <v>30</v>
      </c>
      <c r="B28" s="21"/>
      <c r="C28" s="23">
        <f>SUM(C6,C10,C13,C16,C19,C22)</f>
        <v>778319</v>
      </c>
      <c r="D28" s="23">
        <f t="shared" ref="D28:H28" si="3">SUM(D6,D10,D13,D16,D19,D22)</f>
        <v>1953182</v>
      </c>
      <c r="E28" s="23">
        <f t="shared" si="3"/>
        <v>301857</v>
      </c>
      <c r="F28" s="23">
        <f t="shared" si="3"/>
        <v>297919</v>
      </c>
      <c r="G28" s="23">
        <f t="shared" si="3"/>
        <v>75148</v>
      </c>
      <c r="H28" s="23">
        <f t="shared" si="3"/>
        <v>3406425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BCB35-F9F2-4979-856F-32C4C6C9263A}">
  <dimension ref="A1:H28"/>
  <sheetViews>
    <sheetView topLeftCell="A9" workbookViewId="0">
      <selection activeCell="A4" sqref="A4:XFD4"/>
    </sheetView>
  </sheetViews>
  <sheetFormatPr defaultRowHeight="14.45"/>
  <cols>
    <col min="1" max="1" width="19.5703125" bestFit="1" customWidth="1"/>
    <col min="2" max="2" width="24.7109375" customWidth="1"/>
    <col min="3" max="4" width="11.140625" bestFit="1" customWidth="1"/>
    <col min="5" max="5" width="13.42578125" bestFit="1" customWidth="1"/>
    <col min="6" max="7" width="10.85546875" bestFit="1" customWidth="1"/>
    <col min="8" max="8" width="13.42578125" bestFit="1" customWidth="1"/>
  </cols>
  <sheetData>
    <row r="1" spans="1:8" ht="17.45">
      <c r="A1" s="6" t="s">
        <v>31</v>
      </c>
      <c r="B1" s="7"/>
      <c r="C1" s="7"/>
      <c r="D1" s="7"/>
      <c r="E1" s="7"/>
      <c r="F1" s="7"/>
      <c r="G1" s="7"/>
      <c r="H1" s="8"/>
    </row>
    <row r="2" spans="1:8">
      <c r="A2" s="10" t="s">
        <v>1</v>
      </c>
      <c r="B2" s="10" t="s">
        <v>2</v>
      </c>
      <c r="C2" s="10" t="s">
        <v>3</v>
      </c>
      <c r="D2" s="11" t="s">
        <v>4</v>
      </c>
      <c r="E2" s="11" t="s">
        <v>5</v>
      </c>
      <c r="F2" s="11" t="s">
        <v>6</v>
      </c>
      <c r="G2" s="12" t="s">
        <v>7</v>
      </c>
      <c r="H2" s="13" t="s">
        <v>8</v>
      </c>
    </row>
    <row r="3" spans="1:8">
      <c r="A3" s="14" t="s">
        <v>9</v>
      </c>
      <c r="B3" s="15" t="s">
        <v>10</v>
      </c>
      <c r="C3" s="16"/>
      <c r="D3" s="16"/>
      <c r="E3" s="16"/>
      <c r="F3" s="16"/>
      <c r="G3" s="16"/>
      <c r="H3" s="17"/>
    </row>
    <row r="4" spans="1:8" ht="72.75" customHeight="1">
      <c r="A4" s="14"/>
      <c r="B4" s="18" t="s">
        <v>32</v>
      </c>
      <c r="C4" s="16">
        <v>3710</v>
      </c>
      <c r="D4" s="16">
        <v>3822</v>
      </c>
      <c r="E4" s="16">
        <v>3936</v>
      </c>
      <c r="F4" s="16">
        <v>0</v>
      </c>
      <c r="G4" s="16">
        <v>0</v>
      </c>
      <c r="H4" s="17">
        <f>SUM(C4:G4)</f>
        <v>11468</v>
      </c>
    </row>
    <row r="5" spans="1:8" s="1" customFormat="1" ht="57.75" customHeight="1">
      <c r="A5" s="14"/>
      <c r="B5" s="18" t="s">
        <v>12</v>
      </c>
      <c r="C5" s="16">
        <v>131</v>
      </c>
      <c r="D5" s="16">
        <v>135</v>
      </c>
      <c r="E5" s="16">
        <v>139</v>
      </c>
      <c r="F5" s="16">
        <v>143</v>
      </c>
      <c r="G5" s="16">
        <v>147</v>
      </c>
      <c r="H5" s="17">
        <f>SUM(C5:G5)</f>
        <v>695</v>
      </c>
    </row>
    <row r="6" spans="1:8" s="1" customFormat="1">
      <c r="A6" s="14"/>
      <c r="B6" s="57" t="s">
        <v>13</v>
      </c>
      <c r="C6" s="20">
        <f>SUM(C3:C5)</f>
        <v>3841</v>
      </c>
      <c r="D6" s="20">
        <f t="shared" ref="D6:H6" si="0">SUM(D3:D5)</f>
        <v>3957</v>
      </c>
      <c r="E6" s="20">
        <f t="shared" si="0"/>
        <v>4075</v>
      </c>
      <c r="F6" s="20">
        <f t="shared" si="0"/>
        <v>143</v>
      </c>
      <c r="G6" s="20">
        <f t="shared" si="0"/>
        <v>147</v>
      </c>
      <c r="H6" s="20">
        <f t="shared" si="0"/>
        <v>12163</v>
      </c>
    </row>
    <row r="7" spans="1:8">
      <c r="A7" s="21"/>
      <c r="B7" s="22" t="s">
        <v>14</v>
      </c>
      <c r="C7" s="23"/>
      <c r="D7" s="23"/>
      <c r="E7" s="23"/>
      <c r="F7" s="23"/>
      <c r="G7" s="23"/>
      <c r="H7" s="31">
        <f>SUM(C7:G7)</f>
        <v>0</v>
      </c>
    </row>
    <row r="8" spans="1:8" s="1" customFormat="1" ht="73.5">
      <c r="A8" s="21"/>
      <c r="B8" s="18" t="s">
        <v>33</v>
      </c>
      <c r="C8" s="16">
        <v>1896</v>
      </c>
      <c r="D8" s="16">
        <v>1953</v>
      </c>
      <c r="E8" s="16">
        <v>2011</v>
      </c>
      <c r="F8" s="16">
        <v>0</v>
      </c>
      <c r="G8" s="16">
        <v>0</v>
      </c>
      <c r="H8" s="17">
        <f>SUM(C8:G8)</f>
        <v>5860</v>
      </c>
    </row>
    <row r="9" spans="1:8" ht="58.5">
      <c r="A9" s="21"/>
      <c r="B9" s="18" t="s">
        <v>16</v>
      </c>
      <c r="C9" s="23">
        <v>52</v>
      </c>
      <c r="D9" s="16">
        <v>54</v>
      </c>
      <c r="E9" s="16">
        <v>55</v>
      </c>
      <c r="F9" s="16">
        <v>57</v>
      </c>
      <c r="G9" s="16">
        <v>60</v>
      </c>
      <c r="H9" s="17">
        <f>SUM(C9:G9)</f>
        <v>278</v>
      </c>
    </row>
    <row r="10" spans="1:8" s="1" customFormat="1">
      <c r="A10" s="21"/>
      <c r="B10" s="28" t="s">
        <v>17</v>
      </c>
      <c r="C10" s="29">
        <f>SUM(C7:C9)</f>
        <v>1948</v>
      </c>
      <c r="D10" s="29">
        <f t="shared" ref="D10:H10" si="1">SUM(D7:D9)</f>
        <v>2007</v>
      </c>
      <c r="E10" s="29">
        <f t="shared" si="1"/>
        <v>2066</v>
      </c>
      <c r="F10" s="29">
        <f t="shared" si="1"/>
        <v>57</v>
      </c>
      <c r="G10" s="29">
        <f t="shared" si="1"/>
        <v>60</v>
      </c>
      <c r="H10" s="20">
        <f>SUM(H8:H9)</f>
        <v>6138</v>
      </c>
    </row>
    <row r="11" spans="1:8">
      <c r="A11" s="21"/>
      <c r="B11" s="22" t="s">
        <v>18</v>
      </c>
      <c r="C11" s="23"/>
      <c r="D11" s="23"/>
      <c r="E11" s="23"/>
      <c r="F11" s="23"/>
      <c r="G11" s="23"/>
      <c r="H11" s="31">
        <f>SUM(C11:G11)</f>
        <v>0</v>
      </c>
    </row>
    <row r="12" spans="1:8">
      <c r="A12" s="21"/>
      <c r="B12" s="22"/>
      <c r="C12" s="23"/>
      <c r="D12" s="23"/>
      <c r="E12" s="23"/>
      <c r="F12" s="23"/>
      <c r="G12" s="23"/>
      <c r="H12" s="31">
        <f>SUM(C12:G12)</f>
        <v>0</v>
      </c>
    </row>
    <row r="13" spans="1:8" s="1" customFormat="1">
      <c r="A13" s="21"/>
      <c r="B13" s="58" t="s">
        <v>19</v>
      </c>
      <c r="C13" s="29"/>
      <c r="D13" s="29"/>
      <c r="E13" s="29"/>
      <c r="F13" s="29"/>
      <c r="G13" s="29"/>
      <c r="H13" s="30"/>
    </row>
    <row r="14" spans="1:8">
      <c r="A14" s="21"/>
      <c r="B14" s="22" t="s">
        <v>20</v>
      </c>
      <c r="C14" s="23"/>
      <c r="D14" s="23"/>
      <c r="E14" s="23"/>
      <c r="F14" s="23"/>
      <c r="G14" s="23"/>
      <c r="H14" s="31">
        <f>SUM(C14:G14)</f>
        <v>0</v>
      </c>
    </row>
    <row r="15" spans="1:8" ht="58.5">
      <c r="A15" s="21"/>
      <c r="B15" s="27" t="s">
        <v>34</v>
      </c>
      <c r="C15" s="23">
        <v>0</v>
      </c>
      <c r="D15" s="23">
        <v>0</v>
      </c>
      <c r="E15" s="23">
        <v>200000</v>
      </c>
      <c r="F15" s="23">
        <v>0</v>
      </c>
      <c r="G15" s="23">
        <v>0</v>
      </c>
      <c r="H15" s="31">
        <f>SUM(C15:G15)</f>
        <v>200000</v>
      </c>
    </row>
    <row r="16" spans="1:8" s="1" customFormat="1">
      <c r="A16" s="21"/>
      <c r="B16" s="59" t="s">
        <v>21</v>
      </c>
      <c r="C16" s="20">
        <f t="shared" ref="C16:H16" si="2">SUM(C14:C15)</f>
        <v>0</v>
      </c>
      <c r="D16" s="20">
        <f t="shared" si="2"/>
        <v>0</v>
      </c>
      <c r="E16" s="20">
        <f t="shared" si="2"/>
        <v>200000</v>
      </c>
      <c r="F16" s="20">
        <f t="shared" si="2"/>
        <v>0</v>
      </c>
      <c r="G16" s="20">
        <f t="shared" si="2"/>
        <v>0</v>
      </c>
      <c r="H16" s="20">
        <f t="shared" si="2"/>
        <v>200000</v>
      </c>
    </row>
    <row r="17" spans="1:8">
      <c r="A17" s="21"/>
      <c r="B17" s="22" t="s">
        <v>22</v>
      </c>
      <c r="C17" s="23"/>
      <c r="D17" s="23"/>
      <c r="E17" s="23"/>
      <c r="F17" s="23"/>
      <c r="G17" s="23"/>
      <c r="H17" s="31">
        <f>SUM(C17:G17)</f>
        <v>0</v>
      </c>
    </row>
    <row r="18" spans="1:8">
      <c r="A18" s="21"/>
      <c r="B18" s="22"/>
      <c r="C18" s="23"/>
      <c r="D18" s="23"/>
      <c r="E18" s="23"/>
      <c r="F18" s="23"/>
      <c r="G18" s="23"/>
      <c r="H18" s="31">
        <f>SUM(C18:G18)</f>
        <v>0</v>
      </c>
    </row>
    <row r="19" spans="1:8" s="1" customFormat="1">
      <c r="A19" s="21"/>
      <c r="B19" s="58" t="s">
        <v>23</v>
      </c>
      <c r="C19" s="29"/>
      <c r="D19" s="29"/>
      <c r="E19" s="29"/>
      <c r="F19" s="29"/>
      <c r="G19" s="29"/>
      <c r="H19" s="30"/>
    </row>
    <row r="20" spans="1:8">
      <c r="A20" s="21"/>
      <c r="B20" s="22" t="s">
        <v>24</v>
      </c>
      <c r="C20" s="23"/>
      <c r="D20" s="23"/>
      <c r="E20" s="23"/>
      <c r="F20" s="23"/>
      <c r="G20" s="23"/>
      <c r="H20" s="31">
        <f>SUM(C20:G20)</f>
        <v>0</v>
      </c>
    </row>
    <row r="21" spans="1:8" ht="58.5">
      <c r="A21" s="21"/>
      <c r="B21" s="27" t="s">
        <v>35</v>
      </c>
      <c r="C21" s="23">
        <v>0</v>
      </c>
      <c r="D21" s="23">
        <v>0</v>
      </c>
      <c r="E21" s="23">
        <v>180000</v>
      </c>
      <c r="F21" s="23">
        <v>0</v>
      </c>
      <c r="G21" s="23">
        <v>0</v>
      </c>
      <c r="H21" s="31">
        <f>SUM(C21:G21)</f>
        <v>180000</v>
      </c>
    </row>
    <row r="22" spans="1:8" s="1" customFormat="1">
      <c r="A22" s="21"/>
      <c r="B22" s="59" t="s">
        <v>26</v>
      </c>
      <c r="C22" s="20">
        <f t="shared" ref="C22:H22" si="3">SUM(C20:C21)</f>
        <v>0</v>
      </c>
      <c r="D22" s="20">
        <f t="shared" si="3"/>
        <v>0</v>
      </c>
      <c r="E22" s="20">
        <f t="shared" si="3"/>
        <v>180000</v>
      </c>
      <c r="F22" s="20">
        <f t="shared" si="3"/>
        <v>0</v>
      </c>
      <c r="G22" s="20">
        <f t="shared" si="3"/>
        <v>0</v>
      </c>
      <c r="H22" s="20">
        <f t="shared" si="3"/>
        <v>180000</v>
      </c>
    </row>
    <row r="23" spans="1:8">
      <c r="A23" s="21"/>
      <c r="B23" s="22" t="s">
        <v>27</v>
      </c>
      <c r="C23" s="23"/>
      <c r="D23" s="23"/>
      <c r="E23" s="23"/>
      <c r="F23" s="23"/>
      <c r="G23" s="23"/>
      <c r="H23" s="31">
        <f>SUM(C23:G23)</f>
        <v>0</v>
      </c>
    </row>
    <row r="24" spans="1:8" s="1" customFormat="1">
      <c r="A24" s="21"/>
      <c r="B24" s="22"/>
      <c r="C24" s="23"/>
      <c r="D24" s="23"/>
      <c r="E24" s="23"/>
      <c r="F24" s="23"/>
      <c r="G24" s="23"/>
      <c r="H24" s="31"/>
    </row>
    <row r="25" spans="1:8">
      <c r="A25" s="21"/>
      <c r="B25" s="28" t="s">
        <v>28</v>
      </c>
      <c r="C25" s="29"/>
      <c r="D25" s="29"/>
      <c r="E25" s="29"/>
      <c r="F25" s="29"/>
      <c r="G25" s="29"/>
      <c r="H25" s="30">
        <f>SUM(C25:G25)</f>
        <v>0</v>
      </c>
    </row>
    <row r="26" spans="1:8">
      <c r="A26" s="22" t="s">
        <v>29</v>
      </c>
      <c r="B26" s="21"/>
      <c r="C26" s="23">
        <v>0</v>
      </c>
      <c r="D26" s="23">
        <v>0</v>
      </c>
      <c r="E26" s="23">
        <v>0</v>
      </c>
      <c r="F26" s="23">
        <v>0</v>
      </c>
      <c r="G26" s="23">
        <v>0</v>
      </c>
      <c r="H26" s="31">
        <f>SUM(C26:G26)</f>
        <v>0</v>
      </c>
    </row>
    <row r="27" spans="1:8">
      <c r="A27" s="22" t="s">
        <v>30</v>
      </c>
      <c r="B27" s="21"/>
      <c r="C27" s="23">
        <f>SUM(C6,C10,C13,C16,C19,C22,C25)</f>
        <v>5789</v>
      </c>
      <c r="D27" s="23">
        <f>SUM(D6,D10,D13,D16,D19,D22,D25)</f>
        <v>5964</v>
      </c>
      <c r="E27" s="23">
        <f>SUM(E6,E10,E13,E16,E19,E22,E25)</f>
        <v>386141</v>
      </c>
      <c r="F27" s="23">
        <f>SUM(F6,F10,F13,F16,F19,F22,F25)</f>
        <v>200</v>
      </c>
      <c r="G27" s="23">
        <f>SUM(G6,G10,G13,G16,G19,G22,G25)</f>
        <v>207</v>
      </c>
      <c r="H27" s="23">
        <f t="shared" ref="H27" si="4">SUM(H6,H10,H13,H16,H19,H22,H25)</f>
        <v>398301</v>
      </c>
    </row>
    <row r="28" spans="1:8">
      <c r="A28" s="1"/>
      <c r="B28" s="1"/>
      <c r="C28" s="1"/>
      <c r="D28" s="1"/>
      <c r="E28" s="1"/>
      <c r="F28" s="1"/>
      <c r="G28" s="1"/>
      <c r="H28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0A358-724A-4891-B29E-26CD217BB107}">
  <dimension ref="A1:I33"/>
  <sheetViews>
    <sheetView topLeftCell="A10" workbookViewId="0">
      <selection activeCell="B9" sqref="B9"/>
    </sheetView>
  </sheetViews>
  <sheetFormatPr defaultRowHeight="14.45"/>
  <cols>
    <col min="1" max="1" width="19.5703125" bestFit="1" customWidth="1"/>
    <col min="2" max="2" width="42.85546875" bestFit="1" customWidth="1"/>
    <col min="3" max="3" width="12.140625" bestFit="1" customWidth="1"/>
    <col min="4" max="7" width="13.42578125" bestFit="1" customWidth="1"/>
    <col min="8" max="8" width="15" bestFit="1" customWidth="1"/>
  </cols>
  <sheetData>
    <row r="1" spans="1:9" ht="17.45">
      <c r="A1" s="6" t="s">
        <v>36</v>
      </c>
      <c r="B1" s="7"/>
      <c r="C1" s="7"/>
      <c r="D1" s="7"/>
      <c r="E1" s="7"/>
      <c r="F1" s="7"/>
      <c r="G1" s="7"/>
      <c r="H1" s="8"/>
      <c r="I1" s="1"/>
    </row>
    <row r="2" spans="1:9">
      <c r="A2" s="32" t="s">
        <v>1</v>
      </c>
      <c r="B2" s="32" t="s">
        <v>2</v>
      </c>
      <c r="C2" s="32" t="s">
        <v>3</v>
      </c>
      <c r="D2" s="33" t="s">
        <v>4</v>
      </c>
      <c r="E2" s="33" t="s">
        <v>5</v>
      </c>
      <c r="F2" s="33" t="s">
        <v>6</v>
      </c>
      <c r="G2" s="34" t="s">
        <v>7</v>
      </c>
      <c r="H2" s="35" t="s">
        <v>8</v>
      </c>
      <c r="I2" s="1"/>
    </row>
    <row r="3" spans="1:9">
      <c r="A3" s="36" t="s">
        <v>9</v>
      </c>
      <c r="B3" s="37" t="s">
        <v>10</v>
      </c>
      <c r="C3" s="38"/>
      <c r="D3" s="38"/>
      <c r="E3" s="38"/>
      <c r="F3" s="38"/>
      <c r="G3" s="38"/>
      <c r="H3" s="39"/>
      <c r="I3" s="1"/>
    </row>
    <row r="4" spans="1:9" s="1" customFormat="1" ht="29.25" customHeight="1">
      <c r="A4" s="36"/>
      <c r="B4" s="40" t="s">
        <v>37</v>
      </c>
      <c r="C4" s="38">
        <v>6308</v>
      </c>
      <c r="D4" s="41">
        <v>6497</v>
      </c>
      <c r="E4" s="41">
        <v>6694</v>
      </c>
      <c r="F4" s="41">
        <v>6894</v>
      </c>
      <c r="G4" s="41">
        <v>7100</v>
      </c>
      <c r="H4" s="39">
        <f>SUM(C4:G4)</f>
        <v>33493</v>
      </c>
    </row>
    <row r="5" spans="1:9" ht="47.25" customHeight="1">
      <c r="A5" s="36"/>
      <c r="B5" s="42" t="s">
        <v>38</v>
      </c>
      <c r="C5" s="38">
        <v>7967</v>
      </c>
      <c r="D5" s="41">
        <v>8204</v>
      </c>
      <c r="E5" s="41">
        <v>8453</v>
      </c>
      <c r="F5" s="41">
        <v>8705</v>
      </c>
      <c r="G5" s="41">
        <v>8966</v>
      </c>
      <c r="H5" s="39">
        <f>SUM(C5:G5)</f>
        <v>42295</v>
      </c>
      <c r="I5" s="1"/>
    </row>
    <row r="6" spans="1:9" s="1" customFormat="1" ht="45" customHeight="1">
      <c r="A6" s="36"/>
      <c r="B6" s="18" t="s">
        <v>39</v>
      </c>
      <c r="C6" s="16">
        <v>1177</v>
      </c>
      <c r="D6" s="16">
        <v>674</v>
      </c>
      <c r="E6" s="16">
        <v>694</v>
      </c>
      <c r="F6" s="16">
        <v>715</v>
      </c>
      <c r="G6" s="16">
        <v>735</v>
      </c>
      <c r="H6" s="17">
        <f>SUM(C6:G6)</f>
        <v>3995</v>
      </c>
    </row>
    <row r="7" spans="1:9" s="1" customFormat="1">
      <c r="A7" s="36"/>
      <c r="B7" s="43" t="s">
        <v>13</v>
      </c>
      <c r="C7" s="44">
        <f>SUM(C3:C6)</f>
        <v>15452</v>
      </c>
      <c r="D7" s="44">
        <f t="shared" ref="D7:H7" si="0">SUM(D3:D6)</f>
        <v>15375</v>
      </c>
      <c r="E7" s="44">
        <f t="shared" si="0"/>
        <v>15841</v>
      </c>
      <c r="F7" s="44">
        <f t="shared" si="0"/>
        <v>16314</v>
      </c>
      <c r="G7" s="44">
        <f t="shared" si="0"/>
        <v>16801</v>
      </c>
      <c r="H7" s="44">
        <f>SUM(H4:H6)</f>
        <v>79783</v>
      </c>
    </row>
    <row r="8" spans="1:9">
      <c r="A8" s="45"/>
      <c r="B8" s="46" t="s">
        <v>14</v>
      </c>
      <c r="C8" s="47"/>
      <c r="D8" s="47"/>
      <c r="E8" s="47"/>
      <c r="F8" s="47"/>
      <c r="G8" s="47"/>
      <c r="H8" s="48">
        <f>SUM(C8:G8)</f>
        <v>0</v>
      </c>
      <c r="I8" s="1"/>
    </row>
    <row r="9" spans="1:9" s="1" customFormat="1" ht="27">
      <c r="A9" s="45"/>
      <c r="B9" s="40" t="s">
        <v>40</v>
      </c>
      <c r="C9" s="47">
        <v>4548</v>
      </c>
      <c r="D9" s="47">
        <v>4685</v>
      </c>
      <c r="E9" s="47">
        <v>4825</v>
      </c>
      <c r="F9" s="47">
        <v>4970</v>
      </c>
      <c r="G9" s="47">
        <v>5118</v>
      </c>
      <c r="H9" s="17">
        <f>SUM(C9:G9)</f>
        <v>24146</v>
      </c>
    </row>
    <row r="10" spans="1:9" s="1" customFormat="1" ht="44.25" customHeight="1">
      <c r="A10" s="45"/>
      <c r="B10" s="42" t="s">
        <v>41</v>
      </c>
      <c r="C10" s="47">
        <v>4460</v>
      </c>
      <c r="D10" s="47">
        <v>4594</v>
      </c>
      <c r="E10" s="47">
        <v>4731</v>
      </c>
      <c r="F10" s="47">
        <v>4873</v>
      </c>
      <c r="G10" s="47">
        <v>5020</v>
      </c>
      <c r="H10" s="17">
        <f>SUM(C10:G10)</f>
        <v>23678</v>
      </c>
    </row>
    <row r="11" spans="1:9" s="1" customFormat="1" ht="45.75" customHeight="1">
      <c r="A11" s="45"/>
      <c r="B11" s="18" t="s">
        <v>42</v>
      </c>
      <c r="C11" s="23">
        <v>471</v>
      </c>
      <c r="D11" s="16">
        <v>269</v>
      </c>
      <c r="E11" s="16">
        <v>277</v>
      </c>
      <c r="F11" s="16">
        <v>286</v>
      </c>
      <c r="G11" s="16">
        <v>295</v>
      </c>
      <c r="H11" s="17">
        <f>SUM(C11:G11)</f>
        <v>1598</v>
      </c>
    </row>
    <row r="12" spans="1:9" s="1" customFormat="1">
      <c r="A12" s="45"/>
      <c r="B12" s="49" t="s">
        <v>17</v>
      </c>
      <c r="C12" s="50">
        <f t="shared" ref="C12:H12" si="1">SUM(C8:C11)</f>
        <v>9479</v>
      </c>
      <c r="D12" s="50">
        <f t="shared" si="1"/>
        <v>9548</v>
      </c>
      <c r="E12" s="50">
        <f t="shared" si="1"/>
        <v>9833</v>
      </c>
      <c r="F12" s="50">
        <f t="shared" si="1"/>
        <v>10129</v>
      </c>
      <c r="G12" s="50">
        <f t="shared" si="1"/>
        <v>10433</v>
      </c>
      <c r="H12" s="50">
        <v>49422</v>
      </c>
    </row>
    <row r="13" spans="1:9">
      <c r="A13" s="45"/>
      <c r="B13" s="46" t="s">
        <v>18</v>
      </c>
      <c r="C13" s="47">
        <v>0</v>
      </c>
      <c r="D13" s="47">
        <v>0</v>
      </c>
      <c r="E13" s="47">
        <v>0</v>
      </c>
      <c r="F13" s="47">
        <v>0</v>
      </c>
      <c r="G13" s="47">
        <v>0</v>
      </c>
      <c r="H13" s="48">
        <f>SUM(C13:G13)</f>
        <v>0</v>
      </c>
      <c r="I13" s="1"/>
    </row>
    <row r="14" spans="1:9" s="1" customFormat="1">
      <c r="A14" s="45"/>
      <c r="B14" s="49" t="s">
        <v>19</v>
      </c>
      <c r="C14" s="50"/>
      <c r="D14" s="50"/>
      <c r="E14" s="50"/>
      <c r="F14" s="50"/>
      <c r="G14" s="50"/>
      <c r="H14" s="51"/>
    </row>
    <row r="15" spans="1:9">
      <c r="A15" s="45"/>
      <c r="B15" s="46" t="s">
        <v>20</v>
      </c>
      <c r="C15" s="47">
        <v>0</v>
      </c>
      <c r="D15" s="47">
        <v>0</v>
      </c>
      <c r="E15" s="47">
        <v>0</v>
      </c>
      <c r="F15" s="47">
        <v>0</v>
      </c>
      <c r="G15" s="47">
        <v>0</v>
      </c>
      <c r="H15" s="48">
        <f>SUM(C15:G15)</f>
        <v>0</v>
      </c>
      <c r="I15" s="1"/>
    </row>
    <row r="16" spans="1:9" s="1" customFormat="1">
      <c r="A16" s="45"/>
      <c r="B16" s="49" t="s">
        <v>21</v>
      </c>
      <c r="C16" s="50"/>
      <c r="D16" s="50"/>
      <c r="E16" s="50"/>
      <c r="F16" s="50"/>
      <c r="G16" s="50"/>
      <c r="H16" s="51"/>
    </row>
    <row r="17" spans="1:9">
      <c r="A17" s="45"/>
      <c r="B17" s="46" t="s">
        <v>22</v>
      </c>
      <c r="C17" s="47"/>
      <c r="D17" s="47"/>
      <c r="E17" s="47"/>
      <c r="F17" s="47"/>
      <c r="G17" s="47"/>
      <c r="H17" s="48">
        <f>SUM(C17:G17)</f>
        <v>0</v>
      </c>
      <c r="I17" s="1"/>
    </row>
    <row r="18" spans="1:9">
      <c r="A18" s="45"/>
      <c r="B18" s="45" t="s">
        <v>43</v>
      </c>
      <c r="C18" s="47">
        <v>0</v>
      </c>
      <c r="D18" s="52">
        <v>20000</v>
      </c>
      <c r="E18" s="52">
        <v>20000</v>
      </c>
      <c r="F18" s="52">
        <v>20000</v>
      </c>
      <c r="G18" s="52">
        <v>20000</v>
      </c>
      <c r="H18" s="48">
        <f>SUM(C18:G18)</f>
        <v>80000</v>
      </c>
      <c r="I18" s="1"/>
    </row>
    <row r="19" spans="1:9" s="1" customFormat="1">
      <c r="A19" s="45"/>
      <c r="B19" s="49" t="s">
        <v>23</v>
      </c>
      <c r="C19" s="50">
        <f>SUM(C17:C18)</f>
        <v>0</v>
      </c>
      <c r="D19" s="50">
        <f t="shared" ref="D19:H19" si="2">SUM(D17:D18)</f>
        <v>20000</v>
      </c>
      <c r="E19" s="50">
        <f t="shared" si="2"/>
        <v>20000</v>
      </c>
      <c r="F19" s="50">
        <f t="shared" si="2"/>
        <v>20000</v>
      </c>
      <c r="G19" s="50">
        <f t="shared" si="2"/>
        <v>20000</v>
      </c>
      <c r="H19" s="50">
        <f t="shared" si="2"/>
        <v>80000</v>
      </c>
    </row>
    <row r="20" spans="1:9">
      <c r="A20" s="45"/>
      <c r="B20" s="46" t="s">
        <v>24</v>
      </c>
      <c r="C20" s="47"/>
      <c r="D20" s="47"/>
      <c r="E20" s="47"/>
      <c r="F20" s="47"/>
      <c r="G20" s="47"/>
      <c r="H20" s="48">
        <f>SUM(C20:G20)</f>
        <v>0</v>
      </c>
      <c r="I20" s="1"/>
    </row>
    <row r="21" spans="1:9" s="1" customFormat="1">
      <c r="A21" s="45"/>
      <c r="B21" s="53" t="s">
        <v>44</v>
      </c>
      <c r="C21" s="47">
        <v>0</v>
      </c>
      <c r="D21" s="47">
        <v>100000</v>
      </c>
      <c r="E21" s="47">
        <v>100000</v>
      </c>
      <c r="F21" s="47">
        <v>100000</v>
      </c>
      <c r="G21" s="47">
        <v>100000</v>
      </c>
      <c r="H21" s="48">
        <f>SUM(C21:G21)</f>
        <v>400000</v>
      </c>
    </row>
    <row r="22" spans="1:9">
      <c r="A22" s="45"/>
      <c r="B22" s="45" t="s">
        <v>45</v>
      </c>
      <c r="C22" s="47">
        <v>0</v>
      </c>
      <c r="D22" s="52">
        <v>210000</v>
      </c>
      <c r="E22" s="47">
        <v>0</v>
      </c>
      <c r="F22" s="47">
        <v>0</v>
      </c>
      <c r="G22" s="47">
        <v>0</v>
      </c>
      <c r="H22" s="48">
        <f>SUM(C22:G22)</f>
        <v>210000</v>
      </c>
      <c r="I22" s="1"/>
    </row>
    <row r="23" spans="1:9" s="1" customFormat="1">
      <c r="A23" s="45"/>
      <c r="B23" s="54" t="s">
        <v>26</v>
      </c>
      <c r="C23" s="50">
        <f>SUM(C20:C22)</f>
        <v>0</v>
      </c>
      <c r="D23" s="50">
        <f t="shared" ref="D23:H23" si="3">SUM(D20:D22)</f>
        <v>310000</v>
      </c>
      <c r="E23" s="50">
        <f t="shared" si="3"/>
        <v>100000</v>
      </c>
      <c r="F23" s="50">
        <f t="shared" si="3"/>
        <v>100000</v>
      </c>
      <c r="G23" s="50">
        <f t="shared" si="3"/>
        <v>100000</v>
      </c>
      <c r="H23" s="50">
        <f t="shared" si="3"/>
        <v>610000</v>
      </c>
    </row>
    <row r="24" spans="1:9">
      <c r="A24" s="45"/>
      <c r="B24" s="46" t="s">
        <v>27</v>
      </c>
      <c r="C24" s="47"/>
      <c r="D24" s="47"/>
      <c r="E24" s="47"/>
      <c r="F24" s="47"/>
      <c r="G24" s="47"/>
      <c r="H24" s="48">
        <f>SUM(C24:G24)</f>
        <v>0</v>
      </c>
      <c r="I24" s="1"/>
    </row>
    <row r="25" spans="1:9" ht="62.25" customHeight="1">
      <c r="A25" s="45"/>
      <c r="B25" s="55" t="s">
        <v>46</v>
      </c>
      <c r="C25" s="47">
        <v>0</v>
      </c>
      <c r="D25" s="47">
        <v>193700</v>
      </c>
      <c r="E25" s="47">
        <v>193700</v>
      </c>
      <c r="F25" s="47">
        <v>193700</v>
      </c>
      <c r="G25" s="47">
        <v>193700</v>
      </c>
      <c r="H25" s="48">
        <f>SUM(C25:G25)</f>
        <v>774800</v>
      </c>
      <c r="I25" s="1"/>
    </row>
    <row r="26" spans="1:9" s="1" customFormat="1">
      <c r="A26" s="45"/>
      <c r="B26" s="56" t="s">
        <v>28</v>
      </c>
      <c r="C26" s="50">
        <f>SUM(C24:C25)</f>
        <v>0</v>
      </c>
      <c r="D26" s="50">
        <f t="shared" ref="D26:H26" si="4">SUM(D24:D25)</f>
        <v>193700</v>
      </c>
      <c r="E26" s="50">
        <f t="shared" si="4"/>
        <v>193700</v>
      </c>
      <c r="F26" s="50">
        <f t="shared" si="4"/>
        <v>193700</v>
      </c>
      <c r="G26" s="50">
        <f t="shared" si="4"/>
        <v>193700</v>
      </c>
      <c r="H26" s="50">
        <f t="shared" si="4"/>
        <v>774800</v>
      </c>
    </row>
    <row r="27" spans="1:9">
      <c r="A27" s="46" t="s">
        <v>29</v>
      </c>
      <c r="B27" s="45"/>
      <c r="C27" s="47">
        <v>0</v>
      </c>
      <c r="D27" s="47">
        <v>0</v>
      </c>
      <c r="E27" s="47">
        <v>0</v>
      </c>
      <c r="F27" s="47">
        <v>0</v>
      </c>
      <c r="G27" s="47">
        <v>0</v>
      </c>
      <c r="H27" s="48">
        <f>SUM(C27:G27)</f>
        <v>0</v>
      </c>
      <c r="I27" s="1"/>
    </row>
    <row r="28" spans="1:9">
      <c r="A28" s="46" t="s">
        <v>30</v>
      </c>
      <c r="B28" s="45"/>
      <c r="C28" s="47">
        <f t="shared" ref="C28:H28" si="5">SUM(C7,C12,C14,C16,C19,C23,C26)</f>
        <v>24931</v>
      </c>
      <c r="D28" s="47">
        <f t="shared" si="5"/>
        <v>548623</v>
      </c>
      <c r="E28" s="47">
        <f t="shared" si="5"/>
        <v>339374</v>
      </c>
      <c r="F28" s="47">
        <f t="shared" si="5"/>
        <v>340143</v>
      </c>
      <c r="G28" s="47">
        <f t="shared" si="5"/>
        <v>340934</v>
      </c>
      <c r="H28" s="47">
        <f t="shared" si="5"/>
        <v>1594005</v>
      </c>
      <c r="I28" s="1"/>
    </row>
    <row r="29" spans="1:9">
      <c r="A29" s="1"/>
      <c r="B29" s="1"/>
      <c r="C29" s="1"/>
      <c r="D29" s="1"/>
      <c r="E29" s="1"/>
      <c r="F29" s="1"/>
      <c r="G29" s="1"/>
      <c r="H29" s="1"/>
      <c r="I29" s="1"/>
    </row>
    <row r="30" spans="1:9">
      <c r="A30" s="1"/>
      <c r="B30" s="1"/>
      <c r="C30" s="1"/>
      <c r="D30" s="1"/>
      <c r="E30" s="1"/>
      <c r="F30" s="1"/>
      <c r="G30" s="1"/>
      <c r="H30" s="1"/>
      <c r="I30" s="1"/>
    </row>
    <row r="31" spans="1:9">
      <c r="A31" s="1"/>
      <c r="B31" s="1"/>
      <c r="C31" s="1"/>
      <c r="D31" s="1"/>
      <c r="E31" s="1"/>
      <c r="F31" s="1"/>
      <c r="G31" s="1"/>
      <c r="H31" s="1"/>
      <c r="I31" s="1"/>
    </row>
    <row r="32" spans="1:9">
      <c r="A32" s="1"/>
      <c r="B32" s="1"/>
      <c r="C32" s="1"/>
      <c r="D32" s="1"/>
      <c r="E32" s="1"/>
      <c r="F32" s="1"/>
      <c r="G32" s="1"/>
      <c r="H32" s="1"/>
      <c r="I32" s="1"/>
    </row>
    <row r="33" spans="1:9">
      <c r="A33" s="1"/>
      <c r="B33" s="1"/>
      <c r="C33" s="1"/>
      <c r="D33" s="1"/>
      <c r="E33" s="1"/>
      <c r="F33" s="1"/>
      <c r="G33" s="1"/>
      <c r="H33" s="1"/>
      <c r="I33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42B7D-295F-486B-AF7F-DAE32E69D86A}">
  <dimension ref="A1:H28"/>
  <sheetViews>
    <sheetView topLeftCell="A11" workbookViewId="0">
      <selection activeCell="B29" sqref="B29"/>
    </sheetView>
  </sheetViews>
  <sheetFormatPr defaultRowHeight="14.45"/>
  <cols>
    <col min="1" max="1" width="19.5703125" bestFit="1" customWidth="1"/>
    <col min="2" max="2" width="31.5703125" customWidth="1"/>
    <col min="3" max="3" width="13.42578125" bestFit="1" customWidth="1"/>
    <col min="4" max="4" width="13.140625" customWidth="1"/>
    <col min="5" max="7" width="13.42578125" bestFit="1" customWidth="1"/>
    <col min="8" max="8" width="16.42578125" customWidth="1"/>
  </cols>
  <sheetData>
    <row r="1" spans="1:8" ht="17.45">
      <c r="A1" s="6" t="s">
        <v>47</v>
      </c>
      <c r="B1" s="7"/>
      <c r="C1" s="7"/>
      <c r="D1" s="7"/>
      <c r="E1" s="7"/>
      <c r="F1" s="7"/>
      <c r="G1" s="7"/>
      <c r="H1" s="8"/>
    </row>
    <row r="2" spans="1:8">
      <c r="A2" s="10" t="s">
        <v>1</v>
      </c>
      <c r="B2" s="10" t="s">
        <v>2</v>
      </c>
      <c r="C2" s="10" t="s">
        <v>3</v>
      </c>
      <c r="D2" s="11" t="s">
        <v>4</v>
      </c>
      <c r="E2" s="11" t="s">
        <v>5</v>
      </c>
      <c r="F2" s="11" t="s">
        <v>6</v>
      </c>
      <c r="G2" s="12" t="s">
        <v>7</v>
      </c>
      <c r="H2" s="13" t="s">
        <v>8</v>
      </c>
    </row>
    <row r="3" spans="1:8">
      <c r="A3" s="14" t="s">
        <v>9</v>
      </c>
      <c r="B3" s="15" t="s">
        <v>10</v>
      </c>
      <c r="C3" s="60" t="s">
        <v>48</v>
      </c>
      <c r="D3" s="60" t="s">
        <v>48</v>
      </c>
      <c r="E3" s="60" t="s">
        <v>48</v>
      </c>
      <c r="F3" s="60"/>
      <c r="G3" s="60" t="s">
        <v>48</v>
      </c>
      <c r="H3" s="61" t="s">
        <v>48</v>
      </c>
    </row>
    <row r="4" spans="1:8" ht="44.25">
      <c r="A4" s="14"/>
      <c r="B4" s="18" t="s">
        <v>49</v>
      </c>
      <c r="C4" s="16">
        <f>85820*0.1</f>
        <v>8582</v>
      </c>
      <c r="D4" s="16">
        <v>8839</v>
      </c>
      <c r="E4" s="16">
        <v>9105</v>
      </c>
      <c r="F4" s="16">
        <v>9378</v>
      </c>
      <c r="G4" s="16">
        <v>9659</v>
      </c>
      <c r="H4" s="17">
        <f>SUM(C4:G4)</f>
        <v>45563</v>
      </c>
    </row>
    <row r="5" spans="1:8" s="1" customFormat="1" ht="58.5">
      <c r="A5" s="14"/>
      <c r="B5" s="18" t="s">
        <v>50</v>
      </c>
      <c r="C5" s="16">
        <v>458</v>
      </c>
      <c r="D5" s="16">
        <v>303</v>
      </c>
      <c r="E5" s="16">
        <v>312</v>
      </c>
      <c r="F5" s="16">
        <v>322</v>
      </c>
      <c r="G5" s="16">
        <v>331</v>
      </c>
      <c r="H5" s="17">
        <f>SUM(C5:G5)</f>
        <v>1726</v>
      </c>
    </row>
    <row r="6" spans="1:8" s="1" customFormat="1">
      <c r="A6" s="14"/>
      <c r="B6" s="57" t="s">
        <v>13</v>
      </c>
      <c r="C6" s="20">
        <f>SUM(C3:C5)</f>
        <v>9040</v>
      </c>
      <c r="D6" s="20">
        <f t="shared" ref="D6:H6" si="0">SUM(D3:D5)</f>
        <v>9142</v>
      </c>
      <c r="E6" s="20">
        <f t="shared" si="0"/>
        <v>9417</v>
      </c>
      <c r="F6" s="20">
        <f t="shared" si="0"/>
        <v>9700</v>
      </c>
      <c r="G6" s="20">
        <f t="shared" si="0"/>
        <v>9990</v>
      </c>
      <c r="H6" s="20">
        <f>SUM(H4:H5)</f>
        <v>47289</v>
      </c>
    </row>
    <row r="7" spans="1:8">
      <c r="A7" s="21"/>
      <c r="B7" s="22" t="s">
        <v>14</v>
      </c>
      <c r="C7" s="21"/>
      <c r="D7" s="21"/>
      <c r="E7" s="21"/>
      <c r="F7" s="21"/>
      <c r="G7" s="21"/>
      <c r="H7" s="21"/>
    </row>
    <row r="8" spans="1:8" s="1" customFormat="1" ht="44.25">
      <c r="A8" s="21"/>
      <c r="B8" s="18" t="s">
        <v>51</v>
      </c>
      <c r="C8" s="23">
        <v>3793</v>
      </c>
      <c r="D8" s="23">
        <v>3906</v>
      </c>
      <c r="E8" s="23">
        <v>4023</v>
      </c>
      <c r="F8" s="23">
        <v>4144</v>
      </c>
      <c r="G8" s="23">
        <v>4268</v>
      </c>
      <c r="H8" s="23">
        <f>SUM(C8:G8)</f>
        <v>20134</v>
      </c>
    </row>
    <row r="9" spans="1:8" ht="58.5">
      <c r="A9" s="21"/>
      <c r="B9" s="18" t="s">
        <v>52</v>
      </c>
      <c r="C9" s="23">
        <v>182</v>
      </c>
      <c r="D9" s="23">
        <v>120</v>
      </c>
      <c r="E9" s="23">
        <v>124</v>
      </c>
      <c r="F9" s="23">
        <v>127</v>
      </c>
      <c r="G9" s="23">
        <v>131</v>
      </c>
      <c r="H9" s="23">
        <f>SUM(C9:G9)</f>
        <v>684</v>
      </c>
    </row>
    <row r="10" spans="1:8" s="1" customFormat="1">
      <c r="A10" s="21"/>
      <c r="B10" s="28" t="s">
        <v>17</v>
      </c>
      <c r="C10" s="20">
        <f t="shared" ref="C10:H10" si="1">SUM(C7:C9)</f>
        <v>3975</v>
      </c>
      <c r="D10" s="20">
        <f t="shared" si="1"/>
        <v>4026</v>
      </c>
      <c r="E10" s="20">
        <f t="shared" si="1"/>
        <v>4147</v>
      </c>
      <c r="F10" s="20">
        <f t="shared" si="1"/>
        <v>4271</v>
      </c>
      <c r="G10" s="20">
        <f t="shared" si="1"/>
        <v>4399</v>
      </c>
      <c r="H10" s="20">
        <f>SUM(H8:H9)</f>
        <v>20818</v>
      </c>
    </row>
    <row r="11" spans="1:8">
      <c r="A11" s="21"/>
      <c r="B11" s="22" t="s">
        <v>18</v>
      </c>
      <c r="C11" s="21"/>
      <c r="D11" s="21"/>
      <c r="E11" s="21"/>
      <c r="F11" s="21"/>
      <c r="G11" s="21"/>
      <c r="H11" s="21"/>
    </row>
    <row r="12" spans="1:8">
      <c r="A12" s="21"/>
      <c r="B12" s="22"/>
      <c r="C12" s="21"/>
      <c r="D12" s="21"/>
      <c r="E12" s="21"/>
      <c r="F12" s="21"/>
      <c r="G12" s="21"/>
      <c r="H12" s="21"/>
    </row>
    <row r="13" spans="1:8" s="1" customFormat="1">
      <c r="A13" s="21"/>
      <c r="B13" s="58" t="s">
        <v>19</v>
      </c>
      <c r="C13" s="62">
        <f t="shared" ref="C13:H13" si="2">SUM(C11:C12)</f>
        <v>0</v>
      </c>
      <c r="D13" s="62">
        <f t="shared" si="2"/>
        <v>0</v>
      </c>
      <c r="E13" s="62">
        <f t="shared" si="2"/>
        <v>0</v>
      </c>
      <c r="F13" s="62">
        <f t="shared" si="2"/>
        <v>0</v>
      </c>
      <c r="G13" s="62">
        <f t="shared" si="2"/>
        <v>0</v>
      </c>
      <c r="H13" s="62">
        <f t="shared" si="2"/>
        <v>0</v>
      </c>
    </row>
    <row r="14" spans="1:8">
      <c r="A14" s="21"/>
      <c r="B14" s="22" t="s">
        <v>20</v>
      </c>
      <c r="C14" s="21"/>
      <c r="D14" s="21"/>
      <c r="E14" s="21"/>
      <c r="F14" s="21"/>
      <c r="G14" s="21"/>
      <c r="H14" s="21"/>
    </row>
    <row r="15" spans="1:8">
      <c r="A15" s="21"/>
      <c r="B15" s="22"/>
      <c r="C15" s="21"/>
      <c r="D15" s="21"/>
      <c r="E15" s="21"/>
      <c r="F15" s="21"/>
      <c r="G15" s="21"/>
      <c r="H15" s="21"/>
    </row>
    <row r="16" spans="1:8" s="1" customFormat="1">
      <c r="A16" s="21"/>
      <c r="B16" s="58" t="s">
        <v>21</v>
      </c>
      <c r="C16" s="62">
        <f t="shared" ref="C16:H16" si="3">SUM(C14:C15)</f>
        <v>0</v>
      </c>
      <c r="D16" s="62">
        <f t="shared" si="3"/>
        <v>0</v>
      </c>
      <c r="E16" s="62">
        <f t="shared" si="3"/>
        <v>0</v>
      </c>
      <c r="F16" s="62">
        <f t="shared" si="3"/>
        <v>0</v>
      </c>
      <c r="G16" s="62">
        <f t="shared" si="3"/>
        <v>0</v>
      </c>
      <c r="H16" s="62">
        <f t="shared" si="3"/>
        <v>0</v>
      </c>
    </row>
    <row r="17" spans="1:8">
      <c r="A17" s="21"/>
      <c r="B17" s="22" t="s">
        <v>22</v>
      </c>
      <c r="C17" s="21"/>
      <c r="D17" s="21"/>
      <c r="E17" s="21"/>
      <c r="F17" s="21"/>
      <c r="G17" s="21"/>
      <c r="H17" s="21"/>
    </row>
    <row r="18" spans="1:8">
      <c r="A18" s="21"/>
      <c r="B18" s="22"/>
      <c r="C18" s="21"/>
      <c r="D18" s="21"/>
      <c r="E18" s="21"/>
      <c r="F18" s="21"/>
      <c r="G18" s="21"/>
      <c r="H18" s="21"/>
    </row>
    <row r="19" spans="1:8" s="1" customFormat="1">
      <c r="A19" s="21"/>
      <c r="B19" s="58" t="s">
        <v>23</v>
      </c>
      <c r="C19" s="62">
        <f t="shared" ref="C19:H19" si="4">SUM(C17:C18)</f>
        <v>0</v>
      </c>
      <c r="D19" s="62">
        <f t="shared" si="4"/>
        <v>0</v>
      </c>
      <c r="E19" s="62">
        <f t="shared" si="4"/>
        <v>0</v>
      </c>
      <c r="F19" s="62">
        <f t="shared" si="4"/>
        <v>0</v>
      </c>
      <c r="G19" s="62">
        <f t="shared" si="4"/>
        <v>0</v>
      </c>
      <c r="H19" s="62">
        <f t="shared" si="4"/>
        <v>0</v>
      </c>
    </row>
    <row r="20" spans="1:8">
      <c r="A20" s="21"/>
      <c r="B20" s="22" t="s">
        <v>24</v>
      </c>
      <c r="C20" s="21"/>
      <c r="D20" s="21"/>
      <c r="E20" s="21"/>
      <c r="F20" s="21"/>
      <c r="G20" s="21"/>
      <c r="H20" s="21"/>
    </row>
    <row r="21" spans="1:8" ht="58.5">
      <c r="A21" s="21"/>
      <c r="B21" s="63" t="s">
        <v>53</v>
      </c>
      <c r="C21" s="64">
        <v>89600</v>
      </c>
      <c r="D21" s="64">
        <v>89600</v>
      </c>
      <c r="E21" s="64">
        <v>89600</v>
      </c>
      <c r="F21" s="64">
        <v>89600</v>
      </c>
      <c r="G21" s="64">
        <v>89600</v>
      </c>
      <c r="H21" s="64">
        <f>SUM(C21:G21)</f>
        <v>448000</v>
      </c>
    </row>
    <row r="22" spans="1:8" s="1" customFormat="1">
      <c r="A22" s="21"/>
      <c r="B22" s="62" t="s">
        <v>26</v>
      </c>
      <c r="C22" s="62">
        <f t="shared" ref="C22:H22" si="5">SUM(C20:C21)</f>
        <v>89600</v>
      </c>
      <c r="D22" s="62">
        <f t="shared" si="5"/>
        <v>89600</v>
      </c>
      <c r="E22" s="62">
        <f t="shared" si="5"/>
        <v>89600</v>
      </c>
      <c r="F22" s="62">
        <f t="shared" si="5"/>
        <v>89600</v>
      </c>
      <c r="G22" s="62">
        <f t="shared" si="5"/>
        <v>89600</v>
      </c>
      <c r="H22" s="20">
        <f t="shared" si="5"/>
        <v>448000</v>
      </c>
    </row>
    <row r="23" spans="1:8">
      <c r="A23" s="21"/>
      <c r="B23" s="22" t="s">
        <v>27</v>
      </c>
      <c r="C23" s="21"/>
      <c r="D23" s="21"/>
      <c r="E23" s="21"/>
      <c r="F23" s="21"/>
      <c r="G23" s="21"/>
      <c r="H23" s="21"/>
    </row>
    <row r="24" spans="1:8" ht="105.75" customHeight="1">
      <c r="A24" s="21"/>
      <c r="B24" s="27" t="s">
        <v>54</v>
      </c>
      <c r="C24" s="64">
        <f>224000</f>
        <v>224000</v>
      </c>
      <c r="D24" s="64">
        <f t="shared" ref="D24:G24" si="6">224000</f>
        <v>224000</v>
      </c>
      <c r="E24" s="64">
        <f t="shared" si="6"/>
        <v>224000</v>
      </c>
      <c r="F24" s="64">
        <f t="shared" si="6"/>
        <v>224000</v>
      </c>
      <c r="G24" s="64">
        <f t="shared" si="6"/>
        <v>224000</v>
      </c>
      <c r="H24" s="64">
        <f>SUM(C24:G24)</f>
        <v>1120000</v>
      </c>
    </row>
    <row r="25" spans="1:8" s="1" customFormat="1">
      <c r="A25" s="21"/>
      <c r="B25" s="59" t="s">
        <v>28</v>
      </c>
      <c r="C25" s="62">
        <f t="shared" ref="C25:H25" si="7">SUM(C23:C24)</f>
        <v>224000</v>
      </c>
      <c r="D25" s="62">
        <f t="shared" si="7"/>
        <v>224000</v>
      </c>
      <c r="E25" s="62">
        <f t="shared" si="7"/>
        <v>224000</v>
      </c>
      <c r="F25" s="62">
        <f t="shared" si="7"/>
        <v>224000</v>
      </c>
      <c r="G25" s="62">
        <f t="shared" si="7"/>
        <v>224000</v>
      </c>
      <c r="H25" s="20">
        <f t="shared" si="7"/>
        <v>1120000</v>
      </c>
    </row>
    <row r="26" spans="1:8">
      <c r="A26" s="22" t="s">
        <v>29</v>
      </c>
      <c r="B26" s="21"/>
      <c r="C26" s="21"/>
      <c r="D26" s="21"/>
      <c r="E26" s="21"/>
      <c r="F26" s="21"/>
      <c r="G26" s="21"/>
      <c r="H26" s="21"/>
    </row>
    <row r="27" spans="1:8">
      <c r="A27" s="21"/>
      <c r="B27" s="21"/>
      <c r="C27" s="21"/>
      <c r="D27" s="21"/>
      <c r="E27" s="21"/>
      <c r="F27" s="21"/>
      <c r="G27" s="21"/>
      <c r="H27" s="21"/>
    </row>
    <row r="28" spans="1:8">
      <c r="A28" s="22" t="s">
        <v>30</v>
      </c>
      <c r="B28" s="21"/>
      <c r="C28" s="23">
        <f>SUM(C6,C10,C13,C16,C19,C22,C25)</f>
        <v>326615</v>
      </c>
      <c r="D28" s="23">
        <f t="shared" ref="D28:H28" si="8">SUM(D6,D10,D13,D16,D19,D22,D25)</f>
        <v>326768</v>
      </c>
      <c r="E28" s="23">
        <f t="shared" si="8"/>
        <v>327164</v>
      </c>
      <c r="F28" s="23">
        <f t="shared" si="8"/>
        <v>327571</v>
      </c>
      <c r="G28" s="23">
        <f t="shared" si="8"/>
        <v>327989</v>
      </c>
      <c r="H28" s="23">
        <f t="shared" si="8"/>
        <v>1636107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3F7DD-7F71-40EF-A6E9-518C410A991B}">
  <dimension ref="A1:H28"/>
  <sheetViews>
    <sheetView topLeftCell="A12" workbookViewId="0">
      <selection activeCell="C19" sqref="C19"/>
    </sheetView>
  </sheetViews>
  <sheetFormatPr defaultRowHeight="14.45"/>
  <cols>
    <col min="1" max="1" width="19.5703125" bestFit="1" customWidth="1"/>
    <col min="2" max="2" width="24.28515625" customWidth="1"/>
    <col min="3" max="6" width="13.42578125" bestFit="1" customWidth="1"/>
    <col min="7" max="7" width="11.5703125" customWidth="1"/>
    <col min="8" max="8" width="15" bestFit="1" customWidth="1"/>
  </cols>
  <sheetData>
    <row r="1" spans="1:8" ht="17.45">
      <c r="A1" s="6" t="s">
        <v>55</v>
      </c>
      <c r="B1" s="7"/>
      <c r="C1" s="7"/>
      <c r="D1" s="7"/>
      <c r="E1" s="7"/>
      <c r="F1" s="7"/>
      <c r="G1" s="7"/>
      <c r="H1" s="8"/>
    </row>
    <row r="2" spans="1:8">
      <c r="A2" s="10" t="s">
        <v>1</v>
      </c>
      <c r="B2" s="10" t="s">
        <v>2</v>
      </c>
      <c r="C2" s="10" t="s">
        <v>3</v>
      </c>
      <c r="D2" s="11" t="s">
        <v>4</v>
      </c>
      <c r="E2" s="11" t="s">
        <v>5</v>
      </c>
      <c r="F2" s="11" t="s">
        <v>6</v>
      </c>
      <c r="G2" s="12" t="s">
        <v>7</v>
      </c>
      <c r="H2" s="13" t="s">
        <v>8</v>
      </c>
    </row>
    <row r="3" spans="1:8">
      <c r="A3" s="14" t="s">
        <v>9</v>
      </c>
      <c r="B3" s="15" t="s">
        <v>10</v>
      </c>
      <c r="C3" s="60" t="s">
        <v>48</v>
      </c>
      <c r="D3" s="60" t="s">
        <v>48</v>
      </c>
      <c r="E3" s="60" t="s">
        <v>48</v>
      </c>
      <c r="F3" s="60"/>
      <c r="G3" s="60" t="s">
        <v>48</v>
      </c>
      <c r="H3" s="61" t="s">
        <v>48</v>
      </c>
    </row>
    <row r="4" spans="1:8" ht="68.45">
      <c r="A4" s="14"/>
      <c r="B4" s="65" t="s">
        <v>56</v>
      </c>
      <c r="C4" s="66">
        <v>1894</v>
      </c>
      <c r="D4" s="66">
        <v>1951</v>
      </c>
      <c r="E4" s="66">
        <v>2010</v>
      </c>
      <c r="F4" s="66">
        <v>2070</v>
      </c>
      <c r="G4" s="66">
        <v>0</v>
      </c>
      <c r="H4" s="67">
        <f>SUM(C4:G4)</f>
        <v>7925</v>
      </c>
    </row>
    <row r="5" spans="1:8" s="1" customFormat="1" ht="62.25" customHeight="1">
      <c r="A5" s="14"/>
      <c r="B5" s="18" t="s">
        <v>12</v>
      </c>
      <c r="C5" s="16">
        <v>131</v>
      </c>
      <c r="D5" s="16">
        <v>135</v>
      </c>
      <c r="E5" s="16">
        <v>139</v>
      </c>
      <c r="F5" s="16">
        <v>143</v>
      </c>
      <c r="G5" s="16">
        <v>147</v>
      </c>
      <c r="H5" s="17">
        <v>695</v>
      </c>
    </row>
    <row r="6" spans="1:8" s="1" customFormat="1">
      <c r="A6" s="14"/>
      <c r="B6" s="68" t="s">
        <v>13</v>
      </c>
      <c r="C6" s="69">
        <f>SUM(C3:C5)</f>
        <v>2025</v>
      </c>
      <c r="D6" s="69">
        <f t="shared" ref="D6:H6" si="0">SUM(D3:D5)</f>
        <v>2086</v>
      </c>
      <c r="E6" s="69">
        <f t="shared" si="0"/>
        <v>2149</v>
      </c>
      <c r="F6" s="69">
        <f t="shared" si="0"/>
        <v>2213</v>
      </c>
      <c r="G6" s="69">
        <f t="shared" si="0"/>
        <v>147</v>
      </c>
      <c r="H6" s="69">
        <f>SUM(H4:H5)</f>
        <v>8620</v>
      </c>
    </row>
    <row r="7" spans="1:8">
      <c r="A7" s="21"/>
      <c r="B7" s="22" t="s">
        <v>14</v>
      </c>
      <c r="C7" s="70"/>
      <c r="D7" s="70"/>
      <c r="E7" s="70"/>
      <c r="F7" s="70"/>
      <c r="G7" s="70"/>
      <c r="H7" s="70"/>
    </row>
    <row r="8" spans="1:8" s="1" customFormat="1" ht="75" customHeight="1">
      <c r="A8" s="21"/>
      <c r="B8" s="65" t="s">
        <v>57</v>
      </c>
      <c r="C8" s="70">
        <v>956</v>
      </c>
      <c r="D8" s="70">
        <v>985</v>
      </c>
      <c r="E8" s="70">
        <v>1014</v>
      </c>
      <c r="F8" s="70">
        <v>1045</v>
      </c>
      <c r="G8" s="70">
        <v>0</v>
      </c>
      <c r="H8" s="17">
        <f>SUM(C8:G8)</f>
        <v>4000</v>
      </c>
    </row>
    <row r="9" spans="1:8" ht="60.75" customHeight="1">
      <c r="A9" s="21"/>
      <c r="B9" s="18" t="s">
        <v>16</v>
      </c>
      <c r="C9" s="23">
        <v>52</v>
      </c>
      <c r="D9" s="16">
        <v>54</v>
      </c>
      <c r="E9" s="16">
        <v>55</v>
      </c>
      <c r="F9" s="16">
        <v>57</v>
      </c>
      <c r="G9" s="16">
        <v>60</v>
      </c>
      <c r="H9" s="17">
        <f>SUM(C9:G9)</f>
        <v>278</v>
      </c>
    </row>
    <row r="10" spans="1:8" s="1" customFormat="1">
      <c r="A10" s="21"/>
      <c r="B10" s="58" t="s">
        <v>17</v>
      </c>
      <c r="C10" s="69">
        <f t="shared" ref="C10" si="1">SUM(C7:C9)</f>
        <v>1008</v>
      </c>
      <c r="D10" s="69">
        <f t="shared" ref="D10" si="2">SUM(D7:D9)</f>
        <v>1039</v>
      </c>
      <c r="E10" s="69">
        <f t="shared" ref="E10" si="3">SUM(E7:E9)</f>
        <v>1069</v>
      </c>
      <c r="F10" s="69">
        <f t="shared" ref="F10" si="4">SUM(F7:F9)</f>
        <v>1102</v>
      </c>
      <c r="G10" s="69">
        <f t="shared" ref="G10" si="5">SUM(G7:G9)</f>
        <v>60</v>
      </c>
      <c r="H10" s="69">
        <f>SUM(H8:H9)</f>
        <v>4278</v>
      </c>
    </row>
    <row r="11" spans="1:8">
      <c r="A11" s="21"/>
      <c r="B11" s="22" t="s">
        <v>18</v>
      </c>
      <c r="C11" s="70"/>
      <c r="D11" s="70"/>
      <c r="E11" s="70"/>
      <c r="F11" s="70"/>
      <c r="G11" s="70"/>
      <c r="H11" s="70"/>
    </row>
    <row r="12" spans="1:8">
      <c r="A12" s="21"/>
      <c r="B12" s="22"/>
      <c r="C12" s="70"/>
      <c r="D12" s="70"/>
      <c r="E12" s="70"/>
      <c r="F12" s="70"/>
      <c r="G12" s="70"/>
      <c r="H12" s="70"/>
    </row>
    <row r="13" spans="1:8" s="1" customFormat="1">
      <c r="A13" s="21"/>
      <c r="B13" s="58" t="s">
        <v>19</v>
      </c>
      <c r="C13" s="71"/>
      <c r="D13" s="71"/>
      <c r="E13" s="71"/>
      <c r="F13" s="71"/>
      <c r="G13" s="71"/>
      <c r="H13" s="71"/>
    </row>
    <row r="14" spans="1:8">
      <c r="A14" s="21"/>
      <c r="B14" s="22" t="s">
        <v>20</v>
      </c>
      <c r="C14" s="70"/>
      <c r="D14" s="70"/>
      <c r="E14" s="70"/>
      <c r="F14" s="70"/>
      <c r="G14" s="70"/>
      <c r="H14" s="70"/>
    </row>
    <row r="15" spans="1:8" ht="87.75" customHeight="1">
      <c r="A15" s="21"/>
      <c r="B15" s="63" t="s">
        <v>58</v>
      </c>
      <c r="C15" s="70">
        <f>10*64000</f>
        <v>640000</v>
      </c>
      <c r="D15" s="70">
        <f>10*64000</f>
        <v>640000</v>
      </c>
      <c r="E15" s="70">
        <f>10*64000</f>
        <v>640000</v>
      </c>
      <c r="F15" s="70">
        <f>2*64000</f>
        <v>128000</v>
      </c>
      <c r="G15" s="70">
        <v>0</v>
      </c>
      <c r="H15" s="70">
        <f>SUM(C15:G15)</f>
        <v>2048000</v>
      </c>
    </row>
    <row r="16" spans="1:8" s="1" customFormat="1">
      <c r="A16" s="21"/>
      <c r="B16" s="62" t="s">
        <v>21</v>
      </c>
      <c r="C16" s="71">
        <f>SUM(C14:C15)</f>
        <v>640000</v>
      </c>
      <c r="D16" s="71">
        <f t="shared" ref="D16:H16" si="6">SUM(D14:D15)</f>
        <v>640000</v>
      </c>
      <c r="E16" s="71">
        <f t="shared" si="6"/>
        <v>640000</v>
      </c>
      <c r="F16" s="71">
        <f t="shared" si="6"/>
        <v>128000</v>
      </c>
      <c r="G16" s="71">
        <f t="shared" si="6"/>
        <v>0</v>
      </c>
      <c r="H16" s="71">
        <f t="shared" si="6"/>
        <v>2048000</v>
      </c>
    </row>
    <row r="17" spans="1:8">
      <c r="A17" s="21"/>
      <c r="B17" s="22" t="s">
        <v>22</v>
      </c>
      <c r="C17" s="70"/>
      <c r="D17" s="70"/>
      <c r="E17" s="70"/>
      <c r="F17" s="70"/>
      <c r="G17" s="70"/>
      <c r="H17" s="70"/>
    </row>
    <row r="18" spans="1:8" ht="51" customHeight="1">
      <c r="A18" s="21"/>
      <c r="B18" s="63" t="s">
        <v>59</v>
      </c>
      <c r="C18" s="70">
        <f>1310*10</f>
        <v>13100</v>
      </c>
      <c r="D18" s="70">
        <f>1310*10</f>
        <v>13100</v>
      </c>
      <c r="E18" s="70">
        <f>1310*10</f>
        <v>13100</v>
      </c>
      <c r="F18" s="70">
        <f>1310*2</f>
        <v>2620</v>
      </c>
      <c r="G18" s="70">
        <v>0</v>
      </c>
      <c r="H18" s="70">
        <f>SUM(C18:F18)</f>
        <v>41920</v>
      </c>
    </row>
    <row r="19" spans="1:8" s="1" customFormat="1">
      <c r="A19" s="21"/>
      <c r="B19" s="58" t="s">
        <v>23</v>
      </c>
      <c r="C19" s="71">
        <f t="shared" ref="C19:G19" si="7">SUM(C17:C18)</f>
        <v>13100</v>
      </c>
      <c r="D19" s="71">
        <f t="shared" si="7"/>
        <v>13100</v>
      </c>
      <c r="E19" s="71">
        <f t="shared" si="7"/>
        <v>13100</v>
      </c>
      <c r="F19" s="71">
        <f t="shared" si="7"/>
        <v>2620</v>
      </c>
      <c r="G19" s="71">
        <f t="shared" si="7"/>
        <v>0</v>
      </c>
      <c r="H19" s="71">
        <f>SUM(H17:H18)</f>
        <v>41920</v>
      </c>
    </row>
    <row r="20" spans="1:8">
      <c r="A20" s="21"/>
      <c r="B20" s="22" t="s">
        <v>24</v>
      </c>
      <c r="C20" s="70"/>
      <c r="D20" s="70"/>
      <c r="E20" s="70"/>
      <c r="F20" s="70"/>
      <c r="G20" s="70"/>
      <c r="H20" s="70"/>
    </row>
    <row r="21" spans="1:8">
      <c r="A21" s="21"/>
      <c r="B21" s="22"/>
      <c r="C21" s="70"/>
      <c r="D21" s="70"/>
      <c r="E21" s="70"/>
      <c r="F21" s="70"/>
      <c r="G21" s="70"/>
      <c r="H21" s="70"/>
    </row>
    <row r="22" spans="1:8" s="1" customFormat="1">
      <c r="A22" s="21"/>
      <c r="B22" s="58" t="s">
        <v>26</v>
      </c>
      <c r="C22" s="71"/>
      <c r="D22" s="71"/>
      <c r="E22" s="71"/>
      <c r="F22" s="71"/>
      <c r="G22" s="71"/>
      <c r="H22" s="71"/>
    </row>
    <row r="23" spans="1:8">
      <c r="A23" s="21"/>
      <c r="B23" s="22" t="s">
        <v>27</v>
      </c>
      <c r="C23" s="70"/>
      <c r="D23" s="70"/>
      <c r="E23" s="70"/>
      <c r="F23" s="70"/>
      <c r="G23" s="70"/>
      <c r="H23" s="70"/>
    </row>
    <row r="24" spans="1:8">
      <c r="A24" s="21"/>
      <c r="B24" s="21"/>
      <c r="C24" s="70"/>
      <c r="D24" s="70"/>
      <c r="E24" s="70"/>
      <c r="F24" s="70"/>
      <c r="G24" s="70"/>
      <c r="H24" s="70"/>
    </row>
    <row r="25" spans="1:8" s="1" customFormat="1">
      <c r="A25" s="21"/>
      <c r="B25" s="28" t="s">
        <v>28</v>
      </c>
      <c r="C25" s="71"/>
      <c r="D25" s="71"/>
      <c r="E25" s="71"/>
      <c r="F25" s="71"/>
      <c r="G25" s="71"/>
      <c r="H25" s="71"/>
    </row>
    <row r="26" spans="1:8">
      <c r="A26" s="22" t="s">
        <v>29</v>
      </c>
      <c r="B26" s="21"/>
      <c r="C26" s="70"/>
      <c r="D26" s="70"/>
      <c r="E26" s="70"/>
      <c r="F26" s="70"/>
      <c r="G26" s="70"/>
      <c r="H26" s="70"/>
    </row>
    <row r="27" spans="1:8">
      <c r="A27" s="21"/>
      <c r="B27" s="21"/>
      <c r="C27" s="70"/>
      <c r="D27" s="70"/>
      <c r="E27" s="70"/>
      <c r="F27" s="70"/>
      <c r="G27" s="70"/>
      <c r="H27" s="70"/>
    </row>
    <row r="28" spans="1:8">
      <c r="A28" s="22" t="s">
        <v>30</v>
      </c>
      <c r="B28" s="21"/>
      <c r="C28" s="70">
        <f t="shared" ref="C28:H28" si="8">C6+C10+C13+C16+C19+C22+C25</f>
        <v>656133</v>
      </c>
      <c r="D28" s="70">
        <f t="shared" si="8"/>
        <v>656225</v>
      </c>
      <c r="E28" s="70">
        <f t="shared" si="8"/>
        <v>656318</v>
      </c>
      <c r="F28" s="70">
        <f t="shared" si="8"/>
        <v>133935</v>
      </c>
      <c r="G28" s="70">
        <f t="shared" si="8"/>
        <v>207</v>
      </c>
      <c r="H28" s="70">
        <f t="shared" si="8"/>
        <v>2102818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DA7E1-93BB-4471-ADE7-B975CD20A78F}">
  <dimension ref="A1:J20"/>
  <sheetViews>
    <sheetView tabSelected="1" workbookViewId="0">
      <selection activeCell="J8" sqref="J8"/>
    </sheetView>
  </sheetViews>
  <sheetFormatPr defaultRowHeight="14.45"/>
  <cols>
    <col min="1" max="1" width="21" bestFit="1" customWidth="1"/>
    <col min="2" max="2" width="16.85546875" customWidth="1"/>
    <col min="3" max="3" width="14.28515625" customWidth="1"/>
    <col min="4" max="4" width="15.42578125" customWidth="1"/>
    <col min="5" max="5" width="14.7109375" bestFit="1" customWidth="1"/>
    <col min="6" max="6" width="14.42578125" customWidth="1"/>
    <col min="7" max="7" width="13.7109375" customWidth="1"/>
    <col min="8" max="8" width="15.28515625" customWidth="1"/>
    <col min="9" max="9" width="12.140625" bestFit="1" customWidth="1"/>
    <col min="10" max="10" width="14" customWidth="1"/>
  </cols>
  <sheetData>
    <row r="1" spans="1:10" ht="17.45">
      <c r="A1" s="72" t="s">
        <v>60</v>
      </c>
      <c r="B1" s="73"/>
      <c r="C1" s="74" t="s">
        <v>48</v>
      </c>
      <c r="D1" s="74" t="s">
        <v>48</v>
      </c>
      <c r="E1" s="74" t="s">
        <v>48</v>
      </c>
      <c r="F1" s="74" t="s">
        <v>48</v>
      </c>
      <c r="G1" s="74" t="s">
        <v>48</v>
      </c>
      <c r="H1" s="75" t="s">
        <v>48</v>
      </c>
      <c r="I1" s="1"/>
      <c r="J1" s="1"/>
    </row>
    <row r="2" spans="1:10">
      <c r="A2" s="76" t="s">
        <v>1</v>
      </c>
      <c r="B2" s="77" t="s">
        <v>2</v>
      </c>
      <c r="C2" s="77" t="s">
        <v>3</v>
      </c>
      <c r="D2" s="77" t="s">
        <v>4</v>
      </c>
      <c r="E2" s="77" t="s">
        <v>5</v>
      </c>
      <c r="F2" s="77" t="s">
        <v>6</v>
      </c>
      <c r="G2" s="78" t="s">
        <v>7</v>
      </c>
      <c r="H2" s="79" t="s">
        <v>8</v>
      </c>
      <c r="I2" s="1"/>
      <c r="J2" s="1"/>
    </row>
    <row r="3" spans="1:10" ht="27.95">
      <c r="A3" s="80" t="s">
        <v>9</v>
      </c>
      <c r="B3" s="81" t="s">
        <v>61</v>
      </c>
      <c r="C3" s="82">
        <f>SUM('Building Electrification'!C6+Geothermal!C6+Trees!C7+Solar!C6+'EV Fleet'!C6)</f>
        <v>41359</v>
      </c>
      <c r="D3" s="82">
        <f>SUM('Building Electrification'!D6+Geothermal!D6+Trees!D7+Solar!D6+'EV Fleet'!D6)</f>
        <v>41892</v>
      </c>
      <c r="E3" s="82">
        <f>SUM('Building Electrification'!E6+Geothermal!E6+Trees!E7+Solar!E6+'EV Fleet'!E6)</f>
        <v>43153</v>
      </c>
      <c r="F3" s="82">
        <f>SUM('Building Electrification'!F6+Geothermal!F6+Trees!F7+Solar!F6+'EV Fleet'!F6)</f>
        <v>40390</v>
      </c>
      <c r="G3" s="82">
        <f>SUM('Building Electrification'!G6+Geothermal!G6+Trees!G7+Solar!G6+'EV Fleet'!G6)</f>
        <v>39466</v>
      </c>
      <c r="H3" s="83">
        <f>SUM(C3:G3)</f>
        <v>206260</v>
      </c>
      <c r="I3" s="2"/>
      <c r="J3" s="1"/>
    </row>
    <row r="4" spans="1:10" ht="27.95">
      <c r="A4" s="84" t="s">
        <v>48</v>
      </c>
      <c r="B4" s="81" t="s">
        <v>62</v>
      </c>
      <c r="C4" s="82">
        <f>SUM('Building Electrification'!C10,Geothermal!C10,Trees!C12,Solar!C10,'EV Fleet'!C10)</f>
        <v>19978</v>
      </c>
      <c r="D4" s="82">
        <f>SUM('Building Electrification'!D10,Geothermal!D10,Trees!D12,Solar!D10,'EV Fleet'!D10)</f>
        <v>20295</v>
      </c>
      <c r="E4" s="82">
        <f>SUM('Building Electrification'!E10,Geothermal!E10,Trees!E12,Solar!E10,'EV Fleet'!E10)</f>
        <v>20900</v>
      </c>
      <c r="F4" s="82">
        <f>SUM('Building Electrification'!F10,Geothermal!F10,Trees!F12,Solar!F10,'EV Fleet'!F10)</f>
        <v>19458</v>
      </c>
      <c r="G4" s="82">
        <f>SUM('Building Electrification'!G10,Geothermal!G10,Trees!G12,Solar!G10,'EV Fleet'!G10)</f>
        <v>18969</v>
      </c>
      <c r="H4" s="83">
        <f>SUM(C4:G4)</f>
        <v>99600</v>
      </c>
      <c r="I4" s="2"/>
      <c r="J4" s="1"/>
    </row>
    <row r="5" spans="1:10">
      <c r="A5" s="84" t="s">
        <v>48</v>
      </c>
      <c r="B5" s="81" t="s">
        <v>63</v>
      </c>
      <c r="C5" s="85">
        <f>SUM('Building Electrification'!C13,Geothermal!C13,Trees!C14,Solar!C13,'EV Fleet'!C13)</f>
        <v>0</v>
      </c>
      <c r="D5" s="85">
        <f>SUM('Building Electrification'!D13,Geothermal!D13,Trees!D14,Solar!D13,'EV Fleet'!D13)</f>
        <v>0</v>
      </c>
      <c r="E5" s="85">
        <f>SUM('Building Electrification'!E13,Geothermal!E13,Trees!E14,Solar!E13,'EV Fleet'!E13)</f>
        <v>0</v>
      </c>
      <c r="F5" s="85">
        <f>SUM('Building Electrification'!F13,Geothermal!F13,Trees!F14,Solar!F13,'EV Fleet'!F13)</f>
        <v>0</v>
      </c>
      <c r="G5" s="85">
        <f>SUM('Building Electrification'!G13,Geothermal!G13,Trees!G14,Solar!G13,'EV Fleet'!G13)</f>
        <v>0</v>
      </c>
      <c r="H5" s="83">
        <f t="shared" ref="H5:H9" si="0">SUM(C5:G5)</f>
        <v>0</v>
      </c>
      <c r="I5" s="2"/>
      <c r="J5" s="1"/>
    </row>
    <row r="6" spans="1:10" ht="27.95">
      <c r="A6" s="84" t="s">
        <v>48</v>
      </c>
      <c r="B6" s="81" t="s">
        <v>64</v>
      </c>
      <c r="C6" s="82">
        <f>SUM('Building Electrification'!C16,Geothermal!C16,Trees!C16,Solar!C16,'EV Fleet'!C16)</f>
        <v>640000</v>
      </c>
      <c r="D6" s="82">
        <f>SUM('Building Electrification'!D16,Geothermal!D16,Trees!D16,Solar!D16,'EV Fleet'!D16)</f>
        <v>640000</v>
      </c>
      <c r="E6" s="82">
        <f>SUM('Building Electrification'!E16,Geothermal!E16,Trees!E16,Solar!E16,'EV Fleet'!E16)</f>
        <v>840000</v>
      </c>
      <c r="F6" s="82">
        <f>SUM('Building Electrification'!F16,Geothermal!F16,Trees!F16,Solar!F16,'EV Fleet'!F16)</f>
        <v>128000</v>
      </c>
      <c r="G6" s="82">
        <f>SUM('Building Electrification'!G16,Geothermal!G16,Trees!G16,Solar!G16,'EV Fleet'!G16)</f>
        <v>0</v>
      </c>
      <c r="H6" s="83">
        <f>SUM(C6:G6)</f>
        <v>2248000</v>
      </c>
      <c r="I6" s="2"/>
      <c r="J6" s="1"/>
    </row>
    <row r="7" spans="1:10">
      <c r="A7" s="84" t="s">
        <v>48</v>
      </c>
      <c r="B7" s="81" t="s">
        <v>65</v>
      </c>
      <c r="C7" s="85">
        <f>SUM('Building Electrification'!C19,Geothermal!C19,Trees!C19,Solar!C19,'EV Fleet'!C19)</f>
        <v>13100</v>
      </c>
      <c r="D7" s="85">
        <f>SUM('Building Electrification'!D19,Geothermal!D19,Trees!D19,Solar!D19,'EV Fleet'!D19)</f>
        <v>33100</v>
      </c>
      <c r="E7" s="85">
        <f>SUM('Building Electrification'!E19,Geothermal!E19,Trees!E19,Solar!E19,'EV Fleet'!E19)</f>
        <v>33100</v>
      </c>
      <c r="F7" s="85">
        <f>SUM('Building Electrification'!F19,Geothermal!F19,Trees!F19,Solar!F19,'EV Fleet'!F19)</f>
        <v>22620</v>
      </c>
      <c r="G7" s="85">
        <f>SUM('Building Electrification'!G19,Geothermal!G19,Trees!G19,Solar!G19,'EV Fleet'!G19)</f>
        <v>20000</v>
      </c>
      <c r="H7" s="83">
        <f t="shared" si="0"/>
        <v>121920</v>
      </c>
      <c r="I7" s="2"/>
      <c r="J7" s="1"/>
    </row>
    <row r="8" spans="1:10" ht="27.95">
      <c r="A8" s="84" t="s">
        <v>48</v>
      </c>
      <c r="B8" s="81" t="s">
        <v>66</v>
      </c>
      <c r="C8" s="85">
        <f>SUM('Building Electrification'!C22,Geothermal!C22,Trees!C23,Solar!C22,'EV Fleet'!C22)</f>
        <v>853350</v>
      </c>
      <c r="D8" s="85">
        <f>SUM('Building Electrification'!D22,Geothermal!D22,Trees!D23,Solar!D22,'EV Fleet'!D22)</f>
        <v>2337775</v>
      </c>
      <c r="E8" s="85">
        <f>SUM('Building Electrification'!E22,Geothermal!E22,Trees!E23,Solar!E22,'EV Fleet'!E22)</f>
        <v>656001</v>
      </c>
      <c r="F8" s="85">
        <f>SUM('Building Electrification'!F22,Geothermal!F22,Trees!F23,Solar!F22,'EV Fleet'!F22)</f>
        <v>471600</v>
      </c>
      <c r="G8" s="85">
        <f>SUM('Building Electrification'!G22,Geothermal!G22,Trees!G23,Solar!G22,'EV Fleet'!G22)</f>
        <v>248350</v>
      </c>
      <c r="H8" s="83">
        <f t="shared" si="0"/>
        <v>4567076</v>
      </c>
      <c r="I8" s="2"/>
      <c r="J8" s="1"/>
    </row>
    <row r="9" spans="1:10">
      <c r="A9" s="84" t="s">
        <v>48</v>
      </c>
      <c r="B9" s="81" t="s">
        <v>67</v>
      </c>
      <c r="C9" s="82">
        <f>SUM('Building Electrification'!C25,Geothermal!C25,Trees!C26,Solar!C25,'EV Fleet'!C25)</f>
        <v>224000</v>
      </c>
      <c r="D9" s="82">
        <f>SUM('Building Electrification'!D25,Geothermal!D25,Trees!D26,Solar!D25,'EV Fleet'!D25)</f>
        <v>417700</v>
      </c>
      <c r="E9" s="82">
        <f>SUM('Building Electrification'!E25,Geothermal!E25,Trees!E26,Solar!E25,'EV Fleet'!E25)</f>
        <v>417700</v>
      </c>
      <c r="F9" s="82">
        <f>SUM('Building Electrification'!F25,Geothermal!F25,Trees!F26,Solar!F25,'EV Fleet'!F25)</f>
        <v>417700</v>
      </c>
      <c r="G9" s="82">
        <f>SUM('Building Electrification'!G25,Geothermal!G25,Trees!G26,Solar!G25,'EV Fleet'!G25)</f>
        <v>417700</v>
      </c>
      <c r="H9" s="83">
        <f t="shared" si="0"/>
        <v>1894800</v>
      </c>
      <c r="I9" s="2"/>
      <c r="J9" s="1"/>
    </row>
    <row r="10" spans="1:10">
      <c r="A10" s="86" t="s">
        <v>48</v>
      </c>
      <c r="B10" s="87" t="s">
        <v>68</v>
      </c>
      <c r="C10" s="88">
        <f t="shared" ref="C10:G10" si="1">SUM(C3:C9)</f>
        <v>1791787</v>
      </c>
      <c r="D10" s="88">
        <f t="shared" si="1"/>
        <v>3490762</v>
      </c>
      <c r="E10" s="88">
        <f t="shared" si="1"/>
        <v>2010854</v>
      </c>
      <c r="F10" s="88">
        <f t="shared" si="1"/>
        <v>1099768</v>
      </c>
      <c r="G10" s="88">
        <f t="shared" si="1"/>
        <v>744485</v>
      </c>
      <c r="H10" s="89">
        <f>SUM(H3:H9)</f>
        <v>9137656</v>
      </c>
      <c r="I10" s="1"/>
      <c r="J10" s="1"/>
    </row>
    <row r="11" spans="1:10">
      <c r="A11" s="9"/>
      <c r="B11" s="9"/>
      <c r="C11" s="90"/>
      <c r="D11" s="9"/>
      <c r="E11" s="9"/>
      <c r="F11" s="9"/>
      <c r="G11" s="9"/>
      <c r="H11" s="90"/>
      <c r="I11" s="1"/>
      <c r="J11" s="1"/>
    </row>
    <row r="12" spans="1:10">
      <c r="A12" s="9"/>
      <c r="B12" s="45" t="s">
        <v>69</v>
      </c>
      <c r="C12" s="91" t="s">
        <v>70</v>
      </c>
      <c r="D12" s="92"/>
      <c r="E12" s="92"/>
      <c r="F12" s="92"/>
      <c r="G12" s="92"/>
      <c r="H12" s="9"/>
      <c r="I12" s="1"/>
      <c r="J12" s="1"/>
    </row>
    <row r="13" spans="1:10">
      <c r="A13" s="9"/>
      <c r="B13" s="93" t="s">
        <v>71</v>
      </c>
      <c r="C13" s="91">
        <f>C10/4</f>
        <v>447946.75</v>
      </c>
      <c r="D13" s="9"/>
      <c r="E13" s="9"/>
      <c r="F13" s="9"/>
      <c r="G13" s="65"/>
      <c r="H13" s="9"/>
      <c r="I13" s="1"/>
      <c r="J13" s="1"/>
    </row>
    <row r="14" spans="1:10">
      <c r="A14" s="9"/>
      <c r="B14" s="93" t="s">
        <v>72</v>
      </c>
      <c r="C14" s="91">
        <f>C13</f>
        <v>447946.75</v>
      </c>
      <c r="D14" s="9"/>
      <c r="E14" s="94"/>
      <c r="F14" s="94"/>
      <c r="G14" s="94"/>
      <c r="H14" s="94"/>
      <c r="I14" s="4"/>
      <c r="J14" s="4"/>
    </row>
    <row r="15" spans="1:10">
      <c r="A15" s="9"/>
      <c r="B15" s="93" t="s">
        <v>73</v>
      </c>
      <c r="C15" s="91">
        <f>C14</f>
        <v>447946.75</v>
      </c>
      <c r="D15" s="9"/>
      <c r="E15" s="94"/>
      <c r="F15" s="94"/>
      <c r="G15" s="94"/>
      <c r="H15" s="94"/>
      <c r="I15" s="4"/>
      <c r="J15" s="1"/>
    </row>
    <row r="16" spans="1:10">
      <c r="A16" s="9"/>
      <c r="B16" s="93" t="s">
        <v>74</v>
      </c>
      <c r="C16" s="91">
        <f>C15</f>
        <v>447946.75</v>
      </c>
      <c r="D16" s="9"/>
      <c r="E16" s="94"/>
      <c r="F16" s="9"/>
      <c r="G16" s="9"/>
      <c r="H16" s="9"/>
      <c r="I16" s="1"/>
      <c r="J16" s="1"/>
    </row>
    <row r="17" spans="2:5">
      <c r="B17" s="5"/>
      <c r="C17" s="2"/>
      <c r="D17" s="1"/>
      <c r="E17" s="4"/>
    </row>
    <row r="18" spans="2:5">
      <c r="B18" s="5"/>
      <c r="C18" s="2"/>
      <c r="D18" s="1"/>
      <c r="E18" s="4"/>
    </row>
    <row r="19" spans="2:5">
      <c r="B19" s="5"/>
      <c r="C19" s="3"/>
      <c r="D19" s="1"/>
      <c r="E19" s="1"/>
    </row>
    <row r="20" spans="2:5">
      <c r="B20" s="1"/>
      <c r="C20" s="2"/>
      <c r="D20" s="1"/>
      <c r="E2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City of Boise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 Brooks</dc:creator>
  <cp:keywords/>
  <dc:description/>
  <cp:lastModifiedBy>Wil Gehl</cp:lastModifiedBy>
  <cp:revision/>
  <dcterms:created xsi:type="dcterms:W3CDTF">2024-03-19T17:15:22Z</dcterms:created>
  <dcterms:modified xsi:type="dcterms:W3CDTF">2024-03-26T19:06:48Z</dcterms:modified>
  <cp:category/>
  <cp:contentStatus/>
</cp:coreProperties>
</file>