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https://calrecycle-my.sharepoint.com/personal/brandy_hunt_calrecycle_ca_gov/Documents/Documents/"/>
    </mc:Choice>
  </mc:AlternateContent>
  <xr:revisionPtr revIDLastSave="0" documentId="8_{EDEFD072-67E8-4303-939F-C1FD0EEAD03A}" xr6:coauthVersionLast="47" xr6:coauthVersionMax="47" xr10:uidLastSave="{00000000-0000-0000-0000-000000000000}"/>
  <bookViews>
    <workbookView xWindow="28680" yWindow="-120" windowWidth="29040" windowHeight="15720" tabRatio="665" xr2:uid="{AAC398A2-E95D-4231-A920-55B8B1C73F3F}"/>
  </bookViews>
  <sheets>
    <sheet name="CA Budget " sheetId="16" r:id="rId1"/>
    <sheet name="Incomplete - Comment Log table" sheetId="6" state="hidden" r:id="rId2"/>
    <sheet name="Standardized Terms" sheetId="5" state="hidden" r:id="rId3"/>
  </sheets>
  <definedNames>
    <definedName name="_xlnm._FilterDatabase" localSheetId="0" hidden="1">'CA Budget '!#REF!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3" i="16" l="1"/>
  <c r="D33" i="16"/>
  <c r="E33" i="16"/>
  <c r="B33" i="16"/>
  <c r="C16" i="16"/>
  <c r="D16" i="16"/>
  <c r="E16" i="16"/>
  <c r="B16" i="16"/>
  <c r="B12" i="16"/>
  <c r="C11" i="16"/>
  <c r="D11" i="16"/>
  <c r="E11" i="16"/>
  <c r="B11" i="16"/>
  <c r="C8" i="16"/>
  <c r="D8" i="16"/>
  <c r="E8" i="16"/>
  <c r="B8" i="16"/>
  <c r="C7" i="16"/>
  <c r="D7" i="16"/>
  <c r="E7" i="16"/>
  <c r="B7" i="16"/>
  <c r="C6" i="16"/>
  <c r="D6" i="16"/>
  <c r="E6" i="16"/>
  <c r="B6" i="16"/>
  <c r="C5" i="16"/>
  <c r="D5" i="16"/>
  <c r="E5" i="16"/>
  <c r="B5" i="16"/>
  <c r="F9" i="16" l="1"/>
  <c r="E9" i="16" l="1"/>
  <c r="D9" i="16"/>
  <c r="C9" i="16"/>
  <c r="B9" i="16"/>
  <c r="G6" i="16"/>
  <c r="G7" i="16"/>
  <c r="G8" i="16"/>
  <c r="G5" i="16"/>
  <c r="G16" i="16" l="1"/>
  <c r="G9" i="16"/>
  <c r="G13" i="16" l="1"/>
  <c r="C20" i="16" l="1"/>
  <c r="C23" i="16"/>
  <c r="G22" i="16"/>
  <c r="D30" i="16"/>
  <c r="E30" i="16"/>
  <c r="C30" i="16"/>
  <c r="B30" i="16"/>
  <c r="G24" i="16"/>
  <c r="G28" i="16"/>
  <c r="D23" i="16"/>
  <c r="E23" i="16"/>
  <c r="B23" i="16"/>
  <c r="D20" i="16"/>
  <c r="E20" i="16"/>
  <c r="B20" i="16"/>
  <c r="C17" i="16" l="1"/>
  <c r="C27" i="16"/>
  <c r="E17" i="16"/>
  <c r="D17" i="16"/>
  <c r="G20" i="16"/>
  <c r="B17" i="16"/>
  <c r="D27" i="16"/>
  <c r="E27" i="16"/>
  <c r="B27" i="16"/>
  <c r="G29" i="16"/>
  <c r="G23" i="16"/>
  <c r="G30" i="16"/>
  <c r="G12" i="16" l="1"/>
  <c r="C14" i="16"/>
  <c r="C34" i="16" s="1"/>
  <c r="E14" i="16"/>
  <c r="E34" i="16" s="1"/>
  <c r="D14" i="16"/>
  <c r="D34" i="16" s="1"/>
  <c r="G11" i="16"/>
  <c r="B14" i="16"/>
  <c r="G27" i="16"/>
  <c r="G17" i="16"/>
  <c r="C35" i="16" l="1"/>
  <c r="E35" i="16"/>
  <c r="D35" i="16"/>
  <c r="G14" i="16"/>
  <c r="B34" i="16" l="1"/>
  <c r="G33" i="16"/>
  <c r="G34" i="16" l="1"/>
  <c r="B35" i="16"/>
  <c r="G35" i="16" s="1"/>
</calcChain>
</file>

<file path=xl/sharedStrings.xml><?xml version="1.0" encoding="utf-8"?>
<sst xmlns="http://schemas.openxmlformats.org/spreadsheetml/2006/main" count="147" uniqueCount="89">
  <si>
    <t xml:space="preserve">CPRG Planning Grant </t>
  </si>
  <si>
    <t xml:space="preserve">Budget Narrative </t>
  </si>
  <si>
    <t> </t>
  </si>
  <si>
    <t xml:space="preserve"> Year 1  </t>
  </si>
  <si>
    <t xml:space="preserve"> Year 2  </t>
  </si>
  <si>
    <t xml:space="preserve"> Year 3 </t>
  </si>
  <si>
    <t xml:space="preserve"> Year 4  </t>
  </si>
  <si>
    <t xml:space="preserve"> Total </t>
  </si>
  <si>
    <t xml:space="preserve"> Personnel </t>
  </si>
  <si>
    <t>1 FTE Senior Environmental Scientist (Sup)</t>
  </si>
  <si>
    <t>The Senior Enviornmental Scientitst (Supervisor) will supervise the subject matter experts (ES staff). Prioritize competing projects based on establishing project goals and timelines. Coordinate the workload and develop work plans to direct the activities of staff towards the accomplishment of program goals. Lead staff to evaluate the climate impacts of competing organic waste management strategies, including the development of complex calculations necessary to support policy initiatives. Coordinate technical analyses in support of the grant program.</t>
  </si>
  <si>
    <t>3 FTE Environmental Scientist</t>
  </si>
  <si>
    <t xml:space="preserve">The ES positions will provide subject matter expertise for development of the program and throughout the grant term. These tasks include providing technical and scientific input to develop grant scoring criteria, eligibility, procedures, and standards. Participate in technical and scientific expert review of applications received, including milestones, budget, diversion from landfills, Greenhouse Gas benefits, disadvantaged community impacts, and estimated project outcomes.  Apply scientific methods and principles to analyze the GHG emission reductions, tons diverted from landfills, and the efficiency for processes submitted in the grant applications that include the production of renewable energy, fertilizers, soil amendments, recycled content products, and secondary chemicals or products. Set up necessary data tracking and reporting procedures for the project.  Participate in the scoring of grant applications, including working collaboratively with other members of the scoring team, utilizing established scoring criteria and established processes. Measure project performance against established scientifically valid standards and reporting requirements to ensure successful implementation of approved projects and to validate that the projects have achieved the greenhouse gas reductions projected.  Review subrecipient quarterly reports and complete USEPA reporting requirements.   
</t>
  </si>
  <si>
    <t>1 FTE Staff Services Manager I</t>
  </si>
  <si>
    <t xml:space="preserve">The Staff Services Manager I will supervise the Associtate Governmental Program Analysts that serve as grant managers. This position will monitor and coordinate program implementation activities of the grant staff, to ensure that program objectives are achieved. Oversees planning and implementation of all aspects of the grant ensuring fiscal integrity of all grant agreements, reimbursements, and the appropriate protection of funds. Establishes priorities for and coordinate program activities, track major milestones and due dates, and review work products for completeness and accuracy. Participates in workgroups to develop criteria and application package, managing workload, ensuring deadlines are met, reviews, and approves payment requests, and leads criterial project review meetings. Approve payment requests and reports after Grant Manager review. </t>
  </si>
  <si>
    <t>3 FTE Associate Governmental Program Analyst</t>
  </si>
  <si>
    <t xml:space="preserve">The Associate Governmental Program Analysts will participate in workgroups to develop grant criteria and application materials. Evaluates and scores submitted applications to determined sub-awards.  AGPAs will perform day-to-day grant management tasks for assigned subrecipient projects; review and understand pertinent grant agreement documents specific to the program to ensure appropriate grant expenditure approvals are made; review and approve Expenditure Itemization Summaries/Payment Request packages for payment; ensure compliance with the Grant Agreement (e.g., Procedures and Requirements and Terms and Conditions); review and approve progress reports, final reports, and final project payment requests; conduct site visits and communicate on a timely basis with subrecipients on assigned project portfolios. Collects quarterly qualitative and quantitative performance data from each subrecipient, culminating in a Final Report at the end of the grant term. Will submit semi-annual reporting to USEPA and final report information following the end the of the performance period.   </t>
  </si>
  <si>
    <t xml:space="preserve">  TOTAL PERSONNEL </t>
  </si>
  <si>
    <t xml:space="preserve"> Fringe Benefits </t>
  </si>
  <si>
    <t>OASDI and Medicare</t>
  </si>
  <si>
    <t>Benefit percentages include Medicare (1.45% of salary); Old-age, survivors, and disability insurance  (6.2% of salary) based on California Department of Finance's Budget Letter 23-22</t>
  </si>
  <si>
    <t>State contribution to retirement</t>
  </si>
  <si>
    <t>State contribution to retirement is based on Budget Letter 23-22</t>
  </si>
  <si>
    <t>Health Benefits</t>
  </si>
  <si>
    <t xml:space="preserve">Health benefits are based on the State's contribution to family coverage per the California Public Employees' Retirement System (assessed May, 2023): https://www.calpers.ca.gov/page/active-members/health-benefits/plans-and-rates </t>
  </si>
  <si>
    <t xml:space="preserve"> TOTAL FRINGE BENEFITS  </t>
  </si>
  <si>
    <t xml:space="preserve"> Travel </t>
  </si>
  <si>
    <t>Travel for 8 employees at ($2750 *8)</t>
  </si>
  <si>
    <t>CalRecycle set a not to exceed the amount for travel totaling $2,880 per year. This travel includes site visits across the State of California at the beginning and end of the grant term. Travel rates are based on the California Department of Human Resources negotiated Allowances and Travel Reimbursement Rates; rates may vary per Union Memoranda of Understanding. Information on travel rates can be found at the following URL: https://hrmanual.calhr.ca.gov/Home/ManualItem/1/2201</t>
  </si>
  <si>
    <t xml:space="preserve"> TOTAL TRAVEL </t>
  </si>
  <si>
    <t xml:space="preserve"> Equipment </t>
  </si>
  <si>
    <t xml:space="preserve"> TOTAL EQUIPMENT </t>
  </si>
  <si>
    <t xml:space="preserve"> Supplies </t>
  </si>
  <si>
    <t xml:space="preserve"> TOTAL SUPPLIES </t>
  </si>
  <si>
    <t xml:space="preserve"> Contractual </t>
  </si>
  <si>
    <t xml:space="preserve"> TOTAL CONTRACTUAL </t>
  </si>
  <si>
    <t xml:space="preserve"> Other </t>
  </si>
  <si>
    <t>Sub Awards for organics projects</t>
  </si>
  <si>
    <t xml:space="preserve"> TOTAL OTHER </t>
  </si>
  <si>
    <t xml:space="preserve"> Indirect Charges </t>
  </si>
  <si>
    <t xml:space="preserve">Indirect Cost Rate = 47%  </t>
  </si>
  <si>
    <t xml:space="preserve">Indirect costs were calculated using Method A under the State Administrative Manual Section 9213.1. The methodology includes costs for general administration, budgeting, accounting, business services, training and legal. </t>
  </si>
  <si>
    <t xml:space="preserve"> (Indirect Rate x Personnel = Indirect Costs) </t>
  </si>
  <si>
    <t xml:space="preserve"> TOTAL INDIRECT </t>
  </si>
  <si>
    <t xml:space="preserve"> TOTAL FUNDING </t>
  </si>
  <si>
    <t>Difference in total is due to rounding</t>
  </si>
  <si>
    <t>Media:</t>
  </si>
  <si>
    <t>NPM:</t>
  </si>
  <si>
    <t>Regional Division:</t>
  </si>
  <si>
    <t>EPA Goal:</t>
  </si>
  <si>
    <t>EPA Objective:</t>
  </si>
  <si>
    <t>Workplan Component</t>
  </si>
  <si>
    <t>Commitment FY</t>
  </si>
  <si>
    <t>Workplan Commitment</t>
  </si>
  <si>
    <t>Commitment Comment</t>
  </si>
  <si>
    <t>Outcome</t>
  </si>
  <si>
    <t>Status</t>
  </si>
  <si>
    <t>Status Comment</t>
  </si>
  <si>
    <t>EPA Comment</t>
  </si>
  <si>
    <t>State Comment</t>
  </si>
  <si>
    <t>Comment Date</t>
  </si>
  <si>
    <t>Target Completion</t>
  </si>
  <si>
    <t>Air &amp; Radiation</t>
  </si>
  <si>
    <t>OAR</t>
  </si>
  <si>
    <t>ARD</t>
  </si>
  <si>
    <t>Goal 1 - Core Mission</t>
  </si>
  <si>
    <t>Objective 1.1 – Improve Air Quality</t>
  </si>
  <si>
    <t>Ozone, PM2.5, PM10, and CO</t>
  </si>
  <si>
    <t>FY18</t>
  </si>
  <si>
    <t>Continue participation in EPA's AIRNOW program. Submit real-time pollutant data and provide forecasts and alerts. By March 1, 2018, work with EPA to enable Twitter and real-time notification features of EnviroFlash. Attend R1 air quality outreach and forecasting workshop, if held, either in person or remotely. Attend EPA's National Air Quality Conference. (FY'18-19 DRAFT OAR NPM Guidance: NAAQS, 2.1.1.3 Other, #1; and Ambient Air Monitoring for Criteria Pollutants, 2.4.1, #8)</t>
  </si>
  <si>
    <t>FY19</t>
  </si>
  <si>
    <t>For all future revisions to the SIP, work to implement the recommendations in the final Standard Operating Procedures document developed by EPA Region 1 and the New England states.</t>
  </si>
  <si>
    <t>Complete</t>
  </si>
  <si>
    <t>NH will implement these recommendations</t>
  </si>
  <si>
    <t>Standardized Term</t>
  </si>
  <si>
    <t>Definition</t>
  </si>
  <si>
    <t>Also Known As</t>
  </si>
  <si>
    <t>A negotiated set or group of work plan commitments established in the grant agreement. A work plan may have one or more work plan components</t>
  </si>
  <si>
    <t>Program Area</t>
  </si>
  <si>
    <t>The outputs and outcomes associated with each work plan component, as established in the grant agreement</t>
  </si>
  <si>
    <t>Activity</t>
  </si>
  <si>
    <t>Planned Accomplishments/Requirements</t>
  </si>
  <si>
    <t>Output</t>
  </si>
  <si>
    <t xml:space="preserve">Status </t>
  </si>
  <si>
    <t>Short defined list of status options. Detailed status information can be captured in the comment field</t>
  </si>
  <si>
    <t>Comment</t>
  </si>
  <si>
    <t>Subcomponent</t>
  </si>
  <si>
    <t>a subgrouping of commitments under a larger workplan component</t>
  </si>
  <si>
    <t>Related Measure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</si>
</sst>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
    <numFmt numFmtId="165" formatCode="_(&quot;$&quot;* #,##0_);_(&quot;$&quot;* \(#,##0\);_(&quot;$&quot;* &quot;-&quot;??_);_(@_)"/>
  </numFmts>
  <fonts count="21" x14ac:knownFonts="1">
    <font>
      <sz val="11"/>
      <color theme="1"/>
      <name val="Calibri"/>
      <family val="2"/>
      <scheme val="minor"/>
    </font>
    <font>
      <sz val="12"/>
      <color theme="1"/>
      <name val="Arial"/>
      <family val="2"/>
    </font>
    <font>
      <b/>
      <sz val="12"/>
      <color theme="0"/>
      <name val="Calibri"/>
      <family val="2"/>
      <scheme val="minor"/>
    </font>
    <font>
      <b/>
      <sz val="11"/>
      <color theme="0"/>
      <name val="Calibri"/>
      <family val="2"/>
      <scheme val="minor"/>
    </font>
    <font>
      <b/>
      <sz val="11"/>
      <color theme="1"/>
      <name val="Calibri"/>
      <family val="2"/>
      <scheme val="minor"/>
    </font>
    <font>
      <b/>
      <sz val="12"/>
      <color theme="1"/>
      <name val="Calibri"/>
      <family val="2"/>
      <scheme val="minor"/>
    </font>
    <font>
      <b/>
      <sz val="11"/>
      <color theme="2"/>
      <name val="Calibri"/>
      <family val="2"/>
      <scheme val="minor"/>
    </font>
    <font>
      <sz val="10.5"/>
      <color theme="1"/>
      <name val="Calibri"/>
      <family val="2"/>
      <scheme val="minor"/>
    </font>
    <font>
      <sz val="12"/>
      <color theme="1"/>
      <name val="Calibri"/>
      <family val="2"/>
      <scheme val="minor"/>
    </font>
    <font>
      <sz val="11"/>
      <color theme="1"/>
      <name val="Calibri"/>
      <family val="2"/>
      <scheme val="minor"/>
    </font>
    <font>
      <i/>
      <sz val="10.5"/>
      <color theme="1"/>
      <name val="Calibri"/>
      <family val="2"/>
      <scheme val="minor"/>
    </font>
    <font>
      <i/>
      <sz val="11"/>
      <color theme="0"/>
      <name val="Calibri"/>
      <family val="2"/>
      <scheme val="minor"/>
    </font>
    <font>
      <i/>
      <sz val="11"/>
      <color rgb="FF000000"/>
      <name val="Calibri"/>
      <family val="2"/>
      <scheme val="minor"/>
    </font>
    <font>
      <sz val="11"/>
      <color rgb="FF000000"/>
      <name val="Calibri"/>
      <family val="2"/>
      <scheme val="minor"/>
    </font>
    <font>
      <b/>
      <sz val="11"/>
      <color rgb="FF000000"/>
      <name val="Calibri"/>
      <family val="2"/>
      <scheme val="minor"/>
    </font>
    <font>
      <sz val="12"/>
      <color rgb="FF000000"/>
      <name val="Calibri"/>
      <family val="2"/>
      <scheme val="minor"/>
    </font>
    <font>
      <b/>
      <sz val="10"/>
      <color rgb="FF000000"/>
      <name val="Calibri"/>
      <family val="2"/>
      <scheme val="minor"/>
    </font>
    <font>
      <b/>
      <sz val="12"/>
      <color rgb="FF000000"/>
      <name val="Calibri"/>
      <family val="2"/>
      <scheme val="minor"/>
    </font>
    <font>
      <sz val="10"/>
      <color rgb="FF000000"/>
      <name val="Calibri"/>
      <family val="2"/>
      <scheme val="minor"/>
    </font>
    <font>
      <sz val="11"/>
      <name val="Calibri"/>
      <family val="2"/>
      <scheme val="minor"/>
    </font>
    <font>
      <sz val="11"/>
      <color theme="1"/>
      <name val="Arial"/>
      <family val="2"/>
    </font>
  </fonts>
  <fills count="11">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EDF1F9"/>
        <bgColor indexed="64"/>
      </patternFill>
    </fill>
    <fill>
      <patternFill patternType="solid">
        <fgColor rgb="FFFFFFFF"/>
        <bgColor indexed="64"/>
      </patternFill>
    </fill>
    <fill>
      <patternFill patternType="solid">
        <fgColor rgb="FFE6E6E6"/>
        <bgColor rgb="FF000000"/>
      </patternFill>
    </fill>
    <fill>
      <patternFill patternType="solid">
        <fgColor rgb="FFD9D9D9"/>
        <bgColor indexed="64"/>
      </patternFill>
    </fill>
    <fill>
      <patternFill patternType="solid">
        <fgColor rgb="FF757171"/>
        <bgColor indexed="64"/>
      </patternFill>
    </fill>
    <fill>
      <patternFill patternType="solid">
        <fgColor rgb="FF92D050"/>
        <bgColor indexed="64"/>
      </patternFill>
    </fill>
  </fills>
  <borders count="27">
    <border>
      <left/>
      <right/>
      <top/>
      <bottom/>
      <diagonal/>
    </border>
    <border>
      <left style="thin">
        <color theme="4" tint="0.59999389629810485"/>
      </left>
      <right style="thin">
        <color theme="4" tint="0.59999389629810485"/>
      </right>
      <top style="thin">
        <color theme="4" tint="0.59999389629810485"/>
      </top>
      <bottom style="thin">
        <color theme="4" tint="0.59999389629810485"/>
      </bottom>
      <diagonal/>
    </border>
    <border>
      <left style="thin">
        <color theme="4" tint="0.79995117038483843"/>
      </left>
      <right style="thin">
        <color theme="4" tint="0.79995117038483843"/>
      </right>
      <top style="thin">
        <color theme="4" tint="0.79995117038483843"/>
      </top>
      <bottom style="thin">
        <color theme="4" tint="0.79995117038483843"/>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top/>
      <bottom style="thin">
        <color rgb="FF000000"/>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theme="4" tint="0.79995117038483843"/>
      </top>
      <bottom/>
      <diagonal/>
    </border>
    <border>
      <left/>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s>
  <cellStyleXfs count="3">
    <xf numFmtId="0" fontId="0" fillId="0" borderId="0"/>
    <xf numFmtId="44" fontId="9" fillId="0" borderId="0" applyFont="0" applyFill="0" applyBorder="0" applyAlignment="0" applyProtection="0"/>
    <xf numFmtId="9" fontId="9" fillId="0" borderId="0" applyFont="0" applyFill="0" applyBorder="0" applyAlignment="0" applyProtection="0"/>
  </cellStyleXfs>
  <cellXfs count="98">
    <xf numFmtId="0" fontId="0" fillId="0" borderId="0" xfId="0"/>
    <xf numFmtId="0" fontId="4" fillId="0" borderId="0" xfId="0" applyFont="1"/>
    <xf numFmtId="0" fontId="3" fillId="2" borderId="0" xfId="0" applyFont="1" applyFill="1"/>
    <xf numFmtId="0" fontId="0" fillId="4" borderId="0" xfId="0" applyFill="1"/>
    <xf numFmtId="0" fontId="3" fillId="4" borderId="0" xfId="0" applyFont="1" applyFill="1"/>
    <xf numFmtId="0" fontId="5" fillId="0" borderId="0" xfId="0" applyFont="1"/>
    <xf numFmtId="0" fontId="0" fillId="3" borderId="1" xfId="0" applyFill="1" applyBorder="1" applyAlignment="1">
      <alignment vertical="center"/>
    </xf>
    <xf numFmtId="0" fontId="0" fillId="3" borderId="1" xfId="0" applyFill="1" applyBorder="1" applyAlignment="1">
      <alignment vertical="center" wrapText="1"/>
    </xf>
    <xf numFmtId="0" fontId="0" fillId="0" borderId="0" xfId="0" applyAlignment="1">
      <alignment horizontal="left" vertical="center"/>
    </xf>
    <xf numFmtId="0" fontId="0" fillId="5" borderId="1" xfId="0" applyFill="1" applyBorder="1" applyAlignment="1">
      <alignment horizontal="left" vertical="center"/>
    </xf>
    <xf numFmtId="0" fontId="0" fillId="5" borderId="1" xfId="0" applyFill="1" applyBorder="1" applyAlignment="1">
      <alignment horizontal="left" vertical="center" wrapText="1"/>
    </xf>
    <xf numFmtId="0" fontId="6" fillId="4" borderId="0" xfId="0" applyFont="1" applyFill="1"/>
    <xf numFmtId="0" fontId="8" fillId="0" borderId="0" xfId="0" applyFont="1"/>
    <xf numFmtId="0" fontId="0" fillId="0" borderId="0" xfId="0" applyAlignment="1">
      <alignment wrapText="1"/>
    </xf>
    <xf numFmtId="164" fontId="0" fillId="0" borderId="0" xfId="0" applyNumberFormat="1"/>
    <xf numFmtId="0" fontId="7" fillId="0" borderId="0" xfId="0" applyFont="1"/>
    <xf numFmtId="165" fontId="0" fillId="0" borderId="0" xfId="1" applyNumberFormat="1" applyFont="1" applyBorder="1"/>
    <xf numFmtId="0" fontId="7" fillId="6" borderId="0" xfId="0" applyFont="1" applyFill="1"/>
    <xf numFmtId="0" fontId="10" fillId="0" borderId="0" xfId="0" applyFont="1"/>
    <xf numFmtId="0" fontId="2" fillId="9" borderId="2" xfId="0" applyFont="1" applyFill="1" applyBorder="1" applyAlignment="1">
      <alignment horizontal="center" vertical="center" wrapText="1"/>
    </xf>
    <xf numFmtId="0" fontId="0" fillId="6" borderId="0" xfId="0" applyFill="1"/>
    <xf numFmtId="0" fontId="17" fillId="0" borderId="5" xfId="0" applyFont="1" applyBorder="1" applyAlignment="1">
      <alignment wrapText="1"/>
    </xf>
    <xf numFmtId="165" fontId="15" fillId="0" borderId="9" xfId="1" applyNumberFormat="1" applyFont="1" applyBorder="1" applyAlignment="1">
      <alignment wrapText="1"/>
    </xf>
    <xf numFmtId="0" fontId="0" fillId="6" borderId="3" xfId="0" applyFill="1" applyBorder="1" applyAlignment="1">
      <alignment wrapText="1"/>
    </xf>
    <xf numFmtId="0" fontId="13" fillId="0" borderId="5" xfId="0" applyFont="1" applyBorder="1" applyAlignment="1">
      <alignment wrapText="1"/>
    </xf>
    <xf numFmtId="165" fontId="13" fillId="0" borderId="9" xfId="1" applyNumberFormat="1" applyFont="1" applyFill="1" applyBorder="1" applyAlignment="1">
      <alignment wrapText="1"/>
    </xf>
    <xf numFmtId="165" fontId="18" fillId="0" borderId="0" xfId="1" applyNumberFormat="1" applyFont="1" applyFill="1"/>
    <xf numFmtId="165" fontId="18" fillId="0" borderId="17" xfId="1" applyNumberFormat="1" applyFont="1" applyFill="1" applyBorder="1"/>
    <xf numFmtId="0" fontId="0" fillId="0" borderId="3" xfId="0" applyBorder="1" applyAlignment="1">
      <alignment wrapText="1"/>
    </xf>
    <xf numFmtId="0" fontId="13" fillId="7" borderId="5" xfId="0" applyFont="1" applyFill="1" applyBorder="1" applyAlignment="1">
      <alignment wrapText="1"/>
    </xf>
    <xf numFmtId="165" fontId="13" fillId="7" borderId="9" xfId="1" applyNumberFormat="1" applyFont="1" applyFill="1" applyBorder="1" applyAlignment="1">
      <alignment wrapText="1"/>
    </xf>
    <xf numFmtId="165" fontId="18" fillId="7" borderId="10" xfId="1" applyNumberFormat="1" applyFont="1" applyFill="1" applyBorder="1" applyAlignment="1">
      <alignment wrapText="1"/>
    </xf>
    <xf numFmtId="165" fontId="18" fillId="7" borderId="17" xfId="1" applyNumberFormat="1" applyFont="1" applyFill="1" applyBorder="1" applyAlignment="1">
      <alignment wrapText="1"/>
    </xf>
    <xf numFmtId="0" fontId="0" fillId="8" borderId="3" xfId="0" applyFill="1" applyBorder="1" applyAlignment="1">
      <alignment wrapText="1"/>
    </xf>
    <xf numFmtId="0" fontId="14" fillId="0" borderId="5" xfId="0" applyFont="1" applyBorder="1" applyAlignment="1">
      <alignment wrapText="1"/>
    </xf>
    <xf numFmtId="165" fontId="13" fillId="0" borderId="9" xfId="1" applyNumberFormat="1" applyFont="1" applyBorder="1" applyAlignment="1">
      <alignment wrapText="1"/>
    </xf>
    <xf numFmtId="165" fontId="18" fillId="0" borderId="0" xfId="1" applyNumberFormat="1" applyFont="1"/>
    <xf numFmtId="165" fontId="18" fillId="0" borderId="17" xfId="1" applyNumberFormat="1" applyFont="1" applyBorder="1"/>
    <xf numFmtId="0" fontId="12" fillId="0" borderId="21" xfId="0" applyFont="1" applyBorder="1" applyAlignment="1">
      <alignment wrapText="1"/>
    </xf>
    <xf numFmtId="0" fontId="13" fillId="0" borderId="22" xfId="0" applyFont="1" applyBorder="1" applyAlignment="1">
      <alignment wrapText="1"/>
    </xf>
    <xf numFmtId="0" fontId="13" fillId="0" borderId="16" xfId="0" applyFont="1" applyBorder="1" applyAlignment="1">
      <alignment wrapText="1"/>
    </xf>
    <xf numFmtId="165" fontId="13" fillId="0" borderId="6" xfId="1" applyNumberFormat="1" applyFont="1" applyBorder="1" applyAlignment="1">
      <alignment wrapText="1"/>
    </xf>
    <xf numFmtId="165" fontId="13" fillId="0" borderId="14" xfId="1" applyNumberFormat="1" applyFont="1" applyBorder="1"/>
    <xf numFmtId="165" fontId="13" fillId="0" borderId="19" xfId="1" applyNumberFormat="1" applyFont="1" applyBorder="1"/>
    <xf numFmtId="165" fontId="13" fillId="7" borderId="12" xfId="1" applyNumberFormat="1" applyFont="1" applyFill="1" applyBorder="1" applyAlignment="1">
      <alignment wrapText="1"/>
    </xf>
    <xf numFmtId="165" fontId="13" fillId="0" borderId="15" xfId="1" applyNumberFormat="1" applyFont="1" applyBorder="1" applyAlignment="1">
      <alignment wrapText="1"/>
    </xf>
    <xf numFmtId="0" fontId="0" fillId="6" borderId="13" xfId="0" applyFill="1" applyBorder="1" applyAlignment="1">
      <alignment wrapText="1"/>
    </xf>
    <xf numFmtId="0" fontId="0" fillId="0" borderId="0" xfId="0" applyAlignment="1">
      <alignment vertical="top"/>
    </xf>
    <xf numFmtId="10" fontId="13" fillId="0" borderId="12" xfId="2" applyNumberFormat="1" applyFont="1" applyBorder="1" applyAlignment="1">
      <alignment wrapText="1"/>
    </xf>
    <xf numFmtId="0" fontId="0" fillId="0" borderId="6" xfId="0" applyBorder="1"/>
    <xf numFmtId="165" fontId="13" fillId="0" borderId="12" xfId="1" applyNumberFormat="1" applyFont="1" applyFill="1" applyBorder="1" applyAlignment="1">
      <alignment wrapText="1"/>
    </xf>
    <xf numFmtId="165" fontId="13" fillId="0" borderId="6" xfId="1" applyNumberFormat="1" applyFont="1" applyFill="1" applyBorder="1" applyAlignment="1">
      <alignment wrapText="1"/>
    </xf>
    <xf numFmtId="10" fontId="13" fillId="0" borderId="0" xfId="2" applyNumberFormat="1" applyFont="1" applyBorder="1" applyAlignment="1">
      <alignment wrapText="1"/>
    </xf>
    <xf numFmtId="165" fontId="18" fillId="7" borderId="0" xfId="1" applyNumberFormat="1" applyFont="1" applyFill="1" applyBorder="1" applyAlignment="1">
      <alignment wrapText="1"/>
    </xf>
    <xf numFmtId="165" fontId="18" fillId="7" borderId="18" xfId="1" applyNumberFormat="1" applyFont="1" applyFill="1" applyBorder="1" applyAlignment="1">
      <alignment wrapText="1"/>
    </xf>
    <xf numFmtId="165" fontId="13" fillId="0" borderId="6" xfId="1" applyNumberFormat="1" applyFont="1" applyBorder="1"/>
    <xf numFmtId="165" fontId="14" fillId="10" borderId="23" xfId="1" applyNumberFormat="1" applyFont="1" applyFill="1" applyBorder="1" applyAlignment="1">
      <alignment wrapText="1"/>
    </xf>
    <xf numFmtId="0" fontId="0" fillId="0" borderId="6" xfId="0" applyBorder="1" applyAlignment="1">
      <alignment wrapText="1"/>
    </xf>
    <xf numFmtId="0" fontId="13" fillId="0" borderId="6" xfId="0" applyFont="1" applyBorder="1" applyAlignment="1">
      <alignment wrapText="1"/>
    </xf>
    <xf numFmtId="165" fontId="18" fillId="7" borderId="15" xfId="1" applyNumberFormat="1" applyFont="1" applyFill="1" applyBorder="1" applyAlignment="1">
      <alignment wrapText="1"/>
    </xf>
    <xf numFmtId="165" fontId="18" fillId="0" borderId="6" xfId="1" applyNumberFormat="1" applyFont="1" applyBorder="1"/>
    <xf numFmtId="0" fontId="14" fillId="0" borderId="11" xfId="0" applyFont="1" applyBorder="1" applyAlignment="1">
      <alignment wrapText="1"/>
    </xf>
    <xf numFmtId="0" fontId="19" fillId="0" borderId="6" xfId="0" applyFont="1" applyBorder="1" applyAlignment="1">
      <alignment wrapText="1"/>
    </xf>
    <xf numFmtId="9" fontId="13" fillId="0" borderId="9" xfId="2" applyFont="1" applyBorder="1" applyAlignment="1">
      <alignment wrapText="1"/>
    </xf>
    <xf numFmtId="0" fontId="14" fillId="0" borderId="7" xfId="0" applyFont="1" applyBorder="1"/>
    <xf numFmtId="165" fontId="15" fillId="0" borderId="15" xfId="1" applyNumberFormat="1" applyFont="1" applyBorder="1" applyAlignment="1">
      <alignment wrapText="1"/>
    </xf>
    <xf numFmtId="165" fontId="13" fillId="0" borderId="15" xfId="1" applyNumberFormat="1" applyFont="1" applyFill="1" applyBorder="1" applyAlignment="1">
      <alignment wrapText="1"/>
    </xf>
    <xf numFmtId="165" fontId="18" fillId="0" borderId="6" xfId="1" applyNumberFormat="1" applyFont="1" applyFill="1" applyBorder="1"/>
    <xf numFmtId="165" fontId="15" fillId="0" borderId="6" xfId="1" applyNumberFormat="1" applyFont="1" applyBorder="1" applyAlignment="1">
      <alignment wrapText="1"/>
    </xf>
    <xf numFmtId="165" fontId="13" fillId="7" borderId="15" xfId="1" applyNumberFormat="1" applyFont="1" applyFill="1" applyBorder="1" applyAlignment="1">
      <alignment wrapText="1"/>
    </xf>
    <xf numFmtId="165" fontId="13" fillId="7" borderId="6" xfId="1" applyNumberFormat="1" applyFont="1" applyFill="1" applyBorder="1" applyAlignment="1">
      <alignment wrapText="1"/>
    </xf>
    <xf numFmtId="165" fontId="13" fillId="0" borderId="24" xfId="1" applyNumberFormat="1" applyFont="1" applyFill="1" applyBorder="1" applyAlignment="1">
      <alignment wrapText="1"/>
    </xf>
    <xf numFmtId="165" fontId="13" fillId="0" borderId="24" xfId="1" applyNumberFormat="1" applyFont="1" applyBorder="1" applyAlignment="1">
      <alignment wrapText="1"/>
    </xf>
    <xf numFmtId="165" fontId="18" fillId="7" borderId="6" xfId="1" applyNumberFormat="1" applyFont="1" applyFill="1" applyBorder="1" applyAlignment="1">
      <alignment wrapText="1"/>
    </xf>
    <xf numFmtId="165" fontId="13" fillId="0" borderId="8" xfId="1" applyNumberFormat="1" applyFont="1" applyBorder="1"/>
    <xf numFmtId="0" fontId="14" fillId="0" borderId="8" xfId="0" applyFont="1" applyBorder="1"/>
    <xf numFmtId="165" fontId="0" fillId="0" borderId="0" xfId="0" applyNumberFormat="1" applyAlignment="1">
      <alignment wrapText="1"/>
    </xf>
    <xf numFmtId="44" fontId="0" fillId="0" borderId="0" xfId="0" applyNumberFormat="1" applyAlignment="1">
      <alignment wrapText="1"/>
    </xf>
    <xf numFmtId="0" fontId="0" fillId="0" borderId="26" xfId="0" applyBorder="1" applyAlignment="1">
      <alignment wrapText="1"/>
    </xf>
    <xf numFmtId="0" fontId="0" fillId="8" borderId="5" xfId="0" applyFill="1" applyBorder="1" applyAlignment="1">
      <alignment wrapText="1"/>
    </xf>
    <xf numFmtId="0" fontId="1" fillId="0" borderId="6" xfId="0" applyFont="1" applyBorder="1" applyAlignment="1">
      <alignment vertical="center" wrapText="1"/>
    </xf>
    <xf numFmtId="0" fontId="20" fillId="0" borderId="6" xfId="0" applyFont="1" applyBorder="1" applyAlignment="1">
      <alignment wrapText="1"/>
    </xf>
    <xf numFmtId="0" fontId="20" fillId="0" borderId="6" xfId="0" applyFont="1" applyBorder="1" applyAlignment="1">
      <alignment vertical="center" wrapText="1"/>
    </xf>
    <xf numFmtId="0" fontId="7" fillId="0" borderId="0" xfId="0" applyFont="1" applyAlignment="1">
      <alignment vertical="center"/>
    </xf>
    <xf numFmtId="0" fontId="20" fillId="0" borderId="6" xfId="0" applyFont="1" applyBorder="1" applyAlignment="1">
      <alignment vertical="top" wrapText="1"/>
    </xf>
    <xf numFmtId="0" fontId="20" fillId="6" borderId="3" xfId="0" applyFont="1" applyFill="1" applyBorder="1" applyAlignment="1">
      <alignment wrapText="1"/>
    </xf>
    <xf numFmtId="0" fontId="11" fillId="9" borderId="20" xfId="0" applyFont="1" applyFill="1" applyBorder="1" applyAlignment="1">
      <alignment horizontal="left" vertical="center" wrapText="1"/>
    </xf>
    <xf numFmtId="0" fontId="11" fillId="9" borderId="15" xfId="0" applyFont="1" applyFill="1" applyBorder="1" applyAlignment="1">
      <alignment horizontal="left" vertical="center" wrapText="1"/>
    </xf>
    <xf numFmtId="0" fontId="14" fillId="0" borderId="0" xfId="0" applyFont="1" applyAlignment="1">
      <alignment wrapText="1"/>
    </xf>
    <xf numFmtId="0" fontId="15" fillId="0" borderId="4" xfId="0" applyFont="1" applyBorder="1" applyAlignment="1">
      <alignment wrapText="1"/>
    </xf>
    <xf numFmtId="0" fontId="15" fillId="0" borderId="5" xfId="0" applyFont="1" applyBorder="1" applyAlignment="1">
      <alignment wrapText="1"/>
    </xf>
    <xf numFmtId="0" fontId="16" fillId="0" borderId="4" xfId="0" applyFont="1" applyBorder="1" applyAlignment="1">
      <alignment wrapText="1"/>
    </xf>
    <xf numFmtId="0" fontId="16" fillId="0" borderId="5" xfId="0" applyFont="1" applyBorder="1" applyAlignment="1">
      <alignment wrapText="1"/>
    </xf>
    <xf numFmtId="0" fontId="16" fillId="0" borderId="25" xfId="0" applyFont="1" applyBorder="1" applyAlignment="1">
      <alignment wrapText="1"/>
    </xf>
    <xf numFmtId="0" fontId="16" fillId="0" borderId="16" xfId="0" applyFont="1" applyBorder="1" applyAlignment="1">
      <alignment wrapText="1"/>
    </xf>
    <xf numFmtId="0" fontId="16" fillId="0" borderId="24" xfId="0" applyFont="1" applyBorder="1" applyAlignment="1">
      <alignment wrapText="1"/>
    </xf>
    <xf numFmtId="0" fontId="14" fillId="0" borderId="14" xfId="0" applyFont="1" applyBorder="1"/>
    <xf numFmtId="0" fontId="3" fillId="2" borderId="0" xfId="0" applyFont="1" applyFill="1" applyAlignment="1">
      <alignment horizontal="center"/>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dimension ref="A1:BA40"/>
  <sheetViews>
    <sheetView tabSelected="1" zoomScale="81" zoomScaleNormal="81" workbookViewId="0">
      <selection activeCell="D39" sqref="D39"/>
    </sheetView>
  </sheetViews>
  <sheetFormatPr defaultColWidth="9.28515625" defaultRowHeight="15" customHeight="1" x14ac:dyDescent="0.25"/>
  <cols>
    <col min="1" max="1" width="38.42578125" customWidth="1"/>
    <col min="2" max="2" width="31.7109375" style="47" customWidth="1"/>
    <col min="3" max="3" width="21.7109375" style="16" customWidth="1"/>
    <col min="4" max="4" width="14.42578125" customWidth="1"/>
    <col min="5" max="5" width="16.7109375" style="16" customWidth="1"/>
    <col min="6" max="6" width="15.7109375" style="16" customWidth="1"/>
    <col min="7" max="7" width="19.5703125" customWidth="1"/>
    <col min="8" max="8" width="119.5703125" style="13" customWidth="1"/>
  </cols>
  <sheetData>
    <row r="1" spans="1:53" s="12" customFormat="1" ht="30.6" customHeight="1" x14ac:dyDescent="0.25">
      <c r="A1" s="88" t="s">
        <v>0</v>
      </c>
      <c r="B1" s="88"/>
      <c r="C1" s="88"/>
      <c r="D1" s="88"/>
      <c r="E1" s="88"/>
      <c r="F1" s="88"/>
      <c r="G1" s="88"/>
      <c r="H1" s="19" t="s">
        <v>1</v>
      </c>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row>
    <row r="2" spans="1:53" s="12" customFormat="1" ht="42" customHeight="1" x14ac:dyDescent="0.25">
      <c r="A2" s="89" t="s">
        <v>2</v>
      </c>
      <c r="B2" s="91" t="s">
        <v>3</v>
      </c>
      <c r="C2" s="91" t="s">
        <v>4</v>
      </c>
      <c r="D2" s="93" t="s">
        <v>5</v>
      </c>
      <c r="E2" s="95" t="s">
        <v>6</v>
      </c>
      <c r="F2" s="64"/>
      <c r="G2" s="96" t="s">
        <v>7</v>
      </c>
      <c r="H2" s="86"/>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row>
    <row r="3" spans="1:53" s="20" customFormat="1" ht="29.65" customHeight="1" x14ac:dyDescent="0.25">
      <c r="A3" s="90"/>
      <c r="B3" s="92"/>
      <c r="C3" s="92"/>
      <c r="D3" s="94"/>
      <c r="E3" s="95"/>
      <c r="F3" s="75"/>
      <c r="G3" s="96"/>
      <c r="H3" s="87"/>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7"/>
      <c r="AR3" s="17"/>
      <c r="AS3" s="17"/>
      <c r="AT3" s="17"/>
      <c r="AU3" s="17"/>
      <c r="AV3" s="17"/>
      <c r="AW3" s="17"/>
      <c r="AX3" s="17"/>
      <c r="AY3" s="17"/>
      <c r="AZ3" s="17"/>
      <c r="BA3" s="17"/>
    </row>
    <row r="4" spans="1:53" s="18" customFormat="1" ht="28.15" customHeight="1" x14ac:dyDescent="0.25">
      <c r="A4" s="21" t="s">
        <v>8</v>
      </c>
      <c r="B4" s="22" t="s">
        <v>2</v>
      </c>
      <c r="C4" s="22" t="s">
        <v>2</v>
      </c>
      <c r="D4" s="65" t="s">
        <v>2</v>
      </c>
      <c r="E4" s="68" t="s">
        <v>2</v>
      </c>
      <c r="F4" s="74"/>
      <c r="G4" s="55" t="s">
        <v>2</v>
      </c>
      <c r="H4" s="78"/>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row>
    <row r="5" spans="1:53" s="15" customFormat="1" ht="81.75" customHeight="1" x14ac:dyDescent="0.25">
      <c r="A5" s="24" t="s">
        <v>9</v>
      </c>
      <c r="B5" s="25">
        <f>ROUND(139044,-3)</f>
        <v>139000</v>
      </c>
      <c r="C5" s="25">
        <f t="shared" ref="C5:E5" si="0">ROUND(139044,-3)</f>
        <v>139000</v>
      </c>
      <c r="D5" s="25">
        <f t="shared" si="0"/>
        <v>139000</v>
      </c>
      <c r="E5" s="25">
        <f t="shared" si="0"/>
        <v>139000</v>
      </c>
      <c r="F5" s="67"/>
      <c r="G5" s="67">
        <f>SUM(B5:E5)</f>
        <v>556000</v>
      </c>
      <c r="H5" s="82" t="s">
        <v>10</v>
      </c>
    </row>
    <row r="6" spans="1:53" s="15" customFormat="1" ht="189.75" customHeight="1" x14ac:dyDescent="0.25">
      <c r="A6" s="24" t="s">
        <v>11</v>
      </c>
      <c r="B6" s="25">
        <f>ROUND(217296,-3)</f>
        <v>217000</v>
      </c>
      <c r="C6" s="25">
        <f t="shared" ref="C6:E6" si="1">ROUND(217296,-3)</f>
        <v>217000</v>
      </c>
      <c r="D6" s="25">
        <f t="shared" si="1"/>
        <v>217000</v>
      </c>
      <c r="E6" s="25">
        <f t="shared" si="1"/>
        <v>217000</v>
      </c>
      <c r="F6" s="67"/>
      <c r="G6" s="67">
        <f t="shared" ref="G6:G8" si="2">SUM(B6:E6)</f>
        <v>868000</v>
      </c>
      <c r="H6" s="84" t="s">
        <v>12</v>
      </c>
    </row>
    <row r="7" spans="1:53" s="15" customFormat="1" ht="114.75" x14ac:dyDescent="0.25">
      <c r="A7" s="24" t="s">
        <v>13</v>
      </c>
      <c r="B7" s="25">
        <f>ROUND(90948,-3)</f>
        <v>91000</v>
      </c>
      <c r="C7" s="25">
        <f t="shared" ref="C7:E7" si="3">ROUND(90948,-3)</f>
        <v>91000</v>
      </c>
      <c r="D7" s="25">
        <f t="shared" si="3"/>
        <v>91000</v>
      </c>
      <c r="E7" s="25">
        <f t="shared" si="3"/>
        <v>91000</v>
      </c>
      <c r="F7" s="67"/>
      <c r="G7" s="67">
        <f t="shared" si="2"/>
        <v>364000</v>
      </c>
      <c r="H7" s="81" t="s">
        <v>14</v>
      </c>
    </row>
    <row r="8" spans="1:53" s="15" customFormat="1" ht="150" x14ac:dyDescent="0.25">
      <c r="A8" s="24" t="s">
        <v>15</v>
      </c>
      <c r="B8" s="25">
        <f>ROUND(153576,-3)</f>
        <v>154000</v>
      </c>
      <c r="C8" s="25">
        <f t="shared" ref="C8:E8" si="4">ROUND(153576,-3)</f>
        <v>154000</v>
      </c>
      <c r="D8" s="25">
        <f t="shared" si="4"/>
        <v>154000</v>
      </c>
      <c r="E8" s="25">
        <f t="shared" si="4"/>
        <v>154000</v>
      </c>
      <c r="F8" s="67"/>
      <c r="G8" s="67">
        <f t="shared" si="2"/>
        <v>616000</v>
      </c>
      <c r="H8" s="80" t="s">
        <v>16</v>
      </c>
    </row>
    <row r="9" spans="1:53" s="15" customFormat="1" x14ac:dyDescent="0.25">
      <c r="A9" s="29" t="s">
        <v>17</v>
      </c>
      <c r="B9" s="30">
        <f t="shared" ref="B9:G9" si="5">SUM(B5:B8)</f>
        <v>601000</v>
      </c>
      <c r="C9" s="30">
        <f t="shared" si="5"/>
        <v>601000</v>
      </c>
      <c r="D9" s="69">
        <f t="shared" si="5"/>
        <v>601000</v>
      </c>
      <c r="E9" s="70">
        <f t="shared" si="5"/>
        <v>601000</v>
      </c>
      <c r="F9" s="70">
        <f t="shared" si="5"/>
        <v>0</v>
      </c>
      <c r="G9" s="30">
        <f t="shared" si="5"/>
        <v>2404000</v>
      </c>
      <c r="H9" s="79"/>
    </row>
    <row r="10" spans="1:53" s="15" customFormat="1" x14ac:dyDescent="0.25">
      <c r="A10" s="34" t="s">
        <v>18</v>
      </c>
      <c r="B10" s="35" t="s">
        <v>2</v>
      </c>
      <c r="C10" s="35" t="s">
        <v>2</v>
      </c>
      <c r="D10" s="35" t="s">
        <v>2</v>
      </c>
      <c r="E10" s="35" t="s">
        <v>2</v>
      </c>
      <c r="F10" s="37"/>
      <c r="G10" s="37"/>
      <c r="H10" s="23"/>
    </row>
    <row r="11" spans="1:53" s="15" customFormat="1" ht="30" x14ac:dyDescent="0.25">
      <c r="A11" s="24" t="s">
        <v>19</v>
      </c>
      <c r="B11" s="35">
        <f>ROUND(15200,-3)</f>
        <v>15000</v>
      </c>
      <c r="C11" s="35">
        <f t="shared" ref="C11:E11" si="6">ROUND(15200,-3)</f>
        <v>15000</v>
      </c>
      <c r="D11" s="35">
        <f t="shared" si="6"/>
        <v>15000</v>
      </c>
      <c r="E11" s="35">
        <f t="shared" si="6"/>
        <v>15000</v>
      </c>
      <c r="F11" s="37"/>
      <c r="G11" s="37">
        <f>SUM(B11:E11)</f>
        <v>60000</v>
      </c>
      <c r="H11" s="23" t="s">
        <v>20</v>
      </c>
    </row>
    <row r="12" spans="1:53" s="15" customFormat="1" x14ac:dyDescent="0.25">
      <c r="A12" s="24" t="s">
        <v>21</v>
      </c>
      <c r="B12" s="35">
        <f>ROUND(217000,-3)</f>
        <v>217000</v>
      </c>
      <c r="C12" s="35">
        <v>217000</v>
      </c>
      <c r="D12" s="35">
        <v>217000</v>
      </c>
      <c r="E12" s="35">
        <v>217000</v>
      </c>
      <c r="F12" s="37"/>
      <c r="G12" s="37">
        <f>SUM(B12:E12)</f>
        <v>868000</v>
      </c>
      <c r="H12" s="23" t="s">
        <v>22</v>
      </c>
    </row>
    <row r="13" spans="1:53" s="15" customFormat="1" ht="30" x14ac:dyDescent="0.25">
      <c r="A13" s="24" t="s">
        <v>23</v>
      </c>
      <c r="B13" s="25">
        <v>106000</v>
      </c>
      <c r="C13" s="25">
        <v>106000</v>
      </c>
      <c r="D13" s="25">
        <v>106000</v>
      </c>
      <c r="E13" s="25">
        <v>106000</v>
      </c>
      <c r="F13" s="26"/>
      <c r="G13" s="27">
        <f>SUM(B13:E13)</f>
        <v>424000</v>
      </c>
      <c r="H13" s="23" t="s">
        <v>24</v>
      </c>
    </row>
    <row r="14" spans="1:53" s="15" customFormat="1" x14ac:dyDescent="0.25">
      <c r="A14" s="29" t="s">
        <v>25</v>
      </c>
      <c r="B14" s="30">
        <f>SUM(B11:B13)</f>
        <v>338000</v>
      </c>
      <c r="C14" s="30">
        <f t="shared" ref="C14:E14" si="7">SUM(C11:C13)</f>
        <v>338000</v>
      </c>
      <c r="D14" s="30">
        <f t="shared" si="7"/>
        <v>338000</v>
      </c>
      <c r="E14" s="30">
        <f t="shared" si="7"/>
        <v>338000</v>
      </c>
      <c r="F14" s="31" t="s">
        <v>2</v>
      </c>
      <c r="G14" s="32">
        <f>SUM(B14:E14)</f>
        <v>1352000</v>
      </c>
      <c r="H14" s="33"/>
    </row>
    <row r="15" spans="1:53" s="15" customFormat="1" x14ac:dyDescent="0.25">
      <c r="A15" s="34" t="s">
        <v>26</v>
      </c>
      <c r="B15" s="63"/>
      <c r="C15" s="35" t="s">
        <v>2</v>
      </c>
      <c r="D15" s="35" t="s">
        <v>2</v>
      </c>
      <c r="E15" s="35" t="s">
        <v>2</v>
      </c>
      <c r="F15" s="60"/>
      <c r="G15" s="37"/>
      <c r="H15" s="23"/>
    </row>
    <row r="16" spans="1:53" s="15" customFormat="1" ht="91.5" customHeight="1" x14ac:dyDescent="0.25">
      <c r="A16" s="62" t="s">
        <v>27</v>
      </c>
      <c r="B16" s="51">
        <f>ROUND((240*3*4),-3)</f>
        <v>3000</v>
      </c>
      <c r="C16" s="51">
        <f t="shared" ref="C16:E16" si="8">ROUND((240*3*4),-3)</f>
        <v>3000</v>
      </c>
      <c r="D16" s="51">
        <f t="shared" si="8"/>
        <v>3000</v>
      </c>
      <c r="E16" s="51">
        <f t="shared" si="8"/>
        <v>3000</v>
      </c>
      <c r="F16" s="60"/>
      <c r="G16" s="37">
        <f>SUM(B16:E16)</f>
        <v>12000</v>
      </c>
      <c r="H16" s="85" t="s">
        <v>28</v>
      </c>
    </row>
    <row r="17" spans="1:11" s="15" customFormat="1" x14ac:dyDescent="0.25">
      <c r="A17" s="29" t="s">
        <v>29</v>
      </c>
      <c r="B17" s="30">
        <f>SUM(B16:B16)</f>
        <v>3000</v>
      </c>
      <c r="C17" s="30">
        <f>SUM(C16:C16)</f>
        <v>3000</v>
      </c>
      <c r="D17" s="30">
        <f>SUM(D16:D16)</f>
        <v>3000</v>
      </c>
      <c r="E17" s="69">
        <f>SUM(E16:E16)</f>
        <v>3000</v>
      </c>
      <c r="F17" s="73" t="s">
        <v>2</v>
      </c>
      <c r="G17" s="32">
        <f t="shared" ref="G17:G34" si="9">SUM(B17:E17)</f>
        <v>12000</v>
      </c>
      <c r="H17" s="33"/>
    </row>
    <row r="18" spans="1:11" s="15" customFormat="1" x14ac:dyDescent="0.25">
      <c r="A18" s="34" t="s">
        <v>30</v>
      </c>
      <c r="B18" s="35" t="s">
        <v>2</v>
      </c>
      <c r="C18" s="35" t="s">
        <v>2</v>
      </c>
      <c r="D18" s="35" t="s">
        <v>2</v>
      </c>
      <c r="E18" s="45" t="s">
        <v>2</v>
      </c>
      <c r="F18" s="60"/>
      <c r="G18" s="37"/>
      <c r="H18" s="23"/>
    </row>
    <row r="19" spans="1:11" s="15" customFormat="1" x14ac:dyDescent="0.25">
      <c r="A19" s="38"/>
      <c r="B19" s="35" t="s">
        <v>2</v>
      </c>
      <c r="C19" s="35" t="s">
        <v>2</v>
      </c>
      <c r="D19" s="35" t="s">
        <v>2</v>
      </c>
      <c r="E19" s="45" t="s">
        <v>2</v>
      </c>
      <c r="F19" s="60"/>
      <c r="G19" s="37"/>
      <c r="H19" s="23"/>
    </row>
    <row r="20" spans="1:11" s="15" customFormat="1" x14ac:dyDescent="0.25">
      <c r="A20" s="29" t="s">
        <v>31</v>
      </c>
      <c r="B20" s="30">
        <f>SUM(B19)</f>
        <v>0</v>
      </c>
      <c r="C20" s="30">
        <f>SUM(C19)</f>
        <v>0</v>
      </c>
      <c r="D20" s="30">
        <f t="shared" ref="D20:E20" si="10">SUM(D19)</f>
        <v>0</v>
      </c>
      <c r="E20" s="69">
        <f t="shared" si="10"/>
        <v>0</v>
      </c>
      <c r="F20" s="73" t="s">
        <v>2</v>
      </c>
      <c r="G20" s="32">
        <f>SUM(B20:E20)</f>
        <v>0</v>
      </c>
      <c r="H20" s="33"/>
    </row>
    <row r="21" spans="1:11" s="15" customFormat="1" x14ac:dyDescent="0.25">
      <c r="A21" s="34" t="s">
        <v>32</v>
      </c>
      <c r="B21" s="35" t="s">
        <v>2</v>
      </c>
      <c r="C21" s="35" t="s">
        <v>2</v>
      </c>
      <c r="D21" s="35" t="s">
        <v>2</v>
      </c>
      <c r="E21" s="45" t="s">
        <v>2</v>
      </c>
      <c r="F21" s="60"/>
      <c r="G21" s="37"/>
      <c r="H21" s="23"/>
    </row>
    <row r="22" spans="1:11" s="15" customFormat="1" x14ac:dyDescent="0.25">
      <c r="A22" s="24"/>
      <c r="B22" s="25"/>
      <c r="C22" s="25"/>
      <c r="D22" s="25"/>
      <c r="E22" s="66"/>
      <c r="F22" s="60"/>
      <c r="G22" s="37">
        <f>SUM(B22:E22)</f>
        <v>0</v>
      </c>
      <c r="H22" s="28"/>
    </row>
    <row r="23" spans="1:11" s="15" customFormat="1" x14ac:dyDescent="0.25">
      <c r="A23" s="29" t="s">
        <v>33</v>
      </c>
      <c r="B23" s="30">
        <f>SUM(B22)</f>
        <v>0</v>
      </c>
      <c r="C23" s="30">
        <f>SUM(C22)</f>
        <v>0</v>
      </c>
      <c r="D23" s="30">
        <f t="shared" ref="D23:E23" si="11">SUM(D22)</f>
        <v>0</v>
      </c>
      <c r="E23" s="30">
        <f t="shared" si="11"/>
        <v>0</v>
      </c>
      <c r="F23" s="53" t="s">
        <v>2</v>
      </c>
      <c r="G23" s="32">
        <f t="shared" si="9"/>
        <v>0</v>
      </c>
      <c r="H23" s="33"/>
    </row>
    <row r="24" spans="1:11" s="15" customFormat="1" x14ac:dyDescent="0.25">
      <c r="A24" s="34" t="s">
        <v>34</v>
      </c>
      <c r="B24" s="35" t="s">
        <v>2</v>
      </c>
      <c r="C24" s="35" t="s">
        <v>2</v>
      </c>
      <c r="D24" s="35" t="s">
        <v>2</v>
      </c>
      <c r="E24" s="45" t="s">
        <v>2</v>
      </c>
      <c r="F24" s="60"/>
      <c r="G24" s="37">
        <f t="shared" si="9"/>
        <v>0</v>
      </c>
      <c r="H24" s="23"/>
    </row>
    <row r="25" spans="1:11" s="15" customFormat="1" x14ac:dyDescent="0.25">
      <c r="A25" s="49"/>
      <c r="B25" s="41"/>
      <c r="C25" s="51"/>
      <c r="D25" s="41"/>
      <c r="E25" s="72"/>
      <c r="F25" s="60"/>
      <c r="G25" s="37"/>
      <c r="H25" s="28"/>
    </row>
    <row r="26" spans="1:11" s="15" customFormat="1" x14ac:dyDescent="0.25">
      <c r="A26" s="57"/>
      <c r="B26" s="51"/>
      <c r="C26" s="51"/>
      <c r="D26" s="51"/>
      <c r="E26" s="71"/>
      <c r="F26" s="67"/>
      <c r="G26" s="27"/>
      <c r="H26" s="28"/>
    </row>
    <row r="27" spans="1:11" s="15" customFormat="1" x14ac:dyDescent="0.25">
      <c r="A27" s="29" t="s">
        <v>35</v>
      </c>
      <c r="B27" s="30">
        <f>SUM(B25:B25)</f>
        <v>0</v>
      </c>
      <c r="C27" s="30">
        <f>SUM(C25:C26)</f>
        <v>0</v>
      </c>
      <c r="D27" s="30">
        <f>SUM(D25:D26)</f>
        <v>0</v>
      </c>
      <c r="E27" s="30">
        <f>SUM(E25:E26)</f>
        <v>0</v>
      </c>
      <c r="F27" s="59" t="s">
        <v>2</v>
      </c>
      <c r="G27" s="32">
        <f t="shared" si="9"/>
        <v>0</v>
      </c>
      <c r="H27" s="33"/>
    </row>
    <row r="28" spans="1:11" s="15" customFormat="1" x14ac:dyDescent="0.25">
      <c r="A28" s="61" t="s">
        <v>36</v>
      </c>
      <c r="B28" s="50" t="s">
        <v>2</v>
      </c>
      <c r="C28" s="50" t="s">
        <v>2</v>
      </c>
      <c r="D28" s="50" t="s">
        <v>2</v>
      </c>
      <c r="E28" s="50" t="s">
        <v>2</v>
      </c>
      <c r="F28" s="36"/>
      <c r="G28" s="37">
        <f t="shared" si="9"/>
        <v>0</v>
      </c>
      <c r="H28" s="23"/>
      <c r="K28" s="83"/>
    </row>
    <row r="29" spans="1:11" s="15" customFormat="1" x14ac:dyDescent="0.25">
      <c r="A29" s="58" t="s">
        <v>37</v>
      </c>
      <c r="B29" s="51"/>
      <c r="C29" s="51"/>
      <c r="D29" s="51">
        <v>31480535</v>
      </c>
      <c r="E29" s="51">
        <v>62961072</v>
      </c>
      <c r="F29" s="60"/>
      <c r="G29" s="37">
        <f t="shared" si="9"/>
        <v>94441607</v>
      </c>
      <c r="H29" s="28"/>
    </row>
    <row r="30" spans="1:11" s="15" customFormat="1" x14ac:dyDescent="0.25">
      <c r="A30" s="29" t="s">
        <v>38</v>
      </c>
      <c r="B30" s="30">
        <f>SUM(B29:B29)</f>
        <v>0</v>
      </c>
      <c r="C30" s="30">
        <f>SUM(C29:C29)</f>
        <v>0</v>
      </c>
      <c r="D30" s="30">
        <f>SUM(D29:D29)</f>
        <v>31480535</v>
      </c>
      <c r="E30" s="30">
        <f>SUM(E29:E29)</f>
        <v>62961072</v>
      </c>
      <c r="F30" s="53" t="s">
        <v>2</v>
      </c>
      <c r="G30" s="54">
        <f t="shared" si="9"/>
        <v>94441607</v>
      </c>
      <c r="H30" s="33"/>
    </row>
    <row r="31" spans="1:11" s="15" customFormat="1" ht="23.1" customHeight="1" x14ac:dyDescent="0.25">
      <c r="A31" s="34" t="s">
        <v>39</v>
      </c>
      <c r="B31" s="35" t="s">
        <v>2</v>
      </c>
      <c r="C31" s="35" t="s">
        <v>2</v>
      </c>
      <c r="D31" s="35" t="s">
        <v>2</v>
      </c>
      <c r="E31" s="45" t="s">
        <v>2</v>
      </c>
      <c r="F31" s="55"/>
      <c r="G31" s="55"/>
      <c r="H31" s="46"/>
    </row>
    <row r="32" spans="1:11" ht="30" x14ac:dyDescent="0.25">
      <c r="A32" s="39" t="s">
        <v>40</v>
      </c>
      <c r="B32" s="48">
        <v>0.47</v>
      </c>
      <c r="C32" s="48">
        <v>0.47</v>
      </c>
      <c r="D32" s="48">
        <v>0.47</v>
      </c>
      <c r="E32" s="52">
        <v>0.47</v>
      </c>
      <c r="F32" s="55"/>
      <c r="G32" s="55"/>
      <c r="H32" s="46" t="s">
        <v>41</v>
      </c>
    </row>
    <row r="33" spans="1:8" ht="30" x14ac:dyDescent="0.25">
      <c r="A33" s="40" t="s">
        <v>42</v>
      </c>
      <c r="B33" s="41">
        <f>ROUND((B32*(B9+B14)),-3)</f>
        <v>441000</v>
      </c>
      <c r="C33" s="41">
        <f t="shared" ref="C33:E33" si="12">ROUND((C32*(C9+C14)),-3)</f>
        <v>441000</v>
      </c>
      <c r="D33" s="41">
        <f t="shared" si="12"/>
        <v>441000</v>
      </c>
      <c r="E33" s="41">
        <f t="shared" si="12"/>
        <v>441000</v>
      </c>
      <c r="F33" s="42" t="s">
        <v>2</v>
      </c>
      <c r="G33" s="43">
        <f t="shared" si="9"/>
        <v>1764000</v>
      </c>
      <c r="H33" s="23"/>
    </row>
    <row r="34" spans="1:8" ht="15.75" thickBot="1" x14ac:dyDescent="0.3">
      <c r="A34" s="29" t="s">
        <v>43</v>
      </c>
      <c r="B34" s="30">
        <f>SUM(B33)</f>
        <v>441000</v>
      </c>
      <c r="C34" s="30">
        <f t="shared" ref="C34:E34" si="13">SUM(C33)</f>
        <v>441000</v>
      </c>
      <c r="D34" s="30">
        <f t="shared" si="13"/>
        <v>441000</v>
      </c>
      <c r="E34" s="30">
        <f t="shared" si="13"/>
        <v>441000</v>
      </c>
      <c r="F34" s="30"/>
      <c r="G34" s="44">
        <f t="shared" si="9"/>
        <v>1764000</v>
      </c>
      <c r="H34" s="33"/>
    </row>
    <row r="35" spans="1:8" ht="15.75" thickBot="1" x14ac:dyDescent="0.3">
      <c r="A35" s="24" t="s">
        <v>44</v>
      </c>
      <c r="B35" s="35">
        <f>SUM(B9,B14,B17,B20,B23,B27,B30,B34)</f>
        <v>1383000</v>
      </c>
      <c r="C35" s="35">
        <f>SUM(C9,C14,C17,C20,C23,C27,C30,C34)</f>
        <v>1383000</v>
      </c>
      <c r="D35" s="35">
        <f>SUM(D9,D14,D17,D20,D23,D27,D30,D34)</f>
        <v>32863535</v>
      </c>
      <c r="E35" s="35">
        <f>SUM(E9,E14,E17,E20,E23,E27,E30,E34)</f>
        <v>64344072</v>
      </c>
      <c r="F35" s="45"/>
      <c r="G35" s="56">
        <f>ROUND(SUM(B35:E35),2)</f>
        <v>99973607</v>
      </c>
      <c r="H35" s="46" t="s">
        <v>45</v>
      </c>
    </row>
    <row r="38" spans="1:8" ht="15" customHeight="1" x14ac:dyDescent="0.25">
      <c r="H38" s="76"/>
    </row>
    <row r="39" spans="1:8" ht="15" customHeight="1" x14ac:dyDescent="0.25">
      <c r="H39" s="76"/>
    </row>
    <row r="40" spans="1:8" ht="15" customHeight="1" x14ac:dyDescent="0.25">
      <c r="H40" s="77"/>
    </row>
  </sheetData>
  <mergeCells count="8">
    <mergeCell ref="H2:H3"/>
    <mergeCell ref="A1:G1"/>
    <mergeCell ref="A2:A3"/>
    <mergeCell ref="B2:B3"/>
    <mergeCell ref="C2:C3"/>
    <mergeCell ref="D2:D3"/>
    <mergeCell ref="E2:E3"/>
    <mergeCell ref="G2:G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FAF2C-DC83-41C4-846A-CB9B85CD40CE}">
  <sheetPr codeName="Sheet8"/>
  <dimension ref="A1:V28"/>
  <sheetViews>
    <sheetView topLeftCell="F1" workbookViewId="0">
      <selection activeCell="L19" sqref="L19"/>
    </sheetView>
  </sheetViews>
  <sheetFormatPr defaultRowHeight="15" x14ac:dyDescent="0.25"/>
  <cols>
    <col min="1" max="1" width="13.42578125" bestFit="1" customWidth="1"/>
    <col min="2" max="2" width="0" hidden="1" customWidth="1"/>
    <col min="3" max="3" width="16.42578125" hidden="1" customWidth="1"/>
    <col min="4" max="4" width="18.5703125" hidden="1" customWidth="1"/>
    <col min="5" max="5" width="33.42578125" hidden="1" customWidth="1"/>
    <col min="6" max="6" width="30.42578125" bestFit="1" customWidth="1"/>
    <col min="7" max="7" width="14.42578125" bestFit="1" customWidth="1"/>
    <col min="8" max="8" width="82.5703125" bestFit="1" customWidth="1"/>
    <col min="9" max="9" width="24.42578125" hidden="1" customWidth="1"/>
    <col min="10" max="10" width="12.42578125" hidden="1" customWidth="1"/>
    <col min="11" max="11" width="13.42578125" customWidth="1"/>
    <col min="12" max="12" width="28.5703125" customWidth="1"/>
    <col min="13" max="13" width="18.42578125" customWidth="1"/>
    <col min="14" max="14" width="24.5703125" customWidth="1"/>
    <col min="15" max="15" width="13.5703125" bestFit="1" customWidth="1"/>
    <col min="16" max="16" width="16.5703125" hidden="1" customWidth="1"/>
    <col min="17" max="17" width="0" hidden="1" customWidth="1"/>
    <col min="18" max="18" width="12" hidden="1" customWidth="1"/>
    <col min="19" max="20" width="18.5703125" hidden="1" customWidth="1"/>
    <col min="21" max="21" width="14.5703125" bestFit="1" customWidth="1"/>
    <col min="22" max="22" width="22.42578125" bestFit="1" customWidth="1"/>
    <col min="23" max="23" width="6.5703125" bestFit="1" customWidth="1"/>
    <col min="24" max="24" width="6.42578125" bestFit="1" customWidth="1"/>
    <col min="25" max="25" width="9.5703125" bestFit="1" customWidth="1"/>
    <col min="26" max="26" width="5.5703125" bestFit="1" customWidth="1"/>
    <col min="27" max="27" width="8.5703125" bestFit="1" customWidth="1"/>
    <col min="28" max="28" width="11.5703125" bestFit="1" customWidth="1"/>
    <col min="29" max="29" width="10.5703125" bestFit="1" customWidth="1"/>
  </cols>
  <sheetData>
    <row r="1" spans="1:22" x14ac:dyDescent="0.25">
      <c r="A1" s="11" t="s">
        <v>46</v>
      </c>
      <c r="B1" s="11" t="s">
        <v>47</v>
      </c>
      <c r="C1" s="11" t="s">
        <v>48</v>
      </c>
      <c r="D1" s="11" t="s">
        <v>49</v>
      </c>
      <c r="E1" s="11" t="s">
        <v>50</v>
      </c>
      <c r="F1" s="11" t="s">
        <v>51</v>
      </c>
      <c r="G1" s="11" t="s">
        <v>52</v>
      </c>
      <c r="H1" s="11" t="s">
        <v>53</v>
      </c>
      <c r="I1" s="11" t="s">
        <v>54</v>
      </c>
      <c r="J1" s="11" t="s">
        <v>55</v>
      </c>
      <c r="K1" s="11" t="s">
        <v>56</v>
      </c>
      <c r="L1" s="11" t="s">
        <v>57</v>
      </c>
      <c r="M1" s="11" t="s">
        <v>58</v>
      </c>
      <c r="N1" s="11" t="s">
        <v>59</v>
      </c>
      <c r="O1" s="11" t="s">
        <v>60</v>
      </c>
      <c r="P1" s="11" t="s">
        <v>61</v>
      </c>
    </row>
    <row r="2" spans="1:22" ht="90" hidden="1" x14ac:dyDescent="0.25">
      <c r="A2" t="s">
        <v>62</v>
      </c>
      <c r="B2" t="s">
        <v>63</v>
      </c>
      <c r="C2" t="s">
        <v>64</v>
      </c>
      <c r="D2" t="s">
        <v>65</v>
      </c>
      <c r="E2" t="s">
        <v>66</v>
      </c>
      <c r="F2" t="s">
        <v>67</v>
      </c>
      <c r="G2" t="s">
        <v>68</v>
      </c>
      <c r="H2" s="13" t="s">
        <v>69</v>
      </c>
      <c r="O2" s="14"/>
    </row>
    <row r="3" spans="1:22" ht="15.75" hidden="1" x14ac:dyDescent="0.25">
      <c r="A3" t="s">
        <v>62</v>
      </c>
      <c r="B3" t="s">
        <v>63</v>
      </c>
      <c r="C3" t="s">
        <v>64</v>
      </c>
      <c r="D3" t="s">
        <v>65</v>
      </c>
      <c r="E3" t="s">
        <v>66</v>
      </c>
      <c r="F3" t="s">
        <v>67</v>
      </c>
      <c r="G3" s="12" t="s">
        <v>70</v>
      </c>
      <c r="H3" s="5"/>
      <c r="O3" s="14"/>
    </row>
    <row r="4" spans="1:22" ht="45" hidden="1" x14ac:dyDescent="0.25">
      <c r="A4" t="s">
        <v>62</v>
      </c>
      <c r="B4" t="s">
        <v>63</v>
      </c>
      <c r="C4" t="s">
        <v>64</v>
      </c>
      <c r="D4" t="s">
        <v>65</v>
      </c>
      <c r="E4" t="s">
        <v>66</v>
      </c>
      <c r="F4" t="s">
        <v>67</v>
      </c>
      <c r="G4" s="12" t="s">
        <v>70</v>
      </c>
      <c r="H4" s="13" t="s">
        <v>71</v>
      </c>
      <c r="K4" t="s">
        <v>72</v>
      </c>
      <c r="N4" t="s">
        <v>73</v>
      </c>
      <c r="O4" s="14"/>
    </row>
    <row r="5" spans="1:22" x14ac:dyDescent="0.25">
      <c r="L5" s="13"/>
      <c r="O5" s="14"/>
      <c r="V5" s="1"/>
    </row>
    <row r="6" spans="1:22" x14ac:dyDescent="0.25">
      <c r="N6" s="13"/>
      <c r="O6" s="14"/>
    </row>
    <row r="7" spans="1:22" x14ac:dyDescent="0.25">
      <c r="M7" s="13"/>
      <c r="O7" s="14"/>
    </row>
    <row r="8" spans="1:22" x14ac:dyDescent="0.25">
      <c r="O8" s="14"/>
      <c r="Q8" s="4"/>
      <c r="R8" s="4"/>
      <c r="S8" s="4"/>
      <c r="T8" s="3"/>
    </row>
    <row r="9" spans="1:22" x14ac:dyDescent="0.25">
      <c r="O9" s="14"/>
    </row>
    <row r="10" spans="1:22" x14ac:dyDescent="0.25">
      <c r="O10" s="14"/>
    </row>
    <row r="11" spans="1:22" x14ac:dyDescent="0.25">
      <c r="O11" s="14"/>
    </row>
    <row r="12" spans="1:22" x14ac:dyDescent="0.25">
      <c r="O12" s="14"/>
    </row>
    <row r="13" spans="1:22" x14ac:dyDescent="0.25">
      <c r="O13" s="14"/>
    </row>
    <row r="14" spans="1:22" x14ac:dyDescent="0.25">
      <c r="O14" s="14"/>
    </row>
    <row r="15" spans="1:22" x14ac:dyDescent="0.25">
      <c r="O15" s="14"/>
    </row>
    <row r="16" spans="1:22" x14ac:dyDescent="0.25">
      <c r="O16" s="14"/>
    </row>
    <row r="17" spans="15:15" x14ac:dyDescent="0.25">
      <c r="O17" s="14"/>
    </row>
    <row r="18" spans="15:15" x14ac:dyDescent="0.25">
      <c r="O18" s="14"/>
    </row>
    <row r="19" spans="15:15" x14ac:dyDescent="0.25">
      <c r="O19" s="14"/>
    </row>
    <row r="20" spans="15:15" x14ac:dyDescent="0.25">
      <c r="O20" s="14"/>
    </row>
    <row r="21" spans="15:15" x14ac:dyDescent="0.25">
      <c r="O21" s="14"/>
    </row>
    <row r="22" spans="15:15" x14ac:dyDescent="0.25">
      <c r="O22" s="14"/>
    </row>
    <row r="23" spans="15:15" x14ac:dyDescent="0.25">
      <c r="O23" s="14"/>
    </row>
    <row r="24" spans="15:15" x14ac:dyDescent="0.25">
      <c r="O24" s="14"/>
    </row>
    <row r="25" spans="15:15" x14ac:dyDescent="0.25">
      <c r="O25" s="14"/>
    </row>
    <row r="26" spans="15:15" x14ac:dyDescent="0.25">
      <c r="O26" s="14"/>
    </row>
    <row r="27" spans="15:15" x14ac:dyDescent="0.25">
      <c r="O27" s="14"/>
    </row>
    <row r="28" spans="15:15" x14ac:dyDescent="0.25">
      <c r="O28" s="14"/>
    </row>
  </sheetData>
  <dataValidations count="1">
    <dataValidation type="list" allowBlank="1" showInputMessage="1" showErrorMessage="1" sqref="G2:G32 F2:F33 K2:K32 A2:E32" xr:uid="{C6ABED4B-2AD1-44B9-838B-8B1A9684147D}">
      <formula1>#REF!</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AC72F-A21A-4B88-A711-F0D62AC74C1F}">
  <sheetPr codeName="Sheet10"/>
  <dimension ref="A1:E12"/>
  <sheetViews>
    <sheetView workbookViewId="0">
      <selection activeCell="C5" sqref="C5"/>
    </sheetView>
  </sheetViews>
  <sheetFormatPr defaultRowHeight="15" x14ac:dyDescent="0.25"/>
  <cols>
    <col min="1" max="1" width="23.42578125" customWidth="1"/>
    <col min="2" max="2" width="43" customWidth="1"/>
    <col min="3" max="3" width="14.5703125" bestFit="1" customWidth="1"/>
    <col min="4" max="4" width="16.5703125" customWidth="1"/>
    <col min="10" max="10" width="9" customWidth="1"/>
  </cols>
  <sheetData>
    <row r="1" spans="1:5" x14ac:dyDescent="0.25">
      <c r="A1" s="2" t="s">
        <v>74</v>
      </c>
      <c r="B1" s="2" t="s">
        <v>75</v>
      </c>
      <c r="C1" s="97" t="s">
        <v>76</v>
      </c>
      <c r="D1" s="97"/>
      <c r="E1" s="97"/>
    </row>
    <row r="2" spans="1:5" ht="60" x14ac:dyDescent="0.25">
      <c r="A2" s="6" t="s">
        <v>51</v>
      </c>
      <c r="B2" s="7" t="s">
        <v>77</v>
      </c>
      <c r="C2" s="9" t="s">
        <v>78</v>
      </c>
      <c r="D2" s="9"/>
      <c r="E2" s="9"/>
    </row>
    <row r="3" spans="1:5" ht="45" x14ac:dyDescent="0.25">
      <c r="A3" s="6" t="s">
        <v>53</v>
      </c>
      <c r="B3" s="7" t="s">
        <v>79</v>
      </c>
      <c r="C3" s="9" t="s">
        <v>80</v>
      </c>
      <c r="D3" s="10" t="s">
        <v>81</v>
      </c>
      <c r="E3" s="9" t="s">
        <v>82</v>
      </c>
    </row>
    <row r="4" spans="1:5" ht="45" x14ac:dyDescent="0.25">
      <c r="A4" s="7" t="s">
        <v>83</v>
      </c>
      <c r="B4" s="7" t="s">
        <v>84</v>
      </c>
      <c r="C4" s="9"/>
      <c r="D4" s="9"/>
      <c r="E4" s="9"/>
    </row>
    <row r="5" spans="1:5" x14ac:dyDescent="0.25">
      <c r="A5" s="6" t="s">
        <v>85</v>
      </c>
      <c r="B5" s="6"/>
      <c r="C5" s="9"/>
      <c r="D5" s="9"/>
      <c r="E5" s="9"/>
    </row>
    <row r="6" spans="1:5" ht="30" x14ac:dyDescent="0.25">
      <c r="A6" s="6" t="s">
        <v>86</v>
      </c>
      <c r="B6" s="7" t="s">
        <v>87</v>
      </c>
      <c r="C6" s="9" t="s">
        <v>88</v>
      </c>
      <c r="D6" s="9"/>
      <c r="E6" s="9"/>
    </row>
    <row r="7" spans="1:5" x14ac:dyDescent="0.25">
      <c r="A7" s="6"/>
      <c r="B7" s="6"/>
      <c r="C7" s="9"/>
      <c r="D7" s="9"/>
      <c r="E7" s="9"/>
    </row>
    <row r="8" spans="1:5" x14ac:dyDescent="0.25">
      <c r="A8" s="6"/>
      <c r="B8" s="6"/>
      <c r="C8" s="9"/>
      <c r="D8" s="9"/>
      <c r="E8" s="9"/>
    </row>
    <row r="9" spans="1:5" x14ac:dyDescent="0.25">
      <c r="A9" s="6"/>
      <c r="B9" s="6"/>
      <c r="C9" s="9"/>
      <c r="D9" s="9"/>
      <c r="E9" s="9"/>
    </row>
    <row r="10" spans="1:5" x14ac:dyDescent="0.25">
      <c r="B10" s="6"/>
      <c r="C10" s="9"/>
      <c r="D10" s="9"/>
      <c r="E10" s="9"/>
    </row>
    <row r="11" spans="1:5" x14ac:dyDescent="0.25">
      <c r="A11" s="6"/>
      <c r="B11" s="6"/>
      <c r="C11" s="9"/>
      <c r="D11" s="9"/>
      <c r="E11" s="9"/>
    </row>
    <row r="12" spans="1:5" x14ac:dyDescent="0.25">
      <c r="C12" s="8"/>
      <c r="D12" s="8"/>
      <c r="E12" s="8"/>
    </row>
  </sheetData>
  <mergeCells count="1">
    <mergeCell ref="C1:E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3.xml><?xml version="1.0" encoding="utf-8"?>
<ct:contentTypeSchema xmlns:ct="http://schemas.microsoft.com/office/2006/metadata/contentType" xmlns:ma="http://schemas.microsoft.com/office/2006/metadata/properties/metaAttributes" ct:_="" ma:_="" ma:contentTypeName="Document" ma:contentTypeID="0x010100439D3678A5544C4A88C4158C7AE024AE" ma:contentTypeVersion="6" ma:contentTypeDescription="Create a new document." ma:contentTypeScope="" ma:versionID="2c27d1251d0a606638d786ee6eecb782">
  <xsd:schema xmlns:xsd="http://www.w3.org/2001/XMLSchema" xmlns:xs="http://www.w3.org/2001/XMLSchema" xmlns:p="http://schemas.microsoft.com/office/2006/metadata/properties" xmlns:ns2="e1c729c3-c789-4d3f-87be-81a550f7db03" xmlns:ns3="a2ebd1c0-cb45-4c68-ab18-0f7b8f755cdc" targetNamespace="http://schemas.microsoft.com/office/2006/metadata/properties" ma:root="true" ma:fieldsID="ae3dbcffb701800018394d87134b4232" ns2:_="" ns3:_="">
    <xsd:import namespace="e1c729c3-c789-4d3f-87be-81a550f7db03"/>
    <xsd:import namespace="a2ebd1c0-cb45-4c68-ab18-0f7b8f755cd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c729c3-c789-4d3f-87be-81a550f7db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ebd1c0-cb45-4c68-ab18-0f7b8f755cdc"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SharedWithUsers xmlns="a2ebd1c0-cb45-4c68-ab18-0f7b8f755cdc">
      <UserInfo>
        <DisplayName>Sahota, Rajinder@ARB</DisplayName>
        <AccountId>10</AccountId>
        <AccountType/>
      </UserInfo>
      <UserInfo>
        <DisplayName>Lee, Jeannie@ARB</DisplayName>
        <AccountId>16</AccountId>
        <AccountType/>
      </UserInfo>
      <UserInfo>
        <DisplayName>Echegaray, Linda@ARB</DisplayName>
        <AccountId>15</AccountId>
        <AccountType/>
      </UserInfo>
      <UserInfo>
        <DisplayName>Yang, Adam@ARB</DisplayName>
        <AccountId>18</AccountId>
        <AccountType/>
      </UserInfo>
      <UserInfo>
        <DisplayName>Saephanh, Lu@ARB</DisplayName>
        <AccountId>19</AccountId>
        <AccountType/>
      </UserInfo>
      <UserInfo>
        <DisplayName>Yang, Jer@ARB</DisplayName>
        <AccountId>21</AccountId>
        <AccountType/>
      </UserInfo>
    </SharedWithUsers>
  </documentManagement>
</p:properties>
</file>

<file path=customXml/itemProps1.xml><?xml version="1.0" encoding="utf-8"?>
<ds:datastoreItem xmlns:ds="http://schemas.openxmlformats.org/officeDocument/2006/customXml" ds:itemID="{0E86CCAA-2AE6-4549-A7F7-738F59B01CA6}">
  <ds:schemaRefs>
    <ds:schemaRef ds:uri="http://schemas.microsoft.com/sharepoint/v3/contenttype/forms"/>
  </ds:schemaRefs>
</ds:datastoreItem>
</file>

<file path=customXml/itemProps2.xml><?xml version="1.0" encoding="utf-8"?>
<ds:datastoreItem xmlns:ds="http://schemas.openxmlformats.org/officeDocument/2006/customXml" ds:itemID="{5A2572C9-94E8-4C6B-8BD4-9D0B9DF7E5AC}">
  <ds:schemaRefs>
    <ds:schemaRef ds:uri="http://schemas.microsoft.com/DataMashup"/>
  </ds:schemaRefs>
</ds:datastoreItem>
</file>

<file path=customXml/itemProps3.xml><?xml version="1.0" encoding="utf-8"?>
<ds:datastoreItem xmlns:ds="http://schemas.openxmlformats.org/officeDocument/2006/customXml" ds:itemID="{771A3AA5-C256-40B2-9484-7EB3FEADA0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c729c3-c789-4d3f-87be-81a550f7db03"/>
    <ds:schemaRef ds:uri="a2ebd1c0-cb45-4c68-ab18-0f7b8f755cd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A62801D-341D-41DF-85E2-441A32B99979}">
  <ds:schemaRefs>
    <ds:schemaRef ds:uri="http://schemas.openxmlformats.org/package/2006/metadata/core-properties"/>
    <ds:schemaRef ds:uri="http://purl.org/dc/elements/1.1/"/>
    <ds:schemaRef ds:uri="a2ebd1c0-cb45-4c68-ab18-0f7b8f755cdc"/>
    <ds:schemaRef ds:uri="http://www.w3.org/XML/1998/namespace"/>
    <ds:schemaRef ds:uri="http://schemas.microsoft.com/office/2006/documentManagement/types"/>
    <ds:schemaRef ds:uri="http://purl.org/dc/terms/"/>
    <ds:schemaRef ds:uri="http://schemas.microsoft.com/office/infopath/2007/PartnerControls"/>
    <ds:schemaRef ds:uri="e1c729c3-c789-4d3f-87be-81a550f7db03"/>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CA Budget </vt:lpstr>
      <vt:lpstr>Incomplete - Comment Log table</vt:lpstr>
      <vt:lpstr>Standardized Terms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Congdon, Rachel</dc:creator>
  <cp:keywords/>
  <dc:description/>
  <cp:lastModifiedBy>Hunt, Brandy@CalRecycle</cp:lastModifiedBy>
  <cp:revision/>
  <dcterms:created xsi:type="dcterms:W3CDTF">2020-05-27T15:36:07Z</dcterms:created>
  <dcterms:modified xsi:type="dcterms:W3CDTF">2024-03-29T23:54:33Z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0x010100439D3678A5544C4A88C4158C7AE024AE</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y fmtid="{D5CDD505-2E9C-101B-9397-08002B2CF9AE}" pid="6" name="MediaServiceImageTags">
    <vt:lpwstr/>
  </property>
  <property fmtid="{D5CDD505-2E9C-101B-9397-08002B2CF9AE}" pid="7" name="e3f09c3df709400db2417a7161762d62">
    <vt:lpwstr/>
  </property>
</Properties>
</file>