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darrapids-my.sharepoint.com/personal/s_maples_cedar-rapids_org/Documents/CCAP/Grants/EPA Climate Pollution Reduction Grant/FINAL/"/>
    </mc:Choice>
  </mc:AlternateContent>
  <xr:revisionPtr revIDLastSave="1232" documentId="13_ncr:1_{F5DD6F51-140C-42EC-A2E1-396373399EFC}" xr6:coauthVersionLast="47" xr6:coauthVersionMax="47" xr10:uidLastSave="{79ABDC5C-F5E3-49F2-B73B-E41DDE78AB40}"/>
  <bookViews>
    <workbookView xWindow="-27075" yWindow="675" windowWidth="22530" windowHeight="11265" tabRatio="679" xr2:uid="{00000000-000D-0000-FFFF-FFFF00000000}"/>
  </bookViews>
  <sheets>
    <sheet name="CONSOLIDATED BUDGET" sheetId="5" r:id="rId1"/>
    <sheet name="CEDAR RAPIDS" sheetId="3" r:id="rId2"/>
    <sheet name="IOWA CITY" sheetId="4" r:id="rId3"/>
    <sheet name="COST SHARE" sheetId="7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4" l="1"/>
  <c r="E41" i="4"/>
  <c r="F41" i="4"/>
  <c r="G41" i="4"/>
  <c r="G45" i="4"/>
  <c r="F19" i="7"/>
  <c r="G19" i="7"/>
  <c r="H19" i="7"/>
  <c r="I19" i="7"/>
  <c r="E19" i="7"/>
  <c r="D19" i="7"/>
  <c r="F17" i="7"/>
  <c r="G17" i="7"/>
  <c r="H17" i="7"/>
  <c r="I17" i="7"/>
  <c r="E17" i="7"/>
  <c r="D17" i="7"/>
  <c r="D13" i="7"/>
  <c r="D12" i="7"/>
  <c r="D11" i="7"/>
  <c r="E11" i="7"/>
  <c r="E12" i="7"/>
  <c r="E13" i="7"/>
  <c r="D10" i="7"/>
  <c r="D9" i="7"/>
  <c r="D8" i="7"/>
  <c r="D7" i="7"/>
  <c r="D6" i="7"/>
  <c r="D14" i="7" s="1"/>
  <c r="I45" i="4"/>
  <c r="H45" i="4"/>
  <c r="F45" i="4"/>
  <c r="E45" i="4"/>
  <c r="D45" i="4"/>
  <c r="I40" i="4"/>
  <c r="I39" i="4"/>
  <c r="I38" i="4"/>
  <c r="I37" i="4"/>
  <c r="I35" i="4"/>
  <c r="I34" i="4"/>
  <c r="I32" i="4"/>
  <c r="H41" i="4"/>
  <c r="D16" i="7" l="1"/>
  <c r="E7" i="7"/>
  <c r="E8" i="7"/>
  <c r="E9" i="7"/>
  <c r="E10" i="7"/>
  <c r="F13" i="7"/>
  <c r="F12" i="7"/>
  <c r="F11" i="7"/>
  <c r="E6" i="7"/>
  <c r="E14" i="7" s="1"/>
  <c r="E16" i="7" l="1"/>
  <c r="F10" i="7"/>
  <c r="G10" i="7" s="1"/>
  <c r="H10" i="7" s="1"/>
  <c r="I10" i="7"/>
  <c r="F9" i="7"/>
  <c r="G9" i="7" s="1"/>
  <c r="H9" i="7" s="1"/>
  <c r="I9" i="7"/>
  <c r="F8" i="7"/>
  <c r="G8" i="7" s="1"/>
  <c r="H8" i="7" s="1"/>
  <c r="I8" i="7"/>
  <c r="F7" i="7"/>
  <c r="G7" i="7" s="1"/>
  <c r="H7" i="7" s="1"/>
  <c r="I7" i="7"/>
  <c r="G13" i="7"/>
  <c r="H13" i="7" s="1"/>
  <c r="I13" i="7"/>
  <c r="G12" i="7"/>
  <c r="H12" i="7" s="1"/>
  <c r="I12" i="7"/>
  <c r="G11" i="7"/>
  <c r="H11" i="7" s="1"/>
  <c r="I11" i="7"/>
  <c r="F6" i="7"/>
  <c r="I29" i="4"/>
  <c r="H29" i="4"/>
  <c r="G29" i="4"/>
  <c r="F29" i="4"/>
  <c r="E29" i="4"/>
  <c r="D29" i="4"/>
  <c r="I25" i="4"/>
  <c r="I26" i="4" s="1"/>
  <c r="H26" i="4"/>
  <c r="G26" i="4"/>
  <c r="F26" i="4"/>
  <c r="E26" i="4"/>
  <c r="D26" i="4"/>
  <c r="I23" i="4"/>
  <c r="H23" i="4"/>
  <c r="G23" i="4"/>
  <c r="F23" i="4"/>
  <c r="E23" i="4"/>
  <c r="D23" i="4"/>
  <c r="I9" i="4"/>
  <c r="H9" i="4"/>
  <c r="G9" i="4"/>
  <c r="F9" i="4"/>
  <c r="E9" i="4"/>
  <c r="D9" i="4"/>
  <c r="D11" i="4" s="1"/>
  <c r="D12" i="4" l="1"/>
  <c r="E11" i="4"/>
  <c r="F11" i="4"/>
  <c r="F12" i="4" s="1"/>
  <c r="G11" i="4"/>
  <c r="G12" i="4"/>
  <c r="H11" i="4"/>
  <c r="H12" i="4" s="1"/>
  <c r="G6" i="7"/>
  <c r="F14" i="7"/>
  <c r="F46" i="4"/>
  <c r="F50" i="4" s="1"/>
  <c r="H46" i="4"/>
  <c r="H50" i="4" l="1"/>
  <c r="G46" i="4"/>
  <c r="G50" i="4" s="1"/>
  <c r="E12" i="4"/>
  <c r="I11" i="4"/>
  <c r="I12" i="4" s="1"/>
  <c r="F16" i="7"/>
  <c r="H6" i="7"/>
  <c r="H14" i="7" s="1"/>
  <c r="G14" i="7"/>
  <c r="I6" i="7"/>
  <c r="I14" i="7" s="1"/>
  <c r="E46" i="4" l="1"/>
  <c r="E50" i="4" s="1"/>
  <c r="I16" i="7"/>
  <c r="G16" i="7"/>
  <c r="H16" i="7"/>
  <c r="I33" i="4"/>
  <c r="I41" i="4" s="1"/>
  <c r="D46" i="4"/>
  <c r="I46" i="4" s="1"/>
  <c r="D50" i="4"/>
  <c r="I50" i="4" l="1"/>
</calcChain>
</file>

<file path=xl/sharedStrings.xml><?xml version="1.0" encoding="utf-8"?>
<sst xmlns="http://schemas.openxmlformats.org/spreadsheetml/2006/main" count="199" uniqueCount="98">
  <si>
    <t>Consolidated Budget Table</t>
  </si>
  <si>
    <t>BUDGET BY YEAR</t>
  </si>
  <si>
    <t> 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</si>
  <si>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</si>
  <si>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</si>
  <si>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</si>
  <si>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</si>
  <si>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</si>
  <si>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</si>
  <si>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</si>
  <si>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</si>
  <si>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</si>
  <si>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</si>
  <si>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TOTAL FRINGE BENEFITS  </t>
  </si>
  <si>
    <t xml:space="preserve">TOTAL TRAVEL </t>
  </si>
  <si>
    <t xml:space="preserve">TOTAL EQUIPMENT </t>
  </si>
  <si>
    <t xml:space="preserve">TOTAL SUPPLIES </t>
  </si>
  <si>
    <t xml:space="preserve">TOTAL CONTRACTUAL </t>
  </si>
  <si>
    <t>TOTAL OTHER</t>
  </si>
  <si>
    <t>TOTAL DIRECT</t>
  </si>
  <si>
    <t xml:space="preserve">TOTAL INDIRECT </t>
  </si>
  <si>
    <t>Total Funding Request</t>
  </si>
  <si>
    <t>TOTAL FUNDING REQUEST</t>
  </si>
  <si>
    <t>TOTAL COST SHARE</t>
  </si>
  <si>
    <t>PROJECT TOTAL (INCLUDES COST SHARE)</t>
  </si>
  <si>
    <t>BUDGET BY PROJECT (REQUESTED FUNDS)</t>
  </si>
  <si>
    <t>Project Number</t>
  </si>
  <si>
    <t>Project Name</t>
  </si>
  <si>
    <t>Total Cost</t>
  </si>
  <si>
    <t>% of Total</t>
  </si>
  <si>
    <t>Accelerating Methane Capture and Renewable Natural Gas Adoption at Wastewater Facilities in Eastern Iowa</t>
  </si>
  <si>
    <t>Sub-Award to Iowa City: Accelerating Methane Capture and Renewable Natural Gas Adoption at Wastewater Facilities in Eastern Iowa</t>
  </si>
  <si>
    <t>Total</t>
  </si>
  <si>
    <t>Detailed Budget</t>
  </si>
  <si>
    <t>NOTE: All non-federal funded personnel cost share are represented on "Personnel Cost Share" Tab</t>
  </si>
  <si>
    <t>Personnel</t>
  </si>
  <si>
    <t xml:space="preserve"> Lauren O'Neil; Senior Personnel @ $120,000 0.33 FTE each year with   salary increase</t>
  </si>
  <si>
    <t>Jim Flamming; Project Staff @ $120,000 0.5 FTE each year with salary increase</t>
  </si>
  <si>
    <t>TBD; Quality Control Inspector @ $90,000 2 FTE each year with 3% salary increase</t>
  </si>
  <si>
    <t xml:space="preserve"> Fringe Benefits </t>
  </si>
  <si>
    <t>17 percent of salary</t>
  </si>
  <si>
    <t xml:space="preserve"> TOTAL FRINGE BENEFITS  </t>
  </si>
  <si>
    <t xml:space="preserve"> Travel </t>
  </si>
  <si>
    <t>Travel for conference and workshop presentations:</t>
  </si>
  <si>
    <t xml:space="preserve"> 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</si>
  <si>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</si>
  <si>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</si>
  <si>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</si>
  <si>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</si>
  <si>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</si>
  <si>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</si>
  <si>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</si>
  <si>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 xml:space="preserve"> TOTAL TRAVEL </t>
  </si>
  <si>
    <t xml:space="preserve"> Equipment </t>
  </si>
  <si>
    <t>Construction Trailers</t>
  </si>
  <si>
    <t xml:space="preserve"> TOTAL EQUIPMENT </t>
  </si>
  <si>
    <t xml:space="preserve"> Supplies </t>
  </si>
  <si>
    <t>Supplies and incidentals</t>
  </si>
  <si>
    <t xml:space="preserve"> TOTAL SUPPLIES </t>
  </si>
  <si>
    <t xml:space="preserve"> Contractual </t>
  </si>
  <si>
    <t>Biogas line to interconnection point</t>
  </si>
  <si>
    <t>Anaerobic Digesters</t>
  </si>
  <si>
    <t>Gas Cleaning</t>
  </si>
  <si>
    <t>Secondary Digester</t>
  </si>
  <si>
    <t>Food-to-Waste Digester</t>
  </si>
  <si>
    <t xml:space="preserve"> TOTAL CONTRACTUAL </t>
  </si>
  <si>
    <t>OTHER</t>
  </si>
  <si>
    <t>Participant Support Costs: Stipends for 2 Summer Interns</t>
  </si>
  <si>
    <t xml:space="preserve">Testing Services </t>
  </si>
  <si>
    <t>Indirect Costs</t>
  </si>
  <si>
    <t>NA</t>
  </si>
  <si>
    <t xml:space="preserve"> TOTAL INDIRECT </t>
  </si>
  <si>
    <t xml:space="preserve"> TOTAL FUNDING </t>
  </si>
  <si>
    <t>Detailed Budget Table</t>
  </si>
  <si>
    <t xml:space="preserve">Steve Flake; Project Staff @ $120,000 0.5 FTE each year with salary increase. </t>
  </si>
  <si>
    <t>Workforce development program:</t>
  </si>
  <si>
    <t>Misc. testing and inspection equipment</t>
  </si>
  <si>
    <t>Misc. office supplies</t>
  </si>
  <si>
    <t>Design Fees</t>
  </si>
  <si>
    <t>Equipment Procurement</t>
  </si>
  <si>
    <t>Construction Costs</t>
  </si>
  <si>
    <t>Engineering Services</t>
  </si>
  <si>
    <t>Digester Upgrades</t>
  </si>
  <si>
    <t>Code Required Special Inspections</t>
  </si>
  <si>
    <t>Roy Hesemann @ $151,824 .05 FTE each year with 3% salary increase</t>
  </si>
  <si>
    <t>David Wallace @ $130,259 .05 FTE each year with 3% salary increase</t>
  </si>
  <si>
    <t>Sara Maples @ $58,184 .05 FTE each year with 3% salary increase</t>
  </si>
  <si>
    <t>Nicole Davies @ $112,488 .05 FTE each year with 3% salary increase</t>
  </si>
  <si>
    <t>Ben Clark @ $109,471 .05 FTE each year with 3% salary increase</t>
  </si>
  <si>
    <t>Sarah Gardner @ $60,451 .05 FTE each year with 3% salary increase</t>
  </si>
  <si>
    <t>Tim Wilkey @ $116,843 .05 FTE each year with 3% salary increase</t>
  </si>
  <si>
    <t>Andrew Hoenig @ $104,298 .05 FTE each year with 3% salary increase</t>
  </si>
  <si>
    <t>TOTAL PERSONNEL</t>
  </si>
  <si>
    <t>Fringe Benefits</t>
  </si>
  <si>
    <t xml:space="preserve"> TOTAL DIRECT</t>
  </si>
  <si>
    <t>INDIRECT COSTS</t>
  </si>
  <si>
    <t>TOTAL INDIRECT</t>
  </si>
  <si>
    <t xml:space="preserve"> TOTAL COST SHARE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</si>
</sst>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5" formatCode="&quot;$&quot;#,##0"/>
    <numFmt numFmtId="166" formatCode="&quot;$&quot;#,##0.00"/>
  </numFmts>
  <fonts count="18" x14ac:knownFonts="1"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scheme val="minor"/>
    </font>
    <font>
      <sz val="11"/>
      <color rgb="FF000000"/>
      <name val="Calibri"/>
    </font>
    <font>
      <sz val="11"/>
      <color rgb="FF242424"/>
      <name val="Aptos Narrow"/>
      <charset val="1"/>
    </font>
    <font>
      <sz val="14"/>
      <name val="Calibri"/>
      <family val="2"/>
      <scheme val="minor"/>
    </font>
    <font>
      <sz val="11"/>
      <color rgb="FF000000"/>
      <name val="Calibri"/>
      <charset val="1"/>
    </font>
    <font>
      <i/>
      <sz val="11"/>
      <color rgb="FFA6A6A6"/>
      <name val="Calibri"/>
      <family val="2"/>
    </font>
    <font>
      <sz val="14"/>
      <color rgb="FFFFFFFF"/>
      <name val="Calibri"/>
      <family val="2"/>
    </font>
    <font>
      <sz val="11"/>
      <color rgb="FFFFFFFF"/>
      <name val="Calibri"/>
      <family val="2"/>
    </font>
    <font>
      <sz val="10"/>
      <color rgb="FF000000"/>
      <name val="Arial"/>
      <family val="2"/>
    </font>
    <font>
      <sz val="11"/>
      <name val="Calibri"/>
      <family val="2"/>
    </font>
    <font>
      <sz val="11"/>
      <name val="Calibri"/>
    </font>
  </fonts>
  <fills count="9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4472C4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0" fontId="3" fillId="0" borderId="0" xfId="0" applyFont="1"/>
    <xf numFmtId="6" fontId="1" fillId="0" borderId="2" xfId="0" applyNumberFormat="1" applyFont="1" applyBorder="1"/>
    <xf numFmtId="0" fontId="2" fillId="0" borderId="6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6" fontId="1" fillId="0" borderId="1" xfId="0" applyNumberFormat="1" applyFon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0" fontId="1" fillId="0" borderId="12" xfId="0" applyFont="1" applyBorder="1"/>
    <xf numFmtId="0" fontId="1" fillId="0" borderId="1" xfId="0" applyFont="1" applyBorder="1" applyAlignment="1">
      <alignment horizontal="left" wrapText="1" indent="2"/>
    </xf>
    <xf numFmtId="0" fontId="1" fillId="2" borderId="1" xfId="0" applyFont="1" applyFill="1" applyBorder="1" applyAlignment="1">
      <alignment wrapText="1"/>
    </xf>
    <xf numFmtId="0" fontId="1" fillId="0" borderId="14" xfId="0" applyFont="1" applyBorder="1" applyAlignment="1">
      <alignment vertical="top"/>
    </xf>
    <xf numFmtId="0" fontId="1" fillId="0" borderId="0" xfId="0" applyFont="1" applyAlignment="1">
      <alignment vertical="top"/>
    </xf>
    <xf numFmtId="6" fontId="1" fillId="0" borderId="0" xfId="0" applyNumberFormat="1" applyFont="1"/>
    <xf numFmtId="6" fontId="1" fillId="0" borderId="12" xfId="0" applyNumberFormat="1" applyFont="1" applyBorder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9" fillId="0" borderId="0" xfId="0" applyFont="1"/>
    <xf numFmtId="166" fontId="1" fillId="0" borderId="6" xfId="0" applyNumberFormat="1" applyFont="1" applyBorder="1"/>
    <xf numFmtId="0" fontId="1" fillId="4" borderId="5" xfId="0" applyFont="1" applyFill="1" applyBorder="1" applyAlignment="1">
      <alignment wrapText="1"/>
    </xf>
    <xf numFmtId="0" fontId="2" fillId="4" borderId="5" xfId="0" applyFont="1" applyFill="1" applyBorder="1" applyAlignment="1">
      <alignment wrapText="1"/>
    </xf>
    <xf numFmtId="0" fontId="2" fillId="4" borderId="8" xfId="0" applyFont="1" applyFill="1" applyBorder="1" applyAlignment="1">
      <alignment wrapText="1"/>
    </xf>
    <xf numFmtId="0" fontId="2" fillId="4" borderId="10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/>
    <xf numFmtId="165" fontId="0" fillId="0" borderId="0" xfId="0" applyNumberFormat="1"/>
    <xf numFmtId="0" fontId="1" fillId="0" borderId="17" xfId="0" applyFont="1" applyBorder="1" applyAlignment="1">
      <alignment vertical="top"/>
    </xf>
    <xf numFmtId="0" fontId="0" fillId="0" borderId="17" xfId="0" applyBorder="1"/>
    <xf numFmtId="165" fontId="1" fillId="0" borderId="17" xfId="0" applyNumberFormat="1" applyFont="1" applyBorder="1"/>
    <xf numFmtId="165" fontId="0" fillId="0" borderId="17" xfId="0" applyNumberFormat="1" applyBorder="1"/>
    <xf numFmtId="0" fontId="10" fillId="4" borderId="17" xfId="0" applyFont="1" applyFill="1" applyBorder="1"/>
    <xf numFmtId="0" fontId="1" fillId="4" borderId="17" xfId="0" applyFont="1" applyFill="1" applyBorder="1" applyAlignment="1">
      <alignment wrapText="1"/>
    </xf>
    <xf numFmtId="0" fontId="1" fillId="4" borderId="18" xfId="0" applyFont="1" applyFill="1" applyBorder="1" applyAlignment="1">
      <alignment wrapText="1"/>
    </xf>
    <xf numFmtId="0" fontId="1" fillId="4" borderId="5" xfId="0" applyFont="1" applyFill="1" applyBorder="1"/>
    <xf numFmtId="0" fontId="1" fillId="0" borderId="1" xfId="0" applyFont="1" applyBorder="1" applyAlignment="1">
      <alignment horizontal="left" wrapText="1" indent="4"/>
    </xf>
    <xf numFmtId="0" fontId="1" fillId="0" borderId="1" xfId="0" applyFont="1" applyBorder="1" applyAlignment="1">
      <alignment wrapText="1" indent="2"/>
    </xf>
    <xf numFmtId="0" fontId="0" fillId="0" borderId="0" xfId="0" applyAlignment="1">
      <alignment horizontal="left"/>
    </xf>
    <xf numFmtId="0" fontId="8" fillId="0" borderId="0" xfId="0" applyFont="1" applyAlignment="1">
      <alignment horizontal="left" wrapText="1"/>
    </xf>
    <xf numFmtId="0" fontId="1" fillId="4" borderId="17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2" fillId="4" borderId="5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0" fillId="0" borderId="19" xfId="0" applyBorder="1" applyAlignment="1">
      <alignment horizontal="left"/>
    </xf>
    <xf numFmtId="166" fontId="1" fillId="0" borderId="1" xfId="0" applyNumberFormat="1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right" wrapText="1"/>
    </xf>
    <xf numFmtId="6" fontId="1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vertical="top"/>
    </xf>
    <xf numFmtId="165" fontId="1" fillId="0" borderId="1" xfId="0" applyNumberFormat="1" applyFont="1" applyBorder="1"/>
    <xf numFmtId="0" fontId="1" fillId="4" borderId="1" xfId="0" applyFont="1" applyFill="1" applyBorder="1" applyAlignment="1">
      <alignment horizontal="left" wrapText="1" indent="2"/>
    </xf>
    <xf numFmtId="165" fontId="1" fillId="4" borderId="1" xfId="0" applyNumberFormat="1" applyFont="1" applyFill="1" applyBorder="1" applyAlignment="1">
      <alignment wrapText="1"/>
    </xf>
    <xf numFmtId="0" fontId="1" fillId="4" borderId="20" xfId="0" applyFont="1" applyFill="1" applyBorder="1" applyAlignment="1">
      <alignment wrapText="1"/>
    </xf>
    <xf numFmtId="0" fontId="1" fillId="4" borderId="21" xfId="0" applyFont="1" applyFill="1" applyBorder="1" applyAlignment="1">
      <alignment wrapText="1"/>
    </xf>
    <xf numFmtId="0" fontId="1" fillId="4" borderId="14" xfId="0" applyFont="1" applyFill="1" applyBorder="1"/>
    <xf numFmtId="0" fontId="6" fillId="3" borderId="0" xfId="0" applyFont="1" applyFill="1"/>
    <xf numFmtId="0" fontId="11" fillId="0" borderId="0" xfId="0" applyFont="1"/>
    <xf numFmtId="6" fontId="1" fillId="0" borderId="1" xfId="0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6" fontId="1" fillId="2" borderId="14" xfId="0" applyNumberFormat="1" applyFont="1" applyFill="1" applyBorder="1" applyAlignment="1">
      <alignment wrapText="1"/>
    </xf>
    <xf numFmtId="166" fontId="0" fillId="0" borderId="0" xfId="0" applyNumberFormat="1"/>
    <xf numFmtId="6" fontId="1" fillId="2" borderId="1" xfId="0" applyNumberFormat="1" applyFont="1" applyFill="1" applyBorder="1" applyAlignment="1">
      <alignment wrapText="1"/>
    </xf>
    <xf numFmtId="6" fontId="0" fillId="0" borderId="0" xfId="0" applyNumberFormat="1"/>
    <xf numFmtId="6" fontId="1" fillId="2" borderId="13" xfId="0" applyNumberFormat="1" applyFont="1" applyFill="1" applyBorder="1" applyAlignment="1">
      <alignment wrapText="1"/>
    </xf>
    <xf numFmtId="6" fontId="1" fillId="2" borderId="9" xfId="0" applyNumberFormat="1" applyFont="1" applyFill="1" applyBorder="1" applyAlignment="1">
      <alignment wrapText="1"/>
    </xf>
    <xf numFmtId="0" fontId="0" fillId="4" borderId="0" xfId="0" applyFill="1"/>
    <xf numFmtId="6" fontId="1" fillId="4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left" wrapText="1" indent="6"/>
    </xf>
    <xf numFmtId="0" fontId="1" fillId="0" borderId="1" xfId="0" applyFont="1" applyBorder="1" applyAlignment="1">
      <alignment horizontal="left" wrapText="1" indent="1"/>
    </xf>
    <xf numFmtId="165" fontId="1" fillId="0" borderId="1" xfId="1" applyNumberFormat="1" applyFont="1" applyBorder="1" applyAlignment="1">
      <alignment vertical="center" wrapText="1"/>
    </xf>
    <xf numFmtId="165" fontId="7" fillId="0" borderId="1" xfId="1" applyNumberFormat="1" applyFont="1" applyBorder="1" applyAlignment="1">
      <alignment vertical="center" wrapText="1"/>
    </xf>
    <xf numFmtId="165" fontId="1" fillId="0" borderId="0" xfId="1" applyNumberFormat="1" applyFont="1" applyBorder="1" applyAlignment="1">
      <alignment vertical="center" wrapText="1"/>
    </xf>
    <xf numFmtId="165" fontId="1" fillId="0" borderId="0" xfId="1" applyNumberFormat="1" applyFont="1" applyBorder="1" applyAlignment="1">
      <alignment vertical="center"/>
    </xf>
    <xf numFmtId="44" fontId="1" fillId="0" borderId="0" xfId="1" applyFont="1" applyBorder="1" applyAlignment="1">
      <alignment vertical="center"/>
    </xf>
    <xf numFmtId="165" fontId="7" fillId="0" borderId="0" xfId="1" applyNumberFormat="1" applyFont="1" applyBorder="1" applyAlignment="1">
      <alignment vertical="center" wrapText="1"/>
    </xf>
    <xf numFmtId="165" fontId="7" fillId="0" borderId="0" xfId="1" applyNumberFormat="1" applyFont="1" applyBorder="1" applyAlignment="1">
      <alignment vertical="center"/>
    </xf>
    <xf numFmtId="44" fontId="7" fillId="0" borderId="0" xfId="1" applyFont="1" applyBorder="1" applyAlignment="1">
      <alignment vertical="center"/>
    </xf>
    <xf numFmtId="6" fontId="1" fillId="2" borderId="18" xfId="0" applyNumberFormat="1" applyFont="1" applyFill="1" applyBorder="1" applyAlignment="1">
      <alignment wrapText="1"/>
    </xf>
    <xf numFmtId="165" fontId="1" fillId="0" borderId="5" xfId="1" applyNumberFormat="1" applyFont="1" applyBorder="1" applyAlignment="1">
      <alignment vertical="center" wrapText="1"/>
    </xf>
    <xf numFmtId="165" fontId="7" fillId="0" borderId="5" xfId="1" applyNumberFormat="1" applyFont="1" applyBorder="1" applyAlignment="1">
      <alignment vertical="center" wrapText="1"/>
    </xf>
    <xf numFmtId="0" fontId="2" fillId="4" borderId="5" xfId="0" applyFont="1" applyFill="1" applyBorder="1"/>
    <xf numFmtId="8" fontId="1" fillId="0" borderId="1" xfId="0" applyNumberFormat="1" applyFont="1" applyBorder="1"/>
    <xf numFmtId="0" fontId="1" fillId="4" borderId="6" xfId="0" applyFont="1" applyFill="1" applyBorder="1" applyAlignment="1">
      <alignment horizontal="left" wrapText="1" indent="2"/>
    </xf>
    <xf numFmtId="0" fontId="1" fillId="3" borderId="1" xfId="0" applyFont="1" applyFill="1" applyBorder="1" applyAlignment="1">
      <alignment horizontal="left" wrapText="1"/>
    </xf>
    <xf numFmtId="6" fontId="1" fillId="3" borderId="1" xfId="0" applyNumberFormat="1" applyFont="1" applyFill="1" applyBorder="1" applyAlignment="1">
      <alignment wrapText="1"/>
    </xf>
    <xf numFmtId="165" fontId="1" fillId="4" borderId="17" xfId="0" applyNumberFormat="1" applyFont="1" applyFill="1" applyBorder="1" applyAlignment="1">
      <alignment wrapText="1"/>
    </xf>
    <xf numFmtId="165" fontId="1" fillId="3" borderId="17" xfId="0" applyNumberFormat="1" applyFont="1" applyFill="1" applyBorder="1" applyAlignment="1">
      <alignment wrapText="1"/>
    </xf>
    <xf numFmtId="0" fontId="1" fillId="4" borderId="17" xfId="0" applyFont="1" applyFill="1" applyBorder="1" applyAlignment="1">
      <alignment vertical="top"/>
    </xf>
    <xf numFmtId="0" fontId="1" fillId="4" borderId="22" xfId="0" applyFont="1" applyFill="1" applyBorder="1" applyAlignment="1">
      <alignment horizontal="left" wrapText="1" indent="2"/>
    </xf>
    <xf numFmtId="165" fontId="1" fillId="4" borderId="22" xfId="0" applyNumberFormat="1" applyFont="1" applyFill="1" applyBorder="1" applyAlignment="1">
      <alignment wrapText="1"/>
    </xf>
    <xf numFmtId="0" fontId="1" fillId="4" borderId="15" xfId="0" applyFont="1" applyFill="1" applyBorder="1" applyAlignment="1">
      <alignment horizontal="left" wrapText="1"/>
    </xf>
    <xf numFmtId="0" fontId="12" fillId="7" borderId="17" xfId="0" applyFont="1" applyFill="1" applyBorder="1" applyAlignment="1">
      <alignment wrapText="1"/>
    </xf>
    <xf numFmtId="0" fontId="4" fillId="7" borderId="23" xfId="0" applyFont="1" applyFill="1" applyBorder="1" applyAlignment="1">
      <alignment wrapText="1"/>
    </xf>
    <xf numFmtId="6" fontId="4" fillId="7" borderId="3" xfId="0" applyNumberFormat="1" applyFont="1" applyFill="1" applyBorder="1" applyAlignment="1">
      <alignment wrapText="1"/>
    </xf>
    <xf numFmtId="0" fontId="4" fillId="7" borderId="25" xfId="0" applyFont="1" applyFill="1" applyBorder="1" applyAlignment="1">
      <alignment wrapText="1"/>
    </xf>
    <xf numFmtId="0" fontId="13" fillId="5" borderId="4" xfId="0" applyFont="1" applyFill="1" applyBorder="1"/>
    <xf numFmtId="0" fontId="13" fillId="5" borderId="0" xfId="0" applyFont="1" applyFill="1"/>
    <xf numFmtId="0" fontId="14" fillId="5" borderId="7" xfId="0" applyFont="1" applyFill="1" applyBorder="1" applyAlignment="1">
      <alignment wrapText="1"/>
    </xf>
    <xf numFmtId="0" fontId="4" fillId="6" borderId="18" xfId="0" applyFont="1" applyFill="1" applyBorder="1" applyAlignment="1">
      <alignment wrapText="1"/>
    </xf>
    <xf numFmtId="0" fontId="4" fillId="6" borderId="24" xfId="0" applyFont="1" applyFill="1" applyBorder="1" applyAlignment="1">
      <alignment wrapText="1"/>
    </xf>
    <xf numFmtId="0" fontId="4" fillId="6" borderId="3" xfId="0" applyFont="1" applyFill="1" applyBorder="1" applyAlignment="1">
      <alignment wrapText="1"/>
    </xf>
    <xf numFmtId="0" fontId="4" fillId="0" borderId="0" xfId="0" applyFont="1"/>
    <xf numFmtId="0" fontId="1" fillId="3" borderId="17" xfId="0" applyFont="1" applyFill="1" applyBorder="1" applyAlignment="1">
      <alignment vertical="top"/>
    </xf>
    <xf numFmtId="0" fontId="0" fillId="3" borderId="17" xfId="0" applyFill="1" applyBorder="1" applyAlignment="1">
      <alignment horizontal="left"/>
    </xf>
    <xf numFmtId="0" fontId="13" fillId="5" borderId="17" xfId="0" applyFont="1" applyFill="1" applyBorder="1"/>
    <xf numFmtId="0" fontId="14" fillId="5" borderId="17" xfId="0" applyFont="1" applyFill="1" applyBorder="1" applyAlignment="1">
      <alignment wrapText="1"/>
    </xf>
    <xf numFmtId="0" fontId="4" fillId="6" borderId="17" xfId="0" applyFont="1" applyFill="1" applyBorder="1" applyAlignment="1">
      <alignment wrapText="1"/>
    </xf>
    <xf numFmtId="0" fontId="4" fillId="6" borderId="17" xfId="0" applyFont="1" applyFill="1" applyBorder="1"/>
    <xf numFmtId="0" fontId="1" fillId="4" borderId="1" xfId="0" applyFont="1" applyFill="1" applyBorder="1" applyAlignment="1">
      <alignment horizontal="left" wrapText="1"/>
    </xf>
    <xf numFmtId="9" fontId="4" fillId="7" borderId="4" xfId="0" applyNumberFormat="1" applyFont="1" applyFill="1" applyBorder="1" applyAlignment="1">
      <alignment wrapText="1"/>
    </xf>
    <xf numFmtId="0" fontId="4" fillId="6" borderId="4" xfId="0" applyFont="1" applyFill="1" applyBorder="1" applyAlignment="1">
      <alignment wrapText="1"/>
    </xf>
    <xf numFmtId="0" fontId="4" fillId="6" borderId="11" xfId="0" applyFont="1" applyFill="1" applyBorder="1" applyAlignment="1">
      <alignment wrapText="1"/>
    </xf>
    <xf numFmtId="10" fontId="4" fillId="7" borderId="16" xfId="0" applyNumberFormat="1" applyFont="1" applyFill="1" applyBorder="1" applyAlignment="1">
      <alignment wrapText="1"/>
    </xf>
    <xf numFmtId="10" fontId="4" fillId="7" borderId="4" xfId="0" applyNumberFormat="1" applyFont="1" applyFill="1" applyBorder="1" applyAlignment="1">
      <alignment wrapText="1"/>
    </xf>
    <xf numFmtId="0" fontId="14" fillId="5" borderId="4" xfId="0" applyFont="1" applyFill="1" applyBorder="1" applyAlignment="1">
      <alignment wrapText="1"/>
    </xf>
    <xf numFmtId="0" fontId="14" fillId="5" borderId="11" xfId="0" applyFont="1" applyFill="1" applyBorder="1" applyAlignment="1">
      <alignment wrapText="1"/>
    </xf>
    <xf numFmtId="0" fontId="15" fillId="0" borderId="0" xfId="0" applyFont="1"/>
    <xf numFmtId="0" fontId="16" fillId="0" borderId="1" xfId="0" applyFont="1" applyBorder="1" applyAlignment="1">
      <alignment wrapText="1"/>
    </xf>
    <xf numFmtId="0" fontId="15" fillId="0" borderId="17" xfId="0" applyFont="1" applyBorder="1"/>
    <xf numFmtId="0" fontId="4" fillId="0" borderId="17" xfId="0" applyFont="1" applyBorder="1" applyAlignment="1">
      <alignment horizontal="left" vertical="center"/>
    </xf>
    <xf numFmtId="6" fontId="16" fillId="0" borderId="17" xfId="0" applyNumberFormat="1" applyFont="1" applyBorder="1" applyAlignment="1">
      <alignment wrapText="1"/>
    </xf>
    <xf numFmtId="6" fontId="4" fillId="7" borderId="17" xfId="0" applyNumberFormat="1" applyFont="1" applyFill="1" applyBorder="1" applyAlignment="1">
      <alignment wrapText="1"/>
    </xf>
    <xf numFmtId="6" fontId="17" fillId="0" borderId="17" xfId="0" applyNumberFormat="1" applyFont="1" applyBorder="1" applyAlignment="1">
      <alignment wrapText="1"/>
    </xf>
    <xf numFmtId="6" fontId="17" fillId="7" borderId="17" xfId="0" applyNumberFormat="1" applyFont="1" applyFill="1" applyBorder="1" applyAlignment="1">
      <alignment wrapText="1"/>
    </xf>
    <xf numFmtId="0" fontId="4" fillId="0" borderId="17" xfId="0" applyFont="1" applyBorder="1" applyAlignment="1">
      <alignment vertical="top"/>
    </xf>
    <xf numFmtId="0" fontId="15" fillId="7" borderId="17" xfId="0" applyFont="1" applyFill="1" applyBorder="1"/>
    <xf numFmtId="0" fontId="4" fillId="7" borderId="17" xfId="0" applyFont="1" applyFill="1" applyBorder="1"/>
    <xf numFmtId="6" fontId="17" fillId="8" borderId="17" xfId="0" applyNumberFormat="1" applyFont="1" applyFill="1" applyBorder="1"/>
    <xf numFmtId="6" fontId="4" fillId="8" borderId="17" xfId="0" applyNumberFormat="1" applyFont="1" applyFill="1" applyBorder="1"/>
    <xf numFmtId="0" fontId="4" fillId="0" borderId="17" xfId="0" applyFont="1" applyBorder="1"/>
    <xf numFmtId="6" fontId="16" fillId="7" borderId="17" xfId="0" applyNumberFormat="1" applyFont="1" applyFill="1" applyBorder="1" applyAlignment="1">
      <alignment wrapText="1"/>
    </xf>
    <xf numFmtId="6" fontId="4" fillId="0" borderId="17" xfId="0" applyNumberFormat="1" applyFont="1" applyBorder="1" applyAlignment="1">
      <alignment horizontal="right"/>
    </xf>
    <xf numFmtId="0" fontId="8" fillId="0" borderId="17" xfId="0" applyFont="1" applyBorder="1" applyAlignment="1">
      <alignment wrapText="1"/>
    </xf>
    <xf numFmtId="6" fontId="4" fillId="7" borderId="5" xfId="0" applyNumberFormat="1" applyFont="1" applyFill="1" applyBorder="1" applyAlignment="1">
      <alignment wrapText="1"/>
    </xf>
    <xf numFmtId="0" fontId="4" fillId="0" borderId="26" xfId="0" applyFont="1" applyBorder="1" applyAlignment="1">
      <alignment horizontal="left" wrapText="1"/>
    </xf>
    <xf numFmtId="10" fontId="4" fillId="7" borderId="11" xfId="0" applyNumberFormat="1" applyFont="1" applyFill="1" applyBorder="1" applyAlignment="1">
      <alignment wrapText="1"/>
    </xf>
    <xf numFmtId="9" fontId="4" fillId="7" borderId="11" xfId="0" applyNumberFormat="1" applyFont="1" applyFill="1" applyBorder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27E4D-4DC3-4573-A73F-369D39AD822E}">
  <dimension ref="A1:AL22"/>
  <sheetViews>
    <sheetView tabSelected="1" zoomScale="95" zoomScaleNormal="95" workbookViewId="0">
      <selection activeCell="I7" sqref="I7"/>
    </sheetView>
  </sheetViews>
  <sheetFormatPr defaultRowHeight="15" customHeight="1" x14ac:dyDescent="0.2"/>
  <cols>
    <col min="1" max="1" width="21" customWidth="1"/>
    <col min="2" max="2" width="30" bestFit="1" customWidth="1"/>
    <col min="3" max="3" width="29.140625" customWidth="1"/>
    <col min="4" max="4" width="17.28515625" customWidth="1"/>
    <col min="5" max="6" width="13.140625" customWidth="1"/>
    <col min="7" max="7" width="15.85546875" customWidth="1"/>
    <col min="8" max="8" width="14.140625" customWidth="1"/>
    <col min="9" max="9" width="13" bestFit="1" customWidth="1"/>
    <col min="11" max="11" width="14.140625" customWidth="1"/>
  </cols>
  <sheetData>
    <row r="1" spans="1:38" ht="15" customHeight="1" x14ac:dyDescent="0.2">
      <c r="A1" s="118" t="s">
        <v>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</row>
    <row r="2" spans="1:38" ht="26.45" customHeight="1" x14ac:dyDescent="0.25">
      <c r="A2" s="118"/>
      <c r="B2" s="136"/>
      <c r="C2" s="136"/>
      <c r="D2" s="136"/>
      <c r="E2" s="136"/>
      <c r="F2" s="136"/>
      <c r="G2" s="136"/>
      <c r="H2" s="136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</row>
    <row r="3" spans="1:38" ht="15" customHeight="1" x14ac:dyDescent="0.3">
      <c r="A3" s="106" t="s">
        <v>1</v>
      </c>
      <c r="B3" s="106"/>
      <c r="C3" s="107"/>
      <c r="D3" s="107"/>
      <c r="E3" s="107"/>
      <c r="F3" s="107"/>
      <c r="G3" s="107"/>
      <c r="H3" s="107"/>
      <c r="I3" s="118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</row>
    <row r="4" spans="1:38" ht="18.75" customHeight="1" x14ac:dyDescent="0.25">
      <c r="A4" s="108" t="s">
        <v>3</v>
      </c>
      <c r="B4" s="108" t="s">
        <v>4</v>
      </c>
      <c r="C4" s="108" t="s">
        <v>5</v>
      </c>
      <c r="D4" s="108" t="s">
        <v>6</v>
      </c>
      <c r="E4" s="108" t="s">
        <v>7</v>
      </c>
      <c r="F4" s="108" t="s">
        <v>8</v>
      </c>
      <c r="G4" s="108" t="s">
        <v>9</v>
      </c>
      <c r="H4" s="109" t="s">
        <v>10</v>
      </c>
      <c r="I4" s="118"/>
      <c r="J4" s="103"/>
      <c r="K4" s="103"/>
      <c r="L4" s="103"/>
      <c r="M4" s="119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</row>
    <row r="5" spans="1:38" ht="17.100000000000001" customHeight="1" x14ac:dyDescent="0.25">
      <c r="A5" s="120" t="s">
        <v>11</v>
      </c>
      <c r="B5" s="121" t="s">
        <v>12</v>
      </c>
      <c r="C5" s="122">
        <v>520000</v>
      </c>
      <c r="D5" s="122">
        <v>535600</v>
      </c>
      <c r="E5" s="122">
        <v>551668</v>
      </c>
      <c r="F5" s="122">
        <v>568218</v>
      </c>
      <c r="G5" s="122">
        <v>585265</v>
      </c>
      <c r="H5" s="123">
        <v>2760751</v>
      </c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</row>
    <row r="6" spans="1:38" ht="15" customHeight="1" x14ac:dyDescent="0.25">
      <c r="A6" s="120"/>
      <c r="B6" s="121" t="s">
        <v>13</v>
      </c>
      <c r="C6" s="124">
        <v>88400</v>
      </c>
      <c r="D6" s="124">
        <v>91052</v>
      </c>
      <c r="E6" s="124">
        <v>93784</v>
      </c>
      <c r="F6" s="124">
        <v>96597</v>
      </c>
      <c r="G6" s="124">
        <v>99495</v>
      </c>
      <c r="H6" s="123">
        <v>469328</v>
      </c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18"/>
      <c r="AL6" s="118"/>
    </row>
    <row r="7" spans="1:38" ht="15" customHeight="1" x14ac:dyDescent="0.25">
      <c r="A7" s="120"/>
      <c r="B7" s="121" t="s">
        <v>14</v>
      </c>
      <c r="C7" s="124">
        <v>3202</v>
      </c>
      <c r="D7" s="124">
        <v>3202</v>
      </c>
      <c r="E7" s="124">
        <v>3202</v>
      </c>
      <c r="F7" s="124">
        <v>3202</v>
      </c>
      <c r="G7" s="124">
        <v>3202</v>
      </c>
      <c r="H7" s="123">
        <v>16010</v>
      </c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</row>
    <row r="8" spans="1:38" ht="15" customHeight="1" x14ac:dyDescent="0.25">
      <c r="A8" s="120"/>
      <c r="B8" s="121" t="s">
        <v>15</v>
      </c>
      <c r="C8" s="124">
        <v>14000</v>
      </c>
      <c r="D8" s="124">
        <v>14000</v>
      </c>
      <c r="E8" s="124">
        <v>14000</v>
      </c>
      <c r="F8" s="124">
        <v>14000</v>
      </c>
      <c r="G8" s="124">
        <v>14000</v>
      </c>
      <c r="H8" s="123">
        <v>70000</v>
      </c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</row>
    <row r="9" spans="1:38" ht="15" customHeight="1" x14ac:dyDescent="0.25">
      <c r="A9" s="120"/>
      <c r="B9" s="121" t="s">
        <v>16</v>
      </c>
      <c r="C9" s="124">
        <v>3000</v>
      </c>
      <c r="D9" s="124">
        <v>3000</v>
      </c>
      <c r="E9" s="124">
        <v>3000</v>
      </c>
      <c r="F9" s="124">
        <v>3000</v>
      </c>
      <c r="G9" s="124">
        <v>3000</v>
      </c>
      <c r="H9" s="123">
        <v>15000</v>
      </c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</row>
    <row r="10" spans="1:38" ht="15" customHeight="1" x14ac:dyDescent="0.25">
      <c r="A10" s="120"/>
      <c r="B10" s="121" t="s">
        <v>17</v>
      </c>
      <c r="C10" s="124">
        <v>16620637</v>
      </c>
      <c r="D10" s="124">
        <v>31165000</v>
      </c>
      <c r="E10" s="124">
        <v>35500000</v>
      </c>
      <c r="F10" s="124">
        <v>28461900</v>
      </c>
      <c r="G10" s="124">
        <v>9666000</v>
      </c>
      <c r="H10" s="123">
        <v>121413537</v>
      </c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</row>
    <row r="11" spans="1:38" ht="15" customHeight="1" x14ac:dyDescent="0.25">
      <c r="A11" s="120"/>
      <c r="B11" s="121" t="s">
        <v>18</v>
      </c>
      <c r="C11" s="124">
        <v>46000</v>
      </c>
      <c r="D11" s="124">
        <v>66000</v>
      </c>
      <c r="E11" s="124">
        <v>66000</v>
      </c>
      <c r="F11" s="124">
        <v>56000</v>
      </c>
      <c r="G11" s="124">
        <v>23000</v>
      </c>
      <c r="H11" s="123">
        <v>257000</v>
      </c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</row>
    <row r="12" spans="1:38" ht="15" customHeight="1" x14ac:dyDescent="0.25">
      <c r="A12" s="120"/>
      <c r="B12" s="121" t="s">
        <v>19</v>
      </c>
      <c r="C12" s="125">
        <v>17295239</v>
      </c>
      <c r="D12" s="125">
        <v>31877854</v>
      </c>
      <c r="E12" s="125">
        <v>36231654</v>
      </c>
      <c r="F12" s="125">
        <v>29202917</v>
      </c>
      <c r="G12" s="125">
        <v>10393962</v>
      </c>
      <c r="H12" s="123">
        <v>125001625</v>
      </c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</row>
    <row r="13" spans="1:38" ht="15" customHeight="1" x14ac:dyDescent="0.25">
      <c r="A13" s="120"/>
      <c r="B13" s="126" t="s">
        <v>20</v>
      </c>
      <c r="C13" s="127">
        <v>0</v>
      </c>
      <c r="D13" s="128">
        <v>0</v>
      </c>
      <c r="E13" s="128">
        <v>0</v>
      </c>
      <c r="F13" s="127">
        <v>0</v>
      </c>
      <c r="G13" s="127">
        <v>0</v>
      </c>
      <c r="H13" s="128">
        <v>0</v>
      </c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</row>
    <row r="14" spans="1:38" ht="15.75" customHeight="1" x14ac:dyDescent="0.25">
      <c r="A14" s="120" t="s">
        <v>21</v>
      </c>
      <c r="B14" s="126" t="s">
        <v>22</v>
      </c>
      <c r="C14" s="129">
        <v>17295239</v>
      </c>
      <c r="D14" s="129">
        <v>31877854</v>
      </c>
      <c r="E14" s="129">
        <v>36231654</v>
      </c>
      <c r="F14" s="129">
        <v>29202917</v>
      </c>
      <c r="G14" s="129">
        <v>10393962</v>
      </c>
      <c r="H14" s="130">
        <v>125001625</v>
      </c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</row>
    <row r="15" spans="1:38" ht="15" customHeight="1" x14ac:dyDescent="0.25">
      <c r="A15" s="120"/>
      <c r="B15" s="126" t="s">
        <v>23</v>
      </c>
      <c r="C15" s="131"/>
      <c r="D15" s="126"/>
      <c r="E15" s="131"/>
      <c r="F15" s="131"/>
      <c r="G15" s="131"/>
      <c r="H15" s="132">
        <v>262077</v>
      </c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</row>
    <row r="16" spans="1:38" ht="15" customHeight="1" x14ac:dyDescent="0.25">
      <c r="A16" s="120"/>
      <c r="B16" s="120" t="s">
        <v>24</v>
      </c>
      <c r="C16" s="120"/>
      <c r="D16" s="120"/>
      <c r="E16" s="120"/>
      <c r="F16" s="120"/>
      <c r="G16" s="120"/>
      <c r="H16" s="133">
        <v>125263702</v>
      </c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</row>
    <row r="17" spans="1:38" ht="15" customHeight="1" x14ac:dyDescent="0.2">
      <c r="A17" s="118"/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</row>
    <row r="18" spans="1:38" ht="15" customHeight="1" x14ac:dyDescent="0.3">
      <c r="A18" s="97" t="s">
        <v>25</v>
      </c>
      <c r="B18" s="98"/>
      <c r="C18" s="99"/>
      <c r="D18" s="116"/>
      <c r="E18" s="117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</row>
    <row r="19" spans="1:38" ht="15" customHeight="1" x14ac:dyDescent="0.25">
      <c r="A19" s="100" t="s">
        <v>26</v>
      </c>
      <c r="B19" s="101" t="s">
        <v>27</v>
      </c>
      <c r="C19" s="102" t="s">
        <v>28</v>
      </c>
      <c r="D19" s="112" t="s">
        <v>29</v>
      </c>
      <c r="E19" s="113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</row>
    <row r="20" spans="1:38" ht="60" x14ac:dyDescent="0.25">
      <c r="A20" s="94">
        <v>1</v>
      </c>
      <c r="B20" s="134" t="s">
        <v>30</v>
      </c>
      <c r="C20" s="135">
        <v>93122278</v>
      </c>
      <c r="D20" s="114">
        <v>0.745</v>
      </c>
      <c r="E20" s="137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</row>
    <row r="21" spans="1:38" ht="75" x14ac:dyDescent="0.25">
      <c r="A21" s="94">
        <v>1</v>
      </c>
      <c r="B21" s="96" t="s">
        <v>31</v>
      </c>
      <c r="C21" s="95">
        <v>31879348</v>
      </c>
      <c r="D21" s="115">
        <v>0.255</v>
      </c>
      <c r="E21" s="137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</row>
    <row r="22" spans="1:38" ht="15" customHeight="1" x14ac:dyDescent="0.25">
      <c r="A22" s="94" t="s">
        <v>32</v>
      </c>
      <c r="B22" s="93"/>
      <c r="C22" s="95">
        <v>125001626</v>
      </c>
      <c r="D22" s="111">
        <v>1</v>
      </c>
      <c r="E22" s="13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</row>
  </sheetData>
  <mergeCells count="6">
    <mergeCell ref="B2:H2"/>
    <mergeCell ref="D22:E22"/>
    <mergeCell ref="D19:E19"/>
    <mergeCell ref="D20:E20"/>
    <mergeCell ref="D21:E21"/>
    <mergeCell ref="D18:E18"/>
  </mergeCells>
  <pageMargins left="0.75" right="0.75" top="1" bottom="1" header="0.5" footer="0.5"/>
  <pageSetup paperSize="2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ABB2B-68B0-42DE-985E-7A12CE745139}">
  <dimension ref="B1:AM66"/>
  <sheetViews>
    <sheetView workbookViewId="0">
      <selection activeCell="H41" sqref="H41"/>
    </sheetView>
  </sheetViews>
  <sheetFormatPr defaultRowHeight="15" customHeight="1" x14ac:dyDescent="0.2"/>
  <cols>
    <col min="1" max="1" width="3.140625" customWidth="1"/>
    <col min="2" max="2" width="15.5703125" customWidth="1"/>
    <col min="3" max="3" width="64.140625" style="39" customWidth="1"/>
    <col min="4" max="7" width="12.42578125" bestFit="1" customWidth="1"/>
    <col min="8" max="8" width="12.42578125" customWidth="1"/>
    <col min="9" max="9" width="1.7109375" customWidth="1"/>
    <col min="10" max="10" width="14.5703125" customWidth="1"/>
    <col min="11" max="11" width="10.140625" customWidth="1"/>
    <col min="12" max="12" width="15.28515625" customWidth="1"/>
  </cols>
  <sheetData>
    <row r="1" spans="2:39" ht="15" customHeight="1" x14ac:dyDescent="0.2">
      <c r="B1" t="s">
        <v>33</v>
      </c>
    </row>
    <row r="2" spans="2:39" x14ac:dyDescent="0.25">
      <c r="B2" s="20" t="s">
        <v>34</v>
      </c>
      <c r="C2" s="40"/>
    </row>
    <row r="3" spans="2:39" ht="15" customHeight="1" x14ac:dyDescent="0.25">
      <c r="B3" s="1"/>
    </row>
    <row r="4" spans="2:39" ht="15" customHeight="1" x14ac:dyDescent="0.25">
      <c r="B4" s="1" t="s">
        <v>1</v>
      </c>
    </row>
    <row r="5" spans="2:39" ht="18.75" customHeight="1" x14ac:dyDescent="0.3">
      <c r="B5" s="33" t="s">
        <v>3</v>
      </c>
      <c r="C5" s="41" t="s">
        <v>4</v>
      </c>
      <c r="D5" s="34" t="s">
        <v>5</v>
      </c>
      <c r="E5" s="34" t="s">
        <v>6</v>
      </c>
      <c r="F5" s="34" t="s">
        <v>7</v>
      </c>
      <c r="G5" s="34" t="s">
        <v>8</v>
      </c>
      <c r="H5" s="34" t="s">
        <v>9</v>
      </c>
      <c r="I5" s="34"/>
      <c r="J5" s="34" t="s">
        <v>10</v>
      </c>
    </row>
    <row r="6" spans="2:39" ht="15" customHeight="1" x14ac:dyDescent="0.25">
      <c r="B6" s="35" t="s">
        <v>11</v>
      </c>
      <c r="C6" s="42" t="s">
        <v>35</v>
      </c>
      <c r="D6" s="61" t="s">
        <v>2</v>
      </c>
      <c r="E6" s="61"/>
      <c r="F6" s="61"/>
      <c r="G6" s="61"/>
      <c r="H6" s="61"/>
      <c r="J6" s="61" t="s">
        <v>2</v>
      </c>
    </row>
    <row r="7" spans="2:39" ht="33.75" customHeight="1" x14ac:dyDescent="0.25">
      <c r="B7" s="4"/>
      <c r="C7" s="17" t="s">
        <v>36</v>
      </c>
      <c r="D7" s="9">
        <v>40000</v>
      </c>
      <c r="E7" s="9">
        <v>41200</v>
      </c>
      <c r="F7" s="9">
        <v>42436</v>
      </c>
      <c r="G7" s="9">
        <v>43709.08</v>
      </c>
      <c r="H7" s="9">
        <v>45020.352400000003</v>
      </c>
      <c r="I7" s="21"/>
      <c r="J7" s="51">
        <v>212365.43239999999</v>
      </c>
      <c r="K7" s="10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</row>
    <row r="8" spans="2:39" ht="30" customHeight="1" x14ac:dyDescent="0.25">
      <c r="B8" s="5"/>
      <c r="C8" s="38" t="s">
        <v>37</v>
      </c>
      <c r="D8" s="8">
        <v>60000</v>
      </c>
      <c r="E8" s="8">
        <v>61800</v>
      </c>
      <c r="F8" s="8">
        <v>63654</v>
      </c>
      <c r="G8" s="8">
        <v>65563.62</v>
      </c>
      <c r="H8" s="8">
        <v>67530.528600000005</v>
      </c>
      <c r="I8" s="3"/>
      <c r="J8" s="8">
        <v>318548.14860000001</v>
      </c>
    </row>
    <row r="9" spans="2:39" ht="30" customHeight="1" x14ac:dyDescent="0.25">
      <c r="B9" s="5"/>
      <c r="C9" s="11" t="s">
        <v>38</v>
      </c>
      <c r="D9" s="8">
        <v>180000</v>
      </c>
      <c r="E9" s="8">
        <v>185400</v>
      </c>
      <c r="F9" s="8">
        <v>190962</v>
      </c>
      <c r="G9" s="8">
        <v>196690.86</v>
      </c>
      <c r="H9" s="8">
        <v>202591.5858</v>
      </c>
      <c r="J9" s="8">
        <v>955644.44579999999</v>
      </c>
    </row>
    <row r="10" spans="2:39" ht="15" customHeight="1" x14ac:dyDescent="0.25">
      <c r="B10" s="5"/>
      <c r="C10" s="11" t="s">
        <v>12</v>
      </c>
      <c r="D10" s="8">
        <v>280000</v>
      </c>
      <c r="E10" s="8">
        <v>288400</v>
      </c>
      <c r="F10" s="8">
        <v>297052</v>
      </c>
      <c r="G10" s="8">
        <v>305963.56</v>
      </c>
      <c r="H10" s="8">
        <v>315142.46679999999</v>
      </c>
      <c r="J10" s="8">
        <v>1486558.0268000001</v>
      </c>
      <c r="L10" s="62"/>
    </row>
    <row r="11" spans="2:39" ht="15" customHeight="1" x14ac:dyDescent="0.25">
      <c r="B11" s="5"/>
      <c r="C11" s="43" t="s">
        <v>39</v>
      </c>
      <c r="D11" s="63" t="s">
        <v>2</v>
      </c>
      <c r="E11" s="63"/>
      <c r="F11" s="63"/>
      <c r="G11" s="63"/>
      <c r="H11" s="63"/>
      <c r="J11" s="63" t="s">
        <v>2</v>
      </c>
      <c r="L11" s="15"/>
    </row>
    <row r="12" spans="2:39" ht="15" customHeight="1" x14ac:dyDescent="0.25">
      <c r="B12" s="5"/>
      <c r="C12" s="17" t="s">
        <v>40</v>
      </c>
      <c r="D12" s="9">
        <v>47600</v>
      </c>
      <c r="E12" s="9">
        <v>49028</v>
      </c>
      <c r="F12" s="9">
        <v>50498.84</v>
      </c>
      <c r="G12" s="9">
        <v>52013.805200000003</v>
      </c>
      <c r="H12" s="9">
        <v>53574.219356000001</v>
      </c>
      <c r="I12" s="62"/>
      <c r="J12" s="51">
        <v>252714.86455599999</v>
      </c>
    </row>
    <row r="13" spans="2:39" ht="15" customHeight="1" x14ac:dyDescent="0.25">
      <c r="B13" s="5"/>
      <c r="C13" s="11"/>
      <c r="D13" s="8"/>
      <c r="E13" s="8"/>
      <c r="F13" s="8"/>
      <c r="G13" s="8"/>
      <c r="H13" s="8"/>
      <c r="J13" s="8"/>
    </row>
    <row r="14" spans="2:39" ht="15" customHeight="1" x14ac:dyDescent="0.25">
      <c r="B14" s="5"/>
      <c r="C14" s="17" t="s">
        <v>41</v>
      </c>
      <c r="D14" s="8">
        <v>47600</v>
      </c>
      <c r="E14" s="8">
        <v>49028</v>
      </c>
      <c r="F14" s="8">
        <v>50498.84</v>
      </c>
      <c r="G14" s="8">
        <v>52013.805200000003</v>
      </c>
      <c r="H14" s="8">
        <v>53574.219356000001</v>
      </c>
      <c r="J14" s="8">
        <v>252714.86455599999</v>
      </c>
    </row>
    <row r="15" spans="2:39" ht="15" customHeight="1" x14ac:dyDescent="0.25">
      <c r="B15" s="5"/>
      <c r="C15" s="43" t="s">
        <v>42</v>
      </c>
      <c r="D15" s="63" t="s">
        <v>2</v>
      </c>
      <c r="E15" s="63"/>
      <c r="F15" s="63"/>
      <c r="G15" s="63"/>
      <c r="H15" s="63"/>
      <c r="J15" s="63" t="s">
        <v>2</v>
      </c>
      <c r="L15" s="15"/>
    </row>
    <row r="16" spans="2:39" ht="15" customHeight="1" x14ac:dyDescent="0.25">
      <c r="B16" s="5"/>
      <c r="C16" s="17" t="s">
        <v>43</v>
      </c>
      <c r="D16" s="7" t="s">
        <v>44</v>
      </c>
      <c r="E16" s="7" t="s">
        <v>44</v>
      </c>
      <c r="F16" s="7" t="s">
        <v>44</v>
      </c>
      <c r="G16" s="7"/>
      <c r="H16" s="7"/>
      <c r="J16" s="6"/>
    </row>
    <row r="17" spans="2:12" ht="15" customHeight="1" x14ac:dyDescent="0.25">
      <c r="B17" s="5"/>
      <c r="C17" s="37" t="s">
        <v>45</v>
      </c>
      <c r="D17" s="8">
        <v>400</v>
      </c>
      <c r="E17" s="8">
        <v>400</v>
      </c>
      <c r="F17" s="8">
        <v>400</v>
      </c>
      <c r="G17" s="8">
        <v>400</v>
      </c>
      <c r="H17" s="8">
        <v>400</v>
      </c>
      <c r="J17" s="8">
        <v>2000</v>
      </c>
    </row>
    <row r="18" spans="2:12" ht="15" customHeight="1" x14ac:dyDescent="0.25">
      <c r="B18" s="5"/>
      <c r="C18" s="37" t="s">
        <v>46</v>
      </c>
      <c r="D18" s="8">
        <v>50</v>
      </c>
      <c r="E18" s="8">
        <v>50</v>
      </c>
      <c r="F18" s="8">
        <v>50</v>
      </c>
      <c r="G18" s="8">
        <v>50</v>
      </c>
      <c r="H18" s="8">
        <v>50</v>
      </c>
      <c r="I18" s="3"/>
      <c r="J18" s="8">
        <v>250</v>
      </c>
      <c r="L18" s="64"/>
    </row>
    <row r="19" spans="2:12" ht="15" customHeight="1" x14ac:dyDescent="0.25">
      <c r="B19" s="5"/>
      <c r="C19" s="37" t="s">
        <v>47</v>
      </c>
      <c r="D19" s="8">
        <v>450</v>
      </c>
      <c r="E19" s="8">
        <v>450</v>
      </c>
      <c r="F19" s="8">
        <v>450</v>
      </c>
      <c r="G19" s="8">
        <v>450</v>
      </c>
      <c r="H19" s="8">
        <v>450</v>
      </c>
      <c r="I19" s="3"/>
      <c r="J19" s="8">
        <v>2250</v>
      </c>
    </row>
    <row r="20" spans="2:12" ht="15" customHeight="1" x14ac:dyDescent="0.25">
      <c r="B20" s="5"/>
      <c r="C20" s="11" t="s">
        <v>48</v>
      </c>
      <c r="D20" s="8">
        <v>248</v>
      </c>
      <c r="E20" s="8">
        <v>248</v>
      </c>
      <c r="F20" s="8">
        <v>248</v>
      </c>
      <c r="G20" s="8">
        <v>248</v>
      </c>
      <c r="H20" s="8">
        <v>248</v>
      </c>
      <c r="I20" s="3"/>
      <c r="J20" s="8">
        <v>1240</v>
      </c>
    </row>
    <row r="21" spans="2:12" ht="15" customHeight="1" x14ac:dyDescent="0.25">
      <c r="B21" s="5"/>
      <c r="C21" s="37" t="s">
        <v>49</v>
      </c>
      <c r="D21" s="8">
        <v>45</v>
      </c>
      <c r="E21" s="8">
        <v>45</v>
      </c>
      <c r="F21" s="8">
        <v>45</v>
      </c>
      <c r="G21" s="8">
        <v>45</v>
      </c>
      <c r="H21" s="8">
        <v>45</v>
      </c>
      <c r="I21" s="3"/>
      <c r="J21" s="8">
        <v>225</v>
      </c>
    </row>
    <row r="22" spans="2:12" ht="15" customHeight="1" x14ac:dyDescent="0.25">
      <c r="B22" s="5"/>
      <c r="C22" s="37" t="s">
        <v>50</v>
      </c>
      <c r="D22" s="8">
        <v>80</v>
      </c>
      <c r="E22" s="8">
        <v>80</v>
      </c>
      <c r="F22" s="8">
        <v>80</v>
      </c>
      <c r="G22" s="8">
        <v>80</v>
      </c>
      <c r="H22" s="8">
        <v>80</v>
      </c>
      <c r="I22" s="3"/>
      <c r="J22" s="8">
        <v>400</v>
      </c>
    </row>
    <row r="23" spans="2:12" ht="15" customHeight="1" x14ac:dyDescent="0.25">
      <c r="B23" s="5"/>
      <c r="C23" s="37" t="s">
        <v>51</v>
      </c>
      <c r="D23" s="8">
        <v>328</v>
      </c>
      <c r="E23" s="8">
        <v>328</v>
      </c>
      <c r="F23" s="8">
        <v>328</v>
      </c>
      <c r="G23" s="8">
        <v>328</v>
      </c>
      <c r="H23" s="8">
        <v>328</v>
      </c>
      <c r="I23" s="3"/>
      <c r="J23" s="8">
        <v>1640</v>
      </c>
    </row>
    <row r="24" spans="2:12" ht="15" customHeight="1" x14ac:dyDescent="0.25">
      <c r="B24" s="5"/>
      <c r="C24" s="11"/>
      <c r="D24" s="8"/>
      <c r="E24" s="8"/>
      <c r="F24" s="8"/>
      <c r="G24" s="8"/>
      <c r="H24" s="8"/>
      <c r="I24" s="3"/>
      <c r="J24" s="8"/>
    </row>
    <row r="25" spans="2:12" ht="15" customHeight="1" x14ac:dyDescent="0.25">
      <c r="B25" s="5"/>
      <c r="C25" s="11" t="s">
        <v>52</v>
      </c>
      <c r="D25" s="8">
        <v>1601</v>
      </c>
      <c r="E25" s="8">
        <v>1601</v>
      </c>
      <c r="F25" s="8">
        <v>1601</v>
      </c>
      <c r="G25" s="8">
        <v>1601</v>
      </c>
      <c r="H25" s="8">
        <v>1601</v>
      </c>
      <c r="I25" s="3"/>
      <c r="J25" s="8">
        <v>8005</v>
      </c>
    </row>
    <row r="26" spans="2:12" ht="15" customHeight="1" x14ac:dyDescent="0.25">
      <c r="B26" s="5"/>
      <c r="C26" s="43" t="s">
        <v>53</v>
      </c>
      <c r="D26" s="63"/>
      <c r="E26" s="63"/>
      <c r="F26" s="63"/>
      <c r="G26" s="63"/>
      <c r="H26" s="63"/>
      <c r="J26" s="63"/>
      <c r="L26" s="15"/>
    </row>
    <row r="27" spans="2:12" ht="15" customHeight="1" x14ac:dyDescent="0.25">
      <c r="B27" s="5"/>
      <c r="C27" s="17" t="s">
        <v>54</v>
      </c>
      <c r="D27" s="8">
        <v>12000</v>
      </c>
      <c r="E27" s="9">
        <v>12000</v>
      </c>
      <c r="F27" s="9">
        <v>12000</v>
      </c>
      <c r="G27" s="9">
        <v>12000</v>
      </c>
      <c r="H27" s="9">
        <v>12000</v>
      </c>
      <c r="J27" s="8">
        <v>60000</v>
      </c>
    </row>
    <row r="28" spans="2:12" ht="15" customHeight="1" x14ac:dyDescent="0.25">
      <c r="B28" s="5" t="s">
        <v>44</v>
      </c>
      <c r="C28" s="11"/>
      <c r="D28" s="8" t="s">
        <v>2</v>
      </c>
      <c r="E28" s="9"/>
      <c r="F28" s="9"/>
      <c r="G28" s="9"/>
      <c r="H28" s="9"/>
      <c r="J28" s="8"/>
    </row>
    <row r="29" spans="2:12" ht="15" customHeight="1" x14ac:dyDescent="0.25">
      <c r="B29" s="5"/>
      <c r="C29" s="11" t="s">
        <v>55</v>
      </c>
      <c r="D29" s="9">
        <v>12000</v>
      </c>
      <c r="E29" s="9">
        <v>12000</v>
      </c>
      <c r="F29" s="9">
        <v>12000</v>
      </c>
      <c r="G29" s="9">
        <v>12000</v>
      </c>
      <c r="H29" s="9">
        <v>12000</v>
      </c>
      <c r="J29" s="8">
        <v>60000</v>
      </c>
    </row>
    <row r="30" spans="2:12" ht="15" customHeight="1" x14ac:dyDescent="0.25">
      <c r="B30" s="5"/>
      <c r="C30" s="43" t="s">
        <v>56</v>
      </c>
      <c r="D30" s="65" t="s">
        <v>2</v>
      </c>
      <c r="E30" s="66"/>
      <c r="F30" s="66"/>
      <c r="G30" s="66"/>
      <c r="H30" s="66"/>
      <c r="J30" s="63"/>
      <c r="L30" s="15"/>
    </row>
    <row r="31" spans="2:12" ht="15" customHeight="1" x14ac:dyDescent="0.25">
      <c r="B31" s="5"/>
      <c r="C31" s="17" t="s">
        <v>57</v>
      </c>
      <c r="D31" s="9">
        <v>2000</v>
      </c>
      <c r="E31" s="9">
        <v>2000</v>
      </c>
      <c r="F31" s="9">
        <v>2000</v>
      </c>
      <c r="G31" s="9">
        <v>2000</v>
      </c>
      <c r="H31" s="9">
        <v>2000</v>
      </c>
      <c r="J31" s="8">
        <v>10000</v>
      </c>
    </row>
    <row r="32" spans="2:12" ht="15" customHeight="1" x14ac:dyDescent="0.25">
      <c r="B32" s="5"/>
      <c r="C32" s="11"/>
      <c r="D32" s="8"/>
      <c r="E32" s="8"/>
      <c r="F32" s="8"/>
      <c r="G32" s="8"/>
      <c r="H32" s="8"/>
      <c r="I32" s="3"/>
      <c r="J32" s="8"/>
    </row>
    <row r="33" spans="2:12" ht="15" customHeight="1" x14ac:dyDescent="0.25">
      <c r="B33" s="5"/>
      <c r="C33" s="11" t="s">
        <v>58</v>
      </c>
      <c r="D33" s="8">
        <v>2000</v>
      </c>
      <c r="E33" s="8">
        <v>2000</v>
      </c>
      <c r="F33" s="8">
        <v>2000</v>
      </c>
      <c r="G33" s="8">
        <v>2000</v>
      </c>
      <c r="H33" s="8">
        <v>2000</v>
      </c>
      <c r="J33" s="8">
        <v>10000</v>
      </c>
    </row>
    <row r="34" spans="2:12" ht="15" customHeight="1" x14ac:dyDescent="0.25">
      <c r="B34" s="5"/>
      <c r="C34" s="43" t="s">
        <v>59</v>
      </c>
      <c r="D34" s="63" t="s">
        <v>2</v>
      </c>
      <c r="E34" s="63"/>
      <c r="F34" s="63"/>
      <c r="G34" s="63"/>
      <c r="H34" s="63"/>
      <c r="J34" s="63"/>
      <c r="K34" s="16"/>
      <c r="L34" s="15"/>
    </row>
    <row r="35" spans="2:12" ht="15" customHeight="1" x14ac:dyDescent="0.25">
      <c r="B35" s="5"/>
      <c r="C35" s="17" t="s">
        <v>60</v>
      </c>
      <c r="D35" s="47">
        <v>0</v>
      </c>
      <c r="E35" s="47">
        <v>0</v>
      </c>
      <c r="F35" s="48">
        <v>250000</v>
      </c>
      <c r="G35" s="48">
        <v>1000000</v>
      </c>
      <c r="H35" s="48">
        <v>750000</v>
      </c>
      <c r="I35" s="60"/>
      <c r="J35" s="59">
        <v>2000000</v>
      </c>
      <c r="L35" s="64"/>
    </row>
    <row r="36" spans="2:12" ht="15" customHeight="1" x14ac:dyDescent="0.25">
      <c r="B36" s="5"/>
      <c r="C36" s="11" t="s">
        <v>61</v>
      </c>
      <c r="D36" s="59">
        <v>6061500</v>
      </c>
      <c r="E36" s="59">
        <v>10102500</v>
      </c>
      <c r="F36" s="59">
        <v>10102500</v>
      </c>
      <c r="G36" s="59">
        <v>10102500</v>
      </c>
      <c r="H36" s="59">
        <v>4041000</v>
      </c>
      <c r="I36" s="49"/>
      <c r="J36" s="59">
        <v>40410000</v>
      </c>
    </row>
    <row r="37" spans="2:12" ht="15" customHeight="1" x14ac:dyDescent="0.25">
      <c r="B37" s="5"/>
      <c r="C37" s="11" t="s">
        <v>62</v>
      </c>
      <c r="D37" s="59">
        <v>2086500</v>
      </c>
      <c r="E37" s="59">
        <v>3477500</v>
      </c>
      <c r="F37" s="59">
        <v>3477500</v>
      </c>
      <c r="G37" s="59">
        <v>3477500</v>
      </c>
      <c r="H37" s="59">
        <v>1391000</v>
      </c>
      <c r="I37" s="49"/>
      <c r="J37" s="59">
        <v>13910000</v>
      </c>
    </row>
    <row r="38" spans="2:12" ht="15" customHeight="1" x14ac:dyDescent="0.25">
      <c r="B38" s="5"/>
      <c r="C38" s="11" t="s">
        <v>63</v>
      </c>
      <c r="D38" s="59">
        <v>801000</v>
      </c>
      <c r="E38" s="59">
        <v>1335000</v>
      </c>
      <c r="F38" s="59">
        <v>1335000</v>
      </c>
      <c r="G38" s="59">
        <v>1335000</v>
      </c>
      <c r="H38" s="59">
        <v>534000</v>
      </c>
      <c r="I38" s="49"/>
      <c r="J38" s="59">
        <v>5340000</v>
      </c>
    </row>
    <row r="39" spans="2:12" ht="15" customHeight="1" x14ac:dyDescent="0.25">
      <c r="B39" s="5"/>
      <c r="C39" s="11" t="s">
        <v>64</v>
      </c>
      <c r="D39" s="59">
        <v>4425000</v>
      </c>
      <c r="E39" s="59">
        <v>7375000</v>
      </c>
      <c r="F39" s="59">
        <v>7375000</v>
      </c>
      <c r="G39" s="59">
        <v>7375000</v>
      </c>
      <c r="H39" s="59">
        <v>2950000</v>
      </c>
      <c r="I39" s="60"/>
      <c r="J39" s="59">
        <v>29500000</v>
      </c>
    </row>
    <row r="40" spans="2:12" ht="15" customHeight="1" x14ac:dyDescent="0.25">
      <c r="B40" s="5"/>
      <c r="C40" s="11"/>
      <c r="D40" s="59"/>
      <c r="E40" s="59"/>
      <c r="F40" s="59"/>
      <c r="G40" s="59"/>
      <c r="H40" s="59"/>
      <c r="I40" s="60"/>
      <c r="J40" s="59"/>
    </row>
    <row r="41" spans="2:12" ht="15" customHeight="1" x14ac:dyDescent="0.25">
      <c r="B41" s="5"/>
      <c r="C41" s="11" t="s">
        <v>65</v>
      </c>
      <c r="D41" s="59">
        <v>13374000</v>
      </c>
      <c r="E41" s="59">
        <v>22290000</v>
      </c>
      <c r="F41" s="59">
        <v>22540000</v>
      </c>
      <c r="G41" s="59">
        <v>23290000</v>
      </c>
      <c r="H41" s="59">
        <v>9666000</v>
      </c>
      <c r="I41" s="60"/>
      <c r="J41" s="59">
        <v>91160000</v>
      </c>
    </row>
    <row r="42" spans="2:12" ht="15" customHeight="1" x14ac:dyDescent="0.25">
      <c r="B42" s="5"/>
      <c r="C42" s="43" t="s">
        <v>66</v>
      </c>
      <c r="D42" s="63" t="s">
        <v>2</v>
      </c>
      <c r="E42" s="63"/>
      <c r="F42" s="63"/>
      <c r="G42" s="63"/>
      <c r="H42" s="63"/>
      <c r="J42" s="63"/>
      <c r="L42" s="15"/>
    </row>
    <row r="43" spans="2:12" ht="15" customHeight="1" x14ac:dyDescent="0.25">
      <c r="B43" s="5"/>
      <c r="C43" s="17" t="s">
        <v>67</v>
      </c>
      <c r="D43" s="9">
        <v>8000</v>
      </c>
      <c r="E43" s="9">
        <v>8000</v>
      </c>
      <c r="F43" s="9">
        <v>8000</v>
      </c>
      <c r="G43" s="9">
        <v>8000</v>
      </c>
      <c r="H43" s="9">
        <v>8000</v>
      </c>
      <c r="J43" s="8">
        <v>40000</v>
      </c>
    </row>
    <row r="44" spans="2:12" ht="30" customHeight="1" x14ac:dyDescent="0.25">
      <c r="B44" s="5"/>
      <c r="C44" s="11" t="s">
        <v>68</v>
      </c>
      <c r="D44" s="8">
        <v>15000</v>
      </c>
      <c r="E44" s="8">
        <v>25000</v>
      </c>
      <c r="F44" s="8">
        <v>25000</v>
      </c>
      <c r="G44" s="8">
        <v>25000</v>
      </c>
      <c r="H44" s="8">
        <v>15000</v>
      </c>
      <c r="J44" s="8">
        <v>105000</v>
      </c>
    </row>
    <row r="45" spans="2:12" ht="15" customHeight="1" x14ac:dyDescent="0.25">
      <c r="B45" s="5"/>
      <c r="C45" s="11"/>
      <c r="D45" s="8"/>
      <c r="E45" s="8"/>
      <c r="F45" s="8"/>
      <c r="G45" s="8"/>
      <c r="H45" s="8"/>
      <c r="J45" s="8"/>
    </row>
    <row r="46" spans="2:12" ht="15" customHeight="1" x14ac:dyDescent="0.25">
      <c r="B46" s="5"/>
      <c r="C46" s="17" t="s">
        <v>18</v>
      </c>
      <c r="D46" s="8">
        <v>23000</v>
      </c>
      <c r="E46" s="8">
        <v>33000</v>
      </c>
      <c r="F46" s="8">
        <v>33000</v>
      </c>
      <c r="G46" s="8">
        <v>33000</v>
      </c>
      <c r="H46" s="8">
        <v>23000</v>
      </c>
      <c r="J46" s="8">
        <v>145000</v>
      </c>
    </row>
    <row r="47" spans="2:12" ht="15" customHeight="1" x14ac:dyDescent="0.25">
      <c r="B47" s="13"/>
      <c r="C47" s="43" t="s">
        <v>19</v>
      </c>
      <c r="D47" s="63">
        <v>13740201</v>
      </c>
      <c r="E47" s="63">
        <v>22676029</v>
      </c>
      <c r="F47" s="63">
        <v>22936151.84</v>
      </c>
      <c r="G47" s="63">
        <v>23696578.365200002</v>
      </c>
      <c r="H47" s="63">
        <v>10073317.686155999</v>
      </c>
      <c r="J47" s="63">
        <v>93122277.891356006</v>
      </c>
      <c r="L47" s="15"/>
    </row>
    <row r="48" spans="2:12" ht="15" customHeight="1" x14ac:dyDescent="0.25">
      <c r="B48" s="36" t="s">
        <v>69</v>
      </c>
      <c r="C48" s="44"/>
      <c r="D48" s="23"/>
      <c r="E48" s="24"/>
      <c r="F48" s="24"/>
      <c r="G48" s="24"/>
      <c r="H48" s="25"/>
      <c r="I48" s="26"/>
      <c r="J48" s="27"/>
    </row>
    <row r="49" spans="2:10" ht="15" customHeight="1" x14ac:dyDescent="0.25">
      <c r="B49" s="4"/>
      <c r="C49" s="45" t="s">
        <v>70</v>
      </c>
      <c r="D49" s="6"/>
      <c r="E49" s="6"/>
      <c r="F49" s="6"/>
      <c r="G49" s="6"/>
      <c r="H49" s="6"/>
      <c r="J49" s="8">
        <v>0</v>
      </c>
    </row>
    <row r="50" spans="2:10" ht="15" customHeight="1" x14ac:dyDescent="0.25">
      <c r="B50" s="5"/>
      <c r="C50" s="52" t="s">
        <v>71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67"/>
      <c r="J50" s="68">
        <v>0</v>
      </c>
    </row>
    <row r="51" spans="2:10" ht="15.75" customHeight="1" x14ac:dyDescent="0.25">
      <c r="B51" s="29" t="s">
        <v>72</v>
      </c>
      <c r="C51" s="46"/>
      <c r="D51" s="31">
        <v>13740201</v>
      </c>
      <c r="E51" s="31">
        <v>22676029</v>
      </c>
      <c r="F51" s="32">
        <v>22936151.84</v>
      </c>
      <c r="G51" s="32">
        <v>23696578.365200002</v>
      </c>
      <c r="H51" s="31">
        <v>10073317.686155999</v>
      </c>
      <c r="I51" s="32"/>
      <c r="J51" s="31">
        <v>93122277.891356006</v>
      </c>
    </row>
    <row r="52" spans="2:10" ht="15" customHeight="1" x14ac:dyDescent="0.2">
      <c r="B52" s="14"/>
    </row>
    <row r="53" spans="2:10" ht="15" customHeight="1" x14ac:dyDescent="0.2">
      <c r="B53" s="14"/>
    </row>
    <row r="54" spans="2:10" ht="15" customHeight="1" x14ac:dyDescent="0.2">
      <c r="B54" s="14"/>
    </row>
    <row r="55" spans="2:10" ht="15" customHeight="1" x14ac:dyDescent="0.2">
      <c r="B55" s="14"/>
    </row>
    <row r="56" spans="2:10" ht="15" customHeight="1" x14ac:dyDescent="0.2">
      <c r="B56" s="14"/>
    </row>
    <row r="57" spans="2:10" ht="15" customHeight="1" x14ac:dyDescent="0.2">
      <c r="B57" s="14"/>
    </row>
    <row r="58" spans="2:10" ht="15" customHeight="1" x14ac:dyDescent="0.2">
      <c r="B58" s="14"/>
    </row>
    <row r="59" spans="2:10" ht="15" customHeight="1" x14ac:dyDescent="0.2">
      <c r="B59" s="14"/>
    </row>
    <row r="60" spans="2:10" ht="15" customHeight="1" x14ac:dyDescent="0.2">
      <c r="B60" s="14"/>
    </row>
    <row r="61" spans="2:10" ht="15" customHeight="1" x14ac:dyDescent="0.2">
      <c r="B61" s="14"/>
    </row>
    <row r="62" spans="2:10" ht="15" customHeight="1" x14ac:dyDescent="0.2">
      <c r="B62" s="14"/>
    </row>
    <row r="63" spans="2:10" ht="15" customHeight="1" x14ac:dyDescent="0.2">
      <c r="B63" s="14"/>
    </row>
    <row r="64" spans="2:10" ht="15" customHeight="1" x14ac:dyDescent="0.2">
      <c r="B64" s="14"/>
    </row>
    <row r="65" spans="2:2" ht="15" customHeight="1" x14ac:dyDescent="0.2">
      <c r="B65" s="14"/>
    </row>
    <row r="66" spans="2:2" ht="15" customHeight="1" x14ac:dyDescent="0.2">
      <c r="B66" s="14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A94E7-4637-4D66-9E86-20A45515292F}">
  <dimension ref="B1:M65"/>
  <sheetViews>
    <sheetView topLeftCell="B1" workbookViewId="0">
      <selection activeCell="J10" sqref="J10"/>
    </sheetView>
  </sheetViews>
  <sheetFormatPr defaultRowHeight="15" customHeight="1" x14ac:dyDescent="0.2"/>
  <cols>
    <col min="1" max="1" width="3.140625" customWidth="1"/>
    <col min="2" max="2" width="13.7109375" customWidth="1"/>
    <col min="3" max="3" width="75.140625" bestFit="1" customWidth="1"/>
    <col min="4" max="4" width="12.85546875" customWidth="1"/>
    <col min="5" max="5" width="12.42578125" customWidth="1"/>
    <col min="6" max="6" width="12.7109375" customWidth="1"/>
    <col min="7" max="7" width="12.85546875" customWidth="1"/>
    <col min="8" max="8" width="13.42578125" customWidth="1"/>
    <col min="9" max="9" width="14.42578125" customWidth="1"/>
    <col min="10" max="10" width="15.42578125" customWidth="1"/>
    <col min="11" max="11" width="13.140625" customWidth="1"/>
  </cols>
  <sheetData>
    <row r="1" spans="2:9" ht="15" customHeight="1" x14ac:dyDescent="0.2">
      <c r="B1" t="s">
        <v>73</v>
      </c>
    </row>
    <row r="2" spans="2:9" ht="23.25" customHeight="1" x14ac:dyDescent="0.35">
      <c r="B2" s="2"/>
    </row>
    <row r="3" spans="2:9" ht="15" customHeight="1" x14ac:dyDescent="0.25">
      <c r="B3" s="1"/>
    </row>
    <row r="4" spans="2:9" ht="15" customHeight="1" x14ac:dyDescent="0.25">
      <c r="B4" s="1" t="s">
        <v>1</v>
      </c>
    </row>
    <row r="5" spans="2:9" s="57" customFormat="1" ht="18.75" customHeight="1" x14ac:dyDescent="0.3">
      <c r="B5" s="33" t="s">
        <v>3</v>
      </c>
      <c r="C5" s="34" t="s">
        <v>4</v>
      </c>
      <c r="D5" s="34" t="s">
        <v>5</v>
      </c>
      <c r="E5" s="34" t="s">
        <v>6</v>
      </c>
      <c r="F5" s="34" t="s">
        <v>7</v>
      </c>
      <c r="G5" s="34" t="s">
        <v>8</v>
      </c>
      <c r="H5" s="34" t="s">
        <v>9</v>
      </c>
      <c r="I5" s="34" t="s">
        <v>10</v>
      </c>
    </row>
    <row r="6" spans="2:9" ht="15" customHeight="1" x14ac:dyDescent="0.25">
      <c r="B6" s="35" t="s">
        <v>11</v>
      </c>
      <c r="C6" s="35" t="s">
        <v>35</v>
      </c>
      <c r="D6" s="35" t="s">
        <v>2</v>
      </c>
      <c r="E6" s="54" t="s">
        <v>2</v>
      </c>
      <c r="F6" s="54" t="s">
        <v>2</v>
      </c>
      <c r="G6" s="54"/>
      <c r="H6" s="55" t="s">
        <v>2</v>
      </c>
      <c r="I6" s="56" t="s">
        <v>2</v>
      </c>
    </row>
    <row r="7" spans="2:9" ht="30" customHeight="1" x14ac:dyDescent="0.25">
      <c r="B7" s="5"/>
      <c r="C7" s="11" t="s">
        <v>74</v>
      </c>
      <c r="D7" s="8">
        <v>60000</v>
      </c>
      <c r="E7" s="8">
        <v>61800</v>
      </c>
      <c r="F7" s="8">
        <v>63654</v>
      </c>
      <c r="G7" s="8">
        <v>65563.62</v>
      </c>
      <c r="H7" s="8">
        <v>67530.528600000005</v>
      </c>
      <c r="I7" s="8">
        <v>318548.14860000001</v>
      </c>
    </row>
    <row r="8" spans="2:9" ht="15" customHeight="1" x14ac:dyDescent="0.25">
      <c r="B8" s="5"/>
      <c r="C8" s="58" t="s">
        <v>38</v>
      </c>
      <c r="D8" s="8">
        <v>180000</v>
      </c>
      <c r="E8" s="8">
        <v>185400</v>
      </c>
      <c r="F8" s="8">
        <v>190962</v>
      </c>
      <c r="G8" s="8">
        <v>196690.86</v>
      </c>
      <c r="H8" s="8">
        <v>202591.5858</v>
      </c>
      <c r="I8" s="8">
        <v>955644.44579999999</v>
      </c>
    </row>
    <row r="9" spans="2:9" ht="15" customHeight="1" x14ac:dyDescent="0.25">
      <c r="B9" s="5"/>
      <c r="C9" s="11" t="s">
        <v>12</v>
      </c>
      <c r="D9" s="8">
        <f>SUM(D7:D8)</f>
        <v>240000</v>
      </c>
      <c r="E9" s="8">
        <f t="shared" ref="E9:I9" si="0">SUM(E7:E8)</f>
        <v>247200</v>
      </c>
      <c r="F9" s="8">
        <f t="shared" si="0"/>
        <v>254616</v>
      </c>
      <c r="G9" s="8">
        <f t="shared" si="0"/>
        <v>262254.48</v>
      </c>
      <c r="H9" s="8">
        <f t="shared" si="0"/>
        <v>270122.11440000002</v>
      </c>
      <c r="I9" s="8">
        <f t="shared" si="0"/>
        <v>1274192.5944000001</v>
      </c>
    </row>
    <row r="10" spans="2:9" ht="15" customHeight="1" x14ac:dyDescent="0.25">
      <c r="B10" s="5"/>
      <c r="C10" s="12" t="s">
        <v>39</v>
      </c>
      <c r="D10" s="63" t="s">
        <v>2</v>
      </c>
      <c r="E10" s="63"/>
      <c r="F10" s="63"/>
      <c r="G10" s="63"/>
      <c r="H10" s="63"/>
      <c r="I10" s="63" t="s">
        <v>2</v>
      </c>
    </row>
    <row r="11" spans="2:9" ht="15" customHeight="1" x14ac:dyDescent="0.25">
      <c r="B11" s="5"/>
      <c r="C11" s="11" t="s">
        <v>40</v>
      </c>
      <c r="D11" s="9">
        <f>D9*0.17</f>
        <v>40800</v>
      </c>
      <c r="E11" s="9">
        <f>E9*0.17</f>
        <v>42024</v>
      </c>
      <c r="F11" s="9">
        <f>F9*0.17</f>
        <v>43284.72</v>
      </c>
      <c r="G11" s="9">
        <f>G9*0.17</f>
        <v>44583.261599999998</v>
      </c>
      <c r="H11" s="9">
        <f>H9*0.17</f>
        <v>45920.759448000004</v>
      </c>
      <c r="I11" s="51">
        <f>SUM(D11:H11)</f>
        <v>216612.741048</v>
      </c>
    </row>
    <row r="12" spans="2:9" ht="15" customHeight="1" x14ac:dyDescent="0.25">
      <c r="B12" s="5"/>
      <c r="C12" s="11" t="s">
        <v>41</v>
      </c>
      <c r="D12" s="8">
        <f>SUM(D11:D11)</f>
        <v>40800</v>
      </c>
      <c r="E12" s="8">
        <f>SUM(E11:E11)</f>
        <v>42024</v>
      </c>
      <c r="F12" s="8">
        <f>SUM(F11:F11)</f>
        <v>43284.72</v>
      </c>
      <c r="G12" s="8">
        <f>G9*0.17</f>
        <v>44583.261599999998</v>
      </c>
      <c r="H12" s="8">
        <f>SUM(H11:H11)</f>
        <v>45920.759448000004</v>
      </c>
      <c r="I12" s="8">
        <f>SUM(I11:I11)</f>
        <v>216612.741048</v>
      </c>
    </row>
    <row r="13" spans="2:9" ht="15" customHeight="1" x14ac:dyDescent="0.25">
      <c r="B13" s="5"/>
      <c r="C13" s="12" t="s">
        <v>42</v>
      </c>
      <c r="D13" s="63" t="s">
        <v>2</v>
      </c>
      <c r="E13" s="63"/>
      <c r="F13" s="63"/>
      <c r="G13" s="63"/>
      <c r="H13" s="63"/>
      <c r="I13" s="63" t="s">
        <v>2</v>
      </c>
    </row>
    <row r="14" spans="2:9" ht="15" customHeight="1" x14ac:dyDescent="0.25">
      <c r="B14" s="5"/>
      <c r="C14" s="11" t="s">
        <v>75</v>
      </c>
      <c r="D14" s="7"/>
      <c r="E14" s="7"/>
      <c r="F14" s="7"/>
      <c r="G14" s="7"/>
      <c r="H14" s="7"/>
      <c r="I14" s="6" t="s">
        <v>2</v>
      </c>
    </row>
    <row r="15" spans="2:9" ht="15" customHeight="1" x14ac:dyDescent="0.25">
      <c r="B15" s="5"/>
      <c r="C15" s="37" t="s">
        <v>43</v>
      </c>
      <c r="D15" s="7" t="s">
        <v>44</v>
      </c>
      <c r="E15" s="7" t="s">
        <v>44</v>
      </c>
      <c r="F15" s="7" t="s">
        <v>44</v>
      </c>
      <c r="G15" s="7"/>
      <c r="H15" s="7"/>
      <c r="I15" s="8"/>
    </row>
    <row r="16" spans="2:9" ht="15" customHeight="1" x14ac:dyDescent="0.25">
      <c r="B16" s="5"/>
      <c r="C16" s="69" t="s">
        <v>45</v>
      </c>
      <c r="D16" s="8">
        <v>400</v>
      </c>
      <c r="E16" s="8">
        <v>400</v>
      </c>
      <c r="F16" s="8">
        <v>400</v>
      </c>
      <c r="G16" s="8">
        <v>400</v>
      </c>
      <c r="H16" s="8">
        <v>400</v>
      </c>
      <c r="I16" s="8">
        <v>2000</v>
      </c>
    </row>
    <row r="17" spans="2:9" ht="15" customHeight="1" x14ac:dyDescent="0.25">
      <c r="B17" s="5"/>
      <c r="C17" s="69" t="s">
        <v>46</v>
      </c>
      <c r="D17" s="8">
        <v>50</v>
      </c>
      <c r="E17" s="8">
        <v>50</v>
      </c>
      <c r="F17" s="8">
        <v>50</v>
      </c>
      <c r="G17" s="8">
        <v>50</v>
      </c>
      <c r="H17" s="8">
        <v>50</v>
      </c>
      <c r="I17" s="8">
        <v>250</v>
      </c>
    </row>
    <row r="18" spans="2:9" ht="15" customHeight="1" x14ac:dyDescent="0.25">
      <c r="B18" s="5"/>
      <c r="C18" s="69" t="s">
        <v>47</v>
      </c>
      <c r="D18" s="8">
        <v>450</v>
      </c>
      <c r="E18" s="8">
        <v>450</v>
      </c>
      <c r="F18" s="8">
        <v>450</v>
      </c>
      <c r="G18" s="8">
        <v>450</v>
      </c>
      <c r="H18" s="8">
        <v>450</v>
      </c>
      <c r="I18" s="8">
        <v>2250</v>
      </c>
    </row>
    <row r="19" spans="2:9" ht="15" customHeight="1" x14ac:dyDescent="0.25">
      <c r="B19" s="5"/>
      <c r="C19" s="37" t="s">
        <v>48</v>
      </c>
      <c r="D19" s="8">
        <v>248</v>
      </c>
      <c r="E19" s="8">
        <v>248</v>
      </c>
      <c r="F19" s="8">
        <v>248</v>
      </c>
      <c r="G19" s="8">
        <v>248</v>
      </c>
      <c r="H19" s="8">
        <v>248</v>
      </c>
      <c r="I19" s="8">
        <v>1240</v>
      </c>
    </row>
    <row r="20" spans="2:9" ht="15" customHeight="1" x14ac:dyDescent="0.25">
      <c r="B20" s="5"/>
      <c r="C20" s="69" t="s">
        <v>49</v>
      </c>
      <c r="D20" s="8">
        <v>45</v>
      </c>
      <c r="E20" s="8">
        <v>45</v>
      </c>
      <c r="F20" s="8">
        <v>45</v>
      </c>
      <c r="G20" s="8">
        <v>45</v>
      </c>
      <c r="H20" s="8">
        <v>45</v>
      </c>
      <c r="I20" s="8">
        <v>225</v>
      </c>
    </row>
    <row r="21" spans="2:9" ht="15" customHeight="1" x14ac:dyDescent="0.25">
      <c r="B21" s="5"/>
      <c r="C21" s="69" t="s">
        <v>50</v>
      </c>
      <c r="D21" s="8">
        <v>80</v>
      </c>
      <c r="E21" s="8">
        <v>80</v>
      </c>
      <c r="F21" s="8">
        <v>80</v>
      </c>
      <c r="G21" s="8">
        <v>80</v>
      </c>
      <c r="H21" s="8">
        <v>80</v>
      </c>
      <c r="I21" s="8">
        <v>400</v>
      </c>
    </row>
    <row r="22" spans="2:9" ht="15" customHeight="1" x14ac:dyDescent="0.25">
      <c r="B22" s="5"/>
      <c r="C22" s="69" t="s">
        <v>51</v>
      </c>
      <c r="D22" s="8">
        <v>328</v>
      </c>
      <c r="E22" s="8">
        <v>328</v>
      </c>
      <c r="F22" s="8">
        <v>328</v>
      </c>
      <c r="G22" s="8">
        <v>328</v>
      </c>
      <c r="H22" s="8">
        <v>328</v>
      </c>
      <c r="I22" s="8">
        <v>1640</v>
      </c>
    </row>
    <row r="23" spans="2:9" x14ac:dyDescent="0.25">
      <c r="B23" s="5"/>
      <c r="C23" s="11" t="s">
        <v>14</v>
      </c>
      <c r="D23" s="8">
        <f>SUM(D16:D22)</f>
        <v>1601</v>
      </c>
      <c r="E23" s="8">
        <f t="shared" ref="E23:I23" si="1">SUM(E16:E22)</f>
        <v>1601</v>
      </c>
      <c r="F23" s="8">
        <f t="shared" si="1"/>
        <v>1601</v>
      </c>
      <c r="G23" s="8">
        <f t="shared" si="1"/>
        <v>1601</v>
      </c>
      <c r="H23" s="8">
        <f t="shared" si="1"/>
        <v>1601</v>
      </c>
      <c r="I23" s="8">
        <f t="shared" si="1"/>
        <v>8005</v>
      </c>
    </row>
    <row r="24" spans="2:9" ht="15" customHeight="1" x14ac:dyDescent="0.25">
      <c r="B24" s="5"/>
      <c r="C24" s="12" t="s">
        <v>53</v>
      </c>
      <c r="D24" s="63"/>
      <c r="E24" s="63"/>
      <c r="F24" s="63"/>
      <c r="G24" s="63"/>
      <c r="H24" s="63"/>
      <c r="I24" s="63"/>
    </row>
    <row r="25" spans="2:9" ht="15" customHeight="1" x14ac:dyDescent="0.25">
      <c r="B25" s="5"/>
      <c r="C25" s="11" t="s">
        <v>76</v>
      </c>
      <c r="D25" s="8">
        <v>2000</v>
      </c>
      <c r="E25" s="8">
        <v>2000</v>
      </c>
      <c r="F25" s="8">
        <v>2000</v>
      </c>
      <c r="G25" s="8">
        <v>2000</v>
      </c>
      <c r="H25" s="8">
        <v>2000</v>
      </c>
      <c r="I25" s="8">
        <f>SUM(D25:H25)</f>
        <v>10000</v>
      </c>
    </row>
    <row r="26" spans="2:9" ht="15" customHeight="1" x14ac:dyDescent="0.25">
      <c r="B26" s="5"/>
      <c r="C26" s="11" t="s">
        <v>15</v>
      </c>
      <c r="D26" s="8">
        <f t="shared" ref="D26:I26" si="2">SUM(D25:D25)</f>
        <v>2000</v>
      </c>
      <c r="E26" s="8">
        <f t="shared" si="2"/>
        <v>2000</v>
      </c>
      <c r="F26" s="8">
        <f t="shared" si="2"/>
        <v>2000</v>
      </c>
      <c r="G26" s="8">
        <f t="shared" si="2"/>
        <v>2000</v>
      </c>
      <c r="H26" s="8">
        <f t="shared" si="2"/>
        <v>2000</v>
      </c>
      <c r="I26" s="8">
        <f t="shared" si="2"/>
        <v>10000</v>
      </c>
    </row>
    <row r="27" spans="2:9" ht="15" customHeight="1" x14ac:dyDescent="0.25">
      <c r="B27" s="5"/>
      <c r="C27" s="12" t="s">
        <v>56</v>
      </c>
      <c r="D27" s="65" t="s">
        <v>2</v>
      </c>
      <c r="E27" s="66"/>
      <c r="F27" s="66"/>
      <c r="G27" s="66"/>
      <c r="H27" s="66"/>
      <c r="I27" s="63"/>
    </row>
    <row r="28" spans="2:9" ht="15" customHeight="1" x14ac:dyDescent="0.25">
      <c r="B28" s="5"/>
      <c r="C28" s="11" t="s">
        <v>77</v>
      </c>
      <c r="D28" s="9">
        <v>1000</v>
      </c>
      <c r="E28" s="9">
        <v>1000</v>
      </c>
      <c r="F28" s="9">
        <v>1000</v>
      </c>
      <c r="G28" s="9">
        <v>1000</v>
      </c>
      <c r="H28" s="9">
        <v>1000</v>
      </c>
      <c r="I28" s="8">
        <v>5000</v>
      </c>
    </row>
    <row r="29" spans="2:9" ht="15" customHeight="1" x14ac:dyDescent="0.25">
      <c r="B29" s="5"/>
      <c r="C29" s="11" t="s">
        <v>16</v>
      </c>
      <c r="D29" s="8">
        <f>SUM(D28)</f>
        <v>1000</v>
      </c>
      <c r="E29" s="8">
        <f t="shared" ref="E29:H29" si="3">SUM(E28)</f>
        <v>1000</v>
      </c>
      <c r="F29" s="8">
        <f t="shared" si="3"/>
        <v>1000</v>
      </c>
      <c r="G29" s="8">
        <f t="shared" si="3"/>
        <v>1000</v>
      </c>
      <c r="H29" s="8">
        <f t="shared" si="3"/>
        <v>1000</v>
      </c>
      <c r="I29" s="8">
        <f>SUM(I28)</f>
        <v>5000</v>
      </c>
    </row>
    <row r="30" spans="2:9" ht="15" customHeight="1" x14ac:dyDescent="0.25">
      <c r="B30" s="5"/>
      <c r="C30" s="12" t="s">
        <v>59</v>
      </c>
      <c r="D30" s="63" t="s">
        <v>2</v>
      </c>
      <c r="E30" s="63"/>
      <c r="F30" s="63"/>
      <c r="G30" s="63"/>
      <c r="H30" s="63"/>
      <c r="I30" s="63"/>
    </row>
    <row r="31" spans="2:9" ht="15" customHeight="1" x14ac:dyDescent="0.25">
      <c r="B31" s="5"/>
      <c r="C31" s="11" t="s">
        <v>62</v>
      </c>
      <c r="D31" s="7"/>
      <c r="E31" s="7"/>
      <c r="F31" s="7"/>
      <c r="G31" s="7"/>
      <c r="H31" s="7"/>
      <c r="I31" s="8"/>
    </row>
    <row r="32" spans="2:9" ht="15" customHeight="1" x14ac:dyDescent="0.25">
      <c r="B32" s="5"/>
      <c r="C32" s="37" t="s">
        <v>78</v>
      </c>
      <c r="D32" s="8">
        <v>400000</v>
      </c>
      <c r="E32" s="8">
        <v>400000</v>
      </c>
      <c r="F32" s="8">
        <v>480000</v>
      </c>
      <c r="G32" s="8">
        <v>138500</v>
      </c>
      <c r="H32" s="8">
        <v>0</v>
      </c>
      <c r="I32" s="8">
        <f>SUM(D32:H32)</f>
        <v>1418500</v>
      </c>
    </row>
    <row r="33" spans="2:11" ht="15" customHeight="1" x14ac:dyDescent="0.25">
      <c r="B33" s="5"/>
      <c r="C33" s="37" t="s">
        <v>79</v>
      </c>
      <c r="D33" s="8">
        <v>2321637</v>
      </c>
      <c r="E33" s="8">
        <v>1500000</v>
      </c>
      <c r="F33" s="8">
        <v>0</v>
      </c>
      <c r="G33" s="8">
        <v>0</v>
      </c>
      <c r="H33" s="8">
        <v>0</v>
      </c>
      <c r="I33" s="8">
        <f>SUM(D33:H33)</f>
        <v>3821637</v>
      </c>
    </row>
    <row r="34" spans="2:11" ht="15" customHeight="1" x14ac:dyDescent="0.25">
      <c r="B34" s="5"/>
      <c r="C34" s="37" t="s">
        <v>80</v>
      </c>
      <c r="D34" s="8">
        <v>0</v>
      </c>
      <c r="E34" s="8">
        <v>2150000</v>
      </c>
      <c r="F34" s="8">
        <v>4000000</v>
      </c>
      <c r="G34" s="8">
        <v>1500000</v>
      </c>
      <c r="H34" s="8">
        <v>0</v>
      </c>
      <c r="I34" s="8">
        <f>SUM(D34:H34)</f>
        <v>7650000</v>
      </c>
    </row>
    <row r="35" spans="2:11" ht="15" customHeight="1" x14ac:dyDescent="0.25">
      <c r="B35" s="5"/>
      <c r="C35" s="37" t="s">
        <v>81</v>
      </c>
      <c r="D35" s="8">
        <v>0</v>
      </c>
      <c r="E35" s="8">
        <v>550000</v>
      </c>
      <c r="F35" s="8">
        <v>1000000</v>
      </c>
      <c r="G35" s="8">
        <v>450000</v>
      </c>
      <c r="H35" s="8">
        <v>0</v>
      </c>
      <c r="I35" s="8">
        <f>SUM(D35:H35)</f>
        <v>2000000</v>
      </c>
      <c r="J35" s="64"/>
    </row>
    <row r="36" spans="2:11" ht="15" customHeight="1" x14ac:dyDescent="0.25">
      <c r="B36" s="5"/>
      <c r="C36" s="11" t="s">
        <v>82</v>
      </c>
      <c r="D36" s="8"/>
      <c r="E36" s="8"/>
      <c r="F36" s="8"/>
      <c r="G36" s="8"/>
      <c r="H36" s="8"/>
      <c r="I36" s="8"/>
    </row>
    <row r="37" spans="2:11" ht="15" customHeight="1" x14ac:dyDescent="0.25">
      <c r="B37" s="5"/>
      <c r="C37" s="37" t="s">
        <v>78</v>
      </c>
      <c r="D37" s="8">
        <v>525000</v>
      </c>
      <c r="E37" s="8">
        <v>425000</v>
      </c>
      <c r="F37" s="8">
        <v>480000</v>
      </c>
      <c r="G37" s="8">
        <v>133400</v>
      </c>
      <c r="H37" s="8">
        <v>0</v>
      </c>
      <c r="I37" s="8">
        <f>SUM(D37:H37)</f>
        <v>1563400</v>
      </c>
    </row>
    <row r="38" spans="2:11" ht="15" customHeight="1" x14ac:dyDescent="0.25">
      <c r="B38" s="5"/>
      <c r="C38" s="37" t="s">
        <v>79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f>SUM(D38:H38)</f>
        <v>0</v>
      </c>
      <c r="K38" s="31"/>
    </row>
    <row r="39" spans="2:11" ht="15" customHeight="1" x14ac:dyDescent="0.25">
      <c r="B39" s="5"/>
      <c r="C39" s="37" t="s">
        <v>80</v>
      </c>
      <c r="D39" s="8">
        <v>0</v>
      </c>
      <c r="E39" s="8">
        <v>3300000</v>
      </c>
      <c r="F39" s="8">
        <v>6000000</v>
      </c>
      <c r="G39" s="8">
        <v>2500000</v>
      </c>
      <c r="H39" s="8">
        <v>0</v>
      </c>
      <c r="I39" s="8">
        <f>SUM(D39:H39)</f>
        <v>11800000</v>
      </c>
    </row>
    <row r="40" spans="2:11" ht="15" customHeight="1" x14ac:dyDescent="0.25">
      <c r="B40" s="5"/>
      <c r="C40" s="37" t="s">
        <v>81</v>
      </c>
      <c r="D40" s="8">
        <v>0</v>
      </c>
      <c r="E40" s="8">
        <v>550000</v>
      </c>
      <c r="F40" s="8">
        <v>1000000</v>
      </c>
      <c r="G40" s="8">
        <v>450000</v>
      </c>
      <c r="H40" s="8">
        <v>0</v>
      </c>
      <c r="I40" s="8">
        <f>SUM(D40:H40)</f>
        <v>2000000</v>
      </c>
    </row>
    <row r="41" spans="2:11" ht="15" customHeight="1" x14ac:dyDescent="0.25">
      <c r="B41" s="5"/>
      <c r="C41" s="11" t="s">
        <v>65</v>
      </c>
      <c r="D41" s="8">
        <f>SUM(D32:D40)</f>
        <v>3246637</v>
      </c>
      <c r="E41" s="8">
        <f>SUM(E32:E40)</f>
        <v>8875000</v>
      </c>
      <c r="F41" s="8">
        <f>SUM(F32:F40)</f>
        <v>12960000</v>
      </c>
      <c r="G41" s="8">
        <f>SUM(G32:G40)</f>
        <v>5171900</v>
      </c>
      <c r="H41" s="8">
        <f t="shared" ref="H41" si="4">SUM(H32:H40)</f>
        <v>0</v>
      </c>
      <c r="I41" s="8">
        <f>SUM(I32:I40)</f>
        <v>30253537</v>
      </c>
      <c r="J41" s="64"/>
    </row>
    <row r="42" spans="2:11" ht="15" customHeight="1" x14ac:dyDescent="0.25">
      <c r="B42" s="5"/>
      <c r="C42" s="12" t="s">
        <v>66</v>
      </c>
      <c r="D42" s="63" t="s">
        <v>2</v>
      </c>
      <c r="E42" s="63"/>
      <c r="F42" s="63"/>
      <c r="G42" s="63"/>
      <c r="H42" s="63"/>
      <c r="I42" s="63"/>
    </row>
    <row r="43" spans="2:11" ht="15" customHeight="1" x14ac:dyDescent="0.25">
      <c r="B43" s="5"/>
      <c r="C43" s="70" t="s">
        <v>67</v>
      </c>
      <c r="D43" s="9">
        <v>8000</v>
      </c>
      <c r="E43" s="9">
        <v>8000</v>
      </c>
      <c r="F43" s="9">
        <v>8000</v>
      </c>
      <c r="G43" s="9">
        <v>8000</v>
      </c>
      <c r="H43" s="9">
        <v>0</v>
      </c>
      <c r="I43" s="9">
        <v>40000</v>
      </c>
    </row>
    <row r="44" spans="2:11" ht="15" customHeight="1" x14ac:dyDescent="0.25">
      <c r="B44" s="5"/>
      <c r="C44" s="70" t="s">
        <v>83</v>
      </c>
      <c r="D44" s="9">
        <v>15000</v>
      </c>
      <c r="E44" s="9">
        <v>25000</v>
      </c>
      <c r="F44" s="9">
        <v>25000</v>
      </c>
      <c r="G44" s="9">
        <v>15000</v>
      </c>
      <c r="H44" s="9">
        <v>0</v>
      </c>
      <c r="I44" s="9">
        <v>80000</v>
      </c>
    </row>
    <row r="45" spans="2:11" ht="15" customHeight="1" x14ac:dyDescent="0.25">
      <c r="B45" s="5"/>
      <c r="C45" s="70" t="s">
        <v>18</v>
      </c>
      <c r="D45" s="9">
        <f>SUM(D43:D44)</f>
        <v>23000</v>
      </c>
      <c r="E45" s="9">
        <f t="shared" ref="E45:I45" si="5">SUM(E43:E44)</f>
        <v>33000</v>
      </c>
      <c r="F45" s="9">
        <f t="shared" si="5"/>
        <v>33000</v>
      </c>
      <c r="G45" s="9">
        <f>SUM(G43:G44)</f>
        <v>23000</v>
      </c>
      <c r="H45" s="9">
        <f t="shared" si="5"/>
        <v>0</v>
      </c>
      <c r="I45" s="9">
        <f t="shared" si="5"/>
        <v>120000</v>
      </c>
    </row>
    <row r="46" spans="2:11" ht="15" customHeight="1" x14ac:dyDescent="0.25">
      <c r="B46" s="13"/>
      <c r="C46" s="12" t="s">
        <v>19</v>
      </c>
      <c r="D46" s="63">
        <f>D9+D12+D23+D26+D29+D41+D45</f>
        <v>3555038</v>
      </c>
      <c r="E46" s="63">
        <f t="shared" ref="E46:H46" si="6">E9+E12+E23+E26+E29+E41+E45</f>
        <v>9201825</v>
      </c>
      <c r="F46" s="63">
        <f t="shared" si="6"/>
        <v>13295501.720000001</v>
      </c>
      <c r="G46" s="63">
        <f>G9+G12+G23+G26+G29+G41+G45</f>
        <v>5506338.7416000003</v>
      </c>
      <c r="H46" s="63">
        <f t="shared" si="6"/>
        <v>320643.87384800002</v>
      </c>
      <c r="I46" s="63">
        <f>SUM(D46:H46)</f>
        <v>31879347.335447997</v>
      </c>
      <c r="J46" s="28"/>
      <c r="K46" s="28"/>
    </row>
    <row r="47" spans="2:11" ht="15" customHeight="1" x14ac:dyDescent="0.25">
      <c r="B47" s="22" t="s">
        <v>69</v>
      </c>
      <c r="C47" s="22"/>
      <c r="D47" s="23"/>
      <c r="E47" s="24"/>
      <c r="F47" s="24"/>
      <c r="G47" s="24"/>
      <c r="H47" s="25"/>
      <c r="I47" s="27"/>
    </row>
    <row r="48" spans="2:11" ht="15" customHeight="1" x14ac:dyDescent="0.25">
      <c r="B48" s="5"/>
      <c r="C48" s="11" t="s">
        <v>70</v>
      </c>
      <c r="D48" s="7"/>
      <c r="E48" s="7"/>
      <c r="F48" s="7"/>
      <c r="G48" s="7"/>
      <c r="H48" s="7"/>
      <c r="I48" s="8">
        <v>0</v>
      </c>
    </row>
    <row r="49" spans="2:13" ht="15" customHeight="1" x14ac:dyDescent="0.25">
      <c r="B49" s="5"/>
      <c r="C49" s="110" t="s">
        <v>71</v>
      </c>
      <c r="D49" s="53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</row>
    <row r="50" spans="2:13" ht="15.75" customHeight="1" x14ac:dyDescent="0.25">
      <c r="B50" s="29" t="s">
        <v>72</v>
      </c>
      <c r="C50" s="30"/>
      <c r="D50" s="31">
        <f>D46+D49</f>
        <v>3555038</v>
      </c>
      <c r="E50" s="31">
        <f>E46+E49</f>
        <v>9201825</v>
      </c>
      <c r="F50" s="31">
        <f>F46+F49</f>
        <v>13295501.720000001</v>
      </c>
      <c r="G50" s="31">
        <f>G46+G49</f>
        <v>5506338.7416000003</v>
      </c>
      <c r="H50" s="31">
        <f>H46+H49</f>
        <v>320643.87384800002</v>
      </c>
      <c r="I50" s="31">
        <f>SUM(D50:H50)</f>
        <v>31879347.335447997</v>
      </c>
      <c r="J50" s="20"/>
      <c r="L50" s="28"/>
      <c r="M50" s="28"/>
    </row>
    <row r="51" spans="2:13" ht="15" customHeight="1" x14ac:dyDescent="0.2">
      <c r="B51" s="14"/>
    </row>
    <row r="52" spans="2:13" ht="15" customHeight="1" x14ac:dyDescent="0.2">
      <c r="B52" s="14"/>
    </row>
    <row r="53" spans="2:13" ht="15" customHeight="1" x14ac:dyDescent="0.2">
      <c r="B53" s="14"/>
    </row>
    <row r="54" spans="2:13" ht="15" customHeight="1" x14ac:dyDescent="0.2">
      <c r="B54" s="14"/>
      <c r="D54" s="64"/>
    </row>
    <row r="55" spans="2:13" ht="15" customHeight="1" x14ac:dyDescent="0.2">
      <c r="B55" s="14"/>
    </row>
    <row r="56" spans="2:13" ht="15" customHeight="1" x14ac:dyDescent="0.2">
      <c r="B56" s="14"/>
    </row>
    <row r="57" spans="2:13" ht="15" customHeight="1" x14ac:dyDescent="0.2">
      <c r="B57" s="14"/>
    </row>
    <row r="58" spans="2:13" ht="15" customHeight="1" x14ac:dyDescent="0.2">
      <c r="B58" s="14"/>
    </row>
    <row r="59" spans="2:13" ht="15" customHeight="1" x14ac:dyDescent="0.2">
      <c r="B59" s="14"/>
    </row>
    <row r="60" spans="2:13" ht="15" customHeight="1" x14ac:dyDescent="0.2">
      <c r="B60" s="14"/>
    </row>
    <row r="61" spans="2:13" ht="15" customHeight="1" x14ac:dyDescent="0.2">
      <c r="B61" s="14"/>
    </row>
    <row r="62" spans="2:13" ht="15" customHeight="1" x14ac:dyDescent="0.2">
      <c r="B62" s="14"/>
    </row>
    <row r="63" spans="2:13" ht="15" customHeight="1" x14ac:dyDescent="0.2">
      <c r="B63" s="14"/>
    </row>
    <row r="64" spans="2:13" ht="15" customHeight="1" x14ac:dyDescent="0.2">
      <c r="B64" s="14"/>
    </row>
    <row r="65" spans="2:2" ht="15" customHeight="1" x14ac:dyDescent="0.2">
      <c r="B65" s="14"/>
    </row>
  </sheetData>
  <pageMargins left="0.75" right="0.75" top="1" bottom="1" header="0.5" footer="0.5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8CD2A-4567-4893-ABDB-1565A83DD24F}">
  <dimension ref="B1:AL34"/>
  <sheetViews>
    <sheetView workbookViewId="0">
      <selection activeCell="I19" sqref="I19"/>
    </sheetView>
  </sheetViews>
  <sheetFormatPr defaultRowHeight="15" customHeight="1" x14ac:dyDescent="0.2"/>
  <cols>
    <col min="1" max="1" width="3.140625" customWidth="1"/>
    <col min="2" max="2" width="17.85546875" customWidth="1"/>
    <col min="3" max="3" width="64.140625" style="39" customWidth="1"/>
    <col min="4" max="7" width="12.42578125" bestFit="1" customWidth="1"/>
    <col min="8" max="8" width="12.42578125" customWidth="1"/>
    <col min="9" max="9" width="14.5703125" customWidth="1"/>
    <col min="10" max="10" width="10.140625" customWidth="1"/>
    <col min="11" max="11" width="15.28515625" customWidth="1"/>
  </cols>
  <sheetData>
    <row r="1" spans="2:38" ht="15" customHeight="1" x14ac:dyDescent="0.2">
      <c r="B1" t="s">
        <v>33</v>
      </c>
    </row>
    <row r="2" spans="2:38" ht="15" customHeight="1" x14ac:dyDescent="0.25">
      <c r="B2" s="1"/>
    </row>
    <row r="3" spans="2:38" ht="15" customHeight="1" x14ac:dyDescent="0.25">
      <c r="B3" s="1" t="s">
        <v>1</v>
      </c>
    </row>
    <row r="4" spans="2:38" ht="18.75" customHeight="1" x14ac:dyDescent="0.3">
      <c r="B4" s="33" t="s">
        <v>3</v>
      </c>
      <c r="C4" s="41" t="s">
        <v>4</v>
      </c>
      <c r="D4" s="34" t="s">
        <v>5</v>
      </c>
      <c r="E4" s="34" t="s">
        <v>6</v>
      </c>
      <c r="F4" s="34" t="s">
        <v>7</v>
      </c>
      <c r="G4" s="34" t="s">
        <v>8</v>
      </c>
      <c r="H4" s="34" t="s">
        <v>9</v>
      </c>
      <c r="I4" s="34" t="s">
        <v>10</v>
      </c>
    </row>
    <row r="5" spans="2:38" ht="15" customHeight="1" x14ac:dyDescent="0.25">
      <c r="B5" s="35" t="s">
        <v>11</v>
      </c>
      <c r="C5" s="42" t="s">
        <v>35</v>
      </c>
      <c r="D5" s="61" t="s">
        <v>2</v>
      </c>
      <c r="E5" s="61"/>
      <c r="F5" s="61"/>
      <c r="G5" s="61"/>
      <c r="H5" s="61"/>
      <c r="I5" s="79" t="s">
        <v>2</v>
      </c>
    </row>
    <row r="6" spans="2:38" ht="24" customHeight="1" x14ac:dyDescent="0.25">
      <c r="B6" s="4"/>
      <c r="C6" s="18" t="s">
        <v>84</v>
      </c>
      <c r="D6" s="71">
        <f>151824*0.05</f>
        <v>7591.2000000000007</v>
      </c>
      <c r="E6" s="71">
        <f t="shared" ref="E6:H8" si="0">D6*1.03</f>
        <v>7818.9360000000006</v>
      </c>
      <c r="F6" s="71">
        <f t="shared" si="0"/>
        <v>8053.5040800000006</v>
      </c>
      <c r="G6" s="71">
        <f t="shared" si="0"/>
        <v>8295.1092024000009</v>
      </c>
      <c r="H6" s="71">
        <f t="shared" si="0"/>
        <v>8543.9624784720017</v>
      </c>
      <c r="I6" s="80">
        <f t="shared" ref="I6:I13" si="1">SUM(D6:H6)</f>
        <v>40302.711760872007</v>
      </c>
      <c r="J6" s="73"/>
      <c r="K6" s="73"/>
      <c r="L6" s="74"/>
      <c r="M6" s="75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2:38" ht="24" customHeight="1" x14ac:dyDescent="0.2">
      <c r="B7" s="5"/>
      <c r="C7" s="19" t="s">
        <v>85</v>
      </c>
      <c r="D7" s="72">
        <f>130259*0.05</f>
        <v>6512.9500000000007</v>
      </c>
      <c r="E7" s="72">
        <f t="shared" si="0"/>
        <v>6708.3385000000007</v>
      </c>
      <c r="F7" s="72">
        <f t="shared" si="0"/>
        <v>6909.5886550000014</v>
      </c>
      <c r="G7" s="72">
        <f t="shared" si="0"/>
        <v>7116.8763146500014</v>
      </c>
      <c r="H7" s="72">
        <f t="shared" si="0"/>
        <v>7330.3826040895019</v>
      </c>
      <c r="I7" s="81">
        <f t="shared" si="1"/>
        <v>34578.136073739508</v>
      </c>
      <c r="J7" s="76"/>
      <c r="K7" s="76"/>
      <c r="L7" s="77"/>
      <c r="M7" s="78"/>
    </row>
    <row r="8" spans="2:38" ht="30" customHeight="1" x14ac:dyDescent="0.2">
      <c r="B8" s="5"/>
      <c r="C8" s="19" t="s">
        <v>86</v>
      </c>
      <c r="D8" s="72">
        <f>58184*0.05</f>
        <v>2909.2000000000003</v>
      </c>
      <c r="E8" s="72">
        <f t="shared" si="0"/>
        <v>2996.4760000000006</v>
      </c>
      <c r="F8" s="72">
        <f t="shared" si="0"/>
        <v>3086.3702800000005</v>
      </c>
      <c r="G8" s="72">
        <f t="shared" si="0"/>
        <v>3178.9613884000005</v>
      </c>
      <c r="H8" s="72">
        <f t="shared" si="0"/>
        <v>3274.3302300520004</v>
      </c>
      <c r="I8" s="80">
        <f t="shared" si="1"/>
        <v>15445.337898452004</v>
      </c>
      <c r="J8" s="76"/>
      <c r="K8" s="76"/>
      <c r="L8" s="77"/>
      <c r="M8" s="78"/>
    </row>
    <row r="9" spans="2:38" ht="15" customHeight="1" x14ac:dyDescent="0.2">
      <c r="B9" s="5"/>
      <c r="C9" s="19" t="s">
        <v>87</v>
      </c>
      <c r="D9" s="72">
        <f>112488*0.05</f>
        <v>5624.4000000000005</v>
      </c>
      <c r="E9" s="72">
        <f>D9*1.03</f>
        <v>5793.1320000000005</v>
      </c>
      <c r="F9" s="72">
        <f t="shared" ref="F9:H9" si="2">E9*1.03</f>
        <v>5966.9259600000005</v>
      </c>
      <c r="G9" s="72">
        <f t="shared" si="2"/>
        <v>6145.9337388000004</v>
      </c>
      <c r="H9" s="72">
        <f t="shared" si="2"/>
        <v>6330.3117509640006</v>
      </c>
      <c r="I9" s="81">
        <f t="shared" si="1"/>
        <v>29860.703449763998</v>
      </c>
      <c r="J9" s="76"/>
      <c r="K9" s="76"/>
      <c r="L9" s="77"/>
      <c r="M9" s="78"/>
    </row>
    <row r="10" spans="2:38" ht="15" customHeight="1" x14ac:dyDescent="0.2">
      <c r="B10" s="5"/>
      <c r="C10" s="19" t="s">
        <v>88</v>
      </c>
      <c r="D10" s="72">
        <f>109471*0.05</f>
        <v>5473.55</v>
      </c>
      <c r="E10" s="71">
        <f>D10*1.03</f>
        <v>5637.7565000000004</v>
      </c>
      <c r="F10" s="71">
        <f t="shared" ref="F10:H12" si="3">E10*1.03</f>
        <v>5806.8891950000007</v>
      </c>
      <c r="G10" s="71">
        <f t="shared" si="3"/>
        <v>5981.0958708500011</v>
      </c>
      <c r="H10" s="71">
        <f t="shared" si="3"/>
        <v>6160.5287469755012</v>
      </c>
      <c r="I10" s="80">
        <f t="shared" si="1"/>
        <v>29059.820312825505</v>
      </c>
      <c r="J10" s="76"/>
      <c r="K10" s="76"/>
      <c r="L10" s="77"/>
      <c r="M10" s="78"/>
    </row>
    <row r="11" spans="2:38" ht="15" customHeight="1" x14ac:dyDescent="0.2">
      <c r="B11" s="5"/>
      <c r="C11" s="19" t="s">
        <v>89</v>
      </c>
      <c r="D11" s="72">
        <f>60451*0.05</f>
        <v>3022.55</v>
      </c>
      <c r="E11" s="72">
        <f>D11*1.03</f>
        <v>3113.2265000000002</v>
      </c>
      <c r="F11" s="72">
        <f t="shared" si="3"/>
        <v>3206.6232950000003</v>
      </c>
      <c r="G11" s="72">
        <f t="shared" si="3"/>
        <v>3302.8219938500006</v>
      </c>
      <c r="H11" s="72">
        <f t="shared" si="3"/>
        <v>3401.9066536655005</v>
      </c>
      <c r="I11" s="81">
        <f t="shared" si="1"/>
        <v>16047.128442515503</v>
      </c>
      <c r="J11" s="76"/>
      <c r="K11" s="76"/>
      <c r="L11" s="77"/>
      <c r="M11" s="78"/>
    </row>
    <row r="12" spans="2:38" ht="15" customHeight="1" x14ac:dyDescent="0.2">
      <c r="B12" s="5"/>
      <c r="C12" s="19" t="s">
        <v>90</v>
      </c>
      <c r="D12" s="72">
        <f>116843*0.05</f>
        <v>5842.1500000000005</v>
      </c>
      <c r="E12" s="72">
        <f>D12*1.03</f>
        <v>6017.4145000000008</v>
      </c>
      <c r="F12" s="72">
        <f t="shared" si="3"/>
        <v>6197.9369350000006</v>
      </c>
      <c r="G12" s="72">
        <f t="shared" si="3"/>
        <v>6383.8750430500004</v>
      </c>
      <c r="H12" s="72">
        <f t="shared" si="3"/>
        <v>6575.3912943415007</v>
      </c>
      <c r="I12" s="80">
        <f t="shared" si="1"/>
        <v>31016.767772391504</v>
      </c>
      <c r="J12" s="76"/>
      <c r="K12" s="76"/>
      <c r="L12" s="77"/>
      <c r="M12" s="78"/>
    </row>
    <row r="13" spans="2:38" ht="15" customHeight="1" x14ac:dyDescent="0.2">
      <c r="B13" s="5"/>
      <c r="C13" s="19" t="s">
        <v>91</v>
      </c>
      <c r="D13" s="72">
        <f>104298*0.05</f>
        <v>5214.9000000000005</v>
      </c>
      <c r="E13" s="72">
        <f>D13*1.03</f>
        <v>5371.3470000000007</v>
      </c>
      <c r="F13" s="72">
        <f t="shared" ref="F13:H13" si="4">E13*1.03</f>
        <v>5532.4874100000006</v>
      </c>
      <c r="G13" s="72">
        <f t="shared" si="4"/>
        <v>5698.4620323000008</v>
      </c>
      <c r="H13" s="72">
        <f t="shared" si="4"/>
        <v>5869.4158932690007</v>
      </c>
      <c r="I13" s="81">
        <f t="shared" si="1"/>
        <v>27686.612335569003</v>
      </c>
      <c r="J13" s="76"/>
      <c r="K13" s="76"/>
      <c r="L13" s="77"/>
      <c r="M13" s="78"/>
    </row>
    <row r="14" spans="2:38" ht="15" customHeight="1" x14ac:dyDescent="0.25">
      <c r="B14" s="5"/>
      <c r="C14" s="85" t="s">
        <v>92</v>
      </c>
      <c r="D14" s="86">
        <f>SUM(D6:D13)</f>
        <v>42190.9</v>
      </c>
      <c r="E14" s="86">
        <f>SUM(E6:E13)</f>
        <v>43456.627000000008</v>
      </c>
      <c r="F14" s="86">
        <f t="shared" ref="F14" si="5">SUM(F6:F13)</f>
        <v>44760.325810000002</v>
      </c>
      <c r="G14" s="86">
        <f t="shared" ref="G14" si="6">SUM(G6:G13)</f>
        <v>46103.135584299998</v>
      </c>
      <c r="H14" s="86">
        <f t="shared" ref="H14" si="7">SUM(H6:H13)</f>
        <v>47486.22965182901</v>
      </c>
      <c r="I14" s="86">
        <f>SUM(I6:I13)</f>
        <v>223997.21804612901</v>
      </c>
      <c r="K14" s="15"/>
    </row>
    <row r="15" spans="2:38" ht="15" customHeight="1" x14ac:dyDescent="0.25">
      <c r="B15" s="5"/>
      <c r="C15" s="92" t="s">
        <v>93</v>
      </c>
      <c r="D15" s="23"/>
      <c r="E15" s="24"/>
      <c r="F15" s="24"/>
      <c r="G15" s="24"/>
      <c r="H15" s="25"/>
      <c r="I15" s="82"/>
    </row>
    <row r="16" spans="2:38" ht="15" customHeight="1" x14ac:dyDescent="0.25">
      <c r="B16" s="50"/>
      <c r="C16" s="20" t="s">
        <v>40</v>
      </c>
      <c r="D16" s="83">
        <f>D14*0.17</f>
        <v>7172.4530000000004</v>
      </c>
      <c r="E16" s="83">
        <f>E14*0.17</f>
        <v>7387.6265900000017</v>
      </c>
      <c r="F16" s="83">
        <f t="shared" ref="F16:H16" si="8">F14*0.17</f>
        <v>7609.2553877000009</v>
      </c>
      <c r="G16" s="83">
        <f t="shared" si="8"/>
        <v>7837.5330493310003</v>
      </c>
      <c r="H16" s="83">
        <f t="shared" si="8"/>
        <v>8072.6590408109323</v>
      </c>
      <c r="I16" s="83">
        <f>I14*0.17</f>
        <v>38079.527067841933</v>
      </c>
    </row>
    <row r="17" spans="2:9" ht="15" customHeight="1" x14ac:dyDescent="0.25">
      <c r="B17" s="5"/>
      <c r="C17" s="84" t="s">
        <v>94</v>
      </c>
      <c r="D17" s="87">
        <f>D14+D16</f>
        <v>49363.353000000003</v>
      </c>
      <c r="E17" s="87">
        <f>E14+E16</f>
        <v>50844.253590000008</v>
      </c>
      <c r="F17" s="87">
        <f t="shared" ref="F17:I17" si="9">F14+F16</f>
        <v>52369.581197700005</v>
      </c>
      <c r="G17" s="87">
        <f t="shared" si="9"/>
        <v>53940.668633631001</v>
      </c>
      <c r="H17" s="87">
        <f t="shared" si="9"/>
        <v>55558.888692639943</v>
      </c>
      <c r="I17" s="87">
        <f t="shared" si="9"/>
        <v>262076.74511397094</v>
      </c>
    </row>
    <row r="18" spans="2:9" ht="15" customHeight="1" x14ac:dyDescent="0.25">
      <c r="B18" s="89" t="s">
        <v>95</v>
      </c>
      <c r="C18" s="90" t="s">
        <v>96</v>
      </c>
      <c r="D18" s="91">
        <v>0</v>
      </c>
      <c r="E18" s="91">
        <v>0</v>
      </c>
      <c r="F18" s="91">
        <v>0</v>
      </c>
      <c r="G18" s="91">
        <v>0</v>
      </c>
      <c r="H18" s="91">
        <v>0</v>
      </c>
      <c r="I18" s="91">
        <v>0</v>
      </c>
    </row>
    <row r="19" spans="2:9" ht="15.75" customHeight="1" x14ac:dyDescent="0.25">
      <c r="B19" s="104" t="s">
        <v>97</v>
      </c>
      <c r="C19" s="105"/>
      <c r="D19" s="88">
        <f>D17+D18</f>
        <v>49363.353000000003</v>
      </c>
      <c r="E19" s="88">
        <f>E17+E18</f>
        <v>50844.253590000008</v>
      </c>
      <c r="F19" s="88">
        <f t="shared" ref="F19:I19" si="10">F17+F18</f>
        <v>52369.581197700005</v>
      </c>
      <c r="G19" s="88">
        <f t="shared" si="10"/>
        <v>53940.668633631001</v>
      </c>
      <c r="H19" s="88">
        <f t="shared" si="10"/>
        <v>55558.888692639943</v>
      </c>
      <c r="I19" s="88">
        <f t="shared" si="10"/>
        <v>262076.74511397094</v>
      </c>
    </row>
    <row r="20" spans="2:9" ht="15" customHeight="1" x14ac:dyDescent="0.2">
      <c r="B20" s="14"/>
    </row>
    <row r="21" spans="2:9" ht="15" customHeight="1" x14ac:dyDescent="0.2">
      <c r="B21" s="14"/>
    </row>
    <row r="22" spans="2:9" ht="15" customHeight="1" x14ac:dyDescent="0.2">
      <c r="B22" s="14"/>
    </row>
    <row r="23" spans="2:9" ht="15" customHeight="1" x14ac:dyDescent="0.2">
      <c r="B23" s="14"/>
    </row>
    <row r="24" spans="2:9" ht="15" customHeight="1" x14ac:dyDescent="0.2">
      <c r="B24" s="14"/>
    </row>
    <row r="25" spans="2:9" ht="15" customHeight="1" x14ac:dyDescent="0.2">
      <c r="B25" s="14"/>
    </row>
    <row r="26" spans="2:9" ht="15" customHeight="1" x14ac:dyDescent="0.2">
      <c r="B26" s="14"/>
    </row>
    <row r="27" spans="2:9" ht="15" customHeight="1" x14ac:dyDescent="0.2">
      <c r="B27" s="14"/>
    </row>
    <row r="28" spans="2:9" ht="15" customHeight="1" x14ac:dyDescent="0.2">
      <c r="B28" s="14"/>
    </row>
    <row r="29" spans="2:9" ht="15" customHeight="1" x14ac:dyDescent="0.2">
      <c r="B29" s="14"/>
    </row>
    <row r="30" spans="2:9" ht="15" customHeight="1" x14ac:dyDescent="0.2">
      <c r="B30" s="14"/>
    </row>
    <row r="31" spans="2:9" ht="15" customHeight="1" x14ac:dyDescent="0.2">
      <c r="B31" s="14"/>
    </row>
    <row r="32" spans="2:9" ht="15" customHeight="1" x14ac:dyDescent="0.2">
      <c r="B32" s="14"/>
    </row>
    <row r="33" spans="2:2" ht="15" customHeight="1" x14ac:dyDescent="0.2">
      <c r="B33" s="14"/>
    </row>
    <row r="34" spans="2:2" ht="15" customHeight="1" x14ac:dyDescent="0.2">
      <c r="B3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CONSOLIDATED BUDGET</vt:lpstr>
      <vt:lpstr>CEDAR RAPIDS</vt:lpstr>
      <vt:lpstr>IOWA CITY</vt:lpstr>
      <vt:lpstr>COST SHARE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Maples, Sara E.</cp:lastModifiedBy>
  <cp:revision/>
  <dcterms:created xsi:type="dcterms:W3CDTF">2024-03-25T03:04:14Z</dcterms:created>
  <dcterms:modified xsi:type="dcterms:W3CDTF">2024-03-31T01:02:34Z</dcterms:modified>
  <cp:category/>
  <cp:contentStatus/>
</cp:coreProperties>
</file>