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ee\Documents\Finance - Grant\EPA GHG Reduction Measure Grant\Climate Pollution Reduction Grants Program\City of Concord Application Completed Docs\"/>
    </mc:Choice>
  </mc:AlternateContent>
  <xr:revisionPtr revIDLastSave="0" documentId="13_ncr:1_{2F22C168-CE14-4638-9E90-082FC36D1CFF}" xr6:coauthVersionLast="47" xr6:coauthVersionMax="47" xr10:uidLastSave="{00000000-0000-0000-0000-000000000000}"/>
  <bookViews>
    <workbookView xWindow="460" yWindow="520" windowWidth="16370" windowHeight="13750" tabRatio="812" xr2:uid="{D143C88A-3D2C-4130-87C6-C8002C05036C}"/>
  </bookViews>
  <sheets>
    <sheet name="Solar Project Generation Chart" sheetId="3" r:id="rId1"/>
    <sheet name="City Facility Current Usage" sheetId="2" r:id="rId2"/>
    <sheet name="PVWatts Calculator PW" sheetId="4" r:id="rId3"/>
  </sheets>
  <definedNames>
    <definedName name="_xlnm.Print_Area" localSheetId="0">'Solar Project Generation Chart'!$A$1:$G$39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16" i="2"/>
  <c r="D16" i="2" s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3" i="3"/>
  <c r="C5" i="2"/>
  <c r="E5" i="2"/>
  <c r="J11" i="2"/>
  <c r="I7" i="2"/>
  <c r="I6" i="2"/>
  <c r="I11" i="2" s="1"/>
  <c r="D9" i="2"/>
  <c r="D7" i="2"/>
  <c r="D6" i="2"/>
  <c r="D5" i="2"/>
  <c r="K29" i="3"/>
  <c r="I3" i="3"/>
  <c r="M3" i="3" s="1"/>
  <c r="D53" i="3"/>
  <c r="B49" i="3"/>
  <c r="B48" i="3"/>
  <c r="G29" i="3"/>
  <c r="E6" i="3"/>
  <c r="E7" i="3" s="1"/>
  <c r="D5" i="3"/>
  <c r="D6" i="3" s="1"/>
  <c r="C5" i="3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B4" i="3"/>
  <c r="F4" i="3" s="1"/>
  <c r="F3" i="3"/>
  <c r="C6" i="2"/>
  <c r="B11" i="2"/>
  <c r="C10" i="2"/>
  <c r="C9" i="2"/>
  <c r="C8" i="2"/>
  <c r="C7" i="2"/>
  <c r="J29" i="3" l="1"/>
  <c r="L3" i="3"/>
  <c r="I4" i="3"/>
  <c r="B53" i="3"/>
  <c r="E8" i="3"/>
  <c r="E9" i="3" s="1"/>
  <c r="E10" i="3" s="1"/>
  <c r="E11" i="3" s="1"/>
  <c r="E12" i="3" s="1"/>
  <c r="E13" i="3" s="1"/>
  <c r="D7" i="3"/>
  <c r="D8" i="3" s="1"/>
  <c r="D9" i="3" s="1"/>
  <c r="D10" i="3" s="1"/>
  <c r="D11" i="3" s="1"/>
  <c r="D12" i="3" s="1"/>
  <c r="B5" i="3"/>
  <c r="I5" i="3" s="1"/>
  <c r="E7" i="2"/>
  <c r="E9" i="2"/>
  <c r="C11" i="2"/>
  <c r="C21" i="2" l="1"/>
  <c r="D21" i="2" s="1"/>
  <c r="C29" i="2"/>
  <c r="D29" i="2" s="1"/>
  <c r="C37" i="2"/>
  <c r="D37" i="2" s="1"/>
  <c r="C34" i="2"/>
  <c r="D34" i="2" s="1"/>
  <c r="C35" i="2"/>
  <c r="D35" i="2" s="1"/>
  <c r="C36" i="2"/>
  <c r="D36" i="2" s="1"/>
  <c r="C22" i="2"/>
  <c r="D22" i="2" s="1"/>
  <c r="C30" i="2"/>
  <c r="D30" i="2" s="1"/>
  <c r="C38" i="2"/>
  <c r="D38" i="2" s="1"/>
  <c r="C27" i="2"/>
  <c r="D27" i="2" s="1"/>
  <c r="C23" i="2"/>
  <c r="D23" i="2" s="1"/>
  <c r="C31" i="2"/>
  <c r="D31" i="2" s="1"/>
  <c r="C39" i="2"/>
  <c r="D39" i="2" s="1"/>
  <c r="C18" i="2"/>
  <c r="D18" i="2" s="1"/>
  <c r="C16" i="2"/>
  <c r="C28" i="2"/>
  <c r="D28" i="2" s="1"/>
  <c r="C24" i="2"/>
  <c r="D24" i="2" s="1"/>
  <c r="C32" i="2"/>
  <c r="D32" i="2" s="1"/>
  <c r="C40" i="2"/>
  <c r="D40" i="2" s="1"/>
  <c r="C26" i="2"/>
  <c r="D26" i="2" s="1"/>
  <c r="C19" i="2"/>
  <c r="D19" i="2" s="1"/>
  <c r="C20" i="2"/>
  <c r="D20" i="2" s="1"/>
  <c r="C17" i="2"/>
  <c r="D17" i="2" s="1"/>
  <c r="C25" i="2"/>
  <c r="D25" i="2" s="1"/>
  <c r="C33" i="2"/>
  <c r="D33" i="2" s="1"/>
  <c r="C41" i="2"/>
  <c r="D41" i="2" s="1"/>
  <c r="M4" i="3"/>
  <c r="L4" i="3"/>
  <c r="M5" i="3"/>
  <c r="L5" i="3"/>
  <c r="D13" i="3"/>
  <c r="B6" i="3"/>
  <c r="I6" i="3" s="1"/>
  <c r="F5" i="3"/>
  <c r="E14" i="3"/>
  <c r="D11" i="2"/>
  <c r="E11" i="2"/>
  <c r="D42" i="2" l="1"/>
  <c r="F42" i="2" s="1"/>
  <c r="M6" i="3"/>
  <c r="L6" i="3"/>
  <c r="B7" i="3"/>
  <c r="I7" i="3" s="1"/>
  <c r="F6" i="3"/>
  <c r="E15" i="3"/>
  <c r="D14" i="3"/>
  <c r="M7" i="3" l="1"/>
  <c r="L7" i="3"/>
  <c r="E16" i="3"/>
  <c r="D15" i="3"/>
  <c r="B8" i="3"/>
  <c r="I8" i="3" s="1"/>
  <c r="F7" i="3"/>
  <c r="M8" i="3" l="1"/>
  <c r="L8" i="3"/>
  <c r="B9" i="3"/>
  <c r="I9" i="3" s="1"/>
  <c r="F8" i="3"/>
  <c r="D16" i="3"/>
  <c r="E17" i="3"/>
  <c r="L9" i="3" l="1"/>
  <c r="M9" i="3"/>
  <c r="E18" i="3"/>
  <c r="D17" i="3"/>
  <c r="B10" i="3"/>
  <c r="I10" i="3" s="1"/>
  <c r="F9" i="3"/>
  <c r="L10" i="3" l="1"/>
  <c r="M10" i="3"/>
  <c r="F10" i="3"/>
  <c r="B11" i="3"/>
  <c r="I11" i="3" s="1"/>
  <c r="D18" i="3"/>
  <c r="E19" i="3"/>
  <c r="M11" i="3" l="1"/>
  <c r="L11" i="3"/>
  <c r="E20" i="3"/>
  <c r="F11" i="3"/>
  <c r="B12" i="3"/>
  <c r="I12" i="3" s="1"/>
  <c r="D19" i="3"/>
  <c r="M12" i="3" l="1"/>
  <c r="L12" i="3"/>
  <c r="F12" i="3"/>
  <c r="B13" i="3"/>
  <c r="I13" i="3" s="1"/>
  <c r="D20" i="3"/>
  <c r="E21" i="3"/>
  <c r="M13" i="3" l="1"/>
  <c r="L13" i="3"/>
  <c r="E22" i="3"/>
  <c r="D21" i="3"/>
  <c r="B14" i="3"/>
  <c r="I14" i="3" s="1"/>
  <c r="F13" i="3"/>
  <c r="M14" i="3" l="1"/>
  <c r="L14" i="3"/>
  <c r="B15" i="3"/>
  <c r="I15" i="3" s="1"/>
  <c r="F14" i="3"/>
  <c r="D22" i="3"/>
  <c r="E23" i="3"/>
  <c r="M15" i="3" l="1"/>
  <c r="L15" i="3"/>
  <c r="E24" i="3"/>
  <c r="D23" i="3"/>
  <c r="B16" i="3"/>
  <c r="I16" i="3" s="1"/>
  <c r="F15" i="3"/>
  <c r="M16" i="3" l="1"/>
  <c r="L16" i="3"/>
  <c r="E25" i="3"/>
  <c r="D24" i="3"/>
  <c r="B17" i="3"/>
  <c r="I17" i="3" s="1"/>
  <c r="F16" i="3"/>
  <c r="L17" i="3" l="1"/>
  <c r="M17" i="3"/>
  <c r="E26" i="3"/>
  <c r="B18" i="3"/>
  <c r="I18" i="3" s="1"/>
  <c r="F17" i="3"/>
  <c r="D25" i="3"/>
  <c r="L18" i="3" l="1"/>
  <c r="M18" i="3"/>
  <c r="E27" i="3"/>
  <c r="F18" i="3"/>
  <c r="B19" i="3"/>
  <c r="I19" i="3" s="1"/>
  <c r="D26" i="3"/>
  <c r="M19" i="3" l="1"/>
  <c r="L19" i="3"/>
  <c r="E28" i="3"/>
  <c r="D27" i="3"/>
  <c r="F19" i="3"/>
  <c r="B20" i="3"/>
  <c r="I20" i="3" s="1"/>
  <c r="M20" i="3" l="1"/>
  <c r="L20" i="3"/>
  <c r="F20" i="3"/>
  <c r="B21" i="3"/>
  <c r="I21" i="3" s="1"/>
  <c r="D28" i="3"/>
  <c r="M21" i="3" l="1"/>
  <c r="L21" i="3"/>
  <c r="B22" i="3"/>
  <c r="I22" i="3" s="1"/>
  <c r="F21" i="3"/>
  <c r="M22" i="3" l="1"/>
  <c r="L22" i="3"/>
  <c r="B23" i="3"/>
  <c r="I23" i="3" s="1"/>
  <c r="F22" i="3"/>
  <c r="M23" i="3" l="1"/>
  <c r="L23" i="3"/>
  <c r="B24" i="3"/>
  <c r="I24" i="3" s="1"/>
  <c r="F23" i="3"/>
  <c r="M24" i="3" l="1"/>
  <c r="L24" i="3"/>
  <c r="B25" i="3"/>
  <c r="I25" i="3" s="1"/>
  <c r="F24" i="3"/>
  <c r="L25" i="3" l="1"/>
  <c r="M25" i="3"/>
  <c r="B26" i="3"/>
  <c r="I26" i="3" s="1"/>
  <c r="F25" i="3"/>
  <c r="L26" i="3" l="1"/>
  <c r="M26" i="3"/>
  <c r="F26" i="3"/>
  <c r="B27" i="3"/>
  <c r="F27" i="3" l="1"/>
  <c r="I27" i="3"/>
  <c r="B28" i="3"/>
  <c r="I28" i="3" s="1"/>
  <c r="M28" i="3" l="1"/>
  <c r="L28" i="3"/>
  <c r="I29" i="3"/>
  <c r="M27" i="3"/>
  <c r="L27" i="3"/>
  <c r="F28" i="3"/>
  <c r="M29" i="3" l="1"/>
  <c r="N29" i="3" s="1"/>
  <c r="F2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Yee, Ken</author>
  </authors>
  <commentList>
    <comment ref="G1" authorId="0" shapeId="0" xr:uid="{AFC543CF-C41C-4506-A805-87CC8DF72FF0}">
      <text>
        <r>
          <rPr>
            <b/>
            <sz val="9"/>
            <color indexed="81"/>
            <rFont val="Tahoma"/>
            <charset val="1"/>
          </rPr>
          <t>Yee, Ken:</t>
        </r>
        <r>
          <rPr>
            <sz val="9"/>
            <color indexed="81"/>
            <rFont val="Tahoma"/>
            <charset val="1"/>
          </rPr>
          <t xml:space="preserve">
https://www.epa.gov/energy/greenhouse-gas-equivalencies-calculator?unit=kilowatthoursavoided&amp;amount=1662532#results</t>
        </r>
      </text>
    </comment>
    <comment ref="G3" authorId="0" shapeId="0" xr:uid="{A84E5F34-6D22-456F-B9DD-AD54D544AAE9}">
      <text>
        <r>
          <rPr>
            <b/>
            <sz val="9"/>
            <color indexed="81"/>
            <rFont val="Tahoma"/>
            <charset val="1"/>
          </rPr>
          <t>Yee, Ken:</t>
        </r>
        <r>
          <rPr>
            <sz val="9"/>
            <color indexed="81"/>
            <rFont val="Tahoma"/>
            <charset val="1"/>
          </rPr>
          <t xml:space="preserve">
https://www.epa.gov/energy/greenhouse-gas-equivalencies-calculator?unit=kilowatthoursavoided&amp;amount=1662532#results</t>
        </r>
      </text>
    </comment>
  </commentList>
</comments>
</file>

<file path=xl/sharedStrings.xml><?xml version="1.0" encoding="utf-8"?>
<sst xmlns="http://schemas.openxmlformats.org/spreadsheetml/2006/main" count="58" uniqueCount="46">
  <si>
    <t>Year</t>
  </si>
  <si>
    <t xml:space="preserve">Solar panel efficiency declines over time through a process called degradation. </t>
  </si>
  <si>
    <t>This is a natural process due to prolonged exposure to sun, heat, ice, wind and other elements.</t>
  </si>
  <si>
    <t>Excluding the first year</t>
  </si>
  <si>
    <t>The reduction in power efficiency begins from the first year of installation is calculated at 0.8%/year.</t>
  </si>
  <si>
    <t>Annual
Generation
kWh</t>
  </si>
  <si>
    <t>annual reduction rate</t>
  </si>
  <si>
    <t>Annual GHG
Reducation
Metric Tons</t>
  </si>
  <si>
    <t>https://www.epa.gov/energy/greenhouse-gas-equivalencies-calculator#results</t>
  </si>
  <si>
    <t>Solar 1</t>
  </si>
  <si>
    <t>Public Works Corp Yard</t>
  </si>
  <si>
    <t>Solar 2</t>
  </si>
  <si>
    <t>Solar 3</t>
  </si>
  <si>
    <t>Solar 4</t>
  </si>
  <si>
    <t>Senior Citizens Center</t>
  </si>
  <si>
    <t>Concord Police Complex</t>
  </si>
  <si>
    <t>Civic Center Complex</t>
  </si>
  <si>
    <t>City of Concord Energy Usage - PG&amp;E Billing Details</t>
  </si>
  <si>
    <t>Senior Center</t>
  </si>
  <si>
    <t>Daily (32 days)</t>
  </si>
  <si>
    <t>Civic Center</t>
  </si>
  <si>
    <t>Per
Month
Generation</t>
  </si>
  <si>
    <t>12/28/2023-01/28/2024 (32 day cycle)</t>
  </si>
  <si>
    <t>Per
Day
Generation</t>
  </si>
  <si>
    <t>Surplus
(Deficit)</t>
  </si>
  <si>
    <t>Public Works -1</t>
  </si>
  <si>
    <t>Public Works -2</t>
  </si>
  <si>
    <t>Police -1</t>
  </si>
  <si>
    <t>Police -2</t>
  </si>
  <si>
    <t>Meter
Number</t>
  </si>
  <si>
    <t>Estimated
Offset
Percentage</t>
  </si>
  <si>
    <t>Estimated
Daily Usage
kWh</t>
  </si>
  <si>
    <t>NEM3.0 Exp</t>
  </si>
  <si>
    <t>Monthly kWh</t>
  </si>
  <si>
    <t>PD Complex</t>
  </si>
  <si>
    <t>Monthly Billing</t>
  </si>
  <si>
    <t>Public Works1</t>
  </si>
  <si>
    <t>Public Works2</t>
  </si>
  <si>
    <t>PG&amp;E/MCE</t>
  </si>
  <si>
    <t>Solar PW
Generation
kWh</t>
  </si>
  <si>
    <t>Solar SC
Generation
kWh</t>
  </si>
  <si>
    <t>Solar PD
Generation
kWh</t>
  </si>
  <si>
    <t>Solar CC
Generation
kWh</t>
  </si>
  <si>
    <t>Average
Per Month
Total Usage</t>
  </si>
  <si>
    <t>Daily 
Generation kWh</t>
  </si>
  <si>
    <t>Per Day
Generation
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</si>
</sst>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.0000_);_(&quot;$&quot;* \(#,##0.0000\);_(&quot;$&quot;* &quot;-&quot;??_);_(@_)"/>
    <numFmt numFmtId="166" formatCode="_(* #,##0.000000_);_(* \(#,##0.000000\);_(* &quot;-&quot;??_);_(@_)"/>
    <numFmt numFmtId="167" formatCode="_(&quot;$&quot;* #,##0.00000_);_(&quot;$&quot;* \(#,##0.00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37" fontId="0" fillId="0" borderId="1" xfId="1" applyNumberFormat="1" applyFont="1" applyBorder="1" applyAlignment="1">
      <alignment horizontal="center"/>
    </xf>
    <xf numFmtId="10" fontId="0" fillId="0" borderId="0" xfId="2" applyNumberFormat="1" applyFont="1"/>
    <xf numFmtId="0" fontId="0" fillId="0" borderId="1" xfId="0" applyBorder="1"/>
    <xf numFmtId="37" fontId="0" fillId="2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0" xfId="3" applyAlignment="1">
      <alignment horizontal="left"/>
    </xf>
    <xf numFmtId="44" fontId="0" fillId="0" borderId="0" xfId="4" applyFont="1"/>
    <xf numFmtId="165" fontId="0" fillId="0" borderId="0" xfId="4" applyNumberFormat="1" applyFont="1"/>
    <xf numFmtId="164" fontId="0" fillId="0" borderId="0" xfId="1" applyNumberFormat="1" applyFont="1" applyAlignment="1">
      <alignment horizontal="left"/>
    </xf>
    <xf numFmtId="166" fontId="0" fillId="0" borderId="0" xfId="1" applyNumberFormat="1" applyFont="1"/>
    <xf numFmtId="166" fontId="0" fillId="0" borderId="0" xfId="1" applyNumberFormat="1" applyFont="1" applyAlignment="1">
      <alignment horizontal="center"/>
    </xf>
    <xf numFmtId="43" fontId="0" fillId="0" borderId="0" xfId="0" applyNumberFormat="1"/>
    <xf numFmtId="0" fontId="0" fillId="0" borderId="0" xfId="0" applyAlignment="1">
      <alignment horizontal="center" wrapText="1"/>
    </xf>
    <xf numFmtId="166" fontId="0" fillId="0" borderId="0" xfId="1" applyNumberFormat="1" applyFont="1" applyAlignment="1">
      <alignment horizontal="center" wrapText="1"/>
    </xf>
    <xf numFmtId="10" fontId="0" fillId="0" borderId="1" xfId="2" applyNumberFormat="1" applyFont="1" applyBorder="1" applyAlignment="1">
      <alignment wrapText="1"/>
    </xf>
    <xf numFmtId="10" fontId="0" fillId="2" borderId="1" xfId="2" applyNumberFormat="1" applyFont="1" applyFill="1" applyBorder="1" applyAlignment="1">
      <alignment wrapText="1"/>
    </xf>
    <xf numFmtId="10" fontId="0" fillId="2" borderId="0" xfId="0" applyNumberFormat="1" applyFill="1" applyAlignment="1">
      <alignment horizontal="right"/>
    </xf>
    <xf numFmtId="8" fontId="0" fillId="0" borderId="0" xfId="0" applyNumberFormat="1"/>
    <xf numFmtId="44" fontId="0" fillId="0" borderId="0" xfId="0" applyNumberFormat="1"/>
    <xf numFmtId="167" fontId="0" fillId="0" borderId="0" xfId="4" applyNumberFormat="1" applyFont="1"/>
    <xf numFmtId="43" fontId="0" fillId="0" borderId="0" xfId="1" applyFont="1"/>
    <xf numFmtId="44" fontId="0" fillId="0" borderId="2" xfId="4" applyFont="1" applyBorder="1"/>
    <xf numFmtId="43" fontId="0" fillId="0" borderId="2" xfId="1" applyFont="1" applyBorder="1"/>
    <xf numFmtId="43" fontId="0" fillId="0" borderId="1" xfId="0" applyNumberFormat="1" applyBorder="1"/>
    <xf numFmtId="37" fontId="0" fillId="0" borderId="0" xfId="0" applyNumberFormat="1"/>
    <xf numFmtId="0" fontId="2" fillId="0" borderId="0" xfId="0" applyFont="1" applyAlignment="1">
      <alignment horizontal="center"/>
    </xf>
    <xf numFmtId="0" fontId="0" fillId="5" borderId="0" xfId="0" applyFill="1"/>
    <xf numFmtId="166" fontId="0" fillId="5" borderId="0" xfId="1" applyNumberFormat="1" applyFont="1" applyFill="1"/>
    <xf numFmtId="166" fontId="0" fillId="5" borderId="0" xfId="1" applyNumberFormat="1" applyFont="1" applyFill="1" applyBorder="1"/>
    <xf numFmtId="0" fontId="0" fillId="6" borderId="0" xfId="0" applyFill="1"/>
    <xf numFmtId="166" fontId="0" fillId="6" borderId="0" xfId="1" applyNumberFormat="1" applyFont="1" applyFill="1"/>
    <xf numFmtId="166" fontId="0" fillId="6" borderId="2" xfId="1" applyNumberFormat="1" applyFont="1" applyFill="1" applyBorder="1"/>
    <xf numFmtId="0" fontId="0" fillId="6" borderId="2" xfId="0" applyFill="1" applyBorder="1"/>
    <xf numFmtId="43" fontId="0" fillId="6" borderId="2" xfId="0" applyNumberFormat="1" applyFill="1" applyBorder="1"/>
    <xf numFmtId="10" fontId="0" fillId="0" borderId="0" xfId="2" applyNumberFormat="1" applyFont="1" applyAlignment="1">
      <alignment horizontal="center"/>
    </xf>
  </cellXfs>
  <cellStyles count="5">
    <cellStyle name="Comma" xfId="1" builtinId="3"/>
    <cellStyle name="Currency" xfId="4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Initial </a:t>
            </a:r>
          </a:p>
          <a:p>
            <a:pPr>
              <a:defRPr/>
            </a:pPr>
            <a:r>
              <a:rPr lang="en-US"/>
              <a:t>Estimated
Offset
Percentage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'City Facility Current Usage'!$D$14</c:f>
              <c:strCache>
                <c:ptCount val="1"/>
                <c:pt idx="0">
                  <c:v> Estimated
Offset
Percentage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'City Facility Current Usage'!$A$15:$A$41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'City Facility Current Usage'!$D$15:$D$41</c:f>
              <c:numCache>
                <c:formatCode>0.00%</c:formatCode>
                <c:ptCount val="27"/>
                <c:pt idx="0" formatCode="General">
                  <c:v>0</c:v>
                </c:pt>
                <c:pt idx="1">
                  <c:v>8.1768217564415071</c:v>
                </c:pt>
                <c:pt idx="2">
                  <c:v>24.523686600615136</c:v>
                </c:pt>
                <c:pt idx="3">
                  <c:v>32.533636816922801</c:v>
                </c:pt>
                <c:pt idx="4">
                  <c:v>32.27336772238742</c:v>
                </c:pt>
                <c:pt idx="5">
                  <c:v>32.015180780608318</c:v>
                </c:pt>
                <c:pt idx="6">
                  <c:v>31.759059334363453</c:v>
                </c:pt>
                <c:pt idx="7">
                  <c:v>31.50498685968855</c:v>
                </c:pt>
                <c:pt idx="8">
                  <c:v>31.252946964811041</c:v>
                </c:pt>
                <c:pt idx="9">
                  <c:v>31.002923389092548</c:v>
                </c:pt>
                <c:pt idx="10">
                  <c:v>30.754900001979809</c:v>
                </c:pt>
                <c:pt idx="11">
                  <c:v>30.508860801963969</c:v>
                </c:pt>
                <c:pt idx="12">
                  <c:v>30.264789915548256</c:v>
                </c:pt>
                <c:pt idx="13">
                  <c:v>30.022671596223869</c:v>
                </c:pt>
                <c:pt idx="14">
                  <c:v>29.782490223454079</c:v>
                </c:pt>
                <c:pt idx="15">
                  <c:v>29.544230301666449</c:v>
                </c:pt>
                <c:pt idx="16">
                  <c:v>29.307876459253119</c:v>
                </c:pt>
                <c:pt idx="17">
                  <c:v>29.073413447579096</c:v>
                </c:pt>
                <c:pt idx="18">
                  <c:v>28.840826139998462</c:v>
                </c:pt>
                <c:pt idx="19">
                  <c:v>28.610099530878479</c:v>
                </c:pt>
                <c:pt idx="20">
                  <c:v>28.381218734631446</c:v>
                </c:pt>
                <c:pt idx="21">
                  <c:v>28.154168984754396</c:v>
                </c:pt>
                <c:pt idx="22">
                  <c:v>27.928935632876364</c:v>
                </c:pt>
                <c:pt idx="23">
                  <c:v>27.705504147813354</c:v>
                </c:pt>
                <c:pt idx="24">
                  <c:v>27.483860114630843</c:v>
                </c:pt>
                <c:pt idx="25">
                  <c:v>27.263989233713794</c:v>
                </c:pt>
                <c:pt idx="26">
                  <c:v>27.045877319844084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1-40D9-AEFC-029139424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4361616"/>
        <c:axId val="1632692832"/>
      </c:barChart>
      <c:catAx>
        <c:axId val="160436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692832"/>
        <c:crosses val="autoZero"/>
        <c:auto val="1"/>
        <c:lblAlgn val="ctr"/>
        <c:lblOffset val="100"/>
        <c:noMultiLvlLbl val="0"/>
      </c:catAx>
      <c:valAx>
        <c:axId val="16326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436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Daily Generation kWh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'City Facility Current Usage'!$A$14</c:f>
              <c:strCache>
                <c:ptCount val="1"/>
                <c:pt idx="0">
                  <c:v>Year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'City Facility Current Usage'!$A$15:$A$41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9-4287-A602-5E60B3D3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575023"/>
        <c:axId val="1229733487"/>
      </c:areaChart>
      <c:barChart>
        <c:barDir val="col"/>
        <c:grouping val="clustered"/>
        <c:varyColors val="0"/>
        <c:ser>
          <c:idx val="1"/>
          <c:order val="1"/>
          <c:tx>
            <c:strRef>
              <c:f>'City Facility Current Usage'!$B$14</c:f>
              <c:strCache>
                <c:ptCount val="1"/>
                <c:pt idx="0">
                  <c:v> Per Day
Generation
kWh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'City Facility Current Usage'!$B$15:$B$41</c:f>
              <c:numCache>
                <c:formatCode>#,##0_);\(#,##0\)</c:formatCode>
                <c:ptCount val="27"/>
                <c:pt idx="1">
                  <c:v>55417.73333333333</c:v>
                </c:pt>
                <c:pt idx="2">
                  <c:v>166207.25813333332</c:v>
                </c:pt>
                <c:pt idx="3">
                  <c:v>220494.0334016</c:v>
                </c:pt>
                <c:pt idx="4">
                  <c:v>218730.0811343872</c:v>
                </c:pt>
                <c:pt idx="5">
                  <c:v>216980.2404853121</c:v>
                </c:pt>
                <c:pt idx="6">
                  <c:v>215244.39856142961</c:v>
                </c:pt>
                <c:pt idx="7">
                  <c:v>213522.4433729382</c:v>
                </c:pt>
                <c:pt idx="8">
                  <c:v>211814.26382595469</c:v>
                </c:pt>
                <c:pt idx="9">
                  <c:v>210119.74971534702</c:v>
                </c:pt>
                <c:pt idx="10">
                  <c:v>208438.79171762426</c:v>
                </c:pt>
                <c:pt idx="11">
                  <c:v>206771.28138388327</c:v>
                </c:pt>
                <c:pt idx="12">
                  <c:v>205117.11113281219</c:v>
                </c:pt>
                <c:pt idx="13">
                  <c:v>203476.17424374967</c:v>
                </c:pt>
                <c:pt idx="14">
                  <c:v>201848.36484979969</c:v>
                </c:pt>
                <c:pt idx="15">
                  <c:v>200233.57793100132</c:v>
                </c:pt>
                <c:pt idx="16">
                  <c:v>198631.7093075533</c:v>
                </c:pt>
                <c:pt idx="17">
                  <c:v>197042.65563309289</c:v>
                </c:pt>
                <c:pt idx="18">
                  <c:v>195466.31438802814</c:v>
                </c:pt>
                <c:pt idx="19">
                  <c:v>193902.58387292395</c:v>
                </c:pt>
                <c:pt idx="20">
                  <c:v>192351.36320194052</c:v>
                </c:pt>
                <c:pt idx="21">
                  <c:v>190812.55229632501</c:v>
                </c:pt>
                <c:pt idx="22">
                  <c:v>189286.05187795442</c:v>
                </c:pt>
                <c:pt idx="23">
                  <c:v>187771.7634629308</c:v>
                </c:pt>
                <c:pt idx="24">
                  <c:v>186269.58935522733</c:v>
                </c:pt>
                <c:pt idx="25">
                  <c:v>184779.43264038549</c:v>
                </c:pt>
                <c:pt idx="26">
                  <c:v>183301.19717926241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29-4287-A602-5E60B3D3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75023"/>
        <c:axId val="1229733487"/>
      </c:barChart>
      <c:catAx>
        <c:axId val="12895750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9733487"/>
        <c:crosses val="autoZero"/>
        <c:auto val="1"/>
        <c:lblAlgn val="ctr"/>
        <c:lblOffset val="100"/>
        <c:noMultiLvlLbl val="0"/>
      </c:catAx>
      <c:valAx>
        <c:axId val="122973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57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13</xdr:row>
      <xdr:rowOff>9525</xdr:rowOff>
    </xdr:from>
    <xdr:to>
      <xdr:col>9</xdr:col>
      <xdr:colOff>914400</xdr:colOff>
      <xdr:row>25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9872CE-3CE1-8C75-E275-F229640045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15874</xdr:colOff>
      <xdr:row>26</xdr:row>
      <xdr:rowOff>171451</xdr:rowOff>
    </xdr:from>
    <xdr:to>
      <xdr:col>9</xdr:col>
      <xdr:colOff>927099</xdr:colOff>
      <xdr:row>41</xdr:row>
      <xdr:rowOff>158751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D28845-70FA-23F3-6D5C-6C1C2F49EA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165578</xdr:colOff>
      <xdr:row>41</xdr:row>
      <xdr:rowOff>6738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B5D6C6-7CF0-458F-B002-16D4D8102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09578" cy="7556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pa.gov/energy/greenhouse-gas-equivalencies-calculato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EAC4C-AFDE-4B1B-8A30-7CAF8E437C90}">
  <dimension ref="A1:N53"/>
  <sheetViews>
    <sheetView tabSelected="1" workbookViewId="0">
      <pane ySplit="1" topLeftCell="A2" activePane="bottomLeft" state="frozen"/>
      <selection pane="bottomLeft" activeCell="E44" sqref="E44"/>
    </sheetView>
  </sheetViews>
  <sheetFormatPr defaultRowHeight="14.5" x14ac:dyDescent="0.35"/>
  <cols>
    <col min="1" max="1" width="12.6328125" style="1" customWidth="1"/>
    <col min="2" max="2" width="12.6328125" style="3" customWidth="1"/>
    <col min="3" max="4" width="12.6328125" style="1" customWidth="1"/>
    <col min="5" max="5" width="12.6328125" style="8" customWidth="1"/>
    <col min="6" max="7" width="12.6328125" customWidth="1"/>
    <col min="8" max="12" width="14.6328125" customWidth="1"/>
    <col min="13" max="13" width="14.6328125" style="8" customWidth="1"/>
    <col min="14" max="14" width="14.6328125" style="1" customWidth="1"/>
  </cols>
  <sheetData>
    <row r="1" spans="1:14" ht="44.5" customHeight="1" x14ac:dyDescent="0.35">
      <c r="A1" s="4" t="s">
        <v>0</v>
      </c>
      <c r="B1" s="5" t="s">
        <v>39</v>
      </c>
      <c r="C1" s="5" t="s">
        <v>40</v>
      </c>
      <c r="D1" s="5" t="s">
        <v>41</v>
      </c>
      <c r="E1" s="5" t="s">
        <v>42</v>
      </c>
      <c r="F1" s="5" t="s">
        <v>5</v>
      </c>
      <c r="G1" s="5" t="s">
        <v>7</v>
      </c>
      <c r="I1" s="5" t="s">
        <v>21</v>
      </c>
      <c r="J1" s="5" t="s">
        <v>23</v>
      </c>
      <c r="K1" s="5" t="s">
        <v>43</v>
      </c>
      <c r="N1" s="33" t="s">
        <v>0</v>
      </c>
    </row>
    <row r="2" spans="1:14" x14ac:dyDescent="0.35">
      <c r="A2" s="6">
        <v>2024</v>
      </c>
      <c r="B2" s="7"/>
      <c r="C2" s="7"/>
      <c r="D2" s="7"/>
      <c r="E2" s="7"/>
      <c r="F2" s="7"/>
      <c r="G2" s="9"/>
      <c r="I2" s="9"/>
      <c r="J2" s="9"/>
      <c r="K2" s="9"/>
      <c r="N2" s="1">
        <v>0</v>
      </c>
    </row>
    <row r="3" spans="1:14" x14ac:dyDescent="0.35">
      <c r="A3" s="6">
        <v>2025</v>
      </c>
      <c r="B3" s="10">
        <v>1662532</v>
      </c>
      <c r="C3" s="7">
        <v>0</v>
      </c>
      <c r="D3" s="7">
        <v>0</v>
      </c>
      <c r="E3" s="7">
        <v>0</v>
      </c>
      <c r="F3" s="7">
        <f>SUM(B3:E3)</f>
        <v>1662532</v>
      </c>
      <c r="G3" s="12">
        <v>1161</v>
      </c>
      <c r="I3" s="7">
        <f>B3/12</f>
        <v>138544.33333333334</v>
      </c>
      <c r="J3" s="7">
        <f>F3/12/30</f>
        <v>4618.1444444444451</v>
      </c>
      <c r="K3" s="31">
        <v>216877.35</v>
      </c>
      <c r="L3" s="19">
        <f>I3-K3</f>
        <v>-78333.016666666663</v>
      </c>
      <c r="M3" s="8">
        <f t="shared" ref="M3:M28" si="0">I3/K3</f>
        <v>0.63881421150402906</v>
      </c>
      <c r="N3" s="1">
        <v>1</v>
      </c>
    </row>
    <row r="4" spans="1:14" x14ac:dyDescent="0.35">
      <c r="A4" s="6">
        <v>2026</v>
      </c>
      <c r="B4" s="7">
        <f>B3-B3*$C$33</f>
        <v>1649231.7439999999</v>
      </c>
      <c r="C4" s="10">
        <v>1668493</v>
      </c>
      <c r="D4" s="10">
        <v>1668493</v>
      </c>
      <c r="E4" s="7">
        <v>0</v>
      </c>
      <c r="F4" s="7">
        <f t="shared" ref="F4:F28" si="1">SUM(B4:E4)</f>
        <v>4986217.7439999999</v>
      </c>
      <c r="G4" s="12">
        <v>3475</v>
      </c>
      <c r="I4" s="7">
        <f t="shared" ref="I4:I28" si="2">B4/12</f>
        <v>137435.97866666666</v>
      </c>
      <c r="J4" s="7">
        <f t="shared" ref="J4:J28" si="3">F4/12/30</f>
        <v>13850.604844444444</v>
      </c>
      <c r="K4" s="31">
        <v>216877.35</v>
      </c>
      <c r="L4" s="19">
        <f t="shared" ref="L4:L28" si="4">I4-K4</f>
        <v>-79441.371333333344</v>
      </c>
      <c r="M4" s="8">
        <f t="shared" si="0"/>
        <v>0.63370369781199676</v>
      </c>
      <c r="N4" s="1">
        <v>2</v>
      </c>
    </row>
    <row r="5" spans="1:14" x14ac:dyDescent="0.35">
      <c r="A5" s="6">
        <v>2027</v>
      </c>
      <c r="B5" s="7">
        <f t="shared" ref="B5:E20" si="5">B4-B4*$C$33</f>
        <v>1636037.890048</v>
      </c>
      <c r="C5" s="7">
        <f>C4-C4*$C$33</f>
        <v>1655145.0560000001</v>
      </c>
      <c r="D5" s="7">
        <f>D4-D4*$C$33</f>
        <v>1655145.0560000001</v>
      </c>
      <c r="E5" s="10">
        <v>1668493</v>
      </c>
      <c r="F5" s="7">
        <f t="shared" si="1"/>
        <v>6614821.0020479998</v>
      </c>
      <c r="G5" s="12">
        <v>4609</v>
      </c>
      <c r="I5" s="7">
        <f t="shared" si="2"/>
        <v>136336.49083733335</v>
      </c>
      <c r="J5" s="7">
        <f t="shared" si="3"/>
        <v>18374.502783466665</v>
      </c>
      <c r="K5" s="31">
        <v>216877.35</v>
      </c>
      <c r="L5" s="19">
        <f t="shared" si="4"/>
        <v>-80540.85916266666</v>
      </c>
      <c r="M5" s="8">
        <f t="shared" si="0"/>
        <v>0.62863406822950085</v>
      </c>
      <c r="N5" s="1">
        <v>3</v>
      </c>
    </row>
    <row r="6" spans="1:14" x14ac:dyDescent="0.35">
      <c r="A6" s="6">
        <v>2028</v>
      </c>
      <c r="B6" s="7">
        <f t="shared" si="5"/>
        <v>1622949.586927616</v>
      </c>
      <c r="C6" s="7">
        <f t="shared" si="5"/>
        <v>1641903.895552</v>
      </c>
      <c r="D6" s="7">
        <f t="shared" si="5"/>
        <v>1641903.895552</v>
      </c>
      <c r="E6" s="7">
        <f>E5-E5*$C$33</f>
        <v>1655145.0560000001</v>
      </c>
      <c r="F6" s="7">
        <f t="shared" si="1"/>
        <v>6561902.434031616</v>
      </c>
      <c r="G6" s="12">
        <v>4572</v>
      </c>
      <c r="I6" s="7">
        <f t="shared" si="2"/>
        <v>135245.79891063468</v>
      </c>
      <c r="J6" s="7">
        <f t="shared" si="3"/>
        <v>18227.506761198933</v>
      </c>
      <c r="K6" s="31">
        <v>216877.35</v>
      </c>
      <c r="L6" s="19">
        <f t="shared" si="4"/>
        <v>-81631.551089365326</v>
      </c>
      <c r="M6" s="8">
        <f t="shared" si="0"/>
        <v>0.6236049956836649</v>
      </c>
      <c r="N6" s="1">
        <v>4</v>
      </c>
    </row>
    <row r="7" spans="1:14" x14ac:dyDescent="0.35">
      <c r="A7" s="6">
        <v>2029</v>
      </c>
      <c r="B7" s="7">
        <f t="shared" si="5"/>
        <v>1609965.990232195</v>
      </c>
      <c r="C7" s="7">
        <f t="shared" si="5"/>
        <v>1628768.664387584</v>
      </c>
      <c r="D7" s="7">
        <f t="shared" si="5"/>
        <v>1628768.664387584</v>
      </c>
      <c r="E7" s="7">
        <f t="shared" si="5"/>
        <v>1641903.895552</v>
      </c>
      <c r="F7" s="7">
        <f t="shared" si="1"/>
        <v>6509407.2145593632</v>
      </c>
      <c r="G7" s="12">
        <v>4535</v>
      </c>
      <c r="I7" s="7">
        <f t="shared" si="2"/>
        <v>134163.83251934958</v>
      </c>
      <c r="J7" s="7">
        <f t="shared" si="3"/>
        <v>18081.68670710934</v>
      </c>
      <c r="K7" s="31">
        <v>216877.35</v>
      </c>
      <c r="L7" s="19">
        <f t="shared" si="4"/>
        <v>-82713.517480650422</v>
      </c>
      <c r="M7" s="8">
        <f t="shared" si="0"/>
        <v>0.6186161557181955</v>
      </c>
      <c r="N7" s="1">
        <v>5</v>
      </c>
    </row>
    <row r="8" spans="1:14" x14ac:dyDescent="0.35">
      <c r="A8" s="6">
        <v>2030</v>
      </c>
      <c r="B8" s="7">
        <f t="shared" si="5"/>
        <v>1597086.2623103375</v>
      </c>
      <c r="C8" s="7">
        <f t="shared" si="5"/>
        <v>1615738.5150724833</v>
      </c>
      <c r="D8" s="7">
        <f t="shared" si="5"/>
        <v>1615738.5150724833</v>
      </c>
      <c r="E8" s="7">
        <f t="shared" si="5"/>
        <v>1628768.664387584</v>
      </c>
      <c r="F8" s="7">
        <f>SUM(B8:E8)</f>
        <v>6457331.9568428881</v>
      </c>
      <c r="G8" s="12">
        <v>4499</v>
      </c>
      <c r="I8" s="7">
        <f t="shared" si="2"/>
        <v>133090.52185919479</v>
      </c>
      <c r="J8" s="7">
        <f t="shared" si="3"/>
        <v>17937.033213452469</v>
      </c>
      <c r="K8" s="31">
        <v>216877.35</v>
      </c>
      <c r="L8" s="19">
        <f t="shared" si="4"/>
        <v>-83786.828140805213</v>
      </c>
      <c r="M8" s="8">
        <f t="shared" si="0"/>
        <v>0.61366722647244998</v>
      </c>
      <c r="N8" s="1">
        <v>6</v>
      </c>
    </row>
    <row r="9" spans="1:14" x14ac:dyDescent="0.35">
      <c r="A9" s="6">
        <v>2031</v>
      </c>
      <c r="B9" s="7">
        <f t="shared" si="5"/>
        <v>1584309.5722118549</v>
      </c>
      <c r="C9" s="7">
        <f t="shared" si="5"/>
        <v>1602812.6069519036</v>
      </c>
      <c r="D9" s="7">
        <f t="shared" si="5"/>
        <v>1602812.6069519036</v>
      </c>
      <c r="E9" s="7">
        <f t="shared" si="5"/>
        <v>1615738.5150724833</v>
      </c>
      <c r="F9" s="7">
        <f t="shared" si="1"/>
        <v>6405673.3011881458</v>
      </c>
      <c r="G9" s="11">
        <v>4463</v>
      </c>
      <c r="I9" s="7">
        <f t="shared" si="2"/>
        <v>132025.79768432124</v>
      </c>
      <c r="J9" s="7">
        <f t="shared" si="3"/>
        <v>17793.536947744848</v>
      </c>
      <c r="K9" s="31">
        <v>216877.35</v>
      </c>
      <c r="L9" s="19">
        <f t="shared" si="4"/>
        <v>-84851.552315678768</v>
      </c>
      <c r="M9" s="8">
        <f t="shared" si="0"/>
        <v>0.60875788866067038</v>
      </c>
      <c r="N9" s="1">
        <v>7</v>
      </c>
    </row>
    <row r="10" spans="1:14" x14ac:dyDescent="0.35">
      <c r="A10" s="6">
        <v>2032</v>
      </c>
      <c r="B10" s="7">
        <f t="shared" si="5"/>
        <v>1571635.0956341601</v>
      </c>
      <c r="C10" s="7">
        <f t="shared" si="5"/>
        <v>1589990.1060962884</v>
      </c>
      <c r="D10" s="7">
        <f t="shared" si="5"/>
        <v>1589990.1060962884</v>
      </c>
      <c r="E10" s="7">
        <f t="shared" si="5"/>
        <v>1602812.6069519036</v>
      </c>
      <c r="F10" s="7">
        <f t="shared" si="1"/>
        <v>6354427.9147786405</v>
      </c>
      <c r="G10" s="11">
        <v>4427</v>
      </c>
      <c r="I10" s="7">
        <f t="shared" si="2"/>
        <v>130969.59130284667</v>
      </c>
      <c r="J10" s="7">
        <f t="shared" si="3"/>
        <v>17651.188652162891</v>
      </c>
      <c r="K10" s="31">
        <v>216877.35</v>
      </c>
      <c r="L10" s="19">
        <f t="shared" si="4"/>
        <v>-85907.758697153331</v>
      </c>
      <c r="M10" s="8">
        <f t="shared" si="0"/>
        <v>0.60388782555138498</v>
      </c>
      <c r="N10" s="1">
        <v>8</v>
      </c>
    </row>
    <row r="11" spans="1:14" x14ac:dyDescent="0.35">
      <c r="A11" s="6">
        <v>2033</v>
      </c>
      <c r="B11" s="7">
        <f t="shared" si="5"/>
        <v>1559062.0148690869</v>
      </c>
      <c r="C11" s="7">
        <f t="shared" si="5"/>
        <v>1577270.1852475181</v>
      </c>
      <c r="D11" s="7">
        <f t="shared" si="5"/>
        <v>1577270.1852475181</v>
      </c>
      <c r="E11" s="7">
        <f t="shared" si="5"/>
        <v>1589990.1060962884</v>
      </c>
      <c r="F11" s="7">
        <f t="shared" si="1"/>
        <v>6303592.4914604109</v>
      </c>
      <c r="G11" s="11">
        <v>4392</v>
      </c>
      <c r="I11" s="7">
        <f t="shared" si="2"/>
        <v>129921.8345724239</v>
      </c>
      <c r="J11" s="7">
        <f t="shared" si="3"/>
        <v>17509.979142945587</v>
      </c>
      <c r="K11" s="31">
        <v>216877.35</v>
      </c>
      <c r="L11" s="19">
        <f t="shared" si="4"/>
        <v>-86955.515427576102</v>
      </c>
      <c r="M11" s="8">
        <f t="shared" si="0"/>
        <v>0.59905672294697399</v>
      </c>
      <c r="N11" s="1">
        <v>9</v>
      </c>
    </row>
    <row r="12" spans="1:14" x14ac:dyDescent="0.35">
      <c r="A12" s="6">
        <v>2034</v>
      </c>
      <c r="B12" s="7">
        <f t="shared" si="5"/>
        <v>1546589.5187501342</v>
      </c>
      <c r="C12" s="7">
        <f t="shared" si="5"/>
        <v>1564652.0237655379</v>
      </c>
      <c r="D12" s="7">
        <f t="shared" si="5"/>
        <v>1564652.0237655379</v>
      </c>
      <c r="E12" s="7">
        <f t="shared" si="5"/>
        <v>1577270.1852475181</v>
      </c>
      <c r="F12" s="7">
        <f t="shared" si="1"/>
        <v>6253163.7515287278</v>
      </c>
      <c r="G12" s="11">
        <v>4357</v>
      </c>
      <c r="I12" s="7">
        <f t="shared" si="2"/>
        <v>128882.45989584451</v>
      </c>
      <c r="J12" s="7">
        <f t="shared" si="3"/>
        <v>17369.899309802022</v>
      </c>
      <c r="K12" s="31">
        <v>216877.35</v>
      </c>
      <c r="L12" s="19">
        <f t="shared" si="4"/>
        <v>-87994.890104155493</v>
      </c>
      <c r="M12" s="8">
        <f t="shared" si="0"/>
        <v>0.59426426916339814</v>
      </c>
      <c r="N12" s="1">
        <v>10</v>
      </c>
    </row>
    <row r="13" spans="1:14" x14ac:dyDescent="0.35">
      <c r="A13" s="6">
        <v>2035</v>
      </c>
      <c r="B13" s="7">
        <f t="shared" si="5"/>
        <v>1534216.802600133</v>
      </c>
      <c r="C13" s="7">
        <f t="shared" si="5"/>
        <v>1552134.8075754135</v>
      </c>
      <c r="D13" s="7">
        <f t="shared" si="5"/>
        <v>1552134.8075754135</v>
      </c>
      <c r="E13" s="7">
        <f t="shared" si="5"/>
        <v>1564652.0237655379</v>
      </c>
      <c r="F13" s="7">
        <f t="shared" si="1"/>
        <v>6203138.4415164981</v>
      </c>
      <c r="G13" s="11">
        <v>4322</v>
      </c>
      <c r="I13" s="7">
        <f t="shared" si="2"/>
        <v>127851.40021667775</v>
      </c>
      <c r="J13" s="7">
        <f t="shared" si="3"/>
        <v>17230.940115323607</v>
      </c>
      <c r="K13" s="31">
        <v>216877.35</v>
      </c>
      <c r="L13" s="19">
        <f t="shared" si="4"/>
        <v>-89025.949783322256</v>
      </c>
      <c r="M13" s="8">
        <f t="shared" si="0"/>
        <v>0.58951015501009096</v>
      </c>
      <c r="N13" s="1">
        <v>11</v>
      </c>
    </row>
    <row r="14" spans="1:14" x14ac:dyDescent="0.35">
      <c r="A14" s="6">
        <v>2036</v>
      </c>
      <c r="B14" s="7">
        <f t="shared" si="5"/>
        <v>1521943.068179332</v>
      </c>
      <c r="C14" s="7">
        <f t="shared" si="5"/>
        <v>1539717.7291148102</v>
      </c>
      <c r="D14" s="7">
        <f t="shared" si="5"/>
        <v>1539717.7291148102</v>
      </c>
      <c r="E14" s="7">
        <f t="shared" si="5"/>
        <v>1552134.8075754135</v>
      </c>
      <c r="F14" s="7">
        <f t="shared" si="1"/>
        <v>6153513.3339843657</v>
      </c>
      <c r="G14" s="11">
        <v>4287</v>
      </c>
      <c r="I14" s="7">
        <f t="shared" si="2"/>
        <v>126828.58901494433</v>
      </c>
      <c r="J14" s="7">
        <f t="shared" si="3"/>
        <v>17093.092594401016</v>
      </c>
      <c r="K14" s="31">
        <v>216877.35</v>
      </c>
      <c r="L14" s="19">
        <f t="shared" si="4"/>
        <v>-90048.760985055676</v>
      </c>
      <c r="M14" s="8">
        <f t="shared" si="0"/>
        <v>0.58479407377001025</v>
      </c>
      <c r="N14" s="1">
        <v>12</v>
      </c>
    </row>
    <row r="15" spans="1:14" x14ac:dyDescent="0.35">
      <c r="A15" s="6">
        <v>2037</v>
      </c>
      <c r="B15" s="7">
        <f t="shared" si="5"/>
        <v>1509767.5236338973</v>
      </c>
      <c r="C15" s="7">
        <f t="shared" si="5"/>
        <v>1527399.9872818918</v>
      </c>
      <c r="D15" s="7">
        <f t="shared" si="5"/>
        <v>1527399.9872818918</v>
      </c>
      <c r="E15" s="7">
        <f t="shared" si="5"/>
        <v>1539717.7291148102</v>
      </c>
      <c r="F15" s="7">
        <f t="shared" si="1"/>
        <v>6104285.2273124903</v>
      </c>
      <c r="G15" s="11">
        <v>4253</v>
      </c>
      <c r="I15" s="7">
        <f t="shared" si="2"/>
        <v>125813.96030282478</v>
      </c>
      <c r="J15" s="7">
        <f t="shared" si="3"/>
        <v>16956.347853645806</v>
      </c>
      <c r="K15" s="31">
        <v>216877.35</v>
      </c>
      <c r="L15" s="19">
        <f t="shared" si="4"/>
        <v>-91063.389697175226</v>
      </c>
      <c r="M15" s="8">
        <f t="shared" si="0"/>
        <v>0.58011572117985022</v>
      </c>
      <c r="N15" s="1">
        <v>13</v>
      </c>
    </row>
    <row r="16" spans="1:14" x14ac:dyDescent="0.35">
      <c r="A16" s="6">
        <v>2038</v>
      </c>
      <c r="B16" s="7">
        <f t="shared" si="5"/>
        <v>1497689.3834448261</v>
      </c>
      <c r="C16" s="7">
        <f t="shared" si="5"/>
        <v>1515180.7873836367</v>
      </c>
      <c r="D16" s="7">
        <f t="shared" si="5"/>
        <v>1515180.7873836367</v>
      </c>
      <c r="E16" s="7">
        <f t="shared" si="5"/>
        <v>1527399.9872818918</v>
      </c>
      <c r="F16" s="7">
        <f t="shared" si="1"/>
        <v>6055450.9454939906</v>
      </c>
      <c r="G16" s="11">
        <v>4219</v>
      </c>
      <c r="I16" s="7">
        <f t="shared" si="2"/>
        <v>124807.44862040218</v>
      </c>
      <c r="J16" s="7">
        <f t="shared" si="3"/>
        <v>16820.697070816641</v>
      </c>
      <c r="K16" s="31">
        <v>216877.35</v>
      </c>
      <c r="L16" s="19">
        <f t="shared" si="4"/>
        <v>-92069.901379597824</v>
      </c>
      <c r="M16" s="8">
        <f t="shared" si="0"/>
        <v>0.57547479541041135</v>
      </c>
      <c r="N16" s="1">
        <v>14</v>
      </c>
    </row>
    <row r="17" spans="1:14" x14ac:dyDescent="0.35">
      <c r="A17" s="6">
        <v>2039</v>
      </c>
      <c r="B17" s="7">
        <f t="shared" si="5"/>
        <v>1485707.8683772676</v>
      </c>
      <c r="C17" s="7">
        <f t="shared" si="5"/>
        <v>1503059.3410845676</v>
      </c>
      <c r="D17" s="7">
        <f t="shared" si="5"/>
        <v>1503059.3410845676</v>
      </c>
      <c r="E17" s="7">
        <f t="shared" si="5"/>
        <v>1515180.7873836367</v>
      </c>
      <c r="F17" s="7">
        <f t="shared" si="1"/>
        <v>6007007.3379300395</v>
      </c>
      <c r="G17" s="11">
        <v>4185</v>
      </c>
      <c r="I17" s="7">
        <f t="shared" si="2"/>
        <v>123808.98903143896</v>
      </c>
      <c r="J17" s="7">
        <f t="shared" si="3"/>
        <v>16686.131494250109</v>
      </c>
      <c r="K17" s="31">
        <v>216877.35</v>
      </c>
      <c r="L17" s="19">
        <f t="shared" si="4"/>
        <v>-93068.360968561043</v>
      </c>
      <c r="M17" s="8">
        <f t="shared" si="0"/>
        <v>0.57087099704712807</v>
      </c>
      <c r="N17" s="1">
        <v>15</v>
      </c>
    </row>
    <row r="18" spans="1:14" x14ac:dyDescent="0.35">
      <c r="A18" s="6">
        <v>2040</v>
      </c>
      <c r="B18" s="7">
        <f t="shared" si="5"/>
        <v>1473822.2054302495</v>
      </c>
      <c r="C18" s="7">
        <f t="shared" si="5"/>
        <v>1491034.8663558911</v>
      </c>
      <c r="D18" s="7">
        <f t="shared" si="5"/>
        <v>1491034.8663558911</v>
      </c>
      <c r="E18" s="7">
        <f t="shared" si="5"/>
        <v>1503059.3410845676</v>
      </c>
      <c r="F18" s="7">
        <f t="shared" si="1"/>
        <v>5958951.2792265993</v>
      </c>
      <c r="G18" s="11">
        <v>4152</v>
      </c>
      <c r="I18" s="7">
        <f t="shared" si="2"/>
        <v>122818.51711918745</v>
      </c>
      <c r="J18" s="7">
        <f t="shared" si="3"/>
        <v>16552.64244229611</v>
      </c>
      <c r="K18" s="31">
        <v>216877.35</v>
      </c>
      <c r="L18" s="19">
        <f t="shared" si="4"/>
        <v>-94058.832880812552</v>
      </c>
      <c r="M18" s="8">
        <f t="shared" si="0"/>
        <v>0.56630402907075106</v>
      </c>
      <c r="N18" s="1">
        <v>16</v>
      </c>
    </row>
    <row r="19" spans="1:14" x14ac:dyDescent="0.35">
      <c r="A19" s="6">
        <v>2041</v>
      </c>
      <c r="B19" s="7">
        <f t="shared" si="5"/>
        <v>1462031.6277868075</v>
      </c>
      <c r="C19" s="7">
        <f t="shared" si="5"/>
        <v>1479106.587425044</v>
      </c>
      <c r="D19" s="7">
        <f t="shared" si="5"/>
        <v>1479106.587425044</v>
      </c>
      <c r="E19" s="7">
        <f t="shared" si="5"/>
        <v>1491034.8663558911</v>
      </c>
      <c r="F19" s="7">
        <f t="shared" si="1"/>
        <v>5911279.6689927867</v>
      </c>
      <c r="G19" s="11">
        <v>4118</v>
      </c>
      <c r="I19" s="7">
        <f t="shared" si="2"/>
        <v>121835.96898223396</v>
      </c>
      <c r="J19" s="7">
        <f t="shared" si="3"/>
        <v>16420.221302757742</v>
      </c>
      <c r="K19" s="31">
        <v>216877.35</v>
      </c>
      <c r="L19" s="19">
        <f t="shared" si="4"/>
        <v>-95041.381017766049</v>
      </c>
      <c r="M19" s="8">
        <f t="shared" si="0"/>
        <v>0.56177359683818506</v>
      </c>
      <c r="N19" s="1">
        <v>17</v>
      </c>
    </row>
    <row r="20" spans="1:14" x14ac:dyDescent="0.35">
      <c r="A20" s="6">
        <v>2042</v>
      </c>
      <c r="B20" s="7">
        <f t="shared" si="5"/>
        <v>1450335.374764513</v>
      </c>
      <c r="C20" s="7">
        <f t="shared" si="5"/>
        <v>1467273.7347256436</v>
      </c>
      <c r="D20" s="7">
        <f t="shared" si="5"/>
        <v>1467273.7347256436</v>
      </c>
      <c r="E20" s="7">
        <f t="shared" si="5"/>
        <v>1479106.587425044</v>
      </c>
      <c r="F20" s="7">
        <f t="shared" si="1"/>
        <v>5863989.4316408439</v>
      </c>
      <c r="G20" s="11">
        <v>4086</v>
      </c>
      <c r="I20" s="7">
        <f t="shared" si="2"/>
        <v>120861.28123037609</v>
      </c>
      <c r="J20" s="7">
        <f t="shared" si="3"/>
        <v>16288.859532335679</v>
      </c>
      <c r="K20" s="31">
        <v>216877.35</v>
      </c>
      <c r="L20" s="19">
        <f t="shared" si="4"/>
        <v>-96016.068769623918</v>
      </c>
      <c r="M20" s="8">
        <f t="shared" si="0"/>
        <v>0.55727940806347953</v>
      </c>
      <c r="N20" s="1">
        <v>18</v>
      </c>
    </row>
    <row r="21" spans="1:14" x14ac:dyDescent="0.35">
      <c r="A21" s="6">
        <v>2043</v>
      </c>
      <c r="B21" s="7">
        <f t="shared" ref="B21:E28" si="6">B20-B20*$C$33</f>
        <v>1438732.6917663969</v>
      </c>
      <c r="C21" s="7">
        <f t="shared" si="6"/>
        <v>1455535.5448478386</v>
      </c>
      <c r="D21" s="7">
        <f t="shared" si="6"/>
        <v>1455535.5448478386</v>
      </c>
      <c r="E21" s="7">
        <f t="shared" si="6"/>
        <v>1467273.7347256436</v>
      </c>
      <c r="F21" s="7">
        <f t="shared" si="1"/>
        <v>5817077.5161877181</v>
      </c>
      <c r="G21" s="11">
        <v>4053</v>
      </c>
      <c r="I21" s="7">
        <f t="shared" si="2"/>
        <v>119894.39098053308</v>
      </c>
      <c r="J21" s="7">
        <f t="shared" si="3"/>
        <v>16158.548656076995</v>
      </c>
      <c r="K21" s="31">
        <v>216877.35</v>
      </c>
      <c r="L21" s="19">
        <f t="shared" si="4"/>
        <v>-96982.959019466929</v>
      </c>
      <c r="M21" s="8">
        <f t="shared" si="0"/>
        <v>0.55282117279897169</v>
      </c>
      <c r="N21" s="1">
        <v>19</v>
      </c>
    </row>
    <row r="22" spans="1:14" x14ac:dyDescent="0.35">
      <c r="A22" s="6">
        <v>2044</v>
      </c>
      <c r="B22" s="7">
        <f t="shared" si="6"/>
        <v>1427222.8302322656</v>
      </c>
      <c r="C22" s="7">
        <f t="shared" si="6"/>
        <v>1443891.2604890559</v>
      </c>
      <c r="D22" s="7">
        <f t="shared" si="6"/>
        <v>1443891.2604890559</v>
      </c>
      <c r="E22" s="7">
        <f t="shared" si="6"/>
        <v>1455535.5448478386</v>
      </c>
      <c r="F22" s="7">
        <f t="shared" si="1"/>
        <v>5770540.8960582158</v>
      </c>
      <c r="G22" s="11">
        <v>4020</v>
      </c>
      <c r="I22" s="7">
        <f t="shared" si="2"/>
        <v>118935.2358526888</v>
      </c>
      <c r="J22" s="7">
        <f t="shared" si="3"/>
        <v>16029.280266828377</v>
      </c>
      <c r="K22" s="31">
        <v>216877.35</v>
      </c>
      <c r="L22" s="19">
        <f t="shared" si="4"/>
        <v>-97942.114147311207</v>
      </c>
      <c r="M22" s="8">
        <f t="shared" si="0"/>
        <v>0.54839860341657987</v>
      </c>
      <c r="N22" s="1">
        <v>20</v>
      </c>
    </row>
    <row r="23" spans="1:14" x14ac:dyDescent="0.35">
      <c r="A23" s="6">
        <v>2045</v>
      </c>
      <c r="B23" s="7">
        <f t="shared" si="6"/>
        <v>1415805.0475904075</v>
      </c>
      <c r="C23" s="7">
        <f t="shared" si="6"/>
        <v>1432340.1304051434</v>
      </c>
      <c r="D23" s="7">
        <f t="shared" si="6"/>
        <v>1432340.1304051434</v>
      </c>
      <c r="E23" s="7">
        <f t="shared" si="6"/>
        <v>1443891.2604890559</v>
      </c>
      <c r="F23" s="7">
        <f t="shared" si="1"/>
        <v>5724376.5688897502</v>
      </c>
      <c r="G23" s="11">
        <v>3988</v>
      </c>
      <c r="I23" s="7">
        <f t="shared" si="2"/>
        <v>117983.75396586729</v>
      </c>
      <c r="J23" s="7">
        <f t="shared" si="3"/>
        <v>15901.046024693751</v>
      </c>
      <c r="K23" s="31">
        <v>216877.35</v>
      </c>
      <c r="L23" s="19">
        <f t="shared" si="4"/>
        <v>-98893.596034132715</v>
      </c>
      <c r="M23" s="8">
        <f t="shared" si="0"/>
        <v>0.54401141458924729</v>
      </c>
      <c r="N23" s="1">
        <v>21</v>
      </c>
    </row>
    <row r="24" spans="1:14" x14ac:dyDescent="0.35">
      <c r="A24" s="6">
        <v>2046</v>
      </c>
      <c r="B24" s="7">
        <f t="shared" si="6"/>
        <v>1404478.6072096843</v>
      </c>
      <c r="C24" s="7">
        <f t="shared" si="6"/>
        <v>1420881.4093619022</v>
      </c>
      <c r="D24" s="7">
        <f t="shared" si="6"/>
        <v>1420881.4093619022</v>
      </c>
      <c r="E24" s="7">
        <f t="shared" si="6"/>
        <v>1432340.1304051434</v>
      </c>
      <c r="F24" s="7">
        <f t="shared" si="1"/>
        <v>5678581.5563386325</v>
      </c>
      <c r="G24" s="11">
        <v>3956</v>
      </c>
      <c r="I24" s="7">
        <f t="shared" si="2"/>
        <v>117039.88393414037</v>
      </c>
      <c r="J24" s="7">
        <f t="shared" si="3"/>
        <v>15773.837656496202</v>
      </c>
      <c r="K24" s="31">
        <v>216877.35</v>
      </c>
      <c r="L24" s="19">
        <f t="shared" si="4"/>
        <v>-99837.46606585964</v>
      </c>
      <c r="M24" s="8">
        <f t="shared" si="0"/>
        <v>0.53965932327253341</v>
      </c>
      <c r="N24" s="1">
        <v>22</v>
      </c>
    </row>
    <row r="25" spans="1:14" x14ac:dyDescent="0.35">
      <c r="A25" s="6">
        <v>2047</v>
      </c>
      <c r="B25" s="7">
        <f t="shared" si="6"/>
        <v>1393242.7783520068</v>
      </c>
      <c r="C25" s="7">
        <f t="shared" si="6"/>
        <v>1409514.358087007</v>
      </c>
      <c r="D25" s="7">
        <f t="shared" si="6"/>
        <v>1409514.358087007</v>
      </c>
      <c r="E25" s="7">
        <f t="shared" si="6"/>
        <v>1420881.4093619022</v>
      </c>
      <c r="F25" s="7">
        <f t="shared" si="1"/>
        <v>5633152.9038879238</v>
      </c>
      <c r="G25" s="11">
        <v>3925</v>
      </c>
      <c r="I25" s="7">
        <f t="shared" si="2"/>
        <v>116103.56486266723</v>
      </c>
      <c r="J25" s="7">
        <f t="shared" si="3"/>
        <v>15647.646955244234</v>
      </c>
      <c r="K25" s="31">
        <v>216877.35</v>
      </c>
      <c r="L25" s="19">
        <f t="shared" si="4"/>
        <v>-100773.78513733277</v>
      </c>
      <c r="M25" s="8">
        <f t="shared" si="0"/>
        <v>0.53534204868635304</v>
      </c>
      <c r="N25" s="1">
        <v>23</v>
      </c>
    </row>
    <row r="26" spans="1:14" x14ac:dyDescent="0.35">
      <c r="A26" s="6">
        <v>2048</v>
      </c>
      <c r="B26" s="7">
        <f t="shared" si="6"/>
        <v>1382096.8361251908</v>
      </c>
      <c r="C26" s="7">
        <f t="shared" si="6"/>
        <v>1398238.2432223109</v>
      </c>
      <c r="D26" s="7">
        <f t="shared" si="6"/>
        <v>1398238.2432223109</v>
      </c>
      <c r="E26" s="7">
        <f t="shared" si="6"/>
        <v>1409514.358087007</v>
      </c>
      <c r="F26" s="7">
        <f t="shared" si="1"/>
        <v>5588087.6806568196</v>
      </c>
      <c r="G26" s="11">
        <v>3893</v>
      </c>
      <c r="I26" s="7">
        <f t="shared" si="2"/>
        <v>115174.73634376591</v>
      </c>
      <c r="J26" s="7">
        <f t="shared" si="3"/>
        <v>15522.465779602277</v>
      </c>
      <c r="K26" s="31">
        <v>216877.35</v>
      </c>
      <c r="L26" s="19">
        <f t="shared" si="4"/>
        <v>-101702.6136562341</v>
      </c>
      <c r="M26" s="8">
        <f t="shared" si="0"/>
        <v>0.53105931229686232</v>
      </c>
      <c r="N26" s="1">
        <v>24</v>
      </c>
    </row>
    <row r="27" spans="1:14" x14ac:dyDescent="0.35">
      <c r="A27" s="6">
        <v>2049</v>
      </c>
      <c r="B27" s="7">
        <f t="shared" si="6"/>
        <v>1371040.0614361893</v>
      </c>
      <c r="C27" s="7">
        <f t="shared" si="6"/>
        <v>1387052.3372765323</v>
      </c>
      <c r="D27" s="7">
        <f t="shared" si="6"/>
        <v>1387052.3372765323</v>
      </c>
      <c r="E27" s="7">
        <f t="shared" si="6"/>
        <v>1398238.2432223109</v>
      </c>
      <c r="F27" s="7">
        <f>SUM(B27:E27)</f>
        <v>5543382.9792115651</v>
      </c>
      <c r="G27" s="11">
        <v>3862</v>
      </c>
      <c r="I27" s="7">
        <f t="shared" si="2"/>
        <v>114253.33845301578</v>
      </c>
      <c r="J27" s="7">
        <f t="shared" si="3"/>
        <v>15398.286053365458</v>
      </c>
      <c r="K27" s="31">
        <v>216877.35</v>
      </c>
      <c r="L27" s="19">
        <f t="shared" si="4"/>
        <v>-102624.01154698423</v>
      </c>
      <c r="M27" s="8">
        <f t="shared" si="0"/>
        <v>0.52681083779848736</v>
      </c>
      <c r="N27" s="1">
        <v>25</v>
      </c>
    </row>
    <row r="28" spans="1:14" x14ac:dyDescent="0.35">
      <c r="A28" s="6">
        <v>2050</v>
      </c>
      <c r="B28" s="7">
        <f>B27-B27*$C$33</f>
        <v>1360071.7409446998</v>
      </c>
      <c r="C28" s="7">
        <f t="shared" si="6"/>
        <v>1375955.91857832</v>
      </c>
      <c r="D28" s="7">
        <f t="shared" si="6"/>
        <v>1375955.91857832</v>
      </c>
      <c r="E28" s="7">
        <f t="shared" si="6"/>
        <v>1387052.3372765323</v>
      </c>
      <c r="F28" s="7">
        <f t="shared" si="1"/>
        <v>5499035.9153778721</v>
      </c>
      <c r="G28" s="11">
        <v>3831</v>
      </c>
      <c r="I28" s="7">
        <f t="shared" si="2"/>
        <v>113339.31174539165</v>
      </c>
      <c r="J28" s="7">
        <f t="shared" si="3"/>
        <v>15275.099764938534</v>
      </c>
      <c r="K28" s="31">
        <v>216877.35</v>
      </c>
      <c r="L28" s="19">
        <f t="shared" si="4"/>
        <v>-103538.03825460836</v>
      </c>
      <c r="M28" s="8">
        <f t="shared" si="0"/>
        <v>0.52259635109609948</v>
      </c>
      <c r="N28" s="1">
        <v>26</v>
      </c>
    </row>
    <row r="29" spans="1:14" x14ac:dyDescent="0.35">
      <c r="F29" s="7">
        <f>SUM(F3:F28)</f>
        <v>151620921.49314392</v>
      </c>
      <c r="G29" s="7">
        <f>SUM(G3:G28)</f>
        <v>105640</v>
      </c>
      <c r="I29" s="32">
        <f>SUM(I3:I28)</f>
        <v>3263967.0102381045</v>
      </c>
      <c r="J29" s="32">
        <f>SUM(J3:J28)</f>
        <v>421169.22636984417</v>
      </c>
      <c r="K29" s="19">
        <f>SUM(K3:K28)</f>
        <v>5638811.0999999987</v>
      </c>
      <c r="M29" s="8">
        <f>SUM(M3:M28)</f>
        <v>15.049828902087306</v>
      </c>
      <c r="N29" s="42">
        <f>M29/N28</f>
        <v>0.57883957315720402</v>
      </c>
    </row>
    <row r="30" spans="1:14" x14ac:dyDescent="0.35">
      <c r="A30" s="2" t="s">
        <v>1</v>
      </c>
    </row>
    <row r="31" spans="1:14" x14ac:dyDescent="0.35">
      <c r="A31" s="2" t="s">
        <v>2</v>
      </c>
    </row>
    <row r="32" spans="1:14" x14ac:dyDescent="0.35">
      <c r="A32" s="2" t="s">
        <v>4</v>
      </c>
    </row>
    <row r="33" spans="1:10" x14ac:dyDescent="0.35">
      <c r="A33" s="2" t="s">
        <v>3</v>
      </c>
      <c r="C33" s="24">
        <v>8.0000000000000002E-3</v>
      </c>
      <c r="D33" s="2" t="s">
        <v>6</v>
      </c>
    </row>
    <row r="34" spans="1:10" x14ac:dyDescent="0.35">
      <c r="A34" s="13" t="s">
        <v>8</v>
      </c>
    </row>
    <row r="36" spans="1:10" x14ac:dyDescent="0.35">
      <c r="A36" s="1" t="s">
        <v>9</v>
      </c>
      <c r="B36" s="16" t="s">
        <v>10</v>
      </c>
    </row>
    <row r="37" spans="1:10" x14ac:dyDescent="0.35">
      <c r="A37" s="1" t="s">
        <v>11</v>
      </c>
      <c r="B37" s="16" t="s">
        <v>14</v>
      </c>
    </row>
    <row r="38" spans="1:10" x14ac:dyDescent="0.35">
      <c r="A38" s="1" t="s">
        <v>12</v>
      </c>
      <c r="B38" s="16" t="s">
        <v>15</v>
      </c>
    </row>
    <row r="39" spans="1:10" x14ac:dyDescent="0.35">
      <c r="A39" s="1" t="s">
        <v>13</v>
      </c>
      <c r="B39" s="16" t="s">
        <v>16</v>
      </c>
    </row>
    <row r="40" spans="1:10" x14ac:dyDescent="0.35">
      <c r="J40" s="15"/>
    </row>
    <row r="41" spans="1:10" x14ac:dyDescent="0.35">
      <c r="A41" s="1" t="s">
        <v>38</v>
      </c>
      <c r="B41" s="15">
        <v>0.36840000000000001</v>
      </c>
      <c r="J41" s="25"/>
    </row>
    <row r="42" spans="1:10" x14ac:dyDescent="0.35">
      <c r="A42" s="1" t="s">
        <v>32</v>
      </c>
      <c r="B42" s="25">
        <v>0.08</v>
      </c>
    </row>
    <row r="43" spans="1:10" x14ac:dyDescent="0.35">
      <c r="A43"/>
    </row>
    <row r="44" spans="1:10" x14ac:dyDescent="0.35">
      <c r="A44"/>
      <c r="B44"/>
      <c r="C44"/>
      <c r="D44"/>
    </row>
    <row r="45" spans="1:10" x14ac:dyDescent="0.35">
      <c r="A45"/>
      <c r="B45"/>
      <c r="C45"/>
      <c r="D45"/>
    </row>
    <row r="46" spans="1:10" x14ac:dyDescent="0.35">
      <c r="A46"/>
      <c r="B46" t="s">
        <v>33</v>
      </c>
      <c r="C46"/>
      <c r="D46" t="s">
        <v>35</v>
      </c>
    </row>
    <row r="47" spans="1:10" x14ac:dyDescent="0.35">
      <c r="A47"/>
      <c r="B47" s="27"/>
      <c r="C47" s="27"/>
      <c r="D47"/>
    </row>
    <row r="48" spans="1:10" x14ac:dyDescent="0.35">
      <c r="A48" t="s">
        <v>34</v>
      </c>
      <c r="B48" s="28">
        <f>SUM(2055.514+153055.2)</f>
        <v>155110.71400000001</v>
      </c>
      <c r="C48" s="28"/>
      <c r="D48" s="14">
        <v>36490.71</v>
      </c>
    </row>
    <row r="49" spans="1:4" x14ac:dyDescent="0.35">
      <c r="A49" t="s">
        <v>18</v>
      </c>
      <c r="B49" s="28">
        <f>SUM(12641.2)</f>
        <v>12641.2</v>
      </c>
      <c r="C49"/>
      <c r="D49" s="14">
        <v>1963.62</v>
      </c>
    </row>
    <row r="50" spans="1:4" x14ac:dyDescent="0.35">
      <c r="A50" t="s">
        <v>36</v>
      </c>
      <c r="B50" s="28">
        <v>7732.88</v>
      </c>
      <c r="C50"/>
      <c r="D50" s="14">
        <v>1710.66</v>
      </c>
    </row>
    <row r="51" spans="1:4" x14ac:dyDescent="0.35">
      <c r="A51" t="s">
        <v>37</v>
      </c>
      <c r="B51" s="28">
        <v>11896.08</v>
      </c>
      <c r="C51"/>
      <c r="D51" s="14">
        <v>3033.45</v>
      </c>
    </row>
    <row r="52" spans="1:4" x14ac:dyDescent="0.35">
      <c r="A52" t="s">
        <v>20</v>
      </c>
      <c r="B52" s="30">
        <v>29496.48</v>
      </c>
      <c r="C52"/>
      <c r="D52" s="29">
        <v>5216.43</v>
      </c>
    </row>
    <row r="53" spans="1:4" x14ac:dyDescent="0.35">
      <c r="A53"/>
      <c r="B53" s="19">
        <f>SUM(B48:B52)</f>
        <v>216877.35400000002</v>
      </c>
      <c r="C53"/>
      <c r="D53" s="26">
        <f>SUM(D48:D52)</f>
        <v>48414.87</v>
      </c>
    </row>
  </sheetData>
  <hyperlinks>
    <hyperlink ref="A34" r:id="rId1" location="results" xr:uid="{DBE6202C-8FC6-4418-A95D-5140AC1F7DD4}"/>
  </hyperlinks>
  <pageMargins left="0.7" right="0.7" top="0.75" bottom="0.75" header="0.3" footer="0.3"/>
  <pageSetup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12AF8-4021-4EFE-BA00-B6A514B35A3F}">
  <dimension ref="A1:J42"/>
  <sheetViews>
    <sheetView workbookViewId="0">
      <selection activeCell="N21" sqref="N21"/>
    </sheetView>
  </sheetViews>
  <sheetFormatPr defaultRowHeight="14.5" x14ac:dyDescent="0.35"/>
  <cols>
    <col min="1" max="1" width="19.08984375" customWidth="1"/>
    <col min="2" max="2" width="15.1796875" style="17" bestFit="1" customWidth="1"/>
    <col min="3" max="6" width="15.1796875" customWidth="1"/>
    <col min="7" max="7" width="12.08984375" bestFit="1" customWidth="1"/>
    <col min="8" max="9" width="13.6328125" style="17" customWidth="1"/>
    <col min="10" max="10" width="13.6328125" customWidth="1"/>
  </cols>
  <sheetData>
    <row r="1" spans="1:10" x14ac:dyDescent="0.35">
      <c r="A1" s="2" t="s">
        <v>17</v>
      </c>
    </row>
    <row r="2" spans="1:10" x14ac:dyDescent="0.35">
      <c r="A2" s="2"/>
    </row>
    <row r="3" spans="1:10" x14ac:dyDescent="0.35">
      <c r="A3" t="s">
        <v>22</v>
      </c>
    </row>
    <row r="4" spans="1:10" ht="29" x14ac:dyDescent="0.35">
      <c r="B4" s="18" t="s">
        <v>33</v>
      </c>
      <c r="C4" s="18" t="s">
        <v>19</v>
      </c>
      <c r="D4" s="20" t="s">
        <v>44</v>
      </c>
      <c r="E4" s="20" t="s">
        <v>24</v>
      </c>
      <c r="F4" s="21" t="s">
        <v>29</v>
      </c>
      <c r="H4"/>
      <c r="I4" t="s">
        <v>33</v>
      </c>
      <c r="J4" t="s">
        <v>35</v>
      </c>
    </row>
    <row r="5" spans="1:10" x14ac:dyDescent="0.35">
      <c r="A5" t="s">
        <v>18</v>
      </c>
      <c r="B5" s="17">
        <v>12641.2</v>
      </c>
      <c r="C5" s="17">
        <f>B5/32</f>
        <v>395.03750000000002</v>
      </c>
      <c r="D5" s="17">
        <f>'Solar Project Generation Chart'!C4/12/30</f>
        <v>4634.7027777777785</v>
      </c>
      <c r="E5" s="17">
        <f>D5-C5</f>
        <v>4239.6652777777781</v>
      </c>
      <c r="F5" s="1">
        <v>1009408787</v>
      </c>
      <c r="H5"/>
      <c r="I5" s="27"/>
    </row>
    <row r="6" spans="1:10" x14ac:dyDescent="0.35">
      <c r="A6" t="s">
        <v>20</v>
      </c>
      <c r="B6" s="17">
        <v>29496.48</v>
      </c>
      <c r="C6" s="17">
        <f>B6/32</f>
        <v>921.76499999999999</v>
      </c>
      <c r="D6" s="17">
        <f>'Solar Project Generation Chart'!E5/12/30</f>
        <v>4634.7027777777785</v>
      </c>
      <c r="E6" s="17"/>
      <c r="F6" s="1">
        <v>1006717994</v>
      </c>
      <c r="H6" t="s">
        <v>34</v>
      </c>
      <c r="I6" s="28">
        <f>SUM(2055.514+153055.2)</f>
        <v>155110.71400000001</v>
      </c>
      <c r="J6" s="14">
        <v>36490.71</v>
      </c>
    </row>
    <row r="7" spans="1:10" x14ac:dyDescent="0.35">
      <c r="A7" s="34" t="s">
        <v>25</v>
      </c>
      <c r="B7" s="35">
        <v>7732.88</v>
      </c>
      <c r="C7" s="35">
        <f>B7/32</f>
        <v>241.6525</v>
      </c>
      <c r="D7" s="35">
        <f>'Solar Project Generation Chart'!B3/12/30</f>
        <v>4618.1444444444451</v>
      </c>
      <c r="E7" s="35">
        <f>D6-(C7+C8)</f>
        <v>4021.2977777777787</v>
      </c>
      <c r="F7" s="1">
        <v>1009947917</v>
      </c>
      <c r="H7" t="s">
        <v>18</v>
      </c>
      <c r="I7" s="28">
        <f>SUM(12641.2)</f>
        <v>12641.2</v>
      </c>
      <c r="J7" s="14">
        <v>1963.62</v>
      </c>
    </row>
    <row r="8" spans="1:10" x14ac:dyDescent="0.35">
      <c r="A8" s="34" t="s">
        <v>26</v>
      </c>
      <c r="B8" s="36">
        <v>11896.08</v>
      </c>
      <c r="C8" s="36">
        <f>B8/32</f>
        <v>371.7525</v>
      </c>
      <c r="D8" s="35"/>
      <c r="E8" s="35"/>
      <c r="F8" s="1">
        <v>1009505636</v>
      </c>
      <c r="H8" t="s">
        <v>36</v>
      </c>
      <c r="I8" s="28">
        <v>7732.88</v>
      </c>
      <c r="J8" s="14">
        <v>1710.66</v>
      </c>
    </row>
    <row r="9" spans="1:10" x14ac:dyDescent="0.35">
      <c r="A9" s="37" t="s">
        <v>27</v>
      </c>
      <c r="B9" s="38">
        <v>2055.5140000000001</v>
      </c>
      <c r="C9" s="38">
        <f t="shared" ref="C9:C10" si="0">B9/32</f>
        <v>64.234812500000004</v>
      </c>
      <c r="D9" s="38">
        <f>'Solar Project Generation Chart'!D4/12/30</f>
        <v>4634.7027777777785</v>
      </c>
      <c r="E9" s="38">
        <f>D9-(C9+C10)</f>
        <v>-212.50703472222176</v>
      </c>
      <c r="F9" s="1">
        <v>1008886072</v>
      </c>
      <c r="H9" t="s">
        <v>37</v>
      </c>
      <c r="I9" s="28">
        <v>11896.08</v>
      </c>
      <c r="J9" s="14">
        <v>3033.45</v>
      </c>
    </row>
    <row r="10" spans="1:10" x14ac:dyDescent="0.35">
      <c r="A10" s="37" t="s">
        <v>28</v>
      </c>
      <c r="B10" s="39">
        <v>153055.20000000001</v>
      </c>
      <c r="C10" s="39">
        <f t="shared" si="0"/>
        <v>4782.9750000000004</v>
      </c>
      <c r="D10" s="40"/>
      <c r="E10" s="41"/>
      <c r="F10" s="1">
        <v>1010416859</v>
      </c>
      <c r="H10" t="s">
        <v>20</v>
      </c>
      <c r="I10" s="30">
        <v>29496.48</v>
      </c>
      <c r="J10" s="29">
        <v>5216.43</v>
      </c>
    </row>
    <row r="11" spans="1:10" x14ac:dyDescent="0.35">
      <c r="B11" s="17">
        <f>SUM(B5:B10)</f>
        <v>216877.35400000002</v>
      </c>
      <c r="C11" s="17">
        <f t="shared" ref="C11:D11" si="1">SUM(C5:C10)</f>
        <v>6777.4173125000007</v>
      </c>
      <c r="D11" s="17">
        <f t="shared" si="1"/>
        <v>18522.25277777778</v>
      </c>
      <c r="E11" s="17">
        <f>SUM(E5:E10)</f>
        <v>8048.4560208333342</v>
      </c>
      <c r="H11"/>
      <c r="I11" s="19">
        <f>SUM(I6:I10)</f>
        <v>216877.35400000002</v>
      </c>
      <c r="J11" s="26">
        <f>SUM(J6:J10)</f>
        <v>48414.87</v>
      </c>
    </row>
    <row r="13" spans="1:10" x14ac:dyDescent="0.35">
      <c r="D13" s="8"/>
      <c r="E13" s="8"/>
    </row>
    <row r="14" spans="1:10" ht="43.5" x14ac:dyDescent="0.35">
      <c r="A14" s="4" t="s">
        <v>0</v>
      </c>
      <c r="B14" s="5" t="s">
        <v>45</v>
      </c>
      <c r="C14" s="5" t="s">
        <v>31</v>
      </c>
      <c r="D14" s="5" t="s">
        <v>30</v>
      </c>
    </row>
    <row r="15" spans="1:10" x14ac:dyDescent="0.35">
      <c r="A15" s="6">
        <v>2024</v>
      </c>
      <c r="B15" s="7"/>
      <c r="C15" s="9"/>
      <c r="D15" s="9">
        <v>0</v>
      </c>
    </row>
    <row r="16" spans="1:10" x14ac:dyDescent="0.35">
      <c r="A16" s="6">
        <v>2025</v>
      </c>
      <c r="B16" s="7">
        <f>'Solar Project Generation Chart'!F3/30</f>
        <v>55417.73333333333</v>
      </c>
      <c r="C16" s="7">
        <f>$C$11</f>
        <v>6777.4173125000007</v>
      </c>
      <c r="D16" s="23">
        <f>B16/C16</f>
        <v>8.1768217564415071</v>
      </c>
    </row>
    <row r="17" spans="1:5" x14ac:dyDescent="0.35">
      <c r="A17" s="6">
        <v>2026</v>
      </c>
      <c r="B17" s="7">
        <f>'Solar Project Generation Chart'!F4/30</f>
        <v>166207.25813333332</v>
      </c>
      <c r="C17" s="7">
        <f t="shared" ref="C17:C41" si="2">$C$11</f>
        <v>6777.4173125000007</v>
      </c>
      <c r="D17" s="22">
        <f t="shared" ref="D17:D40" si="3">B17/C17</f>
        <v>24.523686600615136</v>
      </c>
    </row>
    <row r="18" spans="1:5" x14ac:dyDescent="0.35">
      <c r="A18" s="6">
        <v>2027</v>
      </c>
      <c r="B18" s="7">
        <f>'Solar Project Generation Chart'!F5/30</f>
        <v>220494.0334016</v>
      </c>
      <c r="C18" s="7">
        <f t="shared" si="2"/>
        <v>6777.4173125000007</v>
      </c>
      <c r="D18" s="23">
        <f t="shared" si="3"/>
        <v>32.533636816922801</v>
      </c>
    </row>
    <row r="19" spans="1:5" x14ac:dyDescent="0.35">
      <c r="A19" s="6">
        <v>2028</v>
      </c>
      <c r="B19" s="7">
        <f>'Solar Project Generation Chart'!F6/30</f>
        <v>218730.0811343872</v>
      </c>
      <c r="C19" s="7">
        <f t="shared" si="2"/>
        <v>6777.4173125000007</v>
      </c>
      <c r="D19" s="22">
        <f t="shared" si="3"/>
        <v>32.27336772238742</v>
      </c>
    </row>
    <row r="20" spans="1:5" x14ac:dyDescent="0.35">
      <c r="A20" s="6">
        <v>2029</v>
      </c>
      <c r="B20" s="7">
        <f>'Solar Project Generation Chart'!F7/30</f>
        <v>216980.2404853121</v>
      </c>
      <c r="C20" s="7">
        <f t="shared" si="2"/>
        <v>6777.4173125000007</v>
      </c>
      <c r="D20" s="22">
        <f t="shared" si="3"/>
        <v>32.015180780608318</v>
      </c>
      <c r="E20" s="19"/>
    </row>
    <row r="21" spans="1:5" x14ac:dyDescent="0.35">
      <c r="A21" s="6">
        <v>2030</v>
      </c>
      <c r="B21" s="7">
        <f>'Solar Project Generation Chart'!F8/30</f>
        <v>215244.39856142961</v>
      </c>
      <c r="C21" s="7">
        <f t="shared" si="2"/>
        <v>6777.4173125000007</v>
      </c>
      <c r="D21" s="22">
        <f t="shared" si="3"/>
        <v>31.759059334363453</v>
      </c>
    </row>
    <row r="22" spans="1:5" x14ac:dyDescent="0.35">
      <c r="A22" s="6">
        <v>2031</v>
      </c>
      <c r="B22" s="7">
        <f>'Solar Project Generation Chart'!F9/30</f>
        <v>213522.4433729382</v>
      </c>
      <c r="C22" s="7">
        <f t="shared" si="2"/>
        <v>6777.4173125000007</v>
      </c>
      <c r="D22" s="22">
        <f t="shared" si="3"/>
        <v>31.50498685968855</v>
      </c>
    </row>
    <row r="23" spans="1:5" x14ac:dyDescent="0.35">
      <c r="A23" s="6">
        <v>2032</v>
      </c>
      <c r="B23" s="7">
        <f>'Solar Project Generation Chart'!F10/30</f>
        <v>211814.26382595469</v>
      </c>
      <c r="C23" s="7">
        <f t="shared" si="2"/>
        <v>6777.4173125000007</v>
      </c>
      <c r="D23" s="22">
        <f t="shared" si="3"/>
        <v>31.252946964811041</v>
      </c>
    </row>
    <row r="24" spans="1:5" x14ac:dyDescent="0.35">
      <c r="A24" s="6">
        <v>2033</v>
      </c>
      <c r="B24" s="7">
        <f>'Solar Project Generation Chart'!F11/30</f>
        <v>210119.74971534702</v>
      </c>
      <c r="C24" s="7">
        <f t="shared" si="2"/>
        <v>6777.4173125000007</v>
      </c>
      <c r="D24" s="22">
        <f t="shared" si="3"/>
        <v>31.002923389092548</v>
      </c>
    </row>
    <row r="25" spans="1:5" x14ac:dyDescent="0.35">
      <c r="A25" s="6">
        <v>2034</v>
      </c>
      <c r="B25" s="7">
        <f>'Solar Project Generation Chart'!F12/30</f>
        <v>208438.79171762426</v>
      </c>
      <c r="C25" s="7">
        <f t="shared" si="2"/>
        <v>6777.4173125000007</v>
      </c>
      <c r="D25" s="22">
        <f t="shared" si="3"/>
        <v>30.754900001979809</v>
      </c>
    </row>
    <row r="26" spans="1:5" x14ac:dyDescent="0.35">
      <c r="A26" s="6">
        <v>2035</v>
      </c>
      <c r="B26" s="7">
        <f>'Solar Project Generation Chart'!F13/30</f>
        <v>206771.28138388327</v>
      </c>
      <c r="C26" s="7">
        <f t="shared" si="2"/>
        <v>6777.4173125000007</v>
      </c>
      <c r="D26" s="22">
        <f t="shared" si="3"/>
        <v>30.508860801963969</v>
      </c>
    </row>
    <row r="27" spans="1:5" x14ac:dyDescent="0.35">
      <c r="A27" s="6">
        <v>2036</v>
      </c>
      <c r="B27" s="7">
        <f>'Solar Project Generation Chart'!F14/30</f>
        <v>205117.11113281219</v>
      </c>
      <c r="C27" s="7">
        <f t="shared" si="2"/>
        <v>6777.4173125000007</v>
      </c>
      <c r="D27" s="22">
        <f t="shared" si="3"/>
        <v>30.264789915548256</v>
      </c>
    </row>
    <row r="28" spans="1:5" x14ac:dyDescent="0.35">
      <c r="A28" s="6">
        <v>2037</v>
      </c>
      <c r="B28" s="7">
        <f>'Solar Project Generation Chart'!F15/30</f>
        <v>203476.17424374967</v>
      </c>
      <c r="C28" s="7">
        <f t="shared" si="2"/>
        <v>6777.4173125000007</v>
      </c>
      <c r="D28" s="22">
        <f t="shared" si="3"/>
        <v>30.022671596223869</v>
      </c>
    </row>
    <row r="29" spans="1:5" x14ac:dyDescent="0.35">
      <c r="A29" s="6">
        <v>2038</v>
      </c>
      <c r="B29" s="7">
        <f>'Solar Project Generation Chart'!F16/30</f>
        <v>201848.36484979969</v>
      </c>
      <c r="C29" s="7">
        <f t="shared" si="2"/>
        <v>6777.4173125000007</v>
      </c>
      <c r="D29" s="22">
        <f t="shared" si="3"/>
        <v>29.782490223454079</v>
      </c>
    </row>
    <row r="30" spans="1:5" x14ac:dyDescent="0.35">
      <c r="A30" s="6">
        <v>2039</v>
      </c>
      <c r="B30" s="7">
        <f>'Solar Project Generation Chart'!F17/30</f>
        <v>200233.57793100132</v>
      </c>
      <c r="C30" s="7">
        <f t="shared" si="2"/>
        <v>6777.4173125000007</v>
      </c>
      <c r="D30" s="22">
        <f t="shared" si="3"/>
        <v>29.544230301666449</v>
      </c>
    </row>
    <row r="31" spans="1:5" x14ac:dyDescent="0.35">
      <c r="A31" s="6">
        <v>2040</v>
      </c>
      <c r="B31" s="7">
        <f>'Solar Project Generation Chart'!F18/30</f>
        <v>198631.7093075533</v>
      </c>
      <c r="C31" s="7">
        <f t="shared" si="2"/>
        <v>6777.4173125000007</v>
      </c>
      <c r="D31" s="22">
        <f t="shared" si="3"/>
        <v>29.307876459253119</v>
      </c>
    </row>
    <row r="32" spans="1:5" x14ac:dyDescent="0.35">
      <c r="A32" s="6">
        <v>2041</v>
      </c>
      <c r="B32" s="7">
        <f>'Solar Project Generation Chart'!F19/30</f>
        <v>197042.65563309289</v>
      </c>
      <c r="C32" s="7">
        <f t="shared" si="2"/>
        <v>6777.4173125000007</v>
      </c>
      <c r="D32" s="22">
        <f t="shared" si="3"/>
        <v>29.073413447579096</v>
      </c>
    </row>
    <row r="33" spans="1:6" x14ac:dyDescent="0.35">
      <c r="A33" s="6">
        <v>2042</v>
      </c>
      <c r="B33" s="7">
        <f>'Solar Project Generation Chart'!F20/30</f>
        <v>195466.31438802814</v>
      </c>
      <c r="C33" s="7">
        <f t="shared" si="2"/>
        <v>6777.4173125000007</v>
      </c>
      <c r="D33" s="22">
        <f t="shared" si="3"/>
        <v>28.840826139998462</v>
      </c>
    </row>
    <row r="34" spans="1:6" x14ac:dyDescent="0.35">
      <c r="A34" s="6">
        <v>2043</v>
      </c>
      <c r="B34" s="7">
        <f>'Solar Project Generation Chart'!F21/30</f>
        <v>193902.58387292395</v>
      </c>
      <c r="C34" s="7">
        <f t="shared" si="2"/>
        <v>6777.4173125000007</v>
      </c>
      <c r="D34" s="22">
        <f t="shared" si="3"/>
        <v>28.610099530878479</v>
      </c>
    </row>
    <row r="35" spans="1:6" x14ac:dyDescent="0.35">
      <c r="A35" s="6">
        <v>2044</v>
      </c>
      <c r="B35" s="7">
        <f>'Solar Project Generation Chart'!F22/30</f>
        <v>192351.36320194052</v>
      </c>
      <c r="C35" s="7">
        <f t="shared" si="2"/>
        <v>6777.4173125000007</v>
      </c>
      <c r="D35" s="22">
        <f t="shared" si="3"/>
        <v>28.381218734631446</v>
      </c>
    </row>
    <row r="36" spans="1:6" x14ac:dyDescent="0.35">
      <c r="A36" s="6">
        <v>2045</v>
      </c>
      <c r="B36" s="7">
        <f>'Solar Project Generation Chart'!F23/30</f>
        <v>190812.55229632501</v>
      </c>
      <c r="C36" s="7">
        <f t="shared" si="2"/>
        <v>6777.4173125000007</v>
      </c>
      <c r="D36" s="22">
        <f t="shared" si="3"/>
        <v>28.154168984754396</v>
      </c>
    </row>
    <row r="37" spans="1:6" x14ac:dyDescent="0.35">
      <c r="A37" s="6">
        <v>2046</v>
      </c>
      <c r="B37" s="7">
        <f>'Solar Project Generation Chart'!F24/30</f>
        <v>189286.05187795442</v>
      </c>
      <c r="C37" s="7">
        <f t="shared" si="2"/>
        <v>6777.4173125000007</v>
      </c>
      <c r="D37" s="22">
        <f t="shared" si="3"/>
        <v>27.928935632876364</v>
      </c>
    </row>
    <row r="38" spans="1:6" x14ac:dyDescent="0.35">
      <c r="A38" s="6">
        <v>2047</v>
      </c>
      <c r="B38" s="7">
        <f>'Solar Project Generation Chart'!F25/30</f>
        <v>187771.7634629308</v>
      </c>
      <c r="C38" s="7">
        <f t="shared" si="2"/>
        <v>6777.4173125000007</v>
      </c>
      <c r="D38" s="22">
        <f t="shared" si="3"/>
        <v>27.705504147813354</v>
      </c>
    </row>
    <row r="39" spans="1:6" x14ac:dyDescent="0.35">
      <c r="A39" s="6">
        <v>2048</v>
      </c>
      <c r="B39" s="7">
        <f>'Solar Project Generation Chart'!F26/30</f>
        <v>186269.58935522733</v>
      </c>
      <c r="C39" s="7">
        <f t="shared" si="2"/>
        <v>6777.4173125000007</v>
      </c>
      <c r="D39" s="22">
        <f t="shared" si="3"/>
        <v>27.483860114630843</v>
      </c>
    </row>
    <row r="40" spans="1:6" x14ac:dyDescent="0.35">
      <c r="A40" s="6">
        <v>2049</v>
      </c>
      <c r="B40" s="7">
        <f>'Solar Project Generation Chart'!F27/30</f>
        <v>184779.43264038549</v>
      </c>
      <c r="C40" s="7">
        <f t="shared" si="2"/>
        <v>6777.4173125000007</v>
      </c>
      <c r="D40" s="22">
        <f t="shared" si="3"/>
        <v>27.263989233713794</v>
      </c>
    </row>
    <row r="41" spans="1:6" x14ac:dyDescent="0.35">
      <c r="A41" s="6">
        <v>2050</v>
      </c>
      <c r="B41" s="7">
        <f>'Solar Project Generation Chart'!F28/30</f>
        <v>183301.19717926241</v>
      </c>
      <c r="C41" s="7">
        <f t="shared" si="2"/>
        <v>6777.4173125000007</v>
      </c>
      <c r="D41" s="22">
        <f>B41/C41</f>
        <v>27.045877319844084</v>
      </c>
    </row>
    <row r="42" spans="1:6" x14ac:dyDescent="0.35">
      <c r="D42" s="8">
        <f>SUM(D16:D41)</f>
        <v>745.71632281174072</v>
      </c>
      <c r="E42">
        <v>26</v>
      </c>
      <c r="F42" s="8">
        <f>D42/E42</f>
        <v>28.681397031220797</v>
      </c>
    </row>
  </sheetData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6D06F-38FC-4B6D-99F2-A8019302BECE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Solar Project Generation Chart</vt:lpstr>
      <vt:lpstr>City Facility Current Usage</vt:lpstr>
      <vt:lpstr>PVWatts Calculator PW</vt:lpstr>
      <vt:lpstr>'Solar Project Generation Chart'!Print_Area</vt:lpstr>
    </vt:vector>
  </TitlesOfParts>
  <Company>City of Concord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Yee, Ken</dc:creator>
  <cp:lastModifiedBy>Yee, Ken</cp:lastModifiedBy>
  <cp:lastPrinted>2024-03-14T18:16:03Z</cp:lastPrinted>
  <dcterms:created xsi:type="dcterms:W3CDTF">2024-03-11T19:13:23Z</dcterms:created>
  <dcterms:modified xsi:type="dcterms:W3CDTF">2024-03-15T17:23:44Z</dcterms:modified>
</cp:coreProperties>
</file>