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threadedComments/threadedComment1.xml" ContentType="application/vnd.ms-excel.threadedcomments+xml"/>
  <Override PartName="/xl/comments2.xml" ContentType="application/vnd.openxmlformats-officedocument.spreadsheetml.comments+xml"/>
  <Override PartName="/xl/threadedComments/threadedComment2.xml" ContentType="application/vnd.ms-excel.threadedcomments+xml"/>
  <Override PartName="/xl/comments3.xml" ContentType="application/vnd.openxmlformats-officedocument.spreadsheetml.comments+xml"/>
  <Override PartName="/xl/threadedComments/threadedComment3.xml" ContentType="application/vnd.ms-excel.threadedcomments+xml"/>
  <Override PartName="/xl/comments4.xml" ContentType="application/vnd.openxmlformats-officedocument.spreadsheetml.comments+xml"/>
  <Override PartName="/xl/threadedComments/threadedComment4.xml" ContentType="application/vnd.ms-excel.threadedcomments+xml"/>
  <Override PartName="/xl/comments5.xml" ContentType="application/vnd.openxmlformats-officedocument.spreadsheetml.comments+xml"/>
  <Override PartName="/xl/threadedComments/threadedComment5.xml" ContentType="application/vnd.ms-excel.threadedcomment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customXml/itemProps4.xml" ContentType="application/vnd.openxmlformats-officedocument.customXmlProperties+xml"/>
  <Override PartName="/customXml/itemProps5.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7" rupBuild="26130"/>
  <workbookPr filterPrivacy="1" codeName="ThisWorkbook" defaultThemeVersion="166925"/>
  <xr:revisionPtr revIDLastSave="115" documentId="8_{22CEF143-2E4E-4205-85F1-3A03D4EDE353}" xr6:coauthVersionLast="47" xr6:coauthVersionMax="47" xr10:uidLastSave="{D2098946-B409-4912-9A55-BAB61F6F299A}"/>
  <bookViews>
    <workbookView xWindow="-120" yWindow="-120" windowWidth="29040" windowHeight="15840" tabRatio="979" activeTab="3" xr2:uid="{AAC398A2-E95D-4231-A920-55B8B1C73F3F}"/>
  </bookViews>
  <sheets>
    <sheet name="Consolidated Budget" sheetId="30" r:id="rId1"/>
    <sheet name="Measure 1 MHD ZEV Budget" sheetId="16" r:id="rId2"/>
    <sheet name="Measure 2 Idle reduc(Sub.CTDOT)" sheetId="27" r:id="rId3"/>
    <sheet name="Measure 3 Energy Eff. Budget" sheetId="29" r:id="rId4"/>
    <sheet name="Measure 4 Food waste Budget" sheetId="35" r:id="rId5"/>
    <sheet name="Community Engagement Budget" sheetId="37" r:id="rId6"/>
    <sheet name="Workforce Dev.(Subaward to OWS)" sheetId="38" r:id="rId7"/>
  </sheets>
  <definedNames>
    <definedName name="_xlnm._FilterDatabase" localSheetId="5" hidden="1">'Community Engagement Budget'!#REF!</definedName>
    <definedName name="_xlnm._FilterDatabase" localSheetId="0" hidden="1">'Consolidated Budget'!#REF!</definedName>
    <definedName name="_xlnm._FilterDatabase" localSheetId="1" hidden="1">'Measure 1 MHD ZEV Budget'!#REF!</definedName>
    <definedName name="_xlnm._FilterDatabase" localSheetId="2" hidden="1">'Measure 2 Idle reduc(Sub.CTDOT)'!#REF!</definedName>
    <definedName name="_xlnm._FilterDatabase" localSheetId="3" hidden="1">'Measure 3 Energy Eff. Budget'!#REF!</definedName>
    <definedName name="_xlnm._FilterDatabase" localSheetId="4" hidden="1">'Measure 4 Food waste Budget'!#REF!</definedName>
    <definedName name="_xlnm._FilterDatabase" localSheetId="6" hidden="1">'Workforce Dev.(Subaward to OWS)'!#REF!</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8" i="29" l="1"/>
  <c r="D18" i="16"/>
  <c r="J13" i="16"/>
  <c r="E13" i="16"/>
  <c r="F13" i="16"/>
  <c r="G13" i="16"/>
  <c r="H13" i="16"/>
  <c r="D13" i="16"/>
  <c r="H31" i="38"/>
  <c r="G31" i="38"/>
  <c r="F31" i="38"/>
  <c r="J31" i="38" s="1"/>
  <c r="E31" i="38"/>
  <c r="D31" i="38"/>
  <c r="H30" i="38"/>
  <c r="H32" i="38" s="1"/>
  <c r="G30" i="38"/>
  <c r="F30" i="38"/>
  <c r="F32" i="38" s="1"/>
  <c r="E30" i="38"/>
  <c r="E32" i="38" s="1"/>
  <c r="D30" i="38"/>
  <c r="J26" i="38"/>
  <c r="J27" i="38"/>
  <c r="J28" i="38"/>
  <c r="J29" i="38"/>
  <c r="J30" i="38"/>
  <c r="G32" i="38"/>
  <c r="D32" i="38"/>
  <c r="J9" i="27"/>
  <c r="E9" i="27"/>
  <c r="F9" i="27"/>
  <c r="G9" i="27"/>
  <c r="H9" i="27"/>
  <c r="D9" i="27"/>
  <c r="J29" i="27"/>
  <c r="E15" i="27"/>
  <c r="F15" i="27"/>
  <c r="G15" i="27"/>
  <c r="H15" i="27"/>
  <c r="D15" i="27"/>
  <c r="F30" i="27"/>
  <c r="G30" i="27"/>
  <c r="H30" i="27"/>
  <c r="I30" i="27"/>
  <c r="E27" i="27"/>
  <c r="E30" i="27" s="1"/>
  <c r="D27" i="27"/>
  <c r="J28" i="27"/>
  <c r="J32" i="38" l="1"/>
  <c r="J27" i="27"/>
  <c r="J30" i="27" s="1"/>
  <c r="D30" i="27"/>
  <c r="J8" i="27" l="1"/>
  <c r="J11" i="16"/>
  <c r="J12" i="16"/>
  <c r="F27" i="37"/>
  <c r="E27" i="37"/>
  <c r="J26" i="37"/>
  <c r="M23" i="27"/>
  <c r="F24" i="38"/>
  <c r="D24" i="38"/>
  <c r="D9" i="38"/>
  <c r="J29" i="16"/>
  <c r="D15" i="16"/>
  <c r="D16" i="16"/>
  <c r="D17" i="16"/>
  <c r="E26" i="37"/>
  <c r="F26" i="37"/>
  <c r="F28" i="37" s="1"/>
  <c r="F23" i="37" s="1"/>
  <c r="F24" i="37" s="1"/>
  <c r="G26" i="37"/>
  <c r="H26" i="37"/>
  <c r="D26" i="37"/>
  <c r="D28" i="37" s="1"/>
  <c r="D23" i="37" s="1"/>
  <c r="E23" i="37"/>
  <c r="E24" i="37" s="1"/>
  <c r="E28" i="37"/>
  <c r="H28" i="37"/>
  <c r="H23" i="37" s="1"/>
  <c r="H24" i="37" s="1"/>
  <c r="E24" i="38"/>
  <c r="G28" i="37"/>
  <c r="G23" i="37" s="1"/>
  <c r="G24" i="37" s="1"/>
  <c r="E29" i="29"/>
  <c r="F29" i="29"/>
  <c r="G29" i="29"/>
  <c r="H29" i="29"/>
  <c r="D29" i="29"/>
  <c r="E28" i="29"/>
  <c r="F28" i="29"/>
  <c r="G28" i="29"/>
  <c r="H28" i="29"/>
  <c r="D28" i="29"/>
  <c r="D34" i="29"/>
  <c r="E34" i="29"/>
  <c r="F34" i="29"/>
  <c r="G34" i="29"/>
  <c r="H34" i="29"/>
  <c r="J32" i="29"/>
  <c r="G27" i="37"/>
  <c r="H27" i="37"/>
  <c r="D30" i="16"/>
  <c r="E28" i="35"/>
  <c r="J28" i="35" s="1"/>
  <c r="D35" i="27"/>
  <c r="D12" i="27"/>
  <c r="E34" i="16"/>
  <c r="G24" i="38"/>
  <c r="H24" i="38"/>
  <c r="H29" i="35"/>
  <c r="G29" i="35"/>
  <c r="F29" i="35"/>
  <c r="E29" i="35"/>
  <c r="F33" i="35"/>
  <c r="G33" i="35"/>
  <c r="H33" i="35"/>
  <c r="D33" i="35"/>
  <c r="J31" i="35"/>
  <c r="J32" i="35"/>
  <c r="E16" i="29"/>
  <c r="F24" i="27"/>
  <c r="G24" i="27"/>
  <c r="H24" i="27"/>
  <c r="I24" i="27"/>
  <c r="D20" i="29"/>
  <c r="E19" i="35"/>
  <c r="F19" i="35"/>
  <c r="G19" i="35"/>
  <c r="H19" i="35"/>
  <c r="E33" i="35"/>
  <c r="D9" i="29"/>
  <c r="D16" i="29" s="1"/>
  <c r="E9" i="29"/>
  <c r="F9" i="29"/>
  <c r="F16" i="29" s="1"/>
  <c r="G9" i="29"/>
  <c r="G16" i="29" s="1"/>
  <c r="H9" i="29"/>
  <c r="H16" i="29" s="1"/>
  <c r="D8" i="29"/>
  <c r="D15" i="29" s="1"/>
  <c r="E8" i="29"/>
  <c r="E15" i="29" s="1"/>
  <c r="F8" i="29"/>
  <c r="F15" i="29" s="1"/>
  <c r="G8" i="29"/>
  <c r="G15" i="29" s="1"/>
  <c r="H15" i="29"/>
  <c r="D34" i="16"/>
  <c r="D38" i="16"/>
  <c r="E12" i="38"/>
  <c r="F12" i="38"/>
  <c r="G12" i="38"/>
  <c r="H12" i="38"/>
  <c r="D12" i="38"/>
  <c r="D12" i="37"/>
  <c r="D19" i="35"/>
  <c r="E20" i="29"/>
  <c r="F20" i="29"/>
  <c r="G20" i="29"/>
  <c r="H20" i="29"/>
  <c r="D21" i="16"/>
  <c r="E30" i="16"/>
  <c r="D27" i="16"/>
  <c r="D24" i="16"/>
  <c r="I39" i="38"/>
  <c r="H21" i="38"/>
  <c r="G21" i="38"/>
  <c r="F21" i="38"/>
  <c r="E21" i="38"/>
  <c r="D21" i="38"/>
  <c r="H18" i="38"/>
  <c r="G18" i="38"/>
  <c r="F18" i="38"/>
  <c r="E18" i="38"/>
  <c r="D18" i="38"/>
  <c r="J17" i="38"/>
  <c r="I15" i="38"/>
  <c r="H15" i="38"/>
  <c r="G15" i="38"/>
  <c r="F15" i="38"/>
  <c r="E15" i="38"/>
  <c r="D15" i="38"/>
  <c r="I12" i="38"/>
  <c r="I9" i="38"/>
  <c r="H9" i="38"/>
  <c r="G9" i="38"/>
  <c r="F9" i="38"/>
  <c r="E9" i="38"/>
  <c r="J12" i="37"/>
  <c r="E15" i="37"/>
  <c r="F15" i="37"/>
  <c r="G15" i="37"/>
  <c r="H15" i="37"/>
  <c r="I15" i="37"/>
  <c r="J15" i="37"/>
  <c r="D9" i="37"/>
  <c r="E9" i="37"/>
  <c r="F9" i="37"/>
  <c r="G9" i="37"/>
  <c r="H9" i="37"/>
  <c r="I9" i="37"/>
  <c r="J9" i="37"/>
  <c r="E12" i="37"/>
  <c r="F12" i="37"/>
  <c r="G12" i="37"/>
  <c r="H12" i="37"/>
  <c r="I12" i="37"/>
  <c r="J17" i="37"/>
  <c r="D18" i="37"/>
  <c r="E18" i="37"/>
  <c r="F18" i="37"/>
  <c r="G18" i="37"/>
  <c r="H18" i="37"/>
  <c r="D21" i="37"/>
  <c r="E21" i="37"/>
  <c r="F21" i="37"/>
  <c r="G21" i="37"/>
  <c r="H21" i="37"/>
  <c r="G32" i="37"/>
  <c r="G33" i="37" s="1"/>
  <c r="I35" i="37"/>
  <c r="D9" i="35"/>
  <c r="E9" i="35" s="1"/>
  <c r="F9" i="35" s="1"/>
  <c r="G9" i="35" s="1"/>
  <c r="H9" i="35" s="1"/>
  <c r="H15" i="35" s="1"/>
  <c r="D8" i="35"/>
  <c r="E8" i="35" s="1"/>
  <c r="F8" i="35" s="1"/>
  <c r="G8" i="35" s="1"/>
  <c r="H8" i="35" s="1"/>
  <c r="H14" i="35" s="1"/>
  <c r="H16" i="35" s="1"/>
  <c r="J15" i="38" l="1"/>
  <c r="J18" i="38"/>
  <c r="E14" i="35"/>
  <c r="D14" i="35"/>
  <c r="G15" i="35"/>
  <c r="F15" i="35"/>
  <c r="H12" i="35"/>
  <c r="H37" i="35" s="1"/>
  <c r="E15" i="35"/>
  <c r="E16" i="35" s="1"/>
  <c r="D15" i="35"/>
  <c r="D16" i="35" s="1"/>
  <c r="D27" i="35"/>
  <c r="D29" i="35" s="1"/>
  <c r="G14" i="35"/>
  <c r="F14" i="35"/>
  <c r="H30" i="29"/>
  <c r="J28" i="29"/>
  <c r="D30" i="29"/>
  <c r="J34" i="29"/>
  <c r="E24" i="27"/>
  <c r="D24" i="27"/>
  <c r="J9" i="38"/>
  <c r="D33" i="38"/>
  <c r="D39" i="38" s="1"/>
  <c r="D24" i="37"/>
  <c r="J23" i="37"/>
  <c r="J27" i="37"/>
  <c r="J28" i="37"/>
  <c r="F32" i="37"/>
  <c r="F33" i="37" s="1"/>
  <c r="J21" i="38"/>
  <c r="J12" i="38"/>
  <c r="J18" i="37"/>
  <c r="D32" i="37"/>
  <c r="D33" i="37" s="1"/>
  <c r="E32" i="37"/>
  <c r="E33" i="37" s="1"/>
  <c r="G29" i="37"/>
  <c r="G35" i="37" s="1"/>
  <c r="D9" i="30"/>
  <c r="D39" i="16"/>
  <c r="J24" i="38"/>
  <c r="J24" i="37"/>
  <c r="D29" i="37"/>
  <c r="J21" i="37"/>
  <c r="E29" i="37"/>
  <c r="H29" i="37"/>
  <c r="G37" i="38"/>
  <c r="E37" i="38"/>
  <c r="H37" i="38"/>
  <c r="F37" i="38"/>
  <c r="F33" i="38"/>
  <c r="H33" i="38"/>
  <c r="E33" i="38"/>
  <c r="G33" i="38"/>
  <c r="G39" i="38" s="1"/>
  <c r="D37" i="38"/>
  <c r="H32" i="37"/>
  <c r="H33" i="37" s="1"/>
  <c r="F29" i="37"/>
  <c r="F35" i="37" s="1"/>
  <c r="J29" i="35" l="1"/>
  <c r="D12" i="30"/>
  <c r="F16" i="35"/>
  <c r="G16" i="35"/>
  <c r="D35" i="37"/>
  <c r="H35" i="37"/>
  <c r="E35" i="37"/>
  <c r="J14" i="35"/>
  <c r="J33" i="38"/>
  <c r="J29" i="37"/>
  <c r="F39" i="38"/>
  <c r="E39" i="38"/>
  <c r="J32" i="37"/>
  <c r="J36" i="38"/>
  <c r="H39" i="38"/>
  <c r="J37" i="38"/>
  <c r="J33" i="37"/>
  <c r="E10" i="16"/>
  <c r="E17" i="16" s="1"/>
  <c r="E9" i="16"/>
  <c r="E16" i="16" s="1"/>
  <c r="E8" i="16"/>
  <c r="E15" i="16" s="1"/>
  <c r="J35" i="37" l="1"/>
  <c r="D27" i="30" s="1"/>
  <c r="F10" i="16"/>
  <c r="F8" i="16"/>
  <c r="F15" i="16" s="1"/>
  <c r="E38" i="16"/>
  <c r="F9" i="16"/>
  <c r="J39" i="38"/>
  <c r="D28" i="30" s="1"/>
  <c r="G9" i="16" l="1"/>
  <c r="F16" i="16"/>
  <c r="G10" i="16"/>
  <c r="F17" i="16"/>
  <c r="D35" i="16"/>
  <c r="D41" i="16" s="1"/>
  <c r="E39" i="16"/>
  <c r="G8" i="16"/>
  <c r="H10" i="16" l="1"/>
  <c r="G17" i="16"/>
  <c r="G38" i="16"/>
  <c r="G39" i="16" s="1"/>
  <c r="G15" i="16"/>
  <c r="H9" i="16"/>
  <c r="H16" i="16" s="1"/>
  <c r="G16" i="16"/>
  <c r="F38" i="16"/>
  <c r="F39" i="16" s="1"/>
  <c r="H8" i="16"/>
  <c r="H15" i="16" s="1"/>
  <c r="I40" i="35"/>
  <c r="H25" i="35"/>
  <c r="G25" i="35"/>
  <c r="F25" i="35"/>
  <c r="E25" i="35"/>
  <c r="D25" i="35"/>
  <c r="J24" i="35"/>
  <c r="H22" i="35"/>
  <c r="G22" i="35"/>
  <c r="F22" i="35"/>
  <c r="E22" i="35"/>
  <c r="D22" i="35"/>
  <c r="J21" i="35"/>
  <c r="J18" i="35"/>
  <c r="I16" i="35"/>
  <c r="I12" i="35"/>
  <c r="H38" i="35"/>
  <c r="G12" i="35"/>
  <c r="G37" i="35" s="1"/>
  <c r="G38" i="35" s="1"/>
  <c r="F12" i="35"/>
  <c r="F37" i="35" s="1"/>
  <c r="F38" i="35" s="1"/>
  <c r="E12" i="35"/>
  <c r="D12" i="35"/>
  <c r="D37" i="35" s="1"/>
  <c r="J9" i="35"/>
  <c r="J8" i="35"/>
  <c r="J19" i="29"/>
  <c r="J24" i="27"/>
  <c r="J9" i="16"/>
  <c r="E18" i="16"/>
  <c r="J8" i="29"/>
  <c r="F18" i="16"/>
  <c r="I41" i="29"/>
  <c r="J33" i="29"/>
  <c r="G30" i="29"/>
  <c r="F30" i="29"/>
  <c r="E30" i="29"/>
  <c r="E12" i="30" s="1"/>
  <c r="J29" i="29"/>
  <c r="H26" i="29"/>
  <c r="G26" i="29"/>
  <c r="F26" i="29"/>
  <c r="E26" i="29"/>
  <c r="D26" i="29"/>
  <c r="J25" i="29"/>
  <c r="H23" i="29"/>
  <c r="G23" i="29"/>
  <c r="F23" i="29"/>
  <c r="E23" i="29"/>
  <c r="D23" i="29"/>
  <c r="J22" i="29"/>
  <c r="I17" i="29"/>
  <c r="J16" i="29"/>
  <c r="I13" i="29"/>
  <c r="H13" i="29"/>
  <c r="G13" i="29"/>
  <c r="G38" i="29" s="1"/>
  <c r="G39" i="29" s="1"/>
  <c r="F13" i="29"/>
  <c r="F38" i="29" s="1"/>
  <c r="F39" i="29" s="1"/>
  <c r="E13" i="29"/>
  <c r="E38" i="29" s="1"/>
  <c r="E39" i="29" s="1"/>
  <c r="D13" i="29"/>
  <c r="D38" i="29" s="1"/>
  <c r="J9" i="29"/>
  <c r="I37" i="27"/>
  <c r="H35" i="27"/>
  <c r="G35" i="27"/>
  <c r="F35" i="27"/>
  <c r="E35" i="27"/>
  <c r="J34" i="27"/>
  <c r="H21" i="27"/>
  <c r="G21" i="27"/>
  <c r="F21" i="27"/>
  <c r="E21" i="27"/>
  <c r="D21" i="27"/>
  <c r="J20" i="27"/>
  <c r="J21" i="27" s="1"/>
  <c r="H18" i="27"/>
  <c r="G18" i="27"/>
  <c r="F18" i="27"/>
  <c r="E18" i="27"/>
  <c r="D18" i="27"/>
  <c r="J17" i="27"/>
  <c r="J18" i="27" s="1"/>
  <c r="I12" i="27"/>
  <c r="I9" i="27"/>
  <c r="G12" i="27"/>
  <c r="F12" i="27"/>
  <c r="E12" i="27"/>
  <c r="F34" i="16"/>
  <c r="G34" i="16"/>
  <c r="F30" i="16"/>
  <c r="F12" i="30" s="1"/>
  <c r="G30" i="16"/>
  <c r="G12" i="30" s="1"/>
  <c r="H30" i="16"/>
  <c r="H12" i="30" s="1"/>
  <c r="E27" i="16"/>
  <c r="F27" i="16"/>
  <c r="G27" i="16"/>
  <c r="H27" i="16"/>
  <c r="J26" i="16"/>
  <c r="J32" i="16"/>
  <c r="J33" i="16"/>
  <c r="E24" i="16"/>
  <c r="F24" i="16"/>
  <c r="G24" i="16"/>
  <c r="H24" i="16"/>
  <c r="J23" i="16"/>
  <c r="E21" i="16"/>
  <c r="E9" i="30" s="1"/>
  <c r="F21" i="16"/>
  <c r="F9" i="30" s="1"/>
  <c r="G21" i="16"/>
  <c r="G9" i="30" s="1"/>
  <c r="H21" i="16"/>
  <c r="H9" i="30" s="1"/>
  <c r="J20" i="16"/>
  <c r="D31" i="27" l="1"/>
  <c r="D37" i="27" s="1"/>
  <c r="D13" i="30" s="1"/>
  <c r="H12" i="27"/>
  <c r="H31" i="27" s="1"/>
  <c r="H37" i="27" s="1"/>
  <c r="E31" i="27"/>
  <c r="J16" i="16"/>
  <c r="G18" i="16"/>
  <c r="E35" i="16"/>
  <c r="E41" i="16" s="1"/>
  <c r="H17" i="16"/>
  <c r="J17" i="16" s="1"/>
  <c r="J10" i="16"/>
  <c r="F11" i="30"/>
  <c r="J13" i="29"/>
  <c r="D10" i="30"/>
  <c r="D39" i="29"/>
  <c r="G11" i="30"/>
  <c r="F10" i="30"/>
  <c r="G10" i="30"/>
  <c r="H10" i="30"/>
  <c r="E10" i="30"/>
  <c r="H11" i="30"/>
  <c r="E11" i="30"/>
  <c r="J19" i="35"/>
  <c r="J22" i="35"/>
  <c r="G16" i="30"/>
  <c r="F16" i="30"/>
  <c r="D7" i="30"/>
  <c r="G7" i="30"/>
  <c r="E37" i="35"/>
  <c r="E38" i="35" s="1"/>
  <c r="E16" i="30" s="1"/>
  <c r="E7" i="30"/>
  <c r="J25" i="35"/>
  <c r="D11" i="30"/>
  <c r="F7" i="30"/>
  <c r="H7" i="30"/>
  <c r="J27" i="35"/>
  <c r="H17" i="29"/>
  <c r="H35" i="29" s="1"/>
  <c r="H38" i="29"/>
  <c r="E17" i="29"/>
  <c r="E35" i="29" s="1"/>
  <c r="E41" i="29" s="1"/>
  <c r="F17" i="29"/>
  <c r="F35" i="29" s="1"/>
  <c r="F41" i="29" s="1"/>
  <c r="G17" i="29"/>
  <c r="J8" i="16"/>
  <c r="J23" i="29"/>
  <c r="J26" i="29"/>
  <c r="J12" i="35"/>
  <c r="J21" i="16"/>
  <c r="J24" i="16"/>
  <c r="J15" i="27"/>
  <c r="J34" i="16"/>
  <c r="J27" i="16"/>
  <c r="J30" i="16"/>
  <c r="J11" i="27"/>
  <c r="J12" i="27" s="1"/>
  <c r="G31" i="27"/>
  <c r="G37" i="27" s="1"/>
  <c r="G13" i="30" s="1"/>
  <c r="J30" i="29"/>
  <c r="J20" i="29"/>
  <c r="G35" i="29"/>
  <c r="G41" i="29" s="1"/>
  <c r="F31" i="27"/>
  <c r="F37" i="27" s="1"/>
  <c r="F13" i="30" s="1"/>
  <c r="J15" i="16"/>
  <c r="J35" i="27"/>
  <c r="G35" i="16"/>
  <c r="G41" i="16" s="1"/>
  <c r="F35" i="16"/>
  <c r="F41" i="16" s="1"/>
  <c r="E37" i="27" l="1"/>
  <c r="E13" i="30" s="1"/>
  <c r="J31" i="27"/>
  <c r="J37" i="35"/>
  <c r="J18" i="16"/>
  <c r="H18" i="16"/>
  <c r="D34" i="35"/>
  <c r="J10" i="30"/>
  <c r="J12" i="30"/>
  <c r="D38" i="35"/>
  <c r="J38" i="35" s="1"/>
  <c r="H38" i="16"/>
  <c r="J38" i="16" s="1"/>
  <c r="J39" i="16" s="1"/>
  <c r="H34" i="16"/>
  <c r="H13" i="30" s="1"/>
  <c r="H39" i="29"/>
  <c r="J38" i="29"/>
  <c r="D17" i="29"/>
  <c r="D35" i="29" s="1"/>
  <c r="J35" i="29" s="1"/>
  <c r="J15" i="29"/>
  <c r="J17" i="29" s="1"/>
  <c r="J33" i="35"/>
  <c r="J11" i="30"/>
  <c r="J9" i="30"/>
  <c r="J7" i="30"/>
  <c r="D40" i="35" l="1"/>
  <c r="D8" i="30"/>
  <c r="D16" i="30"/>
  <c r="H39" i="16"/>
  <c r="H16" i="30" s="1"/>
  <c r="H35" i="16"/>
  <c r="J35" i="16" s="1"/>
  <c r="J41" i="16" s="1"/>
  <c r="D23" i="30" s="1"/>
  <c r="J39" i="29"/>
  <c r="H41" i="29"/>
  <c r="D41" i="29"/>
  <c r="J37" i="27"/>
  <c r="D24" i="30" s="1"/>
  <c r="E8" i="30" l="1"/>
  <c r="E14" i="30" s="1"/>
  <c r="E18" i="30" s="1"/>
  <c r="E34" i="35"/>
  <c r="H41" i="16"/>
  <c r="J13" i="30"/>
  <c r="J16" i="30"/>
  <c r="J41" i="29"/>
  <c r="D25" i="30" s="1"/>
  <c r="D14" i="30"/>
  <c r="E40" i="35" l="1"/>
  <c r="F8" i="30"/>
  <c r="F14" i="30" s="1"/>
  <c r="F18" i="30" s="1"/>
  <c r="F34" i="35"/>
  <c r="F40" i="35" s="1"/>
  <c r="D18" i="30"/>
  <c r="J15" i="35" l="1"/>
  <c r="J16" i="35" s="1"/>
  <c r="G8" i="30"/>
  <c r="G14" i="30" s="1"/>
  <c r="G18" i="30" s="1"/>
  <c r="G34" i="35"/>
  <c r="H8" i="30"/>
  <c r="H14" i="30" s="1"/>
  <c r="H18" i="30" s="1"/>
  <c r="H34" i="35"/>
  <c r="H40" i="35" s="1"/>
  <c r="J14" i="30" l="1"/>
  <c r="J18" i="30" s="1"/>
  <c r="G40" i="35"/>
  <c r="J34" i="35"/>
  <c r="J40" i="35" s="1"/>
  <c r="D26" i="30" s="1"/>
  <c r="J8" i="30"/>
  <c r="D29" i="30" l="1"/>
  <c r="E26" i="30" l="1"/>
  <c r="E25" i="30"/>
  <c r="E28" i="30"/>
  <c r="E27" i="30"/>
  <c r="E24" i="30"/>
  <c r="E23" i="30"/>
  <c r="E29" i="30" l="1"/>
</calcChain>
</file>

<file path=xl/comments1.xml><?xml version="1.0" encoding="utf-8"?>
<comments xmlns="http://schemas.openxmlformats.org/spreadsheetml/2006/main" xmlns:mc="http://schemas.openxmlformats.org/markup-compatibility/2006" xmlns:xr="http://schemas.microsoft.com/office/spreadsheetml/2014/revision" mc:Ignorable="xr">
  <authors>
    <author>tc={E80D01EC-C3A9-4372-AA92-87EE3834C385}</author>
  </authors>
  <commentList>
    <comment ref="B2" authorId="0" shapeId="0" xr:uid="{E80D01EC-C3A9-4372-AA92-87EE3834C385}">
      <text>
        <t xml:space="preserve">[Threaded comment]
Your version of Excel allows you to read this threaded comment; however, any edits to it will get removed if the file is opened in a newer version of Excel. Learn more: https://go.microsoft.com/fwlink/?linkid=870924
Comment:
    [Mention was removed] [Mention was removed] [Mention was removed]
 In tandem with the Workplan Narrative, please add a detailed budget for this measure. 
If it is useful,check the sample budgets in the yellow tabs to see examples of the type of costs that can be added to each category. 
</t>
      </text>
    </comment>
  </commentList>
</comments>
</file>

<file path=xl/comments2.xml><?xml version="1.0" encoding="utf-8"?>
<comments xmlns="http://schemas.openxmlformats.org/spreadsheetml/2006/main" xmlns:mc="http://schemas.openxmlformats.org/markup-compatibility/2006" xmlns:xr="http://schemas.microsoft.com/office/spreadsheetml/2014/revision" mc:Ignorable="xr">
  <authors>
    <author>tc={DBDE3F87-4CDE-4497-968A-731A7139CB20}</author>
  </authors>
  <commentList>
    <comment ref="B2" authorId="0" shapeId="0" xr:uid="{DBDE3F87-4CDE-4497-968A-731A7139CB20}">
      <text>
        <t xml:space="preserve">[Threaded comment]
Your version of Excel allows you to read this threaded comment; however, any edits to it will get removed if the file is opened in a newer version of Excel. Learn more: https://go.microsoft.com/fwlink/?linkid=870924
Comment:
    [Mention was removed] In tandem with the Workplan Narrative, please add a detailed budget for this measure. 
If it is useful,check the sample budgets in the yellow tabs to see examples of the type of costs that can be added to each category. 
</t>
      </text>
    </comment>
  </commentList>
</comments>
</file>

<file path=xl/comments3.xml><?xml version="1.0" encoding="utf-8"?>
<comments xmlns="http://schemas.openxmlformats.org/spreadsheetml/2006/main" xmlns:mc="http://schemas.openxmlformats.org/markup-compatibility/2006" xmlns:xr="http://schemas.microsoft.com/office/spreadsheetml/2014/revision" mc:Ignorable="xr">
  <authors>
    <author>tc={3906C6EE-BC6E-4135-9D4F-E31B649F3BC3}</author>
  </authors>
  <commentList>
    <comment ref="B2" authorId="0" shapeId="0" xr:uid="{3906C6EE-BC6E-4135-9D4F-E31B649F3BC3}">
      <text>
        <t>[Threaded comment]
Your version of Excel allows you to read this threaded comment; however, any edits to it will get removed if the file is opened in a newer version of Excel. Learn more: https://go.microsoft.com/fwlink/?linkid=870924
Comment:
    [Mention was removed] [Mention was removed] 
In tandem with the Workplan Narrative, please add a detailed budget for this measure. 
If it is useful, check the sample budgets in the yellow tabs to see examples of the type of costs that can be added to each category</t>
      </text>
    </comment>
  </commentList>
</comments>
</file>

<file path=xl/comments4.xml><?xml version="1.0" encoding="utf-8"?>
<comments xmlns="http://schemas.openxmlformats.org/spreadsheetml/2006/main" xmlns:mc="http://schemas.openxmlformats.org/markup-compatibility/2006" xmlns:xr="http://schemas.microsoft.com/office/spreadsheetml/2014/revision" mc:Ignorable="xr">
  <authors>
    <author>tc={410B7393-0F95-4988-8AAE-E55A8CFE9A37}</author>
  </authors>
  <commentList>
    <comment ref="B2" authorId="0" shapeId="0" xr:uid="{410B7393-0F95-4988-8AAE-E55A8CFE9A37}">
      <text>
        <t>[Threaded comment]
Your version of Excel allows you to read this threaded comment; however, any edits to it will get removed if the file is opened in a newer version of Excel. Learn more: https://go.microsoft.com/fwlink/?linkid=870924
Comment:
In tandem with the Workplan Narrative, please add a detailed budget for this measure. 
If it is useful, check the sample budgets in the yellow tabs to see examples of the type of costs that can be added to each category</t>
      </text>
    </comment>
  </commentList>
</comments>
</file>

<file path=xl/comments5.xml><?xml version="1.0" encoding="utf-8"?>
<comments xmlns="http://schemas.openxmlformats.org/spreadsheetml/2006/main" xmlns:mc="http://schemas.openxmlformats.org/markup-compatibility/2006" xmlns:xr="http://schemas.microsoft.com/office/spreadsheetml/2014/revision" mc:Ignorable="xr">
  <authors>
    <author>tc={53C0F773-EECE-F74A-AE05-4C8DA838AA0C}</author>
    <author>tc={8620D1AF-D11D-45F3-AD1C-BC56B2DB99EA}</author>
    <author>tc={5E605CE9-5392-46FC-8D12-CE6446DC0990}</author>
    <author>tc={DDD36289-E688-4971-A7C3-1387F5F4A980}</author>
  </authors>
  <commentList>
    <comment ref="C2" authorId="0" shapeId="0" xr:uid="{53C0F773-EECE-F74A-AE05-4C8DA838AA0C}">
      <text>
        <t xml:space="preserve">[Threaded comment]
Your version of Excel allows you to read this threaded comment; however, any edits to it will get removed if the file is opened in a newer version of Excel. Learn more: https://go.microsoft.com/fwlink/?linkid=870924
Comment:
    [Mention was removed] please use this tab to insert your budget. Thank you!
Reply:
    [Mention was removed] I added the numbers you shared in the respective categories. Please check if you agree and add detail of the personnel and contracts that would be needed. You can find examples in other tabs, and the budgets of the GHG reduction measures, which can also be helpful. </t>
      </text>
    </comment>
    <comment ref="C7" authorId="1" shapeId="0" xr:uid="{8620D1AF-D11D-45F3-AD1C-BC56B2DB99EA}">
      <text>
        <t>[Threaded comment]
Your version of Excel allows you to read this threaded comment; however, any edits to it will get removed if the file is opened in a newer version of Excel. Learn more: https://go.microsoft.com/fwlink/?linkid=870924
Comment:
    State Program Manager at the Office of Workforce Strategy. Salary calculated based on State of Connecticut Department of Administrative Services job classes. Program manager will manage workforce RFP, contracting, reporting, and program evaluation.</t>
      </text>
    </comment>
    <comment ref="C10" authorId="2" shapeId="0" xr:uid="{5E605CE9-5392-46FC-8D12-CE6446DC0990}">
      <text>
        <t>[Threaded comment]
Your version of Excel allows you to read this threaded comment; however, any edits to it will get removed if the file is opened in a newer version of Excel. Learn more: https://go.microsoft.com/fwlink/?linkid=870924
Comment:
    100% fringe</t>
      </text>
    </comment>
    <comment ref="C19" authorId="3" shapeId="0" xr:uid="{DDD36289-E688-4971-A7C3-1387F5F4A980}">
      <text>
        <t xml:space="preserve">[Threaded comment]
Your version of Excel allows you to read this threaded comment; however, any edits to it will get removed if the file is opened in a newer version of Excel. Learn more: https://go.microsoft.com/fwlink/?linkid=870924
Comment:
    Supplies include laptop and relevant software issued by the State of Connecticut. </t>
      </text>
    </comment>
  </commentList>
</comments>
</file>

<file path=xl/sharedStrings.xml><?xml version="1.0" encoding="utf-8"?>
<sst xmlns="http://schemas.openxmlformats.org/spreadsheetml/2006/main" count="389" uniqueCount="98">
  <si>
    <t>Consolidated Budget Table</t>
  </si>
  <si>
    <t>This table will update automatically based on the budget detail entered in the tabs for measures 1-5. If your application includes more than 5 individual measures, you will need to add additional tabs, update the formulas below, and add additional lines to the "Budget by Project" table to include the additional measures.</t>
  </si>
  <si>
    <t>BUDGET BY YEAR</t>
  </si>
  <si>
    <t>COST-TYPE</t>
  </si>
  <si>
    <t>CATEGORY</t>
  </si>
  <si>
    <t>YEAR 1</t>
  </si>
  <si>
    <t>YEAR 2</t>
  </si>
  <si>
    <t>YEAR 3</t>
  </si>
  <si>
    <t>YEAR 4</t>
  </si>
  <si>
    <t>YEAR 5</t>
  </si>
  <si>
    <t>TOTAL</t>
  </si>
  <si>
    <t>Direct Costs</t>
  </si>
  <si>
    <t xml:space="preserve">TOTAL PERSONNEL </t>
  </si>
  <si>
    <t xml:space="preserve"> TOTAL FRINGE BENEFITS  </t>
  </si>
  <si>
    <t xml:space="preserve"> TOTAL TRAVEL </t>
  </si>
  <si>
    <t xml:space="preserve"> TOTAL EQUIPMENT </t>
  </si>
  <si>
    <t xml:space="preserve"> TOTAL SUPPLIES </t>
  </si>
  <si>
    <t xml:space="preserve"> TOTAL CONTRACTUAL </t>
  </si>
  <si>
    <t>TOTAL OTHER</t>
  </si>
  <si>
    <t>TOTAL DIRECT</t>
  </si>
  <si>
    <t/>
  </si>
  <si>
    <t xml:space="preserve"> TOTAL INDIRECT </t>
  </si>
  <si>
    <t xml:space="preserve"> TOTAL FUNDING </t>
  </si>
  <si>
    <t>BUDGET BY PROJECT</t>
  </si>
  <si>
    <t>Project Number</t>
  </si>
  <si>
    <t>Project Name</t>
  </si>
  <si>
    <t>Total Cost</t>
  </si>
  <si>
    <t>% of Total</t>
  </si>
  <si>
    <t>IDLE REDUCTION FOR THE CT DOT CRASH UNIT</t>
  </si>
  <si>
    <t>EXPANSION OF HEALTHY AND SAFETY BARRIERS PROGRAM AND ENERGY EFFICIENCY PROGRAMS</t>
  </si>
  <si>
    <t>FOOD WASTE DIVERSION</t>
  </si>
  <si>
    <t>Community Engagement</t>
  </si>
  <si>
    <t>Workforce Development</t>
  </si>
  <si>
    <t>Total</t>
  </si>
  <si>
    <t>MEDIUM AND HEAVY-DUTY ZERO EMISSION VEHICLES INCENTIVE  - Detailed Budget Table</t>
  </si>
  <si>
    <t xml:space="preserve">This Excel Workbook is provided to aid applicants in developing the required budget table(s) within the budget narrative.  </t>
  </si>
  <si>
    <t>Personnel</t>
  </si>
  <si>
    <t> </t>
  </si>
  <si>
    <t>Tracy Babbidge, Bureau Chief of Air Management, CTDEEP 0.01 FTE</t>
  </si>
  <si>
    <t>Paul Farrell, Director, Bureau of Air Management Planning &amp; Standards Division, CTDEEP 0.05 FTE</t>
  </si>
  <si>
    <t xml:space="preserve"> Fringe Benefits </t>
  </si>
  <si>
    <t>Program Lead - Supervisor @ 89.5% of salary</t>
  </si>
  <si>
    <t>Program Staff - EA3 @ 89.5% of salary</t>
  </si>
  <si>
    <t>Program Staff - EA2 @ 89.5% of salary</t>
  </si>
  <si>
    <t xml:space="preserve"> Travel </t>
  </si>
  <si>
    <t>none</t>
  </si>
  <si>
    <t xml:space="preserve"> Equipment </t>
  </si>
  <si>
    <t xml:space="preserve"> Supplies </t>
  </si>
  <si>
    <t xml:space="preserve"> Contractual </t>
  </si>
  <si>
    <t>OTHER</t>
  </si>
  <si>
    <t>Indirect Costs</t>
  </si>
  <si>
    <t>Federally-negotiated rate of 36.93%</t>
  </si>
  <si>
    <t>IDLE REDUCTION FOR THE CT DOT CRASH UNIT - Detailed Budget Table</t>
  </si>
  <si>
    <t>Other</t>
  </si>
  <si>
    <t>EXPANSION OF HEALTHY AND SAFETY BARRIERS PROGRAM AND ENERGY EFFICIENCY PROGRAMS - Detailed Budget Table</t>
  </si>
  <si>
    <t>Research Analyst @ $74,892 /year 1 FTE</t>
  </si>
  <si>
    <t>Grants &amp; Contracts Specialist @ 90,165/year 0.25 FTE</t>
  </si>
  <si>
    <t>Victoria Hackett, Bureau Chief, Bureau of Energy and Technology Policy 0.01 FTE</t>
  </si>
  <si>
    <t>Benjamin McMillian, Supervising Research Analyst 0.05 FTE</t>
  </si>
  <si>
    <t>Becca Trietch, Senior Policy Advisor 0.05 FTE</t>
  </si>
  <si>
    <t>Research Analyst. CT DEEP Avg. Fringe Rate @ 89.5% of salary</t>
  </si>
  <si>
    <t>Grants &amp; Contracts Specialist. CT DEEP Avg. Fringe Rate @ 89.5% of salary</t>
  </si>
  <si>
    <t>REPS Program Administrator Contract - admin costs (assumes 15% admin rate)</t>
  </si>
  <si>
    <t>Energy Efficiency Administrator Contract(s) - admin costs (assumes 15% admin rate)</t>
  </si>
  <si>
    <t>TOTAL CONTRACTUAL</t>
  </si>
  <si>
    <t>Participant support costs - 100% cost coverage for barrier remediation work (Assumes an average cost of about $11,000 per unit and expects to serve over 800 homes in total over the five year period of performance)</t>
  </si>
  <si>
    <t>Participant support costs - 100% cost coverage for energy efficiency upgrades (Assumes an average cost of $5,000 per home and expect to serve 2,000 homes in total over the five year period of performancel)</t>
  </si>
  <si>
    <t>Federally-negotiated rate 36.93%</t>
  </si>
  <si>
    <t>FOOD WASTE DIVERSION - Detailed Budget Table</t>
  </si>
  <si>
    <t>Environmental Analyst 2 @ $64,659/year 1 FTE with annual increase</t>
  </si>
  <si>
    <t>Brenna Giannetti, Environmental Analyst, Materials Management and Compliance Assurance 0.1 FTE</t>
  </si>
  <si>
    <t>Jennifer Perry, Bureau Chief Materials Management and Compliance Assurance 0.01 FTE</t>
  </si>
  <si>
    <t>Environmental Analyst 2 @ 89.5% of salary</t>
  </si>
  <si>
    <t xml:space="preserve">Subaward administration. </t>
  </si>
  <si>
    <t>Technical assistance to municipalities building composting infrastructure</t>
  </si>
  <si>
    <t>Subaward for municipalities to implement food scrap diversion programs. Assumes average participation of 15 municipalities/year and an average grant request of $254,920 per subaward</t>
  </si>
  <si>
    <t>Subaward for municipalities to build composting infrastructure. Assumes a total of 5 new aerated static pile systems at an estimated cost to construct of $41,248 each</t>
  </si>
  <si>
    <t>Sarah Huang, Director Office of Environmental Justice (0.05FTE)</t>
  </si>
  <si>
    <t>Administration and development of the Participant Support Costs program and Execution of Community Engagement Plan (Assumes 15% admin rate)</t>
  </si>
  <si>
    <t>Participant Support Costs - 5 fulltime fellow equivalents @ $85,000 per fellow equivalent</t>
  </si>
  <si>
    <t>Participant Support Costs - 100 members of the public @ $50 stipend per person * 5 meetings per year</t>
  </si>
  <si>
    <t xml:space="preserve"> State Program Manager at Office of Workforce Strategy @ 100,000/year 1 FTE</t>
  </si>
  <si>
    <t>100% Fringe Rate for OWS employees</t>
  </si>
  <si>
    <t>Workforce training and administration of support services contractor providing training for 150 people total over 5 years asumming $5000/person in training and administrative costs.</t>
  </si>
  <si>
    <t>Participant support costs - $5000/person for support services for 150 individuals to participate in training</t>
  </si>
  <si>
    <t>MEDIUM AND HEAVY-DUTY ZERO EMISSION VEHICLES INCENTIVE AND CHARGING </t>
  </si>
  <si>
    <t>Subaward to CT OWS</t>
  </si>
  <si>
    <t>Supplies: Laptop for State Program Manager and relevant software</t>
  </si>
  <si>
    <t>Subaward to CTDOT</t>
  </si>
  <si>
    <t>Purchase of 144 TMA trucks with Zero RPM and Tech 3 @ $235,522 each</t>
  </si>
  <si>
    <t>Travel costs for Project Pilot Inspection Group: 500 miles per year @ $0.4/mile; Per Diem of $28/day @ 2 days per year for 3 people; Hotel of $180/day @ 1 day per year for 3 people</t>
  </si>
  <si>
    <t>DOT support: James Chupas, Transportation Maintenance Director 0.33 FTE - Theresa Carey, Transportation Equipment General Supervisor 0.33 FTE - Christopher Ruggiero, Office of Maintenance Operations 0.33 FTE</t>
  </si>
  <si>
    <t>Participant support costs - Incentives, Vehicle Vouchers @ $148,500 per voucher. Assumes 101 vouchers/year</t>
  </si>
  <si>
    <t>Supervising Environmental Engineer, Paul Kritzler @ $106,764/yr 0.25 FTE with salary increase</t>
  </si>
  <si>
    <t>Participant support costs - Incentives Electric Vehicle Supply Equipment @ $10,000 per voucher. Assumes 100 vouchers/year</t>
  </si>
  <si>
    <t xml:space="preserve">Program Staff - Environmental Analyst 3 @96,876/yr 0.25 FTE with salary increase </t>
  </si>
  <si>
    <t>Program Staff - Environmental Analyst 2 @ 79,196/yr 0.5 FTE with salary increase</t>
  </si>
  <si>
    <t>Contractor for Program administration and development. Assumes an admin cost of $25,000/ month from year 2. Assumes 100 application/year and a $50 cost per application from year 2. Outreach costs of $750,000/year are also included</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</si>
</sst>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9">
    <numFmt numFmtId="6" formatCode="&quot;$&quot;#,##0_);[Red]\(&quot;$&quot;#,##0\)"/>
    <numFmt numFmtId="8" formatCode="&quot;$&quot;#,##0.00_);[Red]\(&quot;$&quot;#,##0.00\)"/>
    <numFmt numFmtId="44" formatCode="_(&quot;$&quot;* #,##0.00_);_(&quot;$&quot;* \(#,##0.00\);_(&quot;$&quot;* &quot;-&quot;??_);_(@_)"/>
    <numFmt numFmtId="43" formatCode="_(* #,##0.00_);_(* \(#,##0.00\);_(* &quot;-&quot;??_);_(@_)"/>
    <numFmt numFmtId="164" formatCode="_(&quot;$&quot;* #,##0_);_(&quot;$&quot;* \(#,##0\);_(&quot;$&quot;* &quot;-&quot;??_);_(@_)"/>
    <numFmt numFmtId="165" formatCode="&quot;$&quot;#,##0.0_);[Red]\(&quot;$&quot;#,##0.0\)"/>
    <numFmt numFmtId="166" formatCode="0.0%"/>
    <numFmt numFmtId="167" formatCode="&quot;$&quot;#,##0.0000_);[Red]\(&quot;$&quot;#,##0.0000\)"/>
    <numFmt numFmtId="168" formatCode="_([$$-409]* #,##0_);_([$$-409]* \(#,##0\);_([$$-409]* &quot;-&quot;??_);_(@_)"/>
  </numFmts>
  <fonts count="16" x14ac:knownFonts="1">
    <font>
      <sz val="11"/>
      <color theme="1"/>
      <name val="Calibri"/>
      <family val="2"/>
      <scheme val="minor"/>
    </font>
    <font>
      <b/>
      <sz val="11"/>
      <color theme="0"/>
      <name val="Calibri"/>
      <family val="2"/>
      <scheme val="minor"/>
    </font>
    <font>
      <b/>
      <sz val="11"/>
      <color theme="1"/>
      <name val="Calibri"/>
      <family val="2"/>
      <scheme val="minor"/>
    </font>
    <font>
      <i/>
      <sz val="11"/>
      <color theme="1"/>
      <name val="Calibri"/>
      <family val="2"/>
      <scheme val="minor"/>
    </font>
    <font>
      <sz val="11"/>
      <color theme="1"/>
      <name val="Calibri"/>
      <family val="2"/>
      <scheme val="minor"/>
    </font>
    <font>
      <sz val="11"/>
      <color rgb="FF000000"/>
      <name val="Calibri"/>
      <family val="2"/>
      <scheme val="minor"/>
    </font>
    <font>
      <i/>
      <sz val="11"/>
      <color theme="0" tint="-0.34998626667073579"/>
      <name val="Calibri"/>
      <family val="2"/>
      <scheme val="minor"/>
    </font>
    <font>
      <b/>
      <sz val="11"/>
      <color rgb="FF000000"/>
      <name val="Calibri"/>
      <family val="2"/>
      <scheme val="minor"/>
    </font>
    <font>
      <b/>
      <sz val="14"/>
      <color theme="0"/>
      <name val="Calibri"/>
      <family val="2"/>
      <scheme val="minor"/>
    </font>
    <font>
      <b/>
      <sz val="18"/>
      <color theme="1"/>
      <name val="Calibri"/>
      <family val="2"/>
      <scheme val="minor"/>
    </font>
    <font>
      <i/>
      <sz val="11"/>
      <name val="Calibri"/>
      <family val="2"/>
      <scheme val="minor"/>
    </font>
    <font>
      <sz val="11"/>
      <name val="Calibri"/>
      <family val="2"/>
      <scheme val="minor"/>
    </font>
    <font>
      <b/>
      <sz val="11"/>
      <name val="Calibri"/>
      <family val="2"/>
      <scheme val="minor"/>
    </font>
    <font>
      <b/>
      <i/>
      <sz val="11"/>
      <name val="Calibri"/>
      <family val="2"/>
      <scheme val="minor"/>
    </font>
    <font>
      <b/>
      <sz val="14"/>
      <name val="Calibri"/>
      <family val="2"/>
      <scheme val="minor"/>
    </font>
    <font>
      <i/>
      <sz val="11"/>
      <color rgb="FF000000"/>
      <name val="Calibri"/>
      <family val="2"/>
      <scheme val="minor"/>
    </font>
  </fonts>
  <fills count="9">
    <fill>
      <patternFill patternType="none"/>
    </fill>
    <fill>
      <patternFill patternType="gray125"/>
    </fill>
    <fill>
      <patternFill patternType="solid">
        <fgColor theme="4"/>
        <bgColor indexed="64"/>
      </patternFill>
    </fill>
    <fill>
      <patternFill patternType="solid">
        <fgColor theme="4" tint="0.79998168889431442"/>
        <bgColor indexed="64"/>
      </patternFill>
    </fill>
    <fill>
      <patternFill patternType="solid">
        <fgColor rgb="FFE6E6E6"/>
        <bgColor rgb="FF000000"/>
      </patternFill>
    </fill>
    <fill>
      <patternFill patternType="solid">
        <fgColor theme="9" tint="-0.249977111117893"/>
        <bgColor indexed="64"/>
      </patternFill>
    </fill>
    <fill>
      <patternFill patternType="solid">
        <fgColor theme="9" tint="0.79998168889431442"/>
        <bgColor indexed="64"/>
      </patternFill>
    </fill>
    <fill>
      <patternFill patternType="solid">
        <fgColor theme="0"/>
        <bgColor rgb="FF000000"/>
      </patternFill>
    </fill>
    <fill>
      <patternFill patternType="solid">
        <fgColor theme="0"/>
        <bgColor indexed="64"/>
      </patternFill>
    </fill>
  </fills>
  <borders count="15">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right style="thin">
        <color rgb="FF000000"/>
      </right>
      <top/>
      <bottom style="thin">
        <color rgb="FF000000"/>
      </bottom>
      <diagonal/>
    </border>
    <border>
      <left style="thin">
        <color indexed="64"/>
      </left>
      <right style="thin">
        <color indexed="64"/>
      </right>
      <top/>
      <bottom/>
      <diagonal/>
    </border>
    <border>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thin">
        <color rgb="FF000000"/>
      </right>
      <top/>
      <bottom style="thin">
        <color indexed="64"/>
      </bottom>
      <diagonal/>
    </border>
    <border>
      <left style="thin">
        <color rgb="FF000000"/>
      </left>
      <right style="thin">
        <color rgb="FF000000"/>
      </right>
      <top/>
      <bottom style="thin">
        <color indexed="64"/>
      </bottom>
      <diagonal/>
    </border>
    <border>
      <left style="thin">
        <color rgb="FF000000"/>
      </left>
      <right style="thin">
        <color indexed="64"/>
      </right>
      <top/>
      <bottom style="thin">
        <color indexed="64"/>
      </bottom>
      <diagonal/>
    </border>
    <border>
      <left style="thin">
        <color rgb="FF000000"/>
      </left>
      <right/>
      <top/>
      <bottom style="thin">
        <color indexed="64"/>
      </bottom>
      <diagonal/>
    </border>
  </borders>
  <cellStyleXfs count="4">
    <xf numFmtId="0" fontId="0" fillId="0" borderId="0"/>
    <xf numFmtId="44" fontId="4" fillId="0" borderId="0" applyFont="0" applyFill="0" applyBorder="0" applyAlignment="0" applyProtection="0"/>
    <xf numFmtId="9" fontId="4" fillId="0" borderId="0" applyFont="0" applyFill="0" applyBorder="0" applyAlignment="0" applyProtection="0"/>
    <xf numFmtId="43" fontId="4" fillId="0" borderId="0" applyFont="0" applyFill="0" applyBorder="0" applyAlignment="0" applyProtection="0"/>
  </cellStyleXfs>
  <cellXfs count="148">
    <xf numFmtId="0" fontId="0" fillId="0" borderId="0" xfId="0"/>
    <xf numFmtId="0" fontId="2" fillId="0" borderId="0" xfId="0" applyFont="1"/>
    <xf numFmtId="164" fontId="0" fillId="0" borderId="0" xfId="1" applyNumberFormat="1" applyFont="1" applyBorder="1"/>
    <xf numFmtId="0" fontId="3" fillId="0" borderId="0" xfId="0" applyFont="1"/>
    <xf numFmtId="0" fontId="0" fillId="0" borderId="0" xfId="0" applyAlignment="1">
      <alignment vertical="top"/>
    </xf>
    <xf numFmtId="0" fontId="5" fillId="0" borderId="0" xfId="0" applyFont="1"/>
    <xf numFmtId="0" fontId="5" fillId="4" borderId="1" xfId="0" applyFont="1" applyFill="1" applyBorder="1" applyAlignment="1">
      <alignment wrapText="1"/>
    </xf>
    <xf numFmtId="0" fontId="0" fillId="0" borderId="1" xfId="0" applyBorder="1"/>
    <xf numFmtId="0" fontId="2" fillId="0" borderId="2" xfId="0" applyFont="1" applyBorder="1" applyAlignment="1">
      <alignment vertical="top"/>
    </xf>
    <xf numFmtId="0" fontId="0" fillId="0" borderId="5" xfId="0" applyBorder="1" applyAlignment="1">
      <alignment vertical="top"/>
    </xf>
    <xf numFmtId="0" fontId="0" fillId="0" borderId="3" xfId="0" applyBorder="1" applyAlignment="1">
      <alignment vertical="top"/>
    </xf>
    <xf numFmtId="0" fontId="6" fillId="0" borderId="1" xfId="0" applyFont="1" applyBorder="1" applyAlignment="1">
      <alignment horizontal="left" wrapText="1" indent="2"/>
    </xf>
    <xf numFmtId="0" fontId="9" fillId="0" borderId="0" xfId="0" applyFont="1"/>
    <xf numFmtId="6" fontId="0" fillId="0" borderId="0" xfId="0" applyNumberFormat="1"/>
    <xf numFmtId="0" fontId="8" fillId="5" borderId="8" xfId="0" applyFont="1" applyFill="1" applyBorder="1"/>
    <xf numFmtId="0" fontId="1" fillId="5" borderId="7" xfId="0" applyFont="1" applyFill="1" applyBorder="1" applyAlignment="1">
      <alignment wrapText="1"/>
    </xf>
    <xf numFmtId="0" fontId="1" fillId="5" borderId="6" xfId="0" applyFont="1" applyFill="1" applyBorder="1" applyAlignment="1">
      <alignment wrapText="1"/>
    </xf>
    <xf numFmtId="0" fontId="7" fillId="6" borderId="11" xfId="0" applyFont="1" applyFill="1" applyBorder="1" applyAlignment="1">
      <alignment wrapText="1"/>
    </xf>
    <xf numFmtId="0" fontId="7" fillId="6" borderId="12" xfId="0" applyFont="1" applyFill="1" applyBorder="1" applyAlignment="1">
      <alignment wrapText="1"/>
    </xf>
    <xf numFmtId="0" fontId="7" fillId="6" borderId="13" xfId="0" applyFont="1" applyFill="1" applyBorder="1" applyAlignment="1">
      <alignment wrapText="1"/>
    </xf>
    <xf numFmtId="0" fontId="7" fillId="6" borderId="7" xfId="0" applyFont="1" applyFill="1" applyBorder="1" applyAlignment="1">
      <alignment wrapText="1"/>
    </xf>
    <xf numFmtId="0" fontId="7" fillId="6" borderId="3" xfId="0" applyFont="1" applyFill="1" applyBorder="1"/>
    <xf numFmtId="0" fontId="8" fillId="2" borderId="8" xfId="0" applyFont="1" applyFill="1" applyBorder="1"/>
    <xf numFmtId="0" fontId="1" fillId="2" borderId="7" xfId="0" applyFont="1" applyFill="1" applyBorder="1" applyAlignment="1">
      <alignment wrapText="1"/>
    </xf>
    <xf numFmtId="0" fontId="7" fillId="3" borderId="11" xfId="0" applyFont="1" applyFill="1" applyBorder="1" applyAlignment="1">
      <alignment wrapText="1"/>
    </xf>
    <xf numFmtId="0" fontId="7" fillId="3" borderId="12" xfId="0" applyFont="1" applyFill="1" applyBorder="1" applyAlignment="1">
      <alignment wrapText="1"/>
    </xf>
    <xf numFmtId="0" fontId="7" fillId="3" borderId="13" xfId="0" applyFont="1" applyFill="1" applyBorder="1" applyAlignment="1">
      <alignment wrapText="1"/>
    </xf>
    <xf numFmtId="0" fontId="7" fillId="3" borderId="7" xfId="0" applyFont="1" applyFill="1" applyBorder="1" applyAlignment="1">
      <alignment wrapText="1"/>
    </xf>
    <xf numFmtId="0" fontId="5" fillId="7" borderId="1" xfId="0" applyFont="1" applyFill="1" applyBorder="1" applyAlignment="1">
      <alignment wrapText="1"/>
    </xf>
    <xf numFmtId="6" fontId="6" fillId="7" borderId="1" xfId="0" applyNumberFormat="1" applyFont="1" applyFill="1" applyBorder="1" applyAlignment="1">
      <alignment wrapText="1"/>
    </xf>
    <xf numFmtId="0" fontId="5" fillId="8" borderId="0" xfId="0" applyFont="1" applyFill="1"/>
    <xf numFmtId="0" fontId="0" fillId="0" borderId="1" xfId="0" applyBorder="1" applyAlignment="1">
      <alignment vertical="top"/>
    </xf>
    <xf numFmtId="0" fontId="1" fillId="2" borderId="1" xfId="0" applyFont="1" applyFill="1" applyBorder="1" applyAlignment="1">
      <alignment wrapText="1"/>
    </xf>
    <xf numFmtId="0" fontId="7" fillId="3" borderId="1" xfId="0" applyFont="1" applyFill="1" applyBorder="1"/>
    <xf numFmtId="164" fontId="0" fillId="0" borderId="0" xfId="1" applyNumberFormat="1" applyFont="1"/>
    <xf numFmtId="0" fontId="8" fillId="2" borderId="8" xfId="0" applyFont="1" applyFill="1" applyBorder="1" applyAlignment="1">
      <alignment vertical="center"/>
    </xf>
    <xf numFmtId="0" fontId="1" fillId="2" borderId="7" xfId="0" applyFont="1" applyFill="1" applyBorder="1" applyAlignment="1">
      <alignment vertical="center" wrapText="1"/>
    </xf>
    <xf numFmtId="0" fontId="7" fillId="3" borderId="11" xfId="0" applyFont="1" applyFill="1" applyBorder="1" applyAlignment="1">
      <alignment vertical="center" wrapText="1"/>
    </xf>
    <xf numFmtId="0" fontId="7" fillId="3" borderId="14" xfId="0" applyFont="1" applyFill="1" applyBorder="1" applyAlignment="1">
      <alignment vertical="center" wrapText="1"/>
    </xf>
    <xf numFmtId="0" fontId="5" fillId="7" borderId="1" xfId="0" applyFont="1" applyFill="1" applyBorder="1" applyAlignment="1">
      <alignment horizontal="center" vertical="center" wrapText="1"/>
    </xf>
    <xf numFmtId="0" fontId="5" fillId="7" borderId="1" xfId="0" applyFont="1" applyFill="1" applyBorder="1" applyAlignment="1">
      <alignment vertical="center" wrapText="1"/>
    </xf>
    <xf numFmtId="6" fontId="10" fillId="4" borderId="1" xfId="0" applyNumberFormat="1" applyFont="1" applyFill="1" applyBorder="1" applyAlignment="1">
      <alignment wrapText="1"/>
    </xf>
    <xf numFmtId="0" fontId="11" fillId="0" borderId="0" xfId="0" applyFont="1"/>
    <xf numFmtId="6" fontId="10" fillId="7" borderId="1" xfId="0" applyNumberFormat="1" applyFont="1" applyFill="1" applyBorder="1" applyAlignment="1">
      <alignment horizontal="left" vertical="center" wrapText="1"/>
    </xf>
    <xf numFmtId="6" fontId="10" fillId="7" borderId="8" xfId="0" applyNumberFormat="1" applyFont="1" applyFill="1" applyBorder="1" applyAlignment="1">
      <alignment vertical="center" wrapText="1"/>
    </xf>
    <xf numFmtId="6" fontId="10" fillId="7" borderId="1" xfId="0" applyNumberFormat="1" applyFont="1" applyFill="1" applyBorder="1" applyAlignment="1">
      <alignment vertical="center" wrapText="1"/>
    </xf>
    <xf numFmtId="0" fontId="5" fillId="0" borderId="0" xfId="0" applyFont="1" applyAlignment="1">
      <alignment vertical="center"/>
    </xf>
    <xf numFmtId="0" fontId="12" fillId="0" borderId="9" xfId="0" applyFont="1" applyBorder="1" applyAlignment="1">
      <alignment vertical="center" wrapText="1"/>
    </xf>
    <xf numFmtId="6" fontId="13" fillId="0" borderId="10" xfId="0" applyNumberFormat="1" applyFont="1" applyBorder="1" applyAlignment="1">
      <alignment vertical="center" wrapText="1"/>
    </xf>
    <xf numFmtId="0" fontId="11" fillId="0" borderId="0" xfId="0" applyFont="1" applyAlignment="1">
      <alignment vertical="center"/>
    </xf>
    <xf numFmtId="0" fontId="12" fillId="0" borderId="0" xfId="0" applyFont="1" applyAlignment="1">
      <alignment vertical="center"/>
    </xf>
    <xf numFmtId="0" fontId="12" fillId="0" borderId="9" xfId="0" applyFont="1" applyBorder="1" applyAlignment="1">
      <alignment horizontal="right" vertical="center" wrapText="1"/>
    </xf>
    <xf numFmtId="6" fontId="13" fillId="0" borderId="10" xfId="0" applyNumberFormat="1" applyFont="1" applyBorder="1" applyAlignment="1">
      <alignment horizontal="right" vertical="center" wrapText="1"/>
    </xf>
    <xf numFmtId="0" fontId="11" fillId="0" borderId="0" xfId="0" applyFont="1" applyAlignment="1">
      <alignment horizontal="right" vertical="center"/>
    </xf>
    <xf numFmtId="0" fontId="12" fillId="0" borderId="0" xfId="0" applyFont="1" applyAlignment="1">
      <alignment horizontal="right" vertical="center"/>
    </xf>
    <xf numFmtId="0" fontId="7" fillId="0" borderId="0" xfId="0" applyFont="1" applyAlignment="1">
      <alignment vertical="center"/>
    </xf>
    <xf numFmtId="6" fontId="7" fillId="0" borderId="1" xfId="0" applyNumberFormat="1" applyFont="1" applyBorder="1" applyAlignment="1">
      <alignment vertical="center" wrapText="1"/>
    </xf>
    <xf numFmtId="0" fontId="0" fillId="0" borderId="0" xfId="0" applyAlignment="1">
      <alignment vertical="center"/>
    </xf>
    <xf numFmtId="0" fontId="0" fillId="0" borderId="1" xfId="0" applyBorder="1" applyAlignment="1">
      <alignment vertical="center"/>
    </xf>
    <xf numFmtId="0" fontId="5" fillId="4" borderId="1" xfId="0" applyFont="1" applyFill="1" applyBorder="1" applyAlignment="1">
      <alignment vertical="center" wrapText="1"/>
    </xf>
    <xf numFmtId="6" fontId="5" fillId="4" borderId="1" xfId="0" applyNumberFormat="1" applyFont="1" applyFill="1" applyBorder="1" applyAlignment="1">
      <alignment vertical="center" wrapText="1"/>
    </xf>
    <xf numFmtId="0" fontId="0" fillId="0" borderId="2" xfId="0" applyBorder="1" applyAlignment="1">
      <alignment vertical="top"/>
    </xf>
    <xf numFmtId="0" fontId="7" fillId="0" borderId="1" xfId="0" applyFont="1" applyBorder="1" applyAlignment="1">
      <alignment vertical="center" wrapText="1"/>
    </xf>
    <xf numFmtId="0" fontId="9" fillId="0" borderId="0" xfId="0" applyFont="1" applyAlignment="1">
      <alignment vertical="center"/>
    </xf>
    <xf numFmtId="164" fontId="0" fillId="0" borderId="0" xfId="1" applyNumberFormat="1" applyFont="1" applyBorder="1" applyAlignment="1">
      <alignment vertical="center"/>
    </xf>
    <xf numFmtId="0" fontId="3" fillId="0" borderId="0" xfId="0" applyFont="1" applyAlignment="1">
      <alignment vertical="center"/>
    </xf>
    <xf numFmtId="0" fontId="8" fillId="5" borderId="8" xfId="0" applyFont="1" applyFill="1" applyBorder="1" applyAlignment="1">
      <alignment vertical="center"/>
    </xf>
    <xf numFmtId="0" fontId="1" fillId="5" borderId="7" xfId="0" applyFont="1" applyFill="1" applyBorder="1" applyAlignment="1">
      <alignment vertical="center" wrapText="1"/>
    </xf>
    <xf numFmtId="0" fontId="1" fillId="5" borderId="6" xfId="0" applyFont="1" applyFill="1" applyBorder="1" applyAlignment="1">
      <alignment vertical="center" wrapText="1"/>
    </xf>
    <xf numFmtId="0" fontId="7" fillId="6" borderId="11" xfId="0" applyFont="1" applyFill="1" applyBorder="1" applyAlignment="1">
      <alignment vertical="center" wrapText="1"/>
    </xf>
    <xf numFmtId="0" fontId="7" fillId="6" borderId="12" xfId="0" applyFont="1" applyFill="1" applyBorder="1" applyAlignment="1">
      <alignment vertical="center" wrapText="1"/>
    </xf>
    <xf numFmtId="0" fontId="7" fillId="6" borderId="13" xfId="0" applyFont="1" applyFill="1" applyBorder="1" applyAlignment="1">
      <alignment vertical="center" wrapText="1"/>
    </xf>
    <xf numFmtId="0" fontId="7" fillId="6" borderId="7" xfId="0" applyFont="1" applyFill="1" applyBorder="1" applyAlignment="1">
      <alignment vertical="center" wrapText="1"/>
    </xf>
    <xf numFmtId="0" fontId="7" fillId="6" borderId="3" xfId="0" applyFont="1" applyFill="1" applyBorder="1" applyAlignment="1">
      <alignment vertical="center"/>
    </xf>
    <xf numFmtId="0" fontId="2" fillId="0" borderId="2" xfId="0" applyFont="1" applyBorder="1" applyAlignment="1">
      <alignment vertical="center" wrapText="1"/>
    </xf>
    <xf numFmtId="0" fontId="2" fillId="0" borderId="1" xfId="0" applyFont="1" applyBorder="1" applyAlignment="1">
      <alignment vertical="center"/>
    </xf>
    <xf numFmtId="0" fontId="5" fillId="0" borderId="1" xfId="0" applyFont="1" applyBorder="1" applyAlignment="1">
      <alignment vertical="center" wrapText="1"/>
    </xf>
    <xf numFmtId="0" fontId="5" fillId="0" borderId="1" xfId="0" applyFont="1" applyBorder="1" applyAlignment="1">
      <alignment vertical="center"/>
    </xf>
    <xf numFmtId="0" fontId="0" fillId="0" borderId="5" xfId="0" applyBorder="1" applyAlignment="1">
      <alignment vertical="center"/>
    </xf>
    <xf numFmtId="0" fontId="0" fillId="0" borderId="3" xfId="0" applyBorder="1" applyAlignment="1">
      <alignment vertical="center"/>
    </xf>
    <xf numFmtId="43" fontId="0" fillId="0" borderId="0" xfId="3" applyFont="1" applyAlignment="1">
      <alignment vertical="center"/>
    </xf>
    <xf numFmtId="0" fontId="2" fillId="0" borderId="2" xfId="0" applyFont="1" applyBorder="1" applyAlignment="1">
      <alignment vertical="center"/>
    </xf>
    <xf numFmtId="167" fontId="0" fillId="0" borderId="0" xfId="0" applyNumberFormat="1" applyAlignment="1">
      <alignment vertical="center"/>
    </xf>
    <xf numFmtId="8" fontId="0" fillId="0" borderId="0" xfId="0" applyNumberFormat="1" applyAlignment="1">
      <alignment vertical="center"/>
    </xf>
    <xf numFmtId="0" fontId="6" fillId="0" borderId="1" xfId="0" applyFont="1" applyBorder="1" applyAlignment="1">
      <alignment horizontal="left" vertical="center" wrapText="1" indent="2"/>
    </xf>
    <xf numFmtId="0" fontId="14" fillId="5" borderId="8" xfId="0" applyFont="1" applyFill="1" applyBorder="1" applyAlignment="1">
      <alignment vertical="center"/>
    </xf>
    <xf numFmtId="0" fontId="12" fillId="5" borderId="7" xfId="0" applyFont="1" applyFill="1" applyBorder="1" applyAlignment="1">
      <alignment vertical="center" wrapText="1"/>
    </xf>
    <xf numFmtId="0" fontId="12" fillId="5" borderId="6" xfId="0" applyFont="1" applyFill="1" applyBorder="1" applyAlignment="1">
      <alignment vertical="center" wrapText="1"/>
    </xf>
    <xf numFmtId="0" fontId="12" fillId="6" borderId="11" xfId="0" applyFont="1" applyFill="1" applyBorder="1" applyAlignment="1">
      <alignment vertical="center" wrapText="1"/>
    </xf>
    <xf numFmtId="0" fontId="12" fillId="6" borderId="12" xfId="0" applyFont="1" applyFill="1" applyBorder="1" applyAlignment="1">
      <alignment vertical="center" wrapText="1"/>
    </xf>
    <xf numFmtId="0" fontId="12" fillId="6" borderId="13" xfId="0" applyFont="1" applyFill="1" applyBorder="1" applyAlignment="1">
      <alignment vertical="center" wrapText="1"/>
    </xf>
    <xf numFmtId="0" fontId="12" fillId="6" borderId="7" xfId="0" applyFont="1" applyFill="1" applyBorder="1" applyAlignment="1">
      <alignment vertical="center" wrapText="1"/>
    </xf>
    <xf numFmtId="0" fontId="12" fillId="6" borderId="3" xfId="0" applyFont="1" applyFill="1" applyBorder="1" applyAlignment="1">
      <alignment vertical="center"/>
    </xf>
    <xf numFmtId="0" fontId="12" fillId="0" borderId="2" xfId="0" applyFont="1" applyBorder="1" applyAlignment="1">
      <alignment vertical="center" wrapText="1"/>
    </xf>
    <xf numFmtId="0" fontId="12" fillId="0" borderId="1" xfId="0" applyFont="1" applyBorder="1" applyAlignment="1">
      <alignment vertical="center"/>
    </xf>
    <xf numFmtId="0" fontId="11" fillId="0" borderId="1" xfId="0" applyFont="1" applyBorder="1" applyAlignment="1">
      <alignment vertical="center" wrapText="1"/>
    </xf>
    <xf numFmtId="0" fontId="11" fillId="0" borderId="1" xfId="0" applyFont="1" applyBorder="1" applyAlignment="1">
      <alignment vertical="center"/>
    </xf>
    <xf numFmtId="0" fontId="11" fillId="0" borderId="5" xfId="0" applyFont="1" applyBorder="1" applyAlignment="1">
      <alignment vertical="center"/>
    </xf>
    <xf numFmtId="0" fontId="10" fillId="0" borderId="1" xfId="0" applyFont="1" applyBorder="1" applyAlignment="1">
      <alignment horizontal="left" vertical="center" wrapText="1"/>
    </xf>
    <xf numFmtId="6" fontId="10" fillId="0" borderId="1" xfId="0" applyNumberFormat="1" applyFont="1" applyBorder="1" applyAlignment="1">
      <alignment vertical="center" wrapText="1"/>
    </xf>
    <xf numFmtId="6" fontId="11" fillId="0" borderId="0" xfId="0" applyNumberFormat="1" applyFont="1" applyAlignment="1">
      <alignment vertical="center"/>
    </xf>
    <xf numFmtId="0" fontId="11" fillId="4" borderId="1" xfId="0" applyFont="1" applyFill="1" applyBorder="1" applyAlignment="1">
      <alignment vertical="center" wrapText="1"/>
    </xf>
    <xf numFmtId="6" fontId="10" fillId="4" borderId="1" xfId="0" applyNumberFormat="1" applyFont="1" applyFill="1" applyBorder="1" applyAlignment="1">
      <alignment vertical="center" wrapText="1"/>
    </xf>
    <xf numFmtId="0" fontId="12" fillId="0" borderId="1" xfId="0" applyFont="1" applyBorder="1" applyAlignment="1">
      <alignment vertical="center" wrapText="1"/>
    </xf>
    <xf numFmtId="0" fontId="10" fillId="0" borderId="1" xfId="0" applyFont="1" applyBorder="1" applyAlignment="1">
      <alignment vertical="center" wrapText="1"/>
    </xf>
    <xf numFmtId="6" fontId="10" fillId="4" borderId="4" xfId="0" applyNumberFormat="1" applyFont="1" applyFill="1" applyBorder="1" applyAlignment="1">
      <alignment vertical="center" wrapText="1"/>
    </xf>
    <xf numFmtId="6" fontId="11" fillId="0" borderId="1" xfId="0" applyNumberFormat="1" applyFont="1" applyBorder="1" applyAlignment="1">
      <alignment vertical="center" wrapText="1"/>
    </xf>
    <xf numFmtId="0" fontId="11" fillId="0" borderId="3" xfId="0" applyFont="1" applyBorder="1" applyAlignment="1">
      <alignment vertical="center"/>
    </xf>
    <xf numFmtId="164" fontId="11" fillId="0" borderId="1" xfId="1" applyNumberFormat="1" applyFont="1" applyBorder="1" applyAlignment="1">
      <alignment vertical="center"/>
    </xf>
    <xf numFmtId="0" fontId="12" fillId="0" borderId="2" xfId="0" applyFont="1" applyBorder="1" applyAlignment="1">
      <alignment vertical="center"/>
    </xf>
    <xf numFmtId="0" fontId="10" fillId="0" borderId="1" xfId="0" applyFont="1" applyBorder="1" applyAlignment="1">
      <alignment horizontal="left" vertical="center" wrapText="1" indent="1"/>
    </xf>
    <xf numFmtId="6" fontId="10" fillId="0" borderId="1" xfId="0" applyNumberFormat="1" applyFont="1" applyBorder="1" applyAlignment="1">
      <alignment wrapText="1"/>
    </xf>
    <xf numFmtId="6" fontId="11" fillId="0" borderId="0" xfId="0" applyNumberFormat="1" applyFont="1"/>
    <xf numFmtId="0" fontId="10" fillId="0" borderId="1" xfId="0" applyFont="1" applyBorder="1" applyAlignment="1">
      <alignment wrapText="1"/>
    </xf>
    <xf numFmtId="0" fontId="11" fillId="0" borderId="1" xfId="0" applyFont="1" applyBorder="1" applyAlignment="1">
      <alignment wrapText="1"/>
    </xf>
    <xf numFmtId="0" fontId="11" fillId="0" borderId="1" xfId="0" applyFont="1" applyBorder="1"/>
    <xf numFmtId="6" fontId="10" fillId="4" borderId="4" xfId="0" applyNumberFormat="1" applyFont="1" applyFill="1" applyBorder="1" applyAlignment="1">
      <alignment wrapText="1"/>
    </xf>
    <xf numFmtId="0" fontId="11" fillId="4" borderId="1" xfId="0" applyFont="1" applyFill="1" applyBorder="1" applyAlignment="1">
      <alignment wrapText="1"/>
    </xf>
    <xf numFmtId="0" fontId="12" fillId="0" borderId="1" xfId="0" applyFont="1" applyBorder="1" applyAlignment="1">
      <alignment wrapText="1"/>
    </xf>
    <xf numFmtId="0" fontId="12" fillId="0" borderId="1" xfId="0" applyFont="1" applyBorder="1"/>
    <xf numFmtId="0" fontId="12" fillId="0" borderId="1" xfId="0" applyFont="1" applyBorder="1" applyAlignment="1">
      <alignment vertical="top"/>
    </xf>
    <xf numFmtId="0" fontId="11" fillId="0" borderId="0" xfId="0" applyFont="1" applyAlignment="1">
      <alignment vertical="top"/>
    </xf>
    <xf numFmtId="0" fontId="10" fillId="0" borderId="0" xfId="0" applyFont="1" applyAlignment="1">
      <alignment vertical="center"/>
    </xf>
    <xf numFmtId="165" fontId="10" fillId="0" borderId="1" xfId="0" applyNumberFormat="1" applyFont="1" applyBorder="1" applyAlignment="1">
      <alignment vertical="center" wrapText="1"/>
    </xf>
    <xf numFmtId="0" fontId="12" fillId="0" borderId="2" xfId="0" applyFont="1" applyBorder="1" applyAlignment="1">
      <alignment vertical="top"/>
    </xf>
    <xf numFmtId="0" fontId="11" fillId="0" borderId="5" xfId="0" applyFont="1" applyBorder="1" applyAlignment="1">
      <alignment vertical="top"/>
    </xf>
    <xf numFmtId="0" fontId="11" fillId="0" borderId="3" xfId="0" applyFont="1" applyBorder="1" applyAlignment="1">
      <alignment vertical="top"/>
    </xf>
    <xf numFmtId="0" fontId="10" fillId="8" borderId="1" xfId="0" applyFont="1" applyFill="1" applyBorder="1" applyAlignment="1">
      <alignment horizontal="left" vertical="center" wrapText="1" indent="3"/>
    </xf>
    <xf numFmtId="0" fontId="10" fillId="8" borderId="1" xfId="0" applyFont="1" applyFill="1" applyBorder="1" applyAlignment="1">
      <alignment horizontal="left" vertical="center" wrapText="1" indent="1"/>
    </xf>
    <xf numFmtId="3" fontId="11" fillId="0" borderId="1" xfId="0" applyNumberFormat="1" applyFont="1" applyBorder="1" applyAlignment="1">
      <alignment vertical="center" wrapText="1"/>
    </xf>
    <xf numFmtId="6" fontId="10" fillId="4" borderId="3" xfId="0" applyNumberFormat="1" applyFont="1" applyFill="1" applyBorder="1" applyAlignment="1">
      <alignment vertical="center" wrapText="1"/>
    </xf>
    <xf numFmtId="168" fontId="10" fillId="4" borderId="1" xfId="0" applyNumberFormat="1" applyFont="1" applyFill="1" applyBorder="1" applyAlignment="1">
      <alignment wrapText="1"/>
    </xf>
    <xf numFmtId="6" fontId="10" fillId="8" borderId="1" xfId="0" applyNumberFormat="1" applyFont="1" applyFill="1" applyBorder="1" applyAlignment="1">
      <alignment vertical="center" wrapText="1"/>
    </xf>
    <xf numFmtId="0" fontId="11" fillId="4" borderId="6" xfId="0" applyFont="1" applyFill="1" applyBorder="1" applyAlignment="1">
      <alignment vertical="center" wrapText="1"/>
    </xf>
    <xf numFmtId="0" fontId="0" fillId="0" borderId="7" xfId="0" applyBorder="1" applyAlignment="1">
      <alignment vertical="center"/>
    </xf>
    <xf numFmtId="164" fontId="10" fillId="0" borderId="1" xfId="1" applyNumberFormat="1" applyFont="1" applyBorder="1" applyAlignment="1">
      <alignment vertical="center" wrapText="1"/>
    </xf>
    <xf numFmtId="0" fontId="6" fillId="0" borderId="1" xfId="0" applyFont="1" applyBorder="1" applyAlignment="1">
      <alignment horizontal="left" vertical="center" wrapText="1" indent="1"/>
    </xf>
    <xf numFmtId="0" fontId="15" fillId="0" borderId="1" xfId="0" applyFont="1" applyBorder="1" applyAlignment="1">
      <alignment horizontal="left" vertical="center" wrapText="1" indent="1"/>
    </xf>
    <xf numFmtId="0" fontId="12" fillId="0" borderId="5" xfId="0" applyFont="1" applyBorder="1" applyAlignment="1">
      <alignment vertical="center"/>
    </xf>
    <xf numFmtId="0" fontId="10" fillId="0" borderId="1" xfId="0" applyFont="1" applyBorder="1" applyAlignment="1">
      <alignment horizontal="left" wrapText="1" indent="2"/>
    </xf>
    <xf numFmtId="168" fontId="10" fillId="0" borderId="1" xfId="0" applyNumberFormat="1" applyFont="1" applyBorder="1" applyAlignment="1">
      <alignment vertical="center" wrapText="1"/>
    </xf>
    <xf numFmtId="0" fontId="3" fillId="0" borderId="0" xfId="0" applyFont="1" applyAlignment="1">
      <alignment horizontal="left" wrapText="1"/>
    </xf>
    <xf numFmtId="166" fontId="10" fillId="7" borderId="1" xfId="2" applyNumberFormat="1" applyFont="1" applyFill="1" applyBorder="1" applyAlignment="1">
      <alignment horizontal="center" vertical="center" wrapText="1"/>
    </xf>
    <xf numFmtId="9" fontId="10" fillId="7" borderId="1" xfId="2" applyFont="1" applyFill="1" applyBorder="1" applyAlignment="1">
      <alignment horizontal="center" vertical="center" wrapText="1"/>
    </xf>
    <xf numFmtId="0" fontId="1" fillId="2" borderId="1" xfId="0" applyFont="1" applyFill="1" applyBorder="1" applyAlignment="1">
      <alignment horizontal="center" vertical="center" wrapText="1"/>
    </xf>
    <xf numFmtId="0" fontId="7" fillId="3" borderId="1" xfId="0" applyFont="1" applyFill="1" applyBorder="1" applyAlignment="1">
      <alignment horizontal="center" vertical="center" wrapText="1"/>
    </xf>
    <xf numFmtId="0" fontId="12" fillId="0" borderId="5" xfId="0" applyFont="1" applyBorder="1" applyAlignment="1">
      <alignment horizontal="center" vertical="center" wrapText="1"/>
    </xf>
    <xf numFmtId="0" fontId="12" fillId="0" borderId="3" xfId="0" applyFont="1" applyBorder="1" applyAlignment="1">
      <alignment horizontal="center" vertical="center" wrapText="1"/>
    </xf>
  </cellXfs>
  <cellStyles count="4">
    <cellStyle name="Comma" xfId="3" builtinId="3"/>
    <cellStyle name="Currency" xfId="1" builtinId="4"/>
    <cellStyle name="Normal" xfId="0" builtinId="0"/>
    <cellStyle name="Percent" xfId="2" builtinId="5"/>
  </cellStyles>
  <dxfs count="0"/>
  <tableStyles count="0" defaultTableStyle="TableStyleMedium2" defaultPivotStyle="PivotStyleLight16"/>
  <colors>
    <mruColors>
      <color rgb="FFEDF1F9"/>
      <color rgb="FFEDD1D1"/>
      <color rgb="FFE0E6F4"/>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theme" Target="theme/theme1.xml"/><Relationship Id="rId13" Type="http://schemas.openxmlformats.org/officeDocument/2006/relationships/customXml" Target="../customXml/item2.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customXml" Target="../customXml/item1.xml"/><Relationship Id="rId2" Type="http://schemas.openxmlformats.org/officeDocument/2006/relationships/worksheet" Target="worksheets/sheet2.xml"/><Relationship Id="rId16" Type="http://schemas.openxmlformats.org/officeDocument/2006/relationships/customXml" Target="../customXml/item5.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calcChain" Target="calcChain.xml"/><Relationship Id="rId5" Type="http://schemas.openxmlformats.org/officeDocument/2006/relationships/worksheet" Target="worksheets/sheet5.xml"/><Relationship Id="rId15" Type="http://schemas.openxmlformats.org/officeDocument/2006/relationships/customXml" Target="../customXml/item4.xml"/><Relationship Id="rId10" Type="http://schemas.openxmlformats.org/officeDocument/2006/relationships/sharedStrings" Target="sharedStrings.xml"/><Relationship Id="rId4" Type="http://schemas.openxmlformats.org/officeDocument/2006/relationships/worksheet" Target="worksheets/sheet4.xml"/><Relationship Id="rId9" Type="http://schemas.openxmlformats.org/officeDocument/2006/relationships/styles" Target="styles.xml"/><Relationship Id="rId14" Type="http://schemas.openxmlformats.org/officeDocument/2006/relationships/customXml" Target="../customXml/item3.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threadedComments/threadedComment1.xml><?xml version="1.0" encoding="utf-8"?>
<ThreadedComments xmlns="http://schemas.microsoft.com/office/spreadsheetml/2018/threadedcomments" xmlns:x="http://schemas.openxmlformats.org/spreadsheetml/2006/main">
  <threadedComment ref="B2" dT="2024-02-20T18:59:02.44" personId="{00000000-0000-0000-0000-000000000000}" id="{E80D01EC-C3A9-4372-AA92-87EE3834C385}">
    <text xml:space="preserve">[Mention was removed] [Mention was removed] [Mention was removed]
 In tandem with the Workplan Narrative, please add a detailed budget for this measure. 
If it is useful,check the sample budgets in the yellow tabs to see examples of the type of costs that can be added to each category. 
</text>
  </threadedComment>
</ThreadedComments>
</file>

<file path=xl/threadedComments/threadedComment2.xml><?xml version="1.0" encoding="utf-8"?>
<ThreadedComments xmlns="http://schemas.microsoft.com/office/spreadsheetml/2018/threadedcomments" xmlns:x="http://schemas.openxmlformats.org/spreadsheetml/2006/main">
  <threadedComment ref="B2" dT="2024-02-20T18:59:54.07" personId="{00000000-0000-0000-0000-000000000000}" id="{DBDE3F87-4CDE-4497-968A-731A7139CB20}">
    <text xml:space="preserve">[Mention was removed] In tandem with the Workplan Narrative, please add a detailed budget for this measure. 
If it is useful,check the sample budgets in the yellow tabs to see examples of the type of costs that can be added to each category. 
</text>
  </threadedComment>
</ThreadedComments>
</file>

<file path=xl/threadedComments/threadedComment3.xml><?xml version="1.0" encoding="utf-8"?>
<ThreadedComments xmlns="http://schemas.microsoft.com/office/spreadsheetml/2018/threadedcomments" xmlns:x="http://schemas.openxmlformats.org/spreadsheetml/2006/main">
  <threadedComment ref="B2" dT="2024-02-20T19:04:22.94" personId="{00000000-0000-0000-0000-000000000000}" id="{3906C6EE-BC6E-4135-9D4F-E31B649F3BC3}">
    <text>[Mention was removed] [Mention was removed] 
In tandem with the Workplan Narrative, please add a detailed budget for this measure. 
If it is useful, check the sample budgets in the yellow tabs to see examples of the type of costs that can be added to each category</text>
  </threadedComment>
</ThreadedComments>
</file>

<file path=xl/threadedComments/threadedComment4.xml><?xml version="1.0" encoding="utf-8"?>
<ThreadedComments xmlns="http://schemas.microsoft.com/office/spreadsheetml/2018/threadedcomments" xmlns:x="http://schemas.openxmlformats.org/spreadsheetml/2006/main">
  <threadedComment ref="B2" dT="2024-02-20T19:04:44.51" personId="{00000000-0000-0000-0000-000000000000}" id="{410B7393-0F95-4988-8AAE-E55A8CFE9A37}">
    <text xml:space="preserve">
In tandem with the Workplan Narrative, please add a detailed budget for this measure. 
If it is useful, check the sample budgets in the yellow tabs to see examples of the type of costs that can be added to each category</text>
  </threadedComment>
</ThreadedComments>
</file>

<file path=xl/threadedComments/threadedComment5.xml><?xml version="1.0" encoding="utf-8"?>
<ThreadedComments xmlns="http://schemas.microsoft.com/office/spreadsheetml/2018/threadedcomments" xmlns:x="http://schemas.openxmlformats.org/spreadsheetml/2006/main">
  <threadedComment ref="C2" dT="2024-03-14T17:23:18.28" personId="{00000000-0000-0000-0000-000000000000}" id="{53C0F773-EECE-F74A-AE05-4C8DA838AA0C}">
    <text>[Mention was removed] please use this tab to insert your budget. Thank you!</text>
  </threadedComment>
  <threadedComment ref="C2" dT="2024-03-14T19:55:31.38" personId="{00000000-0000-0000-0000-000000000000}" id="{85B36C0F-7068-45A6-8A76-B44215090BE9}" parentId="{53C0F773-EECE-F74A-AE05-4C8DA838AA0C}">
    <text xml:space="preserve">[Mention was removed] I added the numbers you shared in the respective categories. Please check if you agree and add detail of the personnel and contracts that would be needed. You can find examples in other tabs, and the budgets of the GHG reduction measures, which can also be helpful. </text>
  </threadedComment>
  <threadedComment ref="C7" dT="2024-03-15T11:54:04.63" personId="{00000000-0000-0000-0000-000000000000}" id="{8620D1AF-D11D-45F3-AD1C-BC56B2DB99EA}">
    <text>State Program Manager at the Office of Workforce Strategy. Salary calculated based on State of Connecticut Department of Administrative Services job classes. Program manager will manage workforce RFP, contracting, reporting, and program evaluation.</text>
  </threadedComment>
  <threadedComment ref="C10" dT="2024-03-15T11:54:26.94" personId="{00000000-0000-0000-0000-000000000000}" id="{5E605CE9-5392-46FC-8D12-CE6446DC0990}">
    <text>100% fringe</text>
  </threadedComment>
  <threadedComment ref="C19" dT="2024-03-15T11:55:25.97" personId="{00000000-0000-0000-0000-000000000000}" id="{DDD36289-E688-4971-A7C3-1387F5F4A980}">
    <text xml:space="preserve">Supplies include laptop and relevant software issued by the State of Connecticut. </text>
  </threadedComment>
</ThreadedComments>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2.bin"/><Relationship Id="rId4" Type="http://schemas.microsoft.com/office/2017/10/relationships/threadedComment" Target="../threadedComments/threadedComment1.xml"/></Relationships>
</file>

<file path=xl/worksheets/_rels/sheet3.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2.vml"/><Relationship Id="rId1" Type="http://schemas.openxmlformats.org/officeDocument/2006/relationships/printerSettings" Target="../printerSettings/printerSettings3.bin"/><Relationship Id="rId4" Type="http://schemas.microsoft.com/office/2017/10/relationships/threadedComment" Target="../threadedComments/threadedComment2.xml"/></Relationships>
</file>

<file path=xl/worksheets/_rels/sheet4.xml.rels><?xml version="1.0" encoding="UTF-8" standalone="yes"?>
<Relationships xmlns="http://schemas.openxmlformats.org/package/2006/relationships"><Relationship Id="rId3" Type="http://schemas.openxmlformats.org/officeDocument/2006/relationships/comments" Target="../comments3.xml"/><Relationship Id="rId2" Type="http://schemas.openxmlformats.org/officeDocument/2006/relationships/vmlDrawing" Target="../drawings/vmlDrawing3.vml"/><Relationship Id="rId1" Type="http://schemas.openxmlformats.org/officeDocument/2006/relationships/printerSettings" Target="../printerSettings/printerSettings4.bin"/><Relationship Id="rId4" Type="http://schemas.microsoft.com/office/2017/10/relationships/threadedComment" Target="../threadedComments/threadedComment3.xml"/></Relationships>
</file>

<file path=xl/worksheets/_rels/sheet5.xml.rels><?xml version="1.0" encoding="UTF-8" standalone="yes"?>
<Relationships xmlns="http://schemas.openxmlformats.org/package/2006/relationships"><Relationship Id="rId3" Type="http://schemas.openxmlformats.org/officeDocument/2006/relationships/comments" Target="../comments4.xml"/><Relationship Id="rId2" Type="http://schemas.openxmlformats.org/officeDocument/2006/relationships/vmlDrawing" Target="../drawings/vmlDrawing4.vml"/><Relationship Id="rId1" Type="http://schemas.openxmlformats.org/officeDocument/2006/relationships/printerSettings" Target="../printerSettings/printerSettings5.bin"/><Relationship Id="rId4" Type="http://schemas.microsoft.com/office/2017/10/relationships/threadedComment" Target="../threadedComments/threadedComment4.xml"/></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3" Type="http://schemas.openxmlformats.org/officeDocument/2006/relationships/comments" Target="../comments5.xml"/><Relationship Id="rId2" Type="http://schemas.openxmlformats.org/officeDocument/2006/relationships/vmlDrawing" Target="../drawings/vmlDrawing5.vml"/><Relationship Id="rId1" Type="http://schemas.openxmlformats.org/officeDocument/2006/relationships/printerSettings" Target="../printerSettings/printerSettings7.bin"/><Relationship Id="rId4" Type="http://schemas.microsoft.com/office/2017/10/relationships/threadedComment" Target="../threadedComments/threadedComment5.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9C96326-4914-48E0-ADF2-3E1029E57328}">
  <sheetPr>
    <tabColor theme="9" tint="-0.249977111117893"/>
  </sheetPr>
  <dimension ref="B2:AM30"/>
  <sheetViews>
    <sheetView showGridLines="0" zoomScale="83" zoomScaleNormal="85" workbookViewId="0">
      <selection activeCell="H36" sqref="H36"/>
    </sheetView>
  </sheetViews>
  <sheetFormatPr defaultColWidth="9.140625" defaultRowHeight="15" customHeight="1" x14ac:dyDescent="0.25"/>
  <cols>
    <col min="1" max="1" width="3.140625" customWidth="1"/>
    <col min="2" max="2" width="12.140625" customWidth="1"/>
    <col min="3" max="3" width="36" customWidth="1"/>
    <col min="4" max="4" width="15.140625" style="4" customWidth="1"/>
    <col min="5" max="5" width="12.140625" style="2" bestFit="1" customWidth="1"/>
    <col min="6" max="6" width="12.140625" customWidth="1"/>
    <col min="7" max="7" width="12.140625" bestFit="1" customWidth="1"/>
    <col min="8" max="8" width="14.7109375" style="2" customWidth="1"/>
    <col min="9" max="9" width="3.42578125" style="5" customWidth="1"/>
    <col min="10" max="10" width="16.7109375" customWidth="1"/>
    <col min="11" max="11" width="14.42578125" customWidth="1"/>
  </cols>
  <sheetData>
    <row r="2" spans="2:39" ht="23.25" x14ac:dyDescent="0.35">
      <c r="B2" s="12" t="s">
        <v>0</v>
      </c>
    </row>
    <row r="3" spans="2:39" ht="26.45" customHeight="1" x14ac:dyDescent="0.25">
      <c r="B3" s="141" t="s">
        <v>1</v>
      </c>
      <c r="C3" s="141"/>
      <c r="D3" s="141"/>
      <c r="E3" s="141"/>
      <c r="F3" s="141"/>
      <c r="G3" s="141"/>
      <c r="H3" s="141"/>
      <c r="I3" s="141"/>
      <c r="J3" s="141"/>
    </row>
    <row r="4" spans="2:39" ht="15" customHeight="1" x14ac:dyDescent="0.25">
      <c r="B4" s="3"/>
    </row>
    <row r="5" spans="2:39" ht="18.75" x14ac:dyDescent="0.3">
      <c r="B5" s="22" t="s">
        <v>2</v>
      </c>
      <c r="C5" s="23"/>
      <c r="D5" s="23"/>
      <c r="E5" s="23"/>
      <c r="F5" s="23"/>
      <c r="G5" s="23"/>
      <c r="H5" s="23"/>
      <c r="I5" s="23"/>
      <c r="J5" s="32"/>
    </row>
    <row r="6" spans="2:39" ht="17.100000000000001" customHeight="1" x14ac:dyDescent="0.25">
      <c r="B6" s="24" t="s">
        <v>3</v>
      </c>
      <c r="C6" s="24" t="s">
        <v>4</v>
      </c>
      <c r="D6" s="24" t="s">
        <v>5</v>
      </c>
      <c r="E6" s="25" t="s">
        <v>6</v>
      </c>
      <c r="F6" s="25" t="s">
        <v>7</v>
      </c>
      <c r="G6" s="25" t="s">
        <v>8</v>
      </c>
      <c r="H6" s="26" t="s">
        <v>9</v>
      </c>
      <c r="I6" s="27"/>
      <c r="J6" s="33" t="s">
        <v>10</v>
      </c>
    </row>
    <row r="7" spans="2:39" s="3" customFormat="1" x14ac:dyDescent="0.25">
      <c r="B7" s="8" t="s">
        <v>11</v>
      </c>
      <c r="C7" s="28" t="s">
        <v>12</v>
      </c>
      <c r="D7" s="29">
        <f>'Measure 1 MHD ZEV Budget'!D13+'Measure 3 Energy Eff. Budget'!D13+'Measure 4 Food waste Budget'!D12+'Community Engagement Budget'!D9</f>
        <v>317259.95500000002</v>
      </c>
      <c r="E7" s="29">
        <f>'Measure 1 MHD ZEV Budget'!E13+'Measure 3 Energy Eff. Budget'!E13+'Measure 4 Food waste Budget'!E12+'Community Engagement Budget'!E9</f>
        <v>324953.89299999998</v>
      </c>
      <c r="F7" s="29">
        <f>'Measure 1 MHD ZEV Budget'!F13+'Measure 3 Energy Eff. Budget'!F13+'Measure 4 Food waste Budget'!F12+'Community Engagement Budget'!F9</f>
        <v>332917.11882999993</v>
      </c>
      <c r="G7" s="29">
        <f>'Measure 1 MHD ZEV Budget'!G13+'Measure 3 Energy Eff. Budget'!G13+'Measure 4 Food waste Budget'!G12+'Community Engagement Budget'!G9</f>
        <v>341159.05756404996</v>
      </c>
      <c r="H7" s="29">
        <f>'Measure 1 MHD ZEV Budget'!H13+'Measure 3 Energy Eff. Budget'!H13+'Measure 4 Food waste Budget'!H12+'Community Engagement Budget'!H9</f>
        <v>349689.48415379168</v>
      </c>
      <c r="I7" s="30"/>
      <c r="J7" s="29">
        <f>SUM(D7:I7)</f>
        <v>1665979.5085478416</v>
      </c>
      <c r="K7" s="13"/>
      <c r="L7"/>
      <c r="M7"/>
      <c r="N7"/>
      <c r="O7"/>
      <c r="P7"/>
      <c r="Q7"/>
      <c r="R7"/>
      <c r="S7"/>
      <c r="T7"/>
      <c r="U7"/>
      <c r="V7"/>
      <c r="W7"/>
      <c r="X7"/>
      <c r="Y7"/>
      <c r="Z7"/>
      <c r="AA7"/>
      <c r="AB7"/>
      <c r="AC7"/>
      <c r="AD7"/>
      <c r="AE7"/>
      <c r="AF7"/>
      <c r="AG7"/>
      <c r="AH7"/>
      <c r="AI7"/>
      <c r="AJ7"/>
      <c r="AK7"/>
      <c r="AL7"/>
      <c r="AM7"/>
    </row>
    <row r="8" spans="2:39" x14ac:dyDescent="0.25">
      <c r="B8" s="9"/>
      <c r="C8" s="28" t="s">
        <v>13</v>
      </c>
      <c r="D8" s="29">
        <f>'Measure 1 MHD ZEV Budget'!D18+'Measure 3 Energy Eff. Budget'!D17+'Measure 4 Food waste Budget'!D16+'Community Engagement Budget'!D12</f>
        <v>284042.8377115</v>
      </c>
      <c r="E8" s="29">
        <f>'Measure 1 MHD ZEV Budget'!E18+'Measure 3 Energy Eff. Budget'!E17+'Measure 4 Food waste Budget'!E16+'Community Engagement Budget'!E12</f>
        <v>290931.22040290001</v>
      </c>
      <c r="F8" s="29">
        <f>'Measure 1 MHD ZEV Budget'!F18+'Measure 3 Energy Eff. Budget'!F17+'Measure 4 Food waste Budget'!F16+'Community Engagement Budget'!F12</f>
        <v>298060.69648849894</v>
      </c>
      <c r="G8" s="29">
        <f>'Measure 1 MHD ZEV Budget'!G18+'Measure 3 Energy Eff. Budget'!G17+'Measure 4 Food waste Budget'!G16+'Community Engagement Budget'!G12</f>
        <v>305439.70423709392</v>
      </c>
      <c r="H8" s="29">
        <f>'Measure 1 MHD ZEV Budget'!H18+'Measure 3 Energy Eff. Budget'!H17+'Measure 4 Food waste Budget'!H16+'Community Engagement Budget'!H12</f>
        <v>313076.99516288971</v>
      </c>
      <c r="I8" s="30"/>
      <c r="J8" s="29">
        <f t="shared" ref="J8:J14" si="0">SUM(D8:I8)</f>
        <v>1491551.4540028828</v>
      </c>
    </row>
    <row r="9" spans="2:39" x14ac:dyDescent="0.25">
      <c r="B9" s="9"/>
      <c r="C9" s="28" t="s">
        <v>14</v>
      </c>
      <c r="D9" s="29">
        <f>'Measure 1 MHD ZEV Budget'!D21+'Measure 3 Energy Eff. Budget'!D20+'Measure 4 Food waste Budget'!D2+'Community Engagement Budget'!D15</f>
        <v>0</v>
      </c>
      <c r="E9" s="29">
        <f>'Measure 1 MHD ZEV Budget'!E21+'Measure 3 Energy Eff. Budget'!E20+'Measure 4 Food waste Budget'!E2+'Community Engagement Budget'!E15</f>
        <v>0</v>
      </c>
      <c r="F9" s="29">
        <f>'Measure 1 MHD ZEV Budget'!F21+'Measure 3 Energy Eff. Budget'!F20+'Measure 4 Food waste Budget'!F2+'Community Engagement Budget'!F15</f>
        <v>0</v>
      </c>
      <c r="G9" s="29">
        <f>'Measure 1 MHD ZEV Budget'!G21+'Measure 3 Energy Eff. Budget'!G20+'Measure 4 Food waste Budget'!G2+'Community Engagement Budget'!G15</f>
        <v>0</v>
      </c>
      <c r="H9" s="29">
        <f>'Measure 1 MHD ZEV Budget'!H21+'Measure 3 Energy Eff. Budget'!H20+'Measure 4 Food waste Budget'!H2+'Community Engagement Budget'!H15</f>
        <v>0</v>
      </c>
      <c r="I9" s="30"/>
      <c r="J9" s="29">
        <f t="shared" si="0"/>
        <v>0</v>
      </c>
    </row>
    <row r="10" spans="2:39" x14ac:dyDescent="0.25">
      <c r="B10" s="9"/>
      <c r="C10" s="28" t="s">
        <v>15</v>
      </c>
      <c r="D10" s="29">
        <f>'Measure 1 MHD ZEV Budget'!D24+'Measure 3 Energy Eff. Budget'!D23+'Measure 4 Food waste Budget'!D22+'Community Engagement Budget'!D18</f>
        <v>0</v>
      </c>
      <c r="E10" s="29">
        <f>'Measure 1 MHD ZEV Budget'!E24+'Measure 3 Energy Eff. Budget'!E23+'Measure 4 Food waste Budget'!E22+'Community Engagement Budget'!E18</f>
        <v>0</v>
      </c>
      <c r="F10" s="29">
        <f>'Measure 1 MHD ZEV Budget'!F24+'Measure 3 Energy Eff. Budget'!F23+'Measure 4 Food waste Budget'!F22+'Community Engagement Budget'!F18</f>
        <v>0</v>
      </c>
      <c r="G10" s="29">
        <f>'Measure 1 MHD ZEV Budget'!G24+'Measure 3 Energy Eff. Budget'!G23+'Measure 4 Food waste Budget'!G22+'Community Engagement Budget'!G18</f>
        <v>0</v>
      </c>
      <c r="H10" s="29">
        <f>'Measure 1 MHD ZEV Budget'!H24+'Measure 3 Energy Eff. Budget'!H23+'Measure 4 Food waste Budget'!H22+'Community Engagement Budget'!H18</f>
        <v>0</v>
      </c>
      <c r="I10" s="30"/>
      <c r="J10" s="29">
        <f t="shared" si="0"/>
        <v>0</v>
      </c>
    </row>
    <row r="11" spans="2:39" x14ac:dyDescent="0.25">
      <c r="B11" s="9"/>
      <c r="C11" s="28" t="s">
        <v>16</v>
      </c>
      <c r="D11" s="29">
        <f>'Measure 1 MHD ZEV Budget'!D27+'Measure 3 Energy Eff. Budget'!D26+'Measure 4 Food waste Budget'!D25+'Community Engagement Budget'!D21</f>
        <v>0</v>
      </c>
      <c r="E11" s="29">
        <f>'Measure 1 MHD ZEV Budget'!E27+'Measure 3 Energy Eff. Budget'!E26+'Measure 4 Food waste Budget'!E25+'Community Engagement Budget'!E21</f>
        <v>0</v>
      </c>
      <c r="F11" s="29">
        <f>'Measure 1 MHD ZEV Budget'!F27+'Measure 3 Energy Eff. Budget'!F26+'Measure 4 Food waste Budget'!F25+'Community Engagement Budget'!F21</f>
        <v>0</v>
      </c>
      <c r="G11" s="29">
        <f>'Measure 1 MHD ZEV Budget'!G27+'Measure 3 Energy Eff. Budget'!G26+'Measure 4 Food waste Budget'!G25+'Community Engagement Budget'!G21</f>
        <v>0</v>
      </c>
      <c r="H11" s="29">
        <f>'Measure 1 MHD ZEV Budget'!H27+'Measure 3 Energy Eff. Budget'!H26+'Measure 4 Food waste Budget'!H25+'Community Engagement Budget'!H21</f>
        <v>0</v>
      </c>
      <c r="I11" s="30"/>
      <c r="J11" s="29">
        <f t="shared" si="0"/>
        <v>0</v>
      </c>
    </row>
    <row r="12" spans="2:39" x14ac:dyDescent="0.25">
      <c r="B12" s="9"/>
      <c r="C12" s="28" t="s">
        <v>17</v>
      </c>
      <c r="D12" s="29">
        <f>'Measure 1 MHD ZEV Budget'!D30+'Measure 3 Energy Eff. Budget'!D30+'Measure 4 Food waste Budget'!D29+'Community Engagement Budget'!D24</f>
        <v>1648404</v>
      </c>
      <c r="E12" s="29">
        <f>'Measure 1 MHD ZEV Budget'!E30+'Measure 3 Energy Eff. Budget'!E30+'Measure 4 Food waste Budget'!E29+'Community Engagement Budget'!E24</f>
        <v>2103404</v>
      </c>
      <c r="F12" s="29">
        <f>'Measure 1 MHD ZEV Budget'!F30+'Measure 3 Energy Eff. Budget'!F30+'Measure 4 Food waste Budget'!F29+'Community Engagement Budget'!F24</f>
        <v>2178404</v>
      </c>
      <c r="G12" s="29">
        <f>'Measure 1 MHD ZEV Budget'!G30+'Measure 3 Energy Eff. Budget'!G30+'Measure 4 Food waste Budget'!G29+'Community Engagement Budget'!G24</f>
        <v>2028404</v>
      </c>
      <c r="H12" s="29">
        <f>'Measure 1 MHD ZEV Budget'!H30+'Measure 3 Energy Eff. Budget'!H30+'Measure 4 Food waste Budget'!H29+'Community Engagement Budget'!H24</f>
        <v>1728404</v>
      </c>
      <c r="I12" s="30"/>
      <c r="J12" s="29">
        <f t="shared" si="0"/>
        <v>9687020</v>
      </c>
    </row>
    <row r="13" spans="2:39" x14ac:dyDescent="0.25">
      <c r="B13" s="9"/>
      <c r="C13" s="28" t="s">
        <v>18</v>
      </c>
      <c r="D13" s="29">
        <f>'Measure 1 MHD ZEV Budget'!D34+'Measure 3 Energy Eff. Budget'!D34+'Measure 4 Food waste Budget'!D33+'Community Engagement Budget'!D28+'Measure 2 Idle reduc(Sub.CTDOT)'!D37+'Workforce Dev.(Subaward to OWS)'!D39</f>
        <v>31715908</v>
      </c>
      <c r="E13" s="29">
        <f>'Measure 1 MHD ZEV Budget'!E34+'Measure 3 Energy Eff. Budget'!E34+'Measure 4 Food waste Budget'!E33+'Community Engagement Budget'!E28+'Measure 2 Idle reduc(Sub.CTDOT)'!E37+'Workforce Dev.(Subaward to OWS)'!E39</f>
        <v>35918916</v>
      </c>
      <c r="F13" s="29">
        <f>'Measure 1 MHD ZEV Budget'!F34+'Measure 3 Energy Eff. Budget'!F34+'Measure 4 Food waste Budget'!F33+'Community Engagement Budget'!F28+'Measure 2 Idle reduc(Sub.CTDOT)'!F37+'Workforce Dev.(Subaward to OWS)'!F39</f>
        <v>25848800</v>
      </c>
      <c r="G13" s="29">
        <f>'Measure 1 MHD ZEV Budget'!G34+'Measure 3 Energy Eff. Budget'!G34+'Measure 4 Food waste Budget'!G33+'Community Engagement Budget'!G28+'Measure 2 Idle reduc(Sub.CTDOT)'!G37+'Workforce Dev.(Subaward to OWS)'!G39</f>
        <v>24848800</v>
      </c>
      <c r="H13" s="29">
        <f>'Measure 1 MHD ZEV Budget'!H34+'Measure 3 Energy Eff. Budget'!H34+'Measure 4 Food waste Budget'!H33+'Community Engagement Budget'!H28+'Measure 2 Idle reduc(Sub.CTDOT)'!H37+'Workforce Dev.(Subaward to OWS)'!H39</f>
        <v>21341191.760503795</v>
      </c>
      <c r="I13" s="30"/>
      <c r="J13" s="29">
        <f t="shared" si="0"/>
        <v>139673615.7605038</v>
      </c>
    </row>
    <row r="14" spans="2:39" x14ac:dyDescent="0.25">
      <c r="B14" s="10"/>
      <c r="C14" s="6" t="s">
        <v>19</v>
      </c>
      <c r="D14" s="41">
        <f>D13+D12+D11+D10+D9+D8+D7</f>
        <v>33965614.792711496</v>
      </c>
      <c r="E14" s="41">
        <f>E13+E12+E11+E10+E9+E8+E7</f>
        <v>38638205.113402896</v>
      </c>
      <c r="F14" s="41">
        <f>F13+F12+F11+F10+F9+F8+F7</f>
        <v>28658181.815318499</v>
      </c>
      <c r="G14" s="41">
        <f>G13+G12+G11+G10+G9+G8+G7</f>
        <v>27523802.761801142</v>
      </c>
      <c r="H14" s="41">
        <f>H13+H12+H11+H10+H9+H8+H7</f>
        <v>23732362.239820477</v>
      </c>
      <c r="I14" s="42"/>
      <c r="J14" s="41">
        <f t="shared" si="0"/>
        <v>152518166.7230545</v>
      </c>
    </row>
    <row r="15" spans="2:39" x14ac:dyDescent="0.25">
      <c r="B15" s="31"/>
      <c r="D15"/>
      <c r="E15"/>
      <c r="H15"/>
      <c r="I15"/>
      <c r="J15" s="7" t="s">
        <v>20</v>
      </c>
    </row>
    <row r="16" spans="2:39" s="57" customFormat="1" ht="20.100000000000001" customHeight="1" x14ac:dyDescent="0.25">
      <c r="B16" s="58"/>
      <c r="C16" s="59" t="s">
        <v>21</v>
      </c>
      <c r="D16" s="60">
        <f>'Measure 1 MHD ZEV Budget'!D39+'Measure 3 Energy Eff. Budget'!D39+'Measure 4 Food waste Budget'!D38+'Community Engagement Budget'!D33</f>
        <v>117164.10138149999</v>
      </c>
      <c r="E16" s="60">
        <f>'Measure 1 MHD ZEV Budget'!E39+'Measure 3 Energy Eff. Budget'!E39+'Measure 4 Food waste Budget'!E38+'Community Engagement Budget'!E33</f>
        <v>120005.47268490001</v>
      </c>
      <c r="F16" s="60">
        <f>'Measure 1 MHD ZEV Budget'!F39+'Measure 3 Energy Eff. Budget'!F39+'Measure 4 Food waste Budget'!F38+'Community Engagement Budget'!F33</f>
        <v>122946.29198391899</v>
      </c>
      <c r="G16" s="60">
        <f>'Measure 1 MHD ZEV Budget'!G39+'Measure 3 Energy Eff. Budget'!G39+'Measure 4 Food waste Budget'!G38+'Community Engagement Budget'!G33</f>
        <v>125990.03995840365</v>
      </c>
      <c r="H16" s="60">
        <f>'Measure 1 MHD ZEV Budget'!H39+'Measure 3 Energy Eff. Budget'!H39+'Measure 4 Food waste Budget'!H38+'Community Engagement Budget'!H33</f>
        <v>129140.32649799527</v>
      </c>
      <c r="I16" s="46"/>
      <c r="J16" s="60">
        <f>SUM(D16:H16)</f>
        <v>615246.2325067179</v>
      </c>
    </row>
    <row r="17" spans="2:10" x14ac:dyDescent="0.25">
      <c r="B17" s="61"/>
      <c r="D17"/>
      <c r="E17"/>
      <c r="H17"/>
      <c r="I17"/>
      <c r="J17" s="7" t="s">
        <v>20</v>
      </c>
    </row>
    <row r="18" spans="2:10" s="57" customFormat="1" ht="30.95" customHeight="1" x14ac:dyDescent="0.25">
      <c r="B18" s="62" t="s">
        <v>22</v>
      </c>
      <c r="C18" s="62"/>
      <c r="D18" s="56">
        <f>D14+D16</f>
        <v>34082778.894092999</v>
      </c>
      <c r="E18" s="56">
        <f>E14+E16</f>
        <v>38758210.586087793</v>
      </c>
      <c r="F18" s="56">
        <f>F14+F16</f>
        <v>28781128.107302416</v>
      </c>
      <c r="G18" s="56">
        <f>G14+G16</f>
        <v>27649792.801759545</v>
      </c>
      <c r="H18" s="56">
        <f>H14+H16</f>
        <v>23861502.566318471</v>
      </c>
      <c r="I18" s="55"/>
      <c r="J18" s="56">
        <f>J14+J16</f>
        <v>153133412.95556122</v>
      </c>
    </row>
    <row r="19" spans="2:10" s="1" customFormat="1" x14ac:dyDescent="0.25">
      <c r="B19" s="4"/>
      <c r="C19"/>
      <c r="D19" s="4"/>
      <c r="E19" s="2"/>
      <c r="F19"/>
      <c r="G19"/>
      <c r="H19" s="2"/>
      <c r="I19" s="5"/>
      <c r="J19"/>
    </row>
    <row r="20" spans="2:10" ht="15" customHeight="1" x14ac:dyDescent="0.25">
      <c r="B20" s="4"/>
    </row>
    <row r="21" spans="2:10" ht="15" customHeight="1" x14ac:dyDescent="0.25">
      <c r="B21" s="35" t="s">
        <v>23</v>
      </c>
      <c r="C21" s="36"/>
      <c r="D21" s="36"/>
      <c r="E21" s="144"/>
      <c r="F21" s="144"/>
      <c r="H21"/>
      <c r="I21"/>
    </row>
    <row r="22" spans="2:10" ht="29.1" customHeight="1" x14ac:dyDescent="0.25">
      <c r="B22" s="37" t="s">
        <v>24</v>
      </c>
      <c r="C22" s="37" t="s">
        <v>25</v>
      </c>
      <c r="D22" s="38" t="s">
        <v>26</v>
      </c>
      <c r="E22" s="145" t="s">
        <v>27</v>
      </c>
      <c r="F22" s="145"/>
      <c r="H22"/>
      <c r="I22"/>
    </row>
    <row r="23" spans="2:10" ht="45" x14ac:dyDescent="0.25">
      <c r="B23" s="39">
        <v>1</v>
      </c>
      <c r="C23" s="43" t="s">
        <v>85</v>
      </c>
      <c r="D23" s="44">
        <f>'Measure 1 MHD ZEV Budget'!J41</f>
        <v>72572806.451311186</v>
      </c>
      <c r="E23" s="142">
        <f>D23/D$29</f>
        <v>0.47391882052789841</v>
      </c>
      <c r="F23" s="142"/>
      <c r="H23"/>
      <c r="I23"/>
    </row>
    <row r="24" spans="2:10" ht="30" x14ac:dyDescent="0.25">
      <c r="B24" s="39">
        <v>2</v>
      </c>
      <c r="C24" s="45" t="s">
        <v>28</v>
      </c>
      <c r="D24" s="44">
        <f>'Measure 2 Idle reduc(Sub.CTDOT)'!J37</f>
        <v>33916984</v>
      </c>
      <c r="E24" s="142">
        <f t="shared" ref="E24:E27" si="1">D24/D$29</f>
        <v>0.22148650216424409</v>
      </c>
      <c r="F24" s="142"/>
      <c r="H24"/>
      <c r="I24"/>
    </row>
    <row r="25" spans="2:10" ht="45" x14ac:dyDescent="0.25">
      <c r="B25" s="39">
        <v>3</v>
      </c>
      <c r="C25" s="45" t="s">
        <v>29</v>
      </c>
      <c r="D25" s="44">
        <f>+'Measure 3 Energy Eff. Budget'!J41</f>
        <v>22953235.659357</v>
      </c>
      <c r="E25" s="142">
        <f>D25/D$29</f>
        <v>0.14989044661348955</v>
      </c>
      <c r="F25" s="142"/>
      <c r="H25"/>
      <c r="I25"/>
    </row>
    <row r="26" spans="2:10" ht="15" customHeight="1" x14ac:dyDescent="0.25">
      <c r="B26" s="39">
        <v>4</v>
      </c>
      <c r="C26" s="45" t="s">
        <v>30</v>
      </c>
      <c r="D26" s="44">
        <f>+'Measure 4 Food waste Budget'!J40</f>
        <v>18601386.844893061</v>
      </c>
      <c r="E26" s="142">
        <f t="shared" si="1"/>
        <v>0.12147177082960409</v>
      </c>
      <c r="F26" s="142"/>
      <c r="H26"/>
      <c r="I26"/>
    </row>
    <row r="27" spans="2:10" ht="15" customHeight="1" x14ac:dyDescent="0.25">
      <c r="B27" s="39">
        <v>5</v>
      </c>
      <c r="C27" s="45" t="s">
        <v>31</v>
      </c>
      <c r="D27" s="44">
        <f>+'Community Engagement Budget'!J35</f>
        <v>2587500</v>
      </c>
      <c r="E27" s="142">
        <f t="shared" si="1"/>
        <v>1.689703083121959E-2</v>
      </c>
      <c r="F27" s="142"/>
      <c r="H27"/>
      <c r="I27"/>
    </row>
    <row r="28" spans="2:10" ht="15" customHeight="1" x14ac:dyDescent="0.25">
      <c r="B28" s="39">
        <v>6</v>
      </c>
      <c r="C28" s="45" t="s">
        <v>32</v>
      </c>
      <c r="D28" s="44">
        <f>+'Workforce Dev.(Subaward to OWS)'!J39</f>
        <v>2501500</v>
      </c>
      <c r="E28" s="142">
        <f>D28/D$29</f>
        <v>1.6335429033544274E-2</v>
      </c>
      <c r="F28" s="142"/>
      <c r="H28"/>
      <c r="I28"/>
    </row>
    <row r="29" spans="2:10" ht="15" customHeight="1" x14ac:dyDescent="0.25">
      <c r="B29" s="40" t="s">
        <v>33</v>
      </c>
      <c r="C29" s="45"/>
      <c r="D29" s="44">
        <f>SUM(D23:D28)</f>
        <v>153133412.95556125</v>
      </c>
      <c r="E29" s="143">
        <f t="shared" ref="E29" si="2">SUM(E23:E28)</f>
        <v>0.99999999999999989</v>
      </c>
      <c r="F29" s="143"/>
      <c r="H29"/>
      <c r="I29"/>
    </row>
    <row r="30" spans="2:10" ht="15" customHeight="1" x14ac:dyDescent="0.25">
      <c r="H30"/>
      <c r="I30"/>
    </row>
  </sheetData>
  <mergeCells count="10">
    <mergeCell ref="B3:J3"/>
    <mergeCell ref="E27:F27"/>
    <mergeCell ref="E28:F28"/>
    <mergeCell ref="E29:F29"/>
    <mergeCell ref="E21:F21"/>
    <mergeCell ref="E22:F22"/>
    <mergeCell ref="E23:F23"/>
    <mergeCell ref="E24:F24"/>
    <mergeCell ref="E25:F25"/>
    <mergeCell ref="E26:F26"/>
  </mergeCells>
  <pageMargins left="0.7" right="0.7" top="0.75" bottom="0.75" header="0.3" footer="0.3"/>
  <pageSetup orientation="landscape"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CFBEF061-994A-491E-9E6F-D4F79E80F3BF}">
  <sheetPr codeName="Sheet11">
    <tabColor theme="9" tint="0.39997558519241921"/>
    <pageSetUpPr fitToPage="1"/>
  </sheetPr>
  <dimension ref="B2:AM41"/>
  <sheetViews>
    <sheetView showGridLines="0" topLeftCell="A12" zoomScale="85" zoomScaleNormal="85" workbookViewId="0">
      <selection activeCell="J29" sqref="J29"/>
    </sheetView>
  </sheetViews>
  <sheetFormatPr defaultColWidth="9.140625" defaultRowHeight="15" x14ac:dyDescent="0.25"/>
  <cols>
    <col min="1" max="1" width="3.140625" style="57" customWidth="1"/>
    <col min="2" max="2" width="10.140625" style="57" customWidth="1"/>
    <col min="3" max="3" width="46" style="57" customWidth="1"/>
    <col min="4" max="4" width="12.7109375" style="57" bestFit="1" customWidth="1"/>
    <col min="5" max="5" width="12.7109375" style="64" bestFit="1" customWidth="1"/>
    <col min="6" max="7" width="12.7109375" style="57" bestFit="1" customWidth="1"/>
    <col min="8" max="8" width="12.7109375" style="64" bestFit="1" customWidth="1"/>
    <col min="9" max="9" width="1.7109375" style="46" customWidth="1"/>
    <col min="10" max="10" width="12.85546875" style="57" customWidth="1"/>
    <col min="11" max="11" width="10.140625" style="57" customWidth="1"/>
    <col min="12" max="12" width="9.140625" style="57"/>
    <col min="13" max="13" width="11.5703125" style="57" bestFit="1" customWidth="1"/>
    <col min="14" max="16384" width="9.140625" style="57"/>
  </cols>
  <sheetData>
    <row r="2" spans="2:39" ht="23.25" x14ac:dyDescent="0.25">
      <c r="B2" s="63" t="s">
        <v>34</v>
      </c>
    </row>
    <row r="3" spans="2:39" x14ac:dyDescent="0.25">
      <c r="B3" s="65" t="s">
        <v>35</v>
      </c>
    </row>
    <row r="4" spans="2:39" x14ac:dyDescent="0.25">
      <c r="B4" s="65"/>
    </row>
    <row r="5" spans="2:39" ht="18.75" x14ac:dyDescent="0.25">
      <c r="B5" s="85" t="s">
        <v>2</v>
      </c>
      <c r="C5" s="86"/>
      <c r="D5" s="86"/>
      <c r="E5" s="86"/>
      <c r="F5" s="86"/>
      <c r="G5" s="86"/>
      <c r="H5" s="86"/>
      <c r="I5" s="86"/>
      <c r="J5" s="87"/>
    </row>
    <row r="6" spans="2:39" ht="30" x14ac:dyDescent="0.25">
      <c r="B6" s="88" t="s">
        <v>3</v>
      </c>
      <c r="C6" s="88" t="s">
        <v>4</v>
      </c>
      <c r="D6" s="88" t="s">
        <v>5</v>
      </c>
      <c r="E6" s="89" t="s">
        <v>6</v>
      </c>
      <c r="F6" s="89" t="s">
        <v>7</v>
      </c>
      <c r="G6" s="89" t="s">
        <v>8</v>
      </c>
      <c r="H6" s="90" t="s">
        <v>9</v>
      </c>
      <c r="I6" s="91"/>
      <c r="J6" s="92" t="s">
        <v>10</v>
      </c>
    </row>
    <row r="7" spans="2:39" s="65" customFormat="1" ht="30" x14ac:dyDescent="0.25">
      <c r="B7" s="93" t="s">
        <v>11</v>
      </c>
      <c r="C7" s="94" t="s">
        <v>36</v>
      </c>
      <c r="D7" s="95" t="s">
        <v>37</v>
      </c>
      <c r="E7" s="95" t="s">
        <v>37</v>
      </c>
      <c r="F7" s="95" t="s">
        <v>37</v>
      </c>
      <c r="G7" s="95"/>
      <c r="H7" s="95" t="s">
        <v>37</v>
      </c>
      <c r="I7" s="49"/>
      <c r="J7" s="96" t="s">
        <v>37</v>
      </c>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row>
    <row r="8" spans="2:39" ht="36.75" customHeight="1" x14ac:dyDescent="0.25">
      <c r="B8" s="97"/>
      <c r="C8" s="110" t="s">
        <v>93</v>
      </c>
      <c r="D8" s="99">
        <v>26691</v>
      </c>
      <c r="E8" s="99">
        <f t="shared" ref="E8:H10" si="0">D8*1.035</f>
        <v>27625.184999999998</v>
      </c>
      <c r="F8" s="99">
        <f t="shared" si="0"/>
        <v>28592.066474999996</v>
      </c>
      <c r="G8" s="99">
        <f t="shared" si="0"/>
        <v>29592.788801624993</v>
      </c>
      <c r="H8" s="99">
        <f t="shared" si="0"/>
        <v>30628.536409681867</v>
      </c>
      <c r="I8" s="100"/>
      <c r="J8" s="99">
        <f>SUM(D8:H8)</f>
        <v>143129.57668630686</v>
      </c>
    </row>
    <row r="9" spans="2:39" ht="30" x14ac:dyDescent="0.25">
      <c r="B9" s="97"/>
      <c r="C9" s="110" t="s">
        <v>95</v>
      </c>
      <c r="D9" s="99">
        <v>24219</v>
      </c>
      <c r="E9" s="99">
        <f t="shared" si="0"/>
        <v>25066.664999999997</v>
      </c>
      <c r="F9" s="99">
        <f t="shared" si="0"/>
        <v>25943.998274999994</v>
      </c>
      <c r="G9" s="99">
        <f t="shared" si="0"/>
        <v>26852.038214624994</v>
      </c>
      <c r="H9" s="99">
        <f t="shared" si="0"/>
        <v>27791.859552136866</v>
      </c>
      <c r="I9" s="49"/>
      <c r="J9" s="99">
        <f>SUM(D9:H9)</f>
        <v>129873.56104176184</v>
      </c>
    </row>
    <row r="10" spans="2:39" ht="30" x14ac:dyDescent="0.25">
      <c r="B10" s="97"/>
      <c r="C10" s="110" t="s">
        <v>96</v>
      </c>
      <c r="D10" s="99">
        <v>39598</v>
      </c>
      <c r="E10" s="99">
        <f t="shared" si="0"/>
        <v>40983.93</v>
      </c>
      <c r="F10" s="99">
        <f t="shared" si="0"/>
        <v>42418.367549999995</v>
      </c>
      <c r="G10" s="99">
        <f t="shared" si="0"/>
        <v>43903.010414249991</v>
      </c>
      <c r="H10" s="99">
        <f t="shared" si="0"/>
        <v>45439.615778748739</v>
      </c>
      <c r="I10" s="49"/>
      <c r="J10" s="99">
        <f>SUM(D10:H10)</f>
        <v>212342.92374299871</v>
      </c>
    </row>
    <row r="11" spans="2:39" ht="30" x14ac:dyDescent="0.25">
      <c r="B11" s="97"/>
      <c r="C11" s="110" t="s">
        <v>38</v>
      </c>
      <c r="D11" s="99">
        <v>0</v>
      </c>
      <c r="E11" s="99">
        <v>0</v>
      </c>
      <c r="F11" s="99">
        <v>0</v>
      </c>
      <c r="G11" s="99">
        <v>0</v>
      </c>
      <c r="H11" s="99">
        <v>0</v>
      </c>
      <c r="I11" s="49"/>
      <c r="J11" s="99">
        <f t="shared" ref="J11:J12" si="1">SUM(D11:H11)</f>
        <v>0</v>
      </c>
    </row>
    <row r="12" spans="2:39" ht="45" x14ac:dyDescent="0.25">
      <c r="B12" s="97"/>
      <c r="C12" s="110" t="s">
        <v>39</v>
      </c>
      <c r="D12" s="99">
        <v>0</v>
      </c>
      <c r="E12" s="99">
        <v>0</v>
      </c>
      <c r="F12" s="99">
        <v>0</v>
      </c>
      <c r="G12" s="99">
        <v>0</v>
      </c>
      <c r="H12" s="99">
        <v>0</v>
      </c>
      <c r="I12" s="49"/>
      <c r="J12" s="99">
        <f t="shared" si="1"/>
        <v>0</v>
      </c>
    </row>
    <row r="13" spans="2:39" x14ac:dyDescent="0.25">
      <c r="B13" s="97"/>
      <c r="C13" s="101" t="s">
        <v>12</v>
      </c>
      <c r="D13" s="102">
        <f>SUM(D8:D12)</f>
        <v>90508</v>
      </c>
      <c r="E13" s="102">
        <f t="shared" ref="E13:H13" si="2">SUM(E8:E12)</f>
        <v>93675.78</v>
      </c>
      <c r="F13" s="102">
        <f t="shared" si="2"/>
        <v>96954.432299999986</v>
      </c>
      <c r="G13" s="102">
        <f t="shared" si="2"/>
        <v>100347.83743049997</v>
      </c>
      <c r="H13" s="102">
        <f t="shared" si="2"/>
        <v>103860.01174056748</v>
      </c>
      <c r="I13" s="49"/>
      <c r="J13" s="102">
        <f>SUM(J8:J12)</f>
        <v>485346.06147106737</v>
      </c>
    </row>
    <row r="14" spans="2:39" x14ac:dyDescent="0.25">
      <c r="B14" s="97"/>
      <c r="C14" s="103" t="s">
        <v>40</v>
      </c>
      <c r="D14" s="104" t="s">
        <v>37</v>
      </c>
      <c r="E14" s="95"/>
      <c r="F14" s="95"/>
      <c r="G14" s="95"/>
      <c r="H14" s="95"/>
      <c r="I14" s="49"/>
      <c r="J14" s="96" t="s">
        <v>37</v>
      </c>
    </row>
    <row r="15" spans="2:39" x14ac:dyDescent="0.25">
      <c r="B15" s="97"/>
      <c r="C15" s="128" t="s">
        <v>41</v>
      </c>
      <c r="D15" s="99">
        <f t="shared" ref="D15:H17" si="3">D8*0.8953</f>
        <v>23896.452300000001</v>
      </c>
      <c r="E15" s="99">
        <f t="shared" si="3"/>
        <v>24732.828130499998</v>
      </c>
      <c r="F15" s="99">
        <f t="shared" si="3"/>
        <v>25598.477115067497</v>
      </c>
      <c r="G15" s="99">
        <f t="shared" si="3"/>
        <v>26494.423814094855</v>
      </c>
      <c r="H15" s="99">
        <f t="shared" si="3"/>
        <v>27421.728647588174</v>
      </c>
      <c r="I15" s="49"/>
      <c r="J15" s="99">
        <f>SUM(D15:H15)</f>
        <v>128143.91000725052</v>
      </c>
    </row>
    <row r="16" spans="2:39" x14ac:dyDescent="0.25">
      <c r="B16" s="97"/>
      <c r="C16" s="128" t="s">
        <v>42</v>
      </c>
      <c r="D16" s="99">
        <f t="shared" si="3"/>
        <v>21683.270700000001</v>
      </c>
      <c r="E16" s="99">
        <f t="shared" si="3"/>
        <v>22442.185174499999</v>
      </c>
      <c r="F16" s="99">
        <f t="shared" si="3"/>
        <v>23227.661655607495</v>
      </c>
      <c r="G16" s="99">
        <f t="shared" si="3"/>
        <v>24040.629813553758</v>
      </c>
      <c r="H16" s="99">
        <f t="shared" si="3"/>
        <v>24882.051857028135</v>
      </c>
      <c r="I16" s="49"/>
      <c r="J16" s="99">
        <f t="shared" ref="J16:J17" si="4">SUM(D16:H16)</f>
        <v>116275.79920068939</v>
      </c>
    </row>
    <row r="17" spans="2:13" x14ac:dyDescent="0.25">
      <c r="B17" s="97"/>
      <c r="C17" s="128" t="s">
        <v>43</v>
      </c>
      <c r="D17" s="99">
        <f t="shared" si="3"/>
        <v>35452.089399999997</v>
      </c>
      <c r="E17" s="99">
        <f t="shared" si="3"/>
        <v>36692.912529000001</v>
      </c>
      <c r="F17" s="99">
        <f t="shared" si="3"/>
        <v>37977.164467514995</v>
      </c>
      <c r="G17" s="99">
        <f t="shared" si="3"/>
        <v>39306.36522387802</v>
      </c>
      <c r="H17" s="99">
        <f t="shared" si="3"/>
        <v>40682.088006713748</v>
      </c>
      <c r="I17" s="49"/>
      <c r="J17" s="99">
        <f t="shared" si="4"/>
        <v>190110.61962710673</v>
      </c>
    </row>
    <row r="18" spans="2:13" x14ac:dyDescent="0.25">
      <c r="B18" s="97"/>
      <c r="C18" s="101" t="s">
        <v>13</v>
      </c>
      <c r="D18" s="102">
        <f>SUM(D15:D17)</f>
        <v>81031.812399999995</v>
      </c>
      <c r="E18" s="102">
        <f t="shared" ref="E18:J18" si="5">SUM(E15:E17)</f>
        <v>83867.925833999994</v>
      </c>
      <c r="F18" s="102">
        <f t="shared" si="5"/>
        <v>86803.303238189983</v>
      </c>
      <c r="G18" s="102">
        <f t="shared" si="5"/>
        <v>89841.418851526629</v>
      </c>
      <c r="H18" s="102">
        <f t="shared" si="5"/>
        <v>92985.86851133006</v>
      </c>
      <c r="I18" s="49"/>
      <c r="J18" s="102">
        <f t="shared" si="5"/>
        <v>434530.32883504662</v>
      </c>
      <c r="L18" s="82"/>
    </row>
    <row r="19" spans="2:13" x14ac:dyDescent="0.25">
      <c r="B19" s="97"/>
      <c r="C19" s="103" t="s">
        <v>44</v>
      </c>
      <c r="D19" s="104" t="s">
        <v>37</v>
      </c>
      <c r="E19" s="95"/>
      <c r="F19" s="95"/>
      <c r="G19" s="95"/>
      <c r="H19" s="95"/>
      <c r="I19" s="49"/>
      <c r="J19" s="96" t="s">
        <v>37</v>
      </c>
    </row>
    <row r="20" spans="2:13" x14ac:dyDescent="0.25">
      <c r="B20" s="97"/>
      <c r="C20" s="136" t="s">
        <v>45</v>
      </c>
      <c r="D20" s="99"/>
      <c r="E20" s="99"/>
      <c r="F20" s="99"/>
      <c r="G20" s="99"/>
      <c r="H20" s="99"/>
      <c r="I20" s="100"/>
      <c r="J20" s="99">
        <f>SUM(D20:H20)</f>
        <v>0</v>
      </c>
    </row>
    <row r="21" spans="2:13" x14ac:dyDescent="0.25">
      <c r="B21" s="97"/>
      <c r="C21" s="101" t="s">
        <v>14</v>
      </c>
      <c r="D21" s="102">
        <f>SUM(D20:D20)</f>
        <v>0</v>
      </c>
      <c r="E21" s="102">
        <f>SUM(E20:E20)</f>
        <v>0</v>
      </c>
      <c r="F21" s="102">
        <f>SUM(F20:F20)</f>
        <v>0</v>
      </c>
      <c r="G21" s="102">
        <f>SUM(G20:G20)</f>
        <v>0</v>
      </c>
      <c r="H21" s="102">
        <f>SUM(H20:H20)</f>
        <v>0</v>
      </c>
      <c r="I21" s="49"/>
      <c r="J21" s="102">
        <f>SUM(J20:J20)</f>
        <v>0</v>
      </c>
    </row>
    <row r="22" spans="2:13" x14ac:dyDescent="0.25">
      <c r="B22" s="97"/>
      <c r="C22" s="103" t="s">
        <v>46</v>
      </c>
      <c r="D22" s="99"/>
      <c r="E22" s="95"/>
      <c r="F22" s="95"/>
      <c r="G22" s="95"/>
      <c r="H22" s="95"/>
      <c r="I22" s="49"/>
      <c r="J22" s="99" t="s">
        <v>20</v>
      </c>
    </row>
    <row r="23" spans="2:13" x14ac:dyDescent="0.25">
      <c r="B23" s="97"/>
      <c r="C23" s="136" t="s">
        <v>45</v>
      </c>
      <c r="D23" s="99"/>
      <c r="E23" s="95"/>
      <c r="F23" s="95"/>
      <c r="G23" s="95"/>
      <c r="H23" s="95"/>
      <c r="I23" s="49"/>
      <c r="J23" s="99">
        <f>SUM(D23:H23)</f>
        <v>0</v>
      </c>
    </row>
    <row r="24" spans="2:13" x14ac:dyDescent="0.25">
      <c r="B24" s="97"/>
      <c r="C24" s="101" t="s">
        <v>15</v>
      </c>
      <c r="D24" s="105">
        <f>SUM(D23:D23)</f>
        <v>0</v>
      </c>
      <c r="E24" s="105">
        <f>SUM(E23:E23)</f>
        <v>0</v>
      </c>
      <c r="F24" s="105">
        <f>SUM(F23:F23)</f>
        <v>0</v>
      </c>
      <c r="G24" s="105">
        <f>SUM(G23:G23)</f>
        <v>0</v>
      </c>
      <c r="H24" s="105">
        <f>SUM(H23:H23)</f>
        <v>0</v>
      </c>
      <c r="I24" s="49"/>
      <c r="J24" s="102">
        <f>SUM(J23:J23)</f>
        <v>0</v>
      </c>
    </row>
    <row r="25" spans="2:13" x14ac:dyDescent="0.25">
      <c r="B25" s="97"/>
      <c r="C25" s="103" t="s">
        <v>47</v>
      </c>
      <c r="D25" s="104" t="s">
        <v>37</v>
      </c>
      <c r="E25" s="95"/>
      <c r="F25" s="95"/>
      <c r="G25" s="95"/>
      <c r="H25" s="95"/>
      <c r="I25" s="49"/>
      <c r="J25" s="99"/>
    </row>
    <row r="26" spans="2:13" x14ac:dyDescent="0.25">
      <c r="B26" s="97"/>
      <c r="C26" s="136" t="s">
        <v>45</v>
      </c>
      <c r="D26" s="99"/>
      <c r="E26" s="99"/>
      <c r="F26" s="99"/>
      <c r="G26" s="99"/>
      <c r="H26" s="99"/>
      <c r="I26" s="100"/>
      <c r="J26" s="99">
        <f t="shared" ref="J26:J35" si="6">SUM(D26:H26)</f>
        <v>0</v>
      </c>
    </row>
    <row r="27" spans="2:13" x14ac:dyDescent="0.25">
      <c r="B27" s="97"/>
      <c r="C27" s="101" t="s">
        <v>16</v>
      </c>
      <c r="D27" s="102">
        <f>SUM(D26:D26)</f>
        <v>0</v>
      </c>
      <c r="E27" s="102">
        <f>SUM(E26:E26)</f>
        <v>0</v>
      </c>
      <c r="F27" s="102">
        <f>SUM(F26:F26)</f>
        <v>0</v>
      </c>
      <c r="G27" s="102">
        <f>SUM(G26:G26)</f>
        <v>0</v>
      </c>
      <c r="H27" s="102">
        <f>SUM(H26:H26)</f>
        <v>0</v>
      </c>
      <c r="I27" s="49"/>
      <c r="J27" s="102">
        <f>SUM(J26:J26)</f>
        <v>0</v>
      </c>
    </row>
    <row r="28" spans="2:13" x14ac:dyDescent="0.25">
      <c r="B28" s="97"/>
      <c r="C28" s="103" t="s">
        <v>48</v>
      </c>
      <c r="D28" s="104" t="s">
        <v>37</v>
      </c>
      <c r="E28" s="95"/>
      <c r="F28" s="95"/>
      <c r="G28" s="95"/>
      <c r="H28" s="95"/>
      <c r="I28" s="49"/>
      <c r="J28" s="99"/>
    </row>
    <row r="29" spans="2:13" ht="90" x14ac:dyDescent="0.25">
      <c r="B29" s="97"/>
      <c r="C29" s="128" t="s">
        <v>97</v>
      </c>
      <c r="D29" s="99">
        <v>750000</v>
      </c>
      <c r="E29" s="99">
        <v>1055000</v>
      </c>
      <c r="F29" s="99">
        <v>1055000</v>
      </c>
      <c r="G29" s="99">
        <v>1055000</v>
      </c>
      <c r="H29" s="99">
        <v>1055000</v>
      </c>
      <c r="I29" s="100"/>
      <c r="J29" s="99">
        <f>SUM(D29:H29)</f>
        <v>4970000</v>
      </c>
    </row>
    <row r="30" spans="2:13" x14ac:dyDescent="0.25">
      <c r="B30" s="97"/>
      <c r="C30" s="101" t="s">
        <v>17</v>
      </c>
      <c r="D30" s="102">
        <f>SUM(D29:D29)</f>
        <v>750000</v>
      </c>
      <c r="E30" s="102">
        <f>SUM(E29:E29)</f>
        <v>1055000</v>
      </c>
      <c r="F30" s="102">
        <f>SUM(F29:F29)</f>
        <v>1055000</v>
      </c>
      <c r="G30" s="102">
        <f>SUM(G29:G29)</f>
        <v>1055000</v>
      </c>
      <c r="H30" s="102">
        <f>SUM(H29:H29)</f>
        <v>1055000</v>
      </c>
      <c r="I30" s="49"/>
      <c r="J30" s="102">
        <f>SUM(J29:J29)</f>
        <v>4970000</v>
      </c>
    </row>
    <row r="31" spans="2:13" x14ac:dyDescent="0.25">
      <c r="B31" s="97"/>
      <c r="C31" s="103" t="s">
        <v>49</v>
      </c>
      <c r="D31" s="104" t="s">
        <v>37</v>
      </c>
      <c r="E31" s="95"/>
      <c r="F31" s="95"/>
      <c r="G31" s="95"/>
      <c r="H31" s="95"/>
      <c r="I31" s="49"/>
      <c r="J31" s="99"/>
    </row>
    <row r="32" spans="2:13" ht="45" x14ac:dyDescent="0.25">
      <c r="B32" s="97"/>
      <c r="C32" s="110" t="s">
        <v>92</v>
      </c>
      <c r="D32" s="99"/>
      <c r="E32" s="106">
        <v>15000000</v>
      </c>
      <c r="F32" s="106">
        <v>15000000</v>
      </c>
      <c r="G32" s="106">
        <v>15000000</v>
      </c>
      <c r="H32" s="106">
        <v>15000000</v>
      </c>
      <c r="I32" s="49"/>
      <c r="J32" s="99">
        <f t="shared" si="6"/>
        <v>60000000</v>
      </c>
      <c r="M32" s="80"/>
    </row>
    <row r="33" spans="2:10" ht="45" x14ac:dyDescent="0.25">
      <c r="B33" s="97"/>
      <c r="C33" s="110" t="s">
        <v>94</v>
      </c>
      <c r="D33" s="99"/>
      <c r="E33" s="106">
        <v>1000000</v>
      </c>
      <c r="F33" s="106">
        <v>1000000</v>
      </c>
      <c r="G33" s="106">
        <v>1000000</v>
      </c>
      <c r="H33" s="106">
        <v>1000000</v>
      </c>
      <c r="I33" s="49"/>
      <c r="J33" s="99">
        <f t="shared" si="6"/>
        <v>4000000</v>
      </c>
    </row>
    <row r="34" spans="2:10" x14ac:dyDescent="0.25">
      <c r="B34" s="107"/>
      <c r="C34" s="101" t="s">
        <v>18</v>
      </c>
      <c r="D34" s="102">
        <f>SUM(D32:D33)</f>
        <v>0</v>
      </c>
      <c r="E34" s="102">
        <f>SUM(E32:E33)</f>
        <v>16000000</v>
      </c>
      <c r="F34" s="102">
        <f>SUM(F32:F33)</f>
        <v>16000000</v>
      </c>
      <c r="G34" s="102">
        <f>SUM(G32:G33)</f>
        <v>16000000</v>
      </c>
      <c r="H34" s="102">
        <f>SUM(H6:H33)</f>
        <v>18503691.760503795</v>
      </c>
      <c r="I34" s="49"/>
      <c r="J34" s="102">
        <f>SUM(J32:J33)</f>
        <v>64000000</v>
      </c>
    </row>
    <row r="35" spans="2:10" x14ac:dyDescent="0.25">
      <c r="B35" s="107"/>
      <c r="C35" s="101" t="s">
        <v>19</v>
      </c>
      <c r="D35" s="102">
        <f>SUM(D34,D30,D27,D24,D21,D18,D13)</f>
        <v>921539.81239999994</v>
      </c>
      <c r="E35" s="102">
        <f>SUM(E34,E30,E27,E24,E21,E18,E13)</f>
        <v>17232543.705834001</v>
      </c>
      <c r="F35" s="102">
        <f>SUM(F34,F30,F27,F24,F21,F18,F13)</f>
        <v>17238757.735538192</v>
      </c>
      <c r="G35" s="102">
        <f>SUM(G34,G30,G27,G24,G21,G18,G13)</f>
        <v>17245189.256282028</v>
      </c>
      <c r="H35" s="102">
        <f>SUM(H34,H30,H27,H24,H21,H18,H13)</f>
        <v>19755537.640755694</v>
      </c>
      <c r="I35" s="49"/>
      <c r="J35" s="102">
        <f t="shared" si="6"/>
        <v>72393568.150809914</v>
      </c>
    </row>
    <row r="36" spans="2:10" x14ac:dyDescent="0.25">
      <c r="B36" s="49"/>
      <c r="C36" s="49"/>
      <c r="D36" s="49"/>
      <c r="E36" s="49"/>
      <c r="F36" s="49"/>
      <c r="G36" s="49"/>
      <c r="H36" s="49"/>
      <c r="I36" s="49"/>
      <c r="J36" s="49" t="s">
        <v>20</v>
      </c>
    </row>
    <row r="37" spans="2:10" ht="30" x14ac:dyDescent="0.25">
      <c r="B37" s="93" t="s">
        <v>50</v>
      </c>
      <c r="C37" s="94" t="s">
        <v>50</v>
      </c>
      <c r="D37" s="96"/>
      <c r="E37" s="108"/>
      <c r="F37" s="96"/>
      <c r="G37" s="96"/>
      <c r="H37" s="108"/>
      <c r="I37" s="49"/>
      <c r="J37" s="99"/>
    </row>
    <row r="38" spans="2:10" x14ac:dyDescent="0.25">
      <c r="B38" s="97"/>
      <c r="C38" s="98" t="s">
        <v>51</v>
      </c>
      <c r="D38" s="106">
        <f>D13*0.3693</f>
        <v>33424.604400000004</v>
      </c>
      <c r="E38" s="106">
        <f>E13*0.3693</f>
        <v>34594.465554000002</v>
      </c>
      <c r="F38" s="106">
        <f>F13*0.3693</f>
        <v>35805.271848389995</v>
      </c>
      <c r="G38" s="106">
        <f>G13*0.3693</f>
        <v>37058.456363083642</v>
      </c>
      <c r="H38" s="106">
        <f>H13*0.3693</f>
        <v>38355.502335791571</v>
      </c>
      <c r="I38" s="49"/>
      <c r="J38" s="99">
        <f t="shared" ref="J38" si="7">SUM(D38:H38)</f>
        <v>179238.30050126521</v>
      </c>
    </row>
    <row r="39" spans="2:10" x14ac:dyDescent="0.25">
      <c r="B39" s="107"/>
      <c r="C39" s="101" t="s">
        <v>21</v>
      </c>
      <c r="D39" s="102">
        <f>SUM(D38:D38)</f>
        <v>33424.604400000004</v>
      </c>
      <c r="E39" s="102">
        <f>SUM(E38:E38)</f>
        <v>34594.465554000002</v>
      </c>
      <c r="F39" s="102">
        <f>SUM(F38:F38)</f>
        <v>35805.271848389995</v>
      </c>
      <c r="G39" s="102">
        <f>SUM(G38:G38)</f>
        <v>37058.456363083642</v>
      </c>
      <c r="H39" s="102">
        <f>SUM(H38:H38)</f>
        <v>38355.502335791571</v>
      </c>
      <c r="I39" s="49"/>
      <c r="J39" s="102">
        <f>SUM(J37:J38)</f>
        <v>179238.30050126521</v>
      </c>
    </row>
    <row r="40" spans="2:10" ht="15.75" thickBot="1" x14ac:dyDescent="0.3">
      <c r="B40" s="49"/>
      <c r="C40" s="49"/>
      <c r="D40" s="49"/>
      <c r="E40" s="49"/>
      <c r="F40" s="49"/>
      <c r="G40" s="49"/>
      <c r="H40" s="49"/>
      <c r="I40" s="49"/>
      <c r="J40" s="49" t="s">
        <v>20</v>
      </c>
    </row>
    <row r="41" spans="2:10" s="50" customFormat="1" ht="30.75" thickBot="1" x14ac:dyDescent="0.3">
      <c r="B41" s="47" t="s">
        <v>22</v>
      </c>
      <c r="C41" s="47"/>
      <c r="D41" s="48">
        <f>SUM(D39,D35)</f>
        <v>954964.41679999989</v>
      </c>
      <c r="E41" s="48">
        <f>SUM(E39,E35)</f>
        <v>17267138.171388</v>
      </c>
      <c r="F41" s="48">
        <f>SUM(F39,F35)</f>
        <v>17274563.007386584</v>
      </c>
      <c r="G41" s="48">
        <f>SUM(G39,G35)</f>
        <v>17282247.71264511</v>
      </c>
      <c r="H41" s="48">
        <f>SUM(H39,H35)</f>
        <v>19793893.143091485</v>
      </c>
      <c r="I41" s="49"/>
      <c r="J41" s="48">
        <f>SUM(J39,J35)</f>
        <v>72572806.451311186</v>
      </c>
    </row>
  </sheetData>
  <pageMargins left="0.7" right="0.7" top="0.75" bottom="0.75" header="0.3" footer="0.3"/>
  <pageSetup scale="97" fitToHeight="0" orientation="landscape" r:id="rId1"/>
  <ignoredErrors>
    <ignoredError sqref="J20 J26 J8" formulaRange="1"/>
  </ignoredErrors>
  <legacyDrawing r:id="rId2"/>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6257590D-4C23-44B0-B6B9-2EA12DF57FEF}">
  <sheetPr>
    <tabColor theme="9" tint="0.39997558519241921"/>
    <pageSetUpPr fitToPage="1"/>
  </sheetPr>
  <dimension ref="B2:AM37"/>
  <sheetViews>
    <sheetView showGridLines="0" topLeftCell="A9" zoomScale="85" zoomScaleNormal="85" workbookViewId="0">
      <selection activeCell="N28" sqref="N28"/>
    </sheetView>
  </sheetViews>
  <sheetFormatPr defaultColWidth="9.140625" defaultRowHeight="15" x14ac:dyDescent="0.25"/>
  <cols>
    <col min="1" max="1" width="3.140625" style="57" customWidth="1"/>
    <col min="2" max="2" width="11.42578125" style="57" customWidth="1"/>
    <col min="3" max="3" width="51.140625" style="57" customWidth="1"/>
    <col min="4" max="4" width="12.85546875" style="57" customWidth="1"/>
    <col min="5" max="5" width="18.140625" style="64" customWidth="1"/>
    <col min="6" max="6" width="12.7109375" style="57" customWidth="1"/>
    <col min="7" max="7" width="12.85546875" style="57" customWidth="1"/>
    <col min="8" max="8" width="13.42578125" style="64" customWidth="1"/>
    <col min="9" max="9" width="0.85546875" style="46" hidden="1" customWidth="1"/>
    <col min="10" max="10" width="14.42578125" style="57" customWidth="1"/>
    <col min="11" max="11" width="10.140625" style="57" customWidth="1"/>
    <col min="12" max="16384" width="9.140625" style="57"/>
  </cols>
  <sheetData>
    <row r="2" spans="2:39" ht="23.25" x14ac:dyDescent="0.25">
      <c r="B2" s="63" t="s">
        <v>52</v>
      </c>
    </row>
    <row r="3" spans="2:39" x14ac:dyDescent="0.25">
      <c r="B3" s="65" t="s">
        <v>35</v>
      </c>
    </row>
    <row r="4" spans="2:39" x14ac:dyDescent="0.25">
      <c r="B4" s="65"/>
    </row>
    <row r="5" spans="2:39" ht="18.75" x14ac:dyDescent="0.25">
      <c r="B5" s="66" t="s">
        <v>2</v>
      </c>
      <c r="C5" s="67"/>
      <c r="D5" s="67"/>
      <c r="E5" s="67"/>
      <c r="F5" s="67"/>
      <c r="G5" s="67"/>
      <c r="H5" s="67"/>
      <c r="I5" s="67"/>
      <c r="J5" s="68"/>
    </row>
    <row r="6" spans="2:39" x14ac:dyDescent="0.25">
      <c r="B6" s="69" t="s">
        <v>3</v>
      </c>
      <c r="C6" s="69" t="s">
        <v>4</v>
      </c>
      <c r="D6" s="69" t="s">
        <v>5</v>
      </c>
      <c r="E6" s="70" t="s">
        <v>6</v>
      </c>
      <c r="F6" s="70" t="s">
        <v>7</v>
      </c>
      <c r="G6" s="70" t="s">
        <v>8</v>
      </c>
      <c r="H6" s="71" t="s">
        <v>9</v>
      </c>
      <c r="I6" s="72"/>
      <c r="J6" s="73" t="s">
        <v>10</v>
      </c>
    </row>
    <row r="7" spans="2:39" s="65" customFormat="1" x14ac:dyDescent="0.25">
      <c r="B7" s="109" t="s">
        <v>11</v>
      </c>
      <c r="C7" s="103" t="s">
        <v>36</v>
      </c>
      <c r="D7" s="95" t="s">
        <v>37</v>
      </c>
      <c r="E7" s="95" t="s">
        <v>37</v>
      </c>
      <c r="F7" s="95" t="s">
        <v>37</v>
      </c>
      <c r="G7" s="95"/>
      <c r="H7" s="95" t="s">
        <v>37</v>
      </c>
      <c r="I7" s="49"/>
      <c r="J7" s="96" t="s">
        <v>37</v>
      </c>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row>
    <row r="8" spans="2:39" s="65" customFormat="1" x14ac:dyDescent="0.25">
      <c r="B8" s="138"/>
      <c r="C8" s="136" t="s">
        <v>45</v>
      </c>
      <c r="D8" s="99"/>
      <c r="E8" s="99"/>
      <c r="F8" s="99"/>
      <c r="G8" s="99"/>
      <c r="H8" s="99"/>
      <c r="I8" s="100">
        <v>450000</v>
      </c>
      <c r="J8" s="99">
        <f>SUM(D8:H8)</f>
        <v>0</v>
      </c>
      <c r="K8" s="57"/>
      <c r="L8" s="57"/>
      <c r="M8" s="57"/>
      <c r="N8" s="57"/>
      <c r="O8" s="57"/>
      <c r="P8" s="57"/>
      <c r="Q8" s="57"/>
      <c r="R8" s="57"/>
      <c r="S8" s="57"/>
      <c r="T8" s="57"/>
      <c r="U8" s="57"/>
      <c r="V8" s="57"/>
      <c r="W8" s="57"/>
      <c r="X8" s="57"/>
      <c r="Y8" s="57"/>
      <c r="Z8" s="57"/>
      <c r="AA8" s="57"/>
      <c r="AB8" s="57"/>
      <c r="AC8" s="57"/>
      <c r="AD8" s="57"/>
      <c r="AE8" s="57"/>
      <c r="AF8" s="57"/>
      <c r="AG8" s="57"/>
      <c r="AH8" s="57"/>
      <c r="AI8" s="57"/>
      <c r="AJ8" s="57"/>
      <c r="AK8" s="57"/>
      <c r="AL8" s="57"/>
      <c r="AM8" s="57"/>
    </row>
    <row r="9" spans="2:39" x14ac:dyDescent="0.25">
      <c r="B9" s="97"/>
      <c r="C9" s="101" t="s">
        <v>12</v>
      </c>
      <c r="D9" s="102">
        <f>SUM(D8:D8)</f>
        <v>0</v>
      </c>
      <c r="E9" s="102">
        <f t="shared" ref="E9:H9" si="0">SUM(E8:E8)</f>
        <v>0</v>
      </c>
      <c r="F9" s="102">
        <f t="shared" si="0"/>
        <v>0</v>
      </c>
      <c r="G9" s="102">
        <f t="shared" si="0"/>
        <v>0</v>
      </c>
      <c r="H9" s="102">
        <f t="shared" si="0"/>
        <v>0</v>
      </c>
      <c r="I9" s="49" t="e">
        <f>SUM(#REF!)</f>
        <v>#REF!</v>
      </c>
      <c r="J9" s="102">
        <f t="shared" ref="J9" si="1">SUM(J8:J8)</f>
        <v>0</v>
      </c>
    </row>
    <row r="10" spans="2:39" x14ac:dyDescent="0.25">
      <c r="B10" s="97"/>
      <c r="C10" s="103" t="s">
        <v>40</v>
      </c>
      <c r="D10" s="104" t="s">
        <v>37</v>
      </c>
      <c r="E10" s="95"/>
      <c r="F10" s="95"/>
      <c r="G10" s="95"/>
      <c r="H10" s="95"/>
      <c r="I10" s="49"/>
      <c r="J10" s="96" t="s">
        <v>37</v>
      </c>
    </row>
    <row r="11" spans="2:39" x14ac:dyDescent="0.25">
      <c r="B11" s="97"/>
      <c r="C11" s="136" t="s">
        <v>45</v>
      </c>
      <c r="D11" s="99"/>
      <c r="E11" s="99"/>
      <c r="F11" s="99">
        <v>0</v>
      </c>
      <c r="G11" s="99">
        <v>0</v>
      </c>
      <c r="H11" s="99">
        <v>0</v>
      </c>
      <c r="I11" s="49"/>
      <c r="J11" s="99">
        <f>SUM(D11:H11)</f>
        <v>0</v>
      </c>
      <c r="M11" s="82"/>
      <c r="N11" s="83"/>
      <c r="O11" s="83"/>
      <c r="P11" s="83"/>
      <c r="Q11" s="83"/>
    </row>
    <row r="12" spans="2:39" x14ac:dyDescent="0.25">
      <c r="B12" s="97"/>
      <c r="C12" s="101" t="s">
        <v>13</v>
      </c>
      <c r="D12" s="102">
        <f>SUM(D11:D11)</f>
        <v>0</v>
      </c>
      <c r="E12" s="102">
        <f t="shared" ref="E12:J12" si="2">SUM(E11:E11)</f>
        <v>0</v>
      </c>
      <c r="F12" s="102">
        <f t="shared" si="2"/>
        <v>0</v>
      </c>
      <c r="G12" s="102">
        <f t="shared" si="2"/>
        <v>0</v>
      </c>
      <c r="H12" s="102">
        <f t="shared" si="2"/>
        <v>0</v>
      </c>
      <c r="I12" s="49">
        <f t="shared" si="2"/>
        <v>0</v>
      </c>
      <c r="J12" s="102">
        <f t="shared" si="2"/>
        <v>0</v>
      </c>
    </row>
    <row r="13" spans="2:39" x14ac:dyDescent="0.25">
      <c r="B13" s="97"/>
      <c r="C13" s="103" t="s">
        <v>44</v>
      </c>
      <c r="D13" s="104" t="s">
        <v>37</v>
      </c>
      <c r="E13" s="95"/>
      <c r="F13" s="95"/>
      <c r="G13" s="95"/>
      <c r="H13" s="95"/>
      <c r="I13" s="49"/>
      <c r="J13" s="96" t="s">
        <v>37</v>
      </c>
    </row>
    <row r="14" spans="2:39" x14ac:dyDescent="0.25">
      <c r="B14" s="97"/>
      <c r="C14" s="110"/>
      <c r="D14" s="104"/>
      <c r="E14" s="95"/>
      <c r="F14" s="95"/>
      <c r="G14" s="95"/>
      <c r="H14" s="95"/>
      <c r="I14" s="49"/>
      <c r="J14" s="99"/>
    </row>
    <row r="15" spans="2:39" x14ac:dyDescent="0.25">
      <c r="B15" s="97"/>
      <c r="C15" s="101" t="s">
        <v>14</v>
      </c>
      <c r="D15" s="102">
        <f t="shared" ref="D15:H15" si="3">SUM(D14:D14)</f>
        <v>0</v>
      </c>
      <c r="E15" s="102">
        <f t="shared" si="3"/>
        <v>0</v>
      </c>
      <c r="F15" s="102">
        <f t="shared" si="3"/>
        <v>0</v>
      </c>
      <c r="G15" s="102">
        <f t="shared" si="3"/>
        <v>0</v>
      </c>
      <c r="H15" s="102">
        <f t="shared" si="3"/>
        <v>0</v>
      </c>
      <c r="I15" s="49"/>
      <c r="J15" s="102">
        <f>SUM(J14:J14)</f>
        <v>0</v>
      </c>
    </row>
    <row r="16" spans="2:39" x14ac:dyDescent="0.25">
      <c r="B16" s="97"/>
      <c r="C16" s="103" t="s">
        <v>46</v>
      </c>
      <c r="D16" s="99"/>
      <c r="E16" s="95"/>
      <c r="F16" s="95"/>
      <c r="G16" s="95"/>
      <c r="H16" s="95"/>
      <c r="I16" s="49"/>
      <c r="J16" s="99" t="s">
        <v>20</v>
      </c>
    </row>
    <row r="17" spans="2:13" x14ac:dyDescent="0.25">
      <c r="B17" s="97"/>
      <c r="C17" s="136" t="s">
        <v>45</v>
      </c>
      <c r="D17" s="99"/>
      <c r="E17" s="95"/>
      <c r="F17" s="95"/>
      <c r="G17" s="95"/>
      <c r="H17" s="95"/>
      <c r="I17" s="49"/>
      <c r="J17" s="99">
        <f>SUM(D17:H17)</f>
        <v>0</v>
      </c>
    </row>
    <row r="18" spans="2:13" x14ac:dyDescent="0.25">
      <c r="B18" s="97"/>
      <c r="C18" s="101" t="s">
        <v>15</v>
      </c>
      <c r="D18" s="105">
        <f>SUM(D17:D17)</f>
        <v>0</v>
      </c>
      <c r="E18" s="105">
        <f>SUM(E17:E17)</f>
        <v>0</v>
      </c>
      <c r="F18" s="105">
        <f>SUM(F17:F17)</f>
        <v>0</v>
      </c>
      <c r="G18" s="105">
        <f>SUM(G17:G17)</f>
        <v>0</v>
      </c>
      <c r="H18" s="105">
        <f>SUM(H17:H17)</f>
        <v>0</v>
      </c>
      <c r="I18" s="49"/>
      <c r="J18" s="102">
        <f>SUM(J17:J17)</f>
        <v>0</v>
      </c>
    </row>
    <row r="19" spans="2:13" x14ac:dyDescent="0.25">
      <c r="B19" s="97"/>
      <c r="C19" s="103" t="s">
        <v>47</v>
      </c>
      <c r="D19" s="104" t="s">
        <v>37</v>
      </c>
      <c r="E19" s="95"/>
      <c r="F19" s="95"/>
      <c r="G19" s="95"/>
      <c r="H19" s="95"/>
      <c r="I19" s="49"/>
      <c r="J19" s="99"/>
    </row>
    <row r="20" spans="2:13" x14ac:dyDescent="0.25">
      <c r="B20" s="97"/>
      <c r="C20" s="136" t="s">
        <v>45</v>
      </c>
      <c r="D20" s="99"/>
      <c r="E20" s="99"/>
      <c r="F20" s="99"/>
      <c r="G20" s="99"/>
      <c r="H20" s="99"/>
      <c r="I20" s="100">
        <v>5000</v>
      </c>
      <c r="J20" s="99">
        <f t="shared" ref="J20" si="4">SUM(D20:H20)</f>
        <v>0</v>
      </c>
    </row>
    <row r="21" spans="2:13" x14ac:dyDescent="0.25">
      <c r="B21" s="97"/>
      <c r="C21" s="101" t="s">
        <v>16</v>
      </c>
      <c r="D21" s="102">
        <f>SUM(D20:D20)</f>
        <v>0</v>
      </c>
      <c r="E21" s="102">
        <f>SUM(E20:E20)</f>
        <v>0</v>
      </c>
      <c r="F21" s="102">
        <f>SUM(F20:F20)</f>
        <v>0</v>
      </c>
      <c r="G21" s="102">
        <f>SUM(G20:G20)</f>
        <v>0</v>
      </c>
      <c r="H21" s="102">
        <f>SUM(H20:H20)</f>
        <v>0</v>
      </c>
      <c r="I21" s="49"/>
      <c r="J21" s="102">
        <f>SUM(J20:J20)</f>
        <v>0</v>
      </c>
    </row>
    <row r="22" spans="2:13" x14ac:dyDescent="0.25">
      <c r="B22" s="97"/>
      <c r="C22" s="103" t="s">
        <v>48</v>
      </c>
      <c r="D22" s="104" t="s">
        <v>37</v>
      </c>
      <c r="E22" s="95"/>
      <c r="F22" s="95"/>
      <c r="G22" s="95"/>
      <c r="H22" s="95"/>
      <c r="I22" s="49"/>
      <c r="J22" s="99"/>
    </row>
    <row r="23" spans="2:13" x14ac:dyDescent="0.25">
      <c r="B23" s="97"/>
      <c r="C23" s="136" t="s">
        <v>45</v>
      </c>
      <c r="D23" s="99"/>
      <c r="E23" s="135"/>
      <c r="F23" s="99"/>
      <c r="G23" s="99"/>
      <c r="H23" s="99"/>
      <c r="I23" s="100"/>
      <c r="J23" s="99"/>
      <c r="M23" s="57">
        <f>+E23/44</f>
        <v>0</v>
      </c>
    </row>
    <row r="24" spans="2:13" x14ac:dyDescent="0.25">
      <c r="B24" s="97"/>
      <c r="C24" s="101" t="s">
        <v>17</v>
      </c>
      <c r="D24" s="102">
        <f t="shared" ref="D24:J24" si="5">SUM(D23:D23)</f>
        <v>0</v>
      </c>
      <c r="E24" s="102">
        <f t="shared" si="5"/>
        <v>0</v>
      </c>
      <c r="F24" s="102">
        <f t="shared" si="5"/>
        <v>0</v>
      </c>
      <c r="G24" s="102">
        <f t="shared" si="5"/>
        <v>0</v>
      </c>
      <c r="H24" s="102">
        <f t="shared" si="5"/>
        <v>0</v>
      </c>
      <c r="I24" s="102">
        <f t="shared" si="5"/>
        <v>0</v>
      </c>
      <c r="J24" s="102">
        <f t="shared" si="5"/>
        <v>0</v>
      </c>
    </row>
    <row r="25" spans="2:13" x14ac:dyDescent="0.25">
      <c r="B25" s="97"/>
      <c r="C25" s="62" t="s">
        <v>53</v>
      </c>
      <c r="D25" s="104"/>
      <c r="E25" s="95"/>
      <c r="F25" s="95"/>
      <c r="G25" s="95"/>
      <c r="H25" s="95"/>
      <c r="I25" s="49"/>
      <c r="J25" s="99"/>
    </row>
    <row r="26" spans="2:13" x14ac:dyDescent="0.25">
      <c r="B26" s="97"/>
      <c r="C26" s="110" t="s">
        <v>88</v>
      </c>
      <c r="D26" s="104"/>
      <c r="E26" s="95"/>
      <c r="F26" s="99"/>
      <c r="G26" s="99"/>
      <c r="H26" s="99"/>
      <c r="I26" s="100"/>
      <c r="J26" s="99"/>
    </row>
    <row r="27" spans="2:13" ht="30" x14ac:dyDescent="0.25">
      <c r="B27" s="97"/>
      <c r="C27" s="127" t="s">
        <v>89</v>
      </c>
      <c r="D27" s="99">
        <f>100*235522</f>
        <v>23552200</v>
      </c>
      <c r="E27" s="99">
        <f>44*235522</f>
        <v>10362968</v>
      </c>
      <c r="F27" s="99"/>
      <c r="G27" s="99"/>
      <c r="H27" s="99"/>
      <c r="I27" s="100"/>
      <c r="J27" s="99">
        <f t="shared" ref="J27:J29" si="6">SUM(D27:H27)</f>
        <v>33915168</v>
      </c>
    </row>
    <row r="28" spans="2:13" ht="60" x14ac:dyDescent="0.25">
      <c r="B28" s="97"/>
      <c r="C28" s="127" t="s">
        <v>90</v>
      </c>
      <c r="D28" s="104">
        <v>908</v>
      </c>
      <c r="E28" s="95">
        <v>908</v>
      </c>
      <c r="F28" s="99"/>
      <c r="G28" s="99"/>
      <c r="H28" s="99"/>
      <c r="I28" s="100"/>
      <c r="J28" s="99">
        <f t="shared" si="6"/>
        <v>1816</v>
      </c>
    </row>
    <row r="29" spans="2:13" ht="75" x14ac:dyDescent="0.25">
      <c r="B29" s="97"/>
      <c r="C29" s="127" t="s">
        <v>91</v>
      </c>
      <c r="D29" s="99">
        <v>0</v>
      </c>
      <c r="E29" s="99">
        <v>0</v>
      </c>
      <c r="F29" s="99">
        <v>0</v>
      </c>
      <c r="G29" s="99">
        <v>0</v>
      </c>
      <c r="H29" s="99">
        <v>0</v>
      </c>
      <c r="I29" s="100"/>
      <c r="J29" s="99">
        <f t="shared" si="6"/>
        <v>0</v>
      </c>
    </row>
    <row r="30" spans="2:13" x14ac:dyDescent="0.25">
      <c r="B30" s="78"/>
      <c r="C30" s="101" t="s">
        <v>18</v>
      </c>
      <c r="D30" s="102">
        <f>SUM(D27:D29)</f>
        <v>23553108</v>
      </c>
      <c r="E30" s="102">
        <f t="shared" ref="E30:I30" si="7">SUM(E26:E29)</f>
        <v>10363876</v>
      </c>
      <c r="F30" s="102">
        <f t="shared" si="7"/>
        <v>0</v>
      </c>
      <c r="G30" s="102">
        <f t="shared" si="7"/>
        <v>0</v>
      </c>
      <c r="H30" s="102">
        <f t="shared" si="7"/>
        <v>0</v>
      </c>
      <c r="I30" s="102">
        <f t="shared" si="7"/>
        <v>0</v>
      </c>
      <c r="J30" s="102">
        <f>SUM(J26:J29)</f>
        <v>33916984</v>
      </c>
    </row>
    <row r="31" spans="2:13" x14ac:dyDescent="0.25">
      <c r="B31" s="78"/>
      <c r="C31" s="133" t="s">
        <v>19</v>
      </c>
      <c r="D31" s="102">
        <f>SUM(D30,D24,D21,D18,D15,D12,D9)</f>
        <v>23553108</v>
      </c>
      <c r="E31" s="102">
        <f>SUM(E30,E24,E21,E18,E15,E12,E9)</f>
        <v>10363876</v>
      </c>
      <c r="F31" s="102">
        <f>SUM(F30,F24,F21,F18,F15,F12,F9)</f>
        <v>0</v>
      </c>
      <c r="G31" s="102">
        <f>SUM(G30,G24,G21,G18,G15,G12,G9)</f>
        <v>0</v>
      </c>
      <c r="H31" s="102">
        <f>SUM(H30,H24,H21,H18,H15,H12,H9)</f>
        <v>0</v>
      </c>
      <c r="I31" s="49"/>
      <c r="J31" s="130">
        <f>SUM(D31:H31)</f>
        <v>33916984</v>
      </c>
    </row>
    <row r="32" spans="2:13" x14ac:dyDescent="0.25">
      <c r="B32" s="134"/>
      <c r="C32" s="49"/>
      <c r="D32" s="49"/>
      <c r="E32" s="49"/>
      <c r="F32" s="49"/>
      <c r="G32" s="49"/>
      <c r="H32" s="49"/>
      <c r="I32" s="49"/>
      <c r="J32" s="49" t="s">
        <v>20</v>
      </c>
    </row>
    <row r="33" spans="2:10" x14ac:dyDescent="0.25">
      <c r="B33" s="146" t="s">
        <v>50</v>
      </c>
      <c r="C33" s="94" t="s">
        <v>50</v>
      </c>
      <c r="D33" s="96"/>
      <c r="E33" s="96"/>
      <c r="F33" s="96"/>
      <c r="G33" s="96"/>
      <c r="H33" s="96"/>
      <c r="I33" s="49"/>
      <c r="J33" s="96" t="s">
        <v>20</v>
      </c>
    </row>
    <row r="34" spans="2:10" s="50" customFormat="1" x14ac:dyDescent="0.25">
      <c r="B34" s="146"/>
      <c r="C34" s="136" t="s">
        <v>45</v>
      </c>
      <c r="D34" s="104"/>
      <c r="E34" s="95"/>
      <c r="F34" s="95"/>
      <c r="G34" s="95"/>
      <c r="H34" s="95"/>
      <c r="I34" s="49"/>
      <c r="J34" s="99">
        <f>SUM(D34:H34)</f>
        <v>0</v>
      </c>
    </row>
    <row r="35" spans="2:10" x14ac:dyDescent="0.25">
      <c r="B35" s="147"/>
      <c r="C35" s="101" t="s">
        <v>21</v>
      </c>
      <c r="D35" s="102">
        <f>SUM(D34:D34)</f>
        <v>0</v>
      </c>
      <c r="E35" s="102">
        <f>SUM(E34:E34)</f>
        <v>0</v>
      </c>
      <c r="F35" s="102">
        <f>SUM(F34:F34)</f>
        <v>0</v>
      </c>
      <c r="G35" s="102">
        <f>SUM(G34:G34)</f>
        <v>0</v>
      </c>
      <c r="H35" s="102">
        <f>SUM(H34:H34)</f>
        <v>0</v>
      </c>
      <c r="I35" s="49"/>
      <c r="J35" s="102">
        <f t="shared" ref="J35" si="8">SUM(D35:H35)</f>
        <v>0</v>
      </c>
    </row>
    <row r="36" spans="2:10" ht="15.75" thickBot="1" x14ac:dyDescent="0.3">
      <c r="C36" s="49"/>
      <c r="D36" s="49"/>
      <c r="E36" s="49"/>
      <c r="F36" s="49"/>
      <c r="G36" s="49"/>
      <c r="H36" s="49"/>
      <c r="I36" s="49"/>
      <c r="J36" s="49" t="s">
        <v>20</v>
      </c>
    </row>
    <row r="37" spans="2:10" ht="30.75" thickBot="1" x14ac:dyDescent="0.3">
      <c r="B37" s="47" t="s">
        <v>22</v>
      </c>
      <c r="C37" s="47"/>
      <c r="D37" s="48">
        <f>SUM(D35,D31)</f>
        <v>23553108</v>
      </c>
      <c r="E37" s="48">
        <f t="shared" ref="E37:J37" si="9">SUM(E35,E31)</f>
        <v>10363876</v>
      </c>
      <c r="F37" s="48">
        <f t="shared" si="9"/>
        <v>0</v>
      </c>
      <c r="G37" s="48">
        <f t="shared" si="9"/>
        <v>0</v>
      </c>
      <c r="H37" s="48">
        <f t="shared" si="9"/>
        <v>0</v>
      </c>
      <c r="I37" s="49">
        <f t="shared" si="9"/>
        <v>0</v>
      </c>
      <c r="J37" s="48">
        <f t="shared" si="9"/>
        <v>33916984</v>
      </c>
    </row>
  </sheetData>
  <mergeCells count="1">
    <mergeCell ref="B33:B35"/>
  </mergeCells>
  <pageMargins left="0.7" right="0.7" top="0.75" bottom="0.75" header="0.3" footer="0.3"/>
  <pageSetup scale="89" fitToHeight="0" orientation="landscape" r:id="rId1"/>
  <ignoredErrors>
    <ignoredError sqref="J20" formulaRange="1"/>
  </ignoredErrors>
  <legacyDrawing r:id="rId2"/>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7A634C37-1548-4AC3-B53B-961AC359D6B3}">
  <sheetPr>
    <tabColor theme="9" tint="0.39997558519241921"/>
    <pageSetUpPr fitToPage="1"/>
  </sheetPr>
  <dimension ref="B2:AM41"/>
  <sheetViews>
    <sheetView showGridLines="0" tabSelected="1" zoomScale="85" zoomScaleNormal="85" workbookViewId="0">
      <selection activeCell="R18" sqref="R18"/>
    </sheetView>
  </sheetViews>
  <sheetFormatPr defaultColWidth="9.140625" defaultRowHeight="15" x14ac:dyDescent="0.25"/>
  <cols>
    <col min="1" max="1" width="3.140625" style="57" customWidth="1"/>
    <col min="2" max="2" width="10" style="57" customWidth="1"/>
    <col min="3" max="3" width="46.85546875" style="57" customWidth="1"/>
    <col min="4" max="4" width="12.7109375" style="57" customWidth="1"/>
    <col min="5" max="5" width="12.42578125" style="64" customWidth="1"/>
    <col min="6" max="6" width="12.85546875" style="57" customWidth="1"/>
    <col min="7" max="7" width="12.42578125" style="57" customWidth="1"/>
    <col min="8" max="8" width="12.7109375" style="64" customWidth="1"/>
    <col min="9" max="9" width="0.85546875" style="46" customWidth="1"/>
    <col min="10" max="10" width="12.7109375" style="57" bestFit="1" customWidth="1"/>
    <col min="11" max="11" width="10.140625" style="57" customWidth="1"/>
    <col min="12" max="12" width="13.28515625" style="57" bestFit="1" customWidth="1"/>
    <col min="13" max="16384" width="9.140625" style="57"/>
  </cols>
  <sheetData>
    <row r="2" spans="2:39" ht="23.25" x14ac:dyDescent="0.25">
      <c r="B2" s="63" t="s">
        <v>54</v>
      </c>
    </row>
    <row r="3" spans="2:39" x14ac:dyDescent="0.25">
      <c r="B3" s="122" t="s">
        <v>35</v>
      </c>
    </row>
    <row r="4" spans="2:39" x14ac:dyDescent="0.25">
      <c r="B4" s="65"/>
    </row>
    <row r="5" spans="2:39" ht="18.75" x14ac:dyDescent="0.25">
      <c r="B5" s="66" t="s">
        <v>2</v>
      </c>
      <c r="C5" s="67"/>
      <c r="D5" s="67"/>
      <c r="E5" s="67"/>
      <c r="F5" s="67"/>
      <c r="G5" s="67"/>
      <c r="H5" s="67"/>
      <c r="I5" s="67"/>
      <c r="J5" s="68"/>
    </row>
    <row r="6" spans="2:39" ht="30" x14ac:dyDescent="0.25">
      <c r="B6" s="69" t="s">
        <v>3</v>
      </c>
      <c r="C6" s="69" t="s">
        <v>4</v>
      </c>
      <c r="D6" s="69" t="s">
        <v>5</v>
      </c>
      <c r="E6" s="70" t="s">
        <v>6</v>
      </c>
      <c r="F6" s="70" t="s">
        <v>7</v>
      </c>
      <c r="G6" s="70" t="s">
        <v>8</v>
      </c>
      <c r="H6" s="71" t="s">
        <v>9</v>
      </c>
      <c r="I6" s="72"/>
      <c r="J6" s="73" t="s">
        <v>10</v>
      </c>
    </row>
    <row r="7" spans="2:39" s="65" customFormat="1" x14ac:dyDescent="0.25">
      <c r="B7" s="81" t="s">
        <v>11</v>
      </c>
      <c r="C7" s="75" t="s">
        <v>36</v>
      </c>
      <c r="D7" s="76" t="s">
        <v>37</v>
      </c>
      <c r="E7" s="76" t="s">
        <v>37</v>
      </c>
      <c r="F7" s="76" t="s">
        <v>37</v>
      </c>
      <c r="G7" s="76"/>
      <c r="H7" s="76" t="s">
        <v>37</v>
      </c>
      <c r="I7" s="46"/>
      <c r="J7" s="77" t="s">
        <v>37</v>
      </c>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row>
    <row r="8" spans="2:39" x14ac:dyDescent="0.25">
      <c r="B8" s="78"/>
      <c r="C8" s="110" t="s">
        <v>55</v>
      </c>
      <c r="D8" s="99">
        <f t="shared" ref="D8:G8" si="0">74891.85</f>
        <v>74891.850000000006</v>
      </c>
      <c r="E8" s="99">
        <f t="shared" si="0"/>
        <v>74891.850000000006</v>
      </c>
      <c r="F8" s="99">
        <f t="shared" si="0"/>
        <v>74891.850000000006</v>
      </c>
      <c r="G8" s="99">
        <f t="shared" si="0"/>
        <v>74891.850000000006</v>
      </c>
      <c r="H8" s="99">
        <f>74891.87</f>
        <v>74891.87</v>
      </c>
      <c r="I8" s="100">
        <v>450000</v>
      </c>
      <c r="J8" s="99">
        <f>SUM(D8:H8)</f>
        <v>374459.27</v>
      </c>
    </row>
    <row r="9" spans="2:39" ht="30" x14ac:dyDescent="0.25">
      <c r="B9" s="78"/>
      <c r="C9" s="110" t="s">
        <v>56</v>
      </c>
      <c r="D9" s="99">
        <f t="shared" ref="D9:H9" si="1">(90165.22)*0.25</f>
        <v>22541.305</v>
      </c>
      <c r="E9" s="99">
        <f t="shared" si="1"/>
        <v>22541.305</v>
      </c>
      <c r="F9" s="99">
        <f t="shared" si="1"/>
        <v>22541.305</v>
      </c>
      <c r="G9" s="99">
        <f t="shared" si="1"/>
        <v>22541.305</v>
      </c>
      <c r="H9" s="99">
        <f t="shared" si="1"/>
        <v>22541.305</v>
      </c>
      <c r="I9" s="49"/>
      <c r="J9" s="99">
        <f>SUM(D9:H9)</f>
        <v>112706.52499999999</v>
      </c>
    </row>
    <row r="10" spans="2:39" ht="30" x14ac:dyDescent="0.25">
      <c r="B10" s="78"/>
      <c r="C10" s="110" t="s">
        <v>57</v>
      </c>
      <c r="D10" s="99">
        <v>0</v>
      </c>
      <c r="E10" s="99">
        <v>0</v>
      </c>
      <c r="F10" s="99">
        <v>0</v>
      </c>
      <c r="G10" s="99">
        <v>0</v>
      </c>
      <c r="H10" s="99">
        <v>0</v>
      </c>
      <c r="I10" s="49"/>
      <c r="J10" s="99">
        <v>0</v>
      </c>
    </row>
    <row r="11" spans="2:39" ht="30" x14ac:dyDescent="0.25">
      <c r="B11" s="78"/>
      <c r="C11" s="110" t="s">
        <v>58</v>
      </c>
      <c r="D11" s="99">
        <v>0</v>
      </c>
      <c r="E11" s="99">
        <v>0</v>
      </c>
      <c r="F11" s="99">
        <v>0</v>
      </c>
      <c r="G11" s="99">
        <v>0</v>
      </c>
      <c r="H11" s="99">
        <v>0</v>
      </c>
      <c r="I11" s="49"/>
      <c r="J11" s="99">
        <v>0</v>
      </c>
    </row>
    <row r="12" spans="2:39" x14ac:dyDescent="0.25">
      <c r="B12" s="78"/>
      <c r="C12" s="110" t="s">
        <v>59</v>
      </c>
      <c r="D12" s="99">
        <v>0</v>
      </c>
      <c r="E12" s="99">
        <v>0</v>
      </c>
      <c r="F12" s="99">
        <v>0</v>
      </c>
      <c r="G12" s="99">
        <v>0</v>
      </c>
      <c r="H12" s="99">
        <v>0</v>
      </c>
      <c r="I12" s="49"/>
      <c r="J12" s="99">
        <v>0</v>
      </c>
    </row>
    <row r="13" spans="2:39" x14ac:dyDescent="0.25">
      <c r="B13" s="78"/>
      <c r="C13" s="101" t="s">
        <v>12</v>
      </c>
      <c r="D13" s="102">
        <f t="shared" ref="D13:J13" si="2">SUM(D8:D9)</f>
        <v>97433.154999999999</v>
      </c>
      <c r="E13" s="102">
        <f t="shared" si="2"/>
        <v>97433.154999999999</v>
      </c>
      <c r="F13" s="102">
        <f t="shared" si="2"/>
        <v>97433.154999999999</v>
      </c>
      <c r="G13" s="102">
        <f t="shared" si="2"/>
        <v>97433.154999999999</v>
      </c>
      <c r="H13" s="102">
        <f t="shared" si="2"/>
        <v>97433.174999999988</v>
      </c>
      <c r="I13" s="49">
        <f t="shared" si="2"/>
        <v>450000</v>
      </c>
      <c r="J13" s="102">
        <f t="shared" si="2"/>
        <v>487165.79500000004</v>
      </c>
    </row>
    <row r="14" spans="2:39" x14ac:dyDescent="0.25">
      <c r="B14" s="78"/>
      <c r="C14" s="103" t="s">
        <v>40</v>
      </c>
      <c r="D14" s="104" t="s">
        <v>37</v>
      </c>
      <c r="E14" s="95"/>
      <c r="F14" s="95"/>
      <c r="G14" s="95"/>
      <c r="H14" s="95"/>
      <c r="I14" s="49"/>
      <c r="J14" s="96" t="s">
        <v>37</v>
      </c>
    </row>
    <row r="15" spans="2:39" ht="30" x14ac:dyDescent="0.25">
      <c r="B15" s="78"/>
      <c r="C15" s="128" t="s">
        <v>60</v>
      </c>
      <c r="D15" s="99">
        <f t="shared" ref="D15:H16" si="3">D8*0.8953</f>
        <v>67050.673305000004</v>
      </c>
      <c r="E15" s="99">
        <f t="shared" si="3"/>
        <v>67050.673305000004</v>
      </c>
      <c r="F15" s="99">
        <f t="shared" si="3"/>
        <v>67050.673305000004</v>
      </c>
      <c r="G15" s="99">
        <f t="shared" si="3"/>
        <v>67050.673305000004</v>
      </c>
      <c r="H15" s="99">
        <f t="shared" si="3"/>
        <v>67050.691210999998</v>
      </c>
      <c r="I15" s="49"/>
      <c r="J15" s="99">
        <f>SUM(D15:H15)</f>
        <v>335253.38443099998</v>
      </c>
    </row>
    <row r="16" spans="2:39" ht="30" x14ac:dyDescent="0.25">
      <c r="B16" s="78"/>
      <c r="C16" s="128" t="s">
        <v>61</v>
      </c>
      <c r="D16" s="99">
        <f t="shared" si="3"/>
        <v>20181.2303665</v>
      </c>
      <c r="E16" s="99">
        <f t="shared" si="3"/>
        <v>20181.2303665</v>
      </c>
      <c r="F16" s="99">
        <f t="shared" si="3"/>
        <v>20181.2303665</v>
      </c>
      <c r="G16" s="99">
        <f t="shared" si="3"/>
        <v>20181.2303665</v>
      </c>
      <c r="H16" s="99">
        <f t="shared" si="3"/>
        <v>20181.2303665</v>
      </c>
      <c r="I16" s="49"/>
      <c r="J16" s="99">
        <f t="shared" ref="J16" si="4">SUM(D16:H16)</f>
        <v>100906.15183250001</v>
      </c>
    </row>
    <row r="17" spans="2:12" x14ac:dyDescent="0.25">
      <c r="B17" s="78"/>
      <c r="C17" s="59" t="s">
        <v>13</v>
      </c>
      <c r="D17" s="102">
        <f t="shared" ref="D17:J17" si="5">SUM(D15:D16)</f>
        <v>87231.903671500011</v>
      </c>
      <c r="E17" s="102">
        <f t="shared" si="5"/>
        <v>87231.903671500011</v>
      </c>
      <c r="F17" s="102">
        <f t="shared" si="5"/>
        <v>87231.903671500011</v>
      </c>
      <c r="G17" s="102">
        <f t="shared" si="5"/>
        <v>87231.903671500011</v>
      </c>
      <c r="H17" s="102">
        <f t="shared" si="5"/>
        <v>87231.921577500005</v>
      </c>
      <c r="I17" s="49">
        <f t="shared" si="5"/>
        <v>0</v>
      </c>
      <c r="J17" s="102">
        <f t="shared" si="5"/>
        <v>436159.53626349999</v>
      </c>
    </row>
    <row r="18" spans="2:12" x14ac:dyDescent="0.25">
      <c r="B18" s="78"/>
      <c r="C18" s="62" t="s">
        <v>44</v>
      </c>
      <c r="D18" s="104" t="s">
        <v>37</v>
      </c>
      <c r="E18" s="95"/>
      <c r="F18" s="95"/>
      <c r="G18" s="95"/>
      <c r="H18" s="95"/>
      <c r="I18" s="49"/>
      <c r="J18" s="96" t="s">
        <v>37</v>
      </c>
    </row>
    <row r="19" spans="2:12" x14ac:dyDescent="0.25">
      <c r="B19" s="78"/>
      <c r="C19" s="136" t="s">
        <v>45</v>
      </c>
      <c r="D19" s="104"/>
      <c r="E19" s="95"/>
      <c r="F19" s="95"/>
      <c r="G19" s="95"/>
      <c r="H19" s="95"/>
      <c r="I19" s="49"/>
      <c r="J19" s="99">
        <f t="shared" ref="J19" si="6">SUM(D19:H19)</f>
        <v>0</v>
      </c>
    </row>
    <row r="20" spans="2:12" x14ac:dyDescent="0.25">
      <c r="B20" s="78"/>
      <c r="C20" s="59" t="s">
        <v>14</v>
      </c>
      <c r="D20" s="102">
        <f>SUM(D19:D19)</f>
        <v>0</v>
      </c>
      <c r="E20" s="102">
        <f>SUM(E19:E19)</f>
        <v>0</v>
      </c>
      <c r="F20" s="102">
        <f>SUM(F19:F19)</f>
        <v>0</v>
      </c>
      <c r="G20" s="102">
        <f>SUM(G19:G19)</f>
        <v>0</v>
      </c>
      <c r="H20" s="102">
        <f>SUM(H19:H19)</f>
        <v>0</v>
      </c>
      <c r="I20" s="49"/>
      <c r="J20" s="102">
        <f>SUM(D20:H20)</f>
        <v>0</v>
      </c>
    </row>
    <row r="21" spans="2:12" x14ac:dyDescent="0.25">
      <c r="B21" s="78"/>
      <c r="C21" s="62" t="s">
        <v>46</v>
      </c>
      <c r="D21" s="99"/>
      <c r="E21" s="95"/>
      <c r="F21" s="95"/>
      <c r="G21" s="95"/>
      <c r="H21" s="95"/>
      <c r="I21" s="49"/>
      <c r="J21" s="99" t="s">
        <v>20</v>
      </c>
    </row>
    <row r="22" spans="2:12" x14ac:dyDescent="0.25">
      <c r="B22" s="78"/>
      <c r="C22" s="136" t="s">
        <v>45</v>
      </c>
      <c r="D22" s="99"/>
      <c r="E22" s="95"/>
      <c r="F22" s="95"/>
      <c r="G22" s="95"/>
      <c r="H22" s="95"/>
      <c r="I22" s="49"/>
      <c r="J22" s="99">
        <f>SUM(D22:H22)</f>
        <v>0</v>
      </c>
    </row>
    <row r="23" spans="2:12" x14ac:dyDescent="0.25">
      <c r="B23" s="78"/>
      <c r="C23" s="59" t="s">
        <v>15</v>
      </c>
      <c r="D23" s="105">
        <f>SUM(D22:D22)</f>
        <v>0</v>
      </c>
      <c r="E23" s="105">
        <f>SUM(E22:E22)</f>
        <v>0</v>
      </c>
      <c r="F23" s="105">
        <f>SUM(F22:F22)</f>
        <v>0</v>
      </c>
      <c r="G23" s="105">
        <f>SUM(G22:G22)</f>
        <v>0</v>
      </c>
      <c r="H23" s="105">
        <f>SUM(H22:H22)</f>
        <v>0</v>
      </c>
      <c r="I23" s="49"/>
      <c r="J23" s="102">
        <f t="shared" ref="J23:J33" si="7">SUM(D23:H23)</f>
        <v>0</v>
      </c>
    </row>
    <row r="24" spans="2:12" x14ac:dyDescent="0.25">
      <c r="B24" s="78"/>
      <c r="C24" s="62" t="s">
        <v>47</v>
      </c>
      <c r="D24" s="104" t="s">
        <v>37</v>
      </c>
      <c r="E24" s="95"/>
      <c r="F24" s="95"/>
      <c r="G24" s="95"/>
      <c r="H24" s="95"/>
      <c r="I24" s="49"/>
      <c r="J24" s="99"/>
    </row>
    <row r="25" spans="2:12" x14ac:dyDescent="0.25">
      <c r="B25" s="78"/>
      <c r="C25" s="136" t="s">
        <v>45</v>
      </c>
      <c r="D25" s="99"/>
      <c r="E25" s="99"/>
      <c r="F25" s="99"/>
      <c r="G25" s="99"/>
      <c r="H25" s="99"/>
      <c r="I25" s="100">
        <v>5000</v>
      </c>
      <c r="J25" s="99">
        <f t="shared" si="7"/>
        <v>0</v>
      </c>
    </row>
    <row r="26" spans="2:12" x14ac:dyDescent="0.25">
      <c r="B26" s="78"/>
      <c r="C26" s="59" t="s">
        <v>16</v>
      </c>
      <c r="D26" s="102">
        <f>SUM(D25:D25)</f>
        <v>0</v>
      </c>
      <c r="E26" s="102">
        <f>SUM(E25:E25)</f>
        <v>0</v>
      </c>
      <c r="F26" s="102">
        <f>SUM(F25:F25)</f>
        <v>0</v>
      </c>
      <c r="G26" s="102">
        <f>SUM(G25:G25)</f>
        <v>0</v>
      </c>
      <c r="H26" s="102">
        <f>SUM(H25:H25)</f>
        <v>0</v>
      </c>
      <c r="I26" s="49"/>
      <c r="J26" s="102">
        <f t="shared" si="7"/>
        <v>0</v>
      </c>
    </row>
    <row r="27" spans="2:12" x14ac:dyDescent="0.25">
      <c r="B27" s="78"/>
      <c r="C27" s="62" t="s">
        <v>48</v>
      </c>
      <c r="D27" s="104" t="s">
        <v>37</v>
      </c>
      <c r="E27" s="95"/>
      <c r="F27" s="95"/>
      <c r="G27" s="95"/>
      <c r="H27" s="95"/>
      <c r="I27" s="49"/>
      <c r="J27" s="99"/>
    </row>
    <row r="28" spans="2:12" ht="30" x14ac:dyDescent="0.25">
      <c r="B28" s="78"/>
      <c r="C28" s="137" t="s">
        <v>62</v>
      </c>
      <c r="D28" s="99">
        <f t="shared" ref="D28:H29" si="8">0.15*D32</f>
        <v>150000</v>
      </c>
      <c r="E28" s="99">
        <f t="shared" si="8"/>
        <v>300000</v>
      </c>
      <c r="F28" s="99">
        <f t="shared" si="8"/>
        <v>450000</v>
      </c>
      <c r="G28" s="99">
        <f t="shared" si="8"/>
        <v>300000</v>
      </c>
      <c r="H28" s="99">
        <f t="shared" si="8"/>
        <v>150000</v>
      </c>
      <c r="I28" s="100">
        <v>5106000</v>
      </c>
      <c r="J28" s="99">
        <f>SUM(D28:H28)</f>
        <v>1350000</v>
      </c>
    </row>
    <row r="29" spans="2:12" ht="30" x14ac:dyDescent="0.25">
      <c r="B29" s="78"/>
      <c r="C29" s="137" t="s">
        <v>63</v>
      </c>
      <c r="D29" s="99">
        <f t="shared" si="8"/>
        <v>375000</v>
      </c>
      <c r="E29" s="99">
        <f t="shared" si="8"/>
        <v>375000</v>
      </c>
      <c r="F29" s="99">
        <f t="shared" si="8"/>
        <v>300000</v>
      </c>
      <c r="G29" s="99">
        <f t="shared" si="8"/>
        <v>300000</v>
      </c>
      <c r="H29" s="99">
        <f t="shared" si="8"/>
        <v>150000</v>
      </c>
      <c r="I29" s="100">
        <v>22500000</v>
      </c>
      <c r="J29" s="99">
        <f t="shared" si="7"/>
        <v>1500000</v>
      </c>
    </row>
    <row r="30" spans="2:12" x14ac:dyDescent="0.25">
      <c r="B30" s="78"/>
      <c r="C30" s="59" t="s">
        <v>64</v>
      </c>
      <c r="D30" s="102">
        <f>SUM(D28:D29)</f>
        <v>525000</v>
      </c>
      <c r="E30" s="102">
        <f>SUM(E28:E29)</f>
        <v>675000</v>
      </c>
      <c r="F30" s="102">
        <f>SUM(F28:F29)</f>
        <v>750000</v>
      </c>
      <c r="G30" s="102">
        <f>SUM(G28:G29)</f>
        <v>600000</v>
      </c>
      <c r="H30" s="102">
        <f>SUM(H28:H29)</f>
        <v>300000</v>
      </c>
      <c r="I30" s="49"/>
      <c r="J30" s="102">
        <f t="shared" si="7"/>
        <v>2850000</v>
      </c>
    </row>
    <row r="31" spans="2:12" x14ac:dyDescent="0.25">
      <c r="B31" s="78"/>
      <c r="C31" s="62" t="s">
        <v>53</v>
      </c>
      <c r="D31" s="104" t="s">
        <v>37</v>
      </c>
      <c r="E31" s="95"/>
      <c r="F31" s="95"/>
      <c r="G31" s="95"/>
      <c r="H31" s="95"/>
      <c r="I31" s="49"/>
      <c r="J31" s="99"/>
    </row>
    <row r="32" spans="2:12" ht="75" x14ac:dyDescent="0.25">
      <c r="B32" s="78"/>
      <c r="C32" s="137" t="s">
        <v>65</v>
      </c>
      <c r="D32" s="99">
        <v>1000000</v>
      </c>
      <c r="E32" s="99">
        <v>2000000</v>
      </c>
      <c r="F32" s="99">
        <v>3000000</v>
      </c>
      <c r="G32" s="99">
        <v>2000000</v>
      </c>
      <c r="H32" s="99">
        <v>1000000</v>
      </c>
      <c r="I32" s="49"/>
      <c r="J32" s="99">
        <f>SUM(D32:H32)</f>
        <v>9000000</v>
      </c>
      <c r="L32" s="80"/>
    </row>
    <row r="33" spans="2:12" ht="75" x14ac:dyDescent="0.25">
      <c r="B33" s="78"/>
      <c r="C33" s="137" t="s">
        <v>66</v>
      </c>
      <c r="D33" s="99">
        <v>2500000</v>
      </c>
      <c r="E33" s="99">
        <v>2500000</v>
      </c>
      <c r="F33" s="99">
        <v>2000000</v>
      </c>
      <c r="G33" s="99">
        <v>2000000</v>
      </c>
      <c r="H33" s="99">
        <v>1000000</v>
      </c>
      <c r="I33" s="100">
        <v>375000</v>
      </c>
      <c r="J33" s="99">
        <f t="shared" si="7"/>
        <v>10000000</v>
      </c>
      <c r="L33" s="80"/>
    </row>
    <row r="34" spans="2:12" x14ac:dyDescent="0.25">
      <c r="B34" s="79"/>
      <c r="C34" s="59" t="s">
        <v>18</v>
      </c>
      <c r="D34" s="102">
        <f>SUM(D32:D33)</f>
        <v>3500000</v>
      </c>
      <c r="E34" s="102">
        <f>SUM(E32:E33)</f>
        <v>4500000</v>
      </c>
      <c r="F34" s="102">
        <f>SUM(F32:F33)</f>
        <v>5000000</v>
      </c>
      <c r="G34" s="102">
        <f>SUM(G32:G33)</f>
        <v>4000000</v>
      </c>
      <c r="H34" s="102">
        <f>SUM(H32:H33)</f>
        <v>2000000</v>
      </c>
      <c r="I34" s="49"/>
      <c r="J34" s="102">
        <f>SUM(D34:H34)</f>
        <v>19000000</v>
      </c>
    </row>
    <row r="35" spans="2:12" x14ac:dyDescent="0.25">
      <c r="B35" s="79"/>
      <c r="C35" s="59" t="s">
        <v>19</v>
      </c>
      <c r="D35" s="102">
        <f>SUM(D34,D30,D26,D23,D20,D17,D13)</f>
        <v>4209665.0586714996</v>
      </c>
      <c r="E35" s="102">
        <f>SUM(E34,E30,E26,E23,E20,E17,E13)</f>
        <v>5359665.0586715005</v>
      </c>
      <c r="F35" s="102">
        <f>SUM(F34,F30,F26,F23,F20,F17,F13)</f>
        <v>5934665.0586715005</v>
      </c>
      <c r="G35" s="102">
        <f>SUM(G34,G30,G26,G23,G20,G17,G13)</f>
        <v>4784665.0586715005</v>
      </c>
      <c r="H35" s="102">
        <f>SUM(H34,H30,H26,H23,H20,H17,H13)</f>
        <v>2484665.0965775</v>
      </c>
      <c r="I35" s="49"/>
      <c r="J35" s="102">
        <f>SUM(D35:H35)</f>
        <v>22773325.331263501</v>
      </c>
    </row>
    <row r="36" spans="2:12" x14ac:dyDescent="0.25">
      <c r="D36" s="49"/>
      <c r="E36" s="49"/>
      <c r="F36" s="49"/>
      <c r="G36" s="49"/>
      <c r="H36" s="49"/>
      <c r="I36" s="49"/>
      <c r="J36" s="49" t="s">
        <v>20</v>
      </c>
    </row>
    <row r="37" spans="2:12" ht="30" x14ac:dyDescent="0.25">
      <c r="B37" s="74" t="s">
        <v>50</v>
      </c>
      <c r="C37" s="75" t="s">
        <v>50</v>
      </c>
      <c r="D37" s="96"/>
      <c r="E37" s="96"/>
      <c r="F37" s="96"/>
      <c r="G37" s="96"/>
      <c r="H37" s="96"/>
      <c r="I37" s="49"/>
      <c r="J37" s="96" t="s">
        <v>20</v>
      </c>
    </row>
    <row r="38" spans="2:12" x14ac:dyDescent="0.25">
      <c r="B38" s="78"/>
      <c r="C38" s="98" t="s">
        <v>67</v>
      </c>
      <c r="D38" s="99">
        <f>D13*0.3693</f>
        <v>35982.064141499999</v>
      </c>
      <c r="E38" s="99">
        <f>E13*0.3693</f>
        <v>35982.064141499999</v>
      </c>
      <c r="F38" s="99">
        <f>F13*0.3693</f>
        <v>35982.064141499999</v>
      </c>
      <c r="G38" s="99">
        <f>G13*0.3693</f>
        <v>35982.064141499999</v>
      </c>
      <c r="H38" s="99">
        <f>H13*0.3693</f>
        <v>35982.071527499997</v>
      </c>
      <c r="I38" s="49"/>
      <c r="J38" s="99">
        <f>SUM(D38:H38)</f>
        <v>179910.32809349999</v>
      </c>
    </row>
    <row r="39" spans="2:12" x14ac:dyDescent="0.25">
      <c r="B39" s="79"/>
      <c r="C39" s="59" t="s">
        <v>21</v>
      </c>
      <c r="D39" s="102">
        <f>SUM(D38:D38)</f>
        <v>35982.064141499999</v>
      </c>
      <c r="E39" s="102">
        <f>SUM(E38:E38)</f>
        <v>35982.064141499999</v>
      </c>
      <c r="F39" s="102">
        <f>SUM(F38:F38)</f>
        <v>35982.064141499999</v>
      </c>
      <c r="G39" s="102">
        <f>SUM(G38:G38)</f>
        <v>35982.064141499999</v>
      </c>
      <c r="H39" s="102">
        <f>SUM(H38:H38)</f>
        <v>35982.071527499997</v>
      </c>
      <c r="I39" s="49"/>
      <c r="J39" s="102">
        <f t="shared" ref="J39" si="9">SUM(D39:H39)</f>
        <v>179910.32809349999</v>
      </c>
    </row>
    <row r="40" spans="2:12" ht="15.75" thickBot="1" x14ac:dyDescent="0.3">
      <c r="D40" s="49"/>
      <c r="E40" s="49"/>
      <c r="F40" s="49"/>
      <c r="G40" s="49"/>
      <c r="H40" s="49"/>
      <c r="I40" s="49"/>
      <c r="J40" s="49" t="s">
        <v>20</v>
      </c>
    </row>
    <row r="41" spans="2:12" s="50" customFormat="1" ht="30.75" thickBot="1" x14ac:dyDescent="0.3">
      <c r="B41" s="47" t="s">
        <v>22</v>
      </c>
      <c r="C41" s="47"/>
      <c r="D41" s="48">
        <f>SUM(D39,D35)</f>
        <v>4245647.1228129994</v>
      </c>
      <c r="E41" s="48">
        <f t="shared" ref="E41:J41" si="10">SUM(E39,E35)</f>
        <v>5395647.1228130003</v>
      </c>
      <c r="F41" s="48">
        <f t="shared" si="10"/>
        <v>5970647.1228130003</v>
      </c>
      <c r="G41" s="48">
        <f t="shared" si="10"/>
        <v>4820647.1228130003</v>
      </c>
      <c r="H41" s="48">
        <f t="shared" si="10"/>
        <v>2520647.1681050002</v>
      </c>
      <c r="I41" s="49">
        <f t="shared" si="10"/>
        <v>0</v>
      </c>
      <c r="J41" s="48">
        <f t="shared" si="10"/>
        <v>22953235.659357</v>
      </c>
    </row>
  </sheetData>
  <pageMargins left="0.7" right="0.7" top="0.75" bottom="0.75" header="0.3" footer="0.3"/>
  <pageSetup scale="89" fitToHeight="0" orientation="landscape" r:id="rId1"/>
  <ignoredErrors>
    <ignoredError sqref="J8 J25 J29 J33" formulaRange="1"/>
  </ignoredErrors>
  <legacyDrawing r:id="rId2"/>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3ADB205E-D3D6-4035-B8ED-4AAC4F0D547E}">
  <sheetPr>
    <tabColor theme="9" tint="0.39997558519241921"/>
    <pageSetUpPr fitToPage="1"/>
  </sheetPr>
  <dimension ref="B2:AM40"/>
  <sheetViews>
    <sheetView showGridLines="0" topLeftCell="C1" zoomScale="85" zoomScaleNormal="85" workbookViewId="0">
      <selection activeCell="L48" sqref="L48"/>
    </sheetView>
  </sheetViews>
  <sheetFormatPr defaultColWidth="9.140625" defaultRowHeight="15" x14ac:dyDescent="0.25"/>
  <cols>
    <col min="1" max="1" width="3.140625" style="57" customWidth="1"/>
    <col min="2" max="2" width="11.140625" style="57" customWidth="1"/>
    <col min="3" max="3" width="85" style="57" bestFit="1" customWidth="1"/>
    <col min="4" max="4" width="13.28515625" style="57" customWidth="1"/>
    <col min="5" max="5" width="13.140625" style="64" customWidth="1"/>
    <col min="6" max="6" width="13.140625" style="57" customWidth="1"/>
    <col min="7" max="7" width="12.28515625" style="57" bestFit="1" customWidth="1"/>
    <col min="8" max="8" width="12.85546875" style="64" customWidth="1"/>
    <col min="9" max="9" width="0.85546875" style="46" customWidth="1"/>
    <col min="10" max="10" width="14.42578125" style="57" customWidth="1"/>
    <col min="11" max="11" width="10.140625" style="57" customWidth="1"/>
    <col min="12" max="16384" width="9.140625" style="57"/>
  </cols>
  <sheetData>
    <row r="2" spans="2:39" ht="23.25" x14ac:dyDescent="0.25">
      <c r="B2" s="63" t="s">
        <v>68</v>
      </c>
    </row>
    <row r="3" spans="2:39" x14ac:dyDescent="0.25">
      <c r="B3" s="122" t="s">
        <v>35</v>
      </c>
    </row>
    <row r="4" spans="2:39" x14ac:dyDescent="0.25">
      <c r="B4" s="65"/>
    </row>
    <row r="5" spans="2:39" ht="18.75" x14ac:dyDescent="0.25">
      <c r="B5" s="66" t="s">
        <v>2</v>
      </c>
      <c r="C5" s="67"/>
      <c r="D5" s="67"/>
      <c r="E5" s="67"/>
      <c r="F5" s="67"/>
      <c r="G5" s="67"/>
      <c r="H5" s="67"/>
      <c r="I5" s="67"/>
      <c r="J5" s="68"/>
    </row>
    <row r="6" spans="2:39" x14ac:dyDescent="0.25">
      <c r="B6" s="69" t="s">
        <v>3</v>
      </c>
      <c r="C6" s="69" t="s">
        <v>4</v>
      </c>
      <c r="D6" s="69" t="s">
        <v>5</v>
      </c>
      <c r="E6" s="70" t="s">
        <v>6</v>
      </c>
      <c r="F6" s="70" t="s">
        <v>7</v>
      </c>
      <c r="G6" s="70" t="s">
        <v>8</v>
      </c>
      <c r="H6" s="71" t="s">
        <v>9</v>
      </c>
      <c r="I6" s="72"/>
      <c r="J6" s="73" t="s">
        <v>10</v>
      </c>
    </row>
    <row r="7" spans="2:39" s="65" customFormat="1" x14ac:dyDescent="0.25">
      <c r="B7" s="81" t="s">
        <v>11</v>
      </c>
      <c r="C7" s="94" t="s">
        <v>36</v>
      </c>
      <c r="D7" s="95" t="s">
        <v>37</v>
      </c>
      <c r="E7" s="95" t="s">
        <v>37</v>
      </c>
      <c r="F7" s="95" t="s">
        <v>37</v>
      </c>
      <c r="G7" s="95"/>
      <c r="H7" s="95" t="s">
        <v>37</v>
      </c>
      <c r="I7" s="49"/>
      <c r="J7" s="96" t="s">
        <v>37</v>
      </c>
      <c r="K7" s="57"/>
      <c r="L7" s="57"/>
      <c r="M7" s="57"/>
      <c r="N7" s="57"/>
      <c r="O7" s="57"/>
      <c r="P7" s="57"/>
      <c r="Q7" s="57"/>
      <c r="R7" s="57"/>
      <c r="S7" s="57"/>
      <c r="T7" s="57"/>
      <c r="U7" s="57"/>
      <c r="V7" s="57"/>
      <c r="W7" s="57"/>
      <c r="X7" s="57"/>
      <c r="Y7" s="57"/>
      <c r="Z7" s="57"/>
      <c r="AA7" s="57"/>
      <c r="AB7" s="57"/>
      <c r="AC7" s="57"/>
      <c r="AD7" s="57"/>
      <c r="AE7" s="57"/>
      <c r="AF7" s="57"/>
      <c r="AG7" s="57"/>
      <c r="AH7" s="57"/>
      <c r="AI7" s="57"/>
      <c r="AJ7" s="57"/>
      <c r="AK7" s="57"/>
      <c r="AL7" s="57"/>
      <c r="AM7" s="57"/>
    </row>
    <row r="8" spans="2:39" x14ac:dyDescent="0.25">
      <c r="B8" s="78"/>
      <c r="C8" s="110" t="s">
        <v>69</v>
      </c>
      <c r="D8" s="99">
        <f>2486.9*26</f>
        <v>64659.4</v>
      </c>
      <c r="E8" s="99">
        <f t="shared" ref="E8:H9" si="0">D8*1.035</f>
        <v>66922.478999999992</v>
      </c>
      <c r="F8" s="99">
        <f t="shared" si="0"/>
        <v>69264.765764999989</v>
      </c>
      <c r="G8" s="99">
        <f t="shared" si="0"/>
        <v>71689.032566774986</v>
      </c>
      <c r="H8" s="99">
        <f t="shared" si="0"/>
        <v>74198.148706612104</v>
      </c>
      <c r="I8" s="100">
        <v>450000</v>
      </c>
      <c r="J8" s="99">
        <f>SUM(D8:H8)</f>
        <v>346733.82603838708</v>
      </c>
    </row>
    <row r="9" spans="2:39" x14ac:dyDescent="0.25">
      <c r="B9" s="78"/>
      <c r="C9" s="110" t="s">
        <v>69</v>
      </c>
      <c r="D9" s="99">
        <f>2486.9*26</f>
        <v>64659.4</v>
      </c>
      <c r="E9" s="99">
        <f t="shared" si="0"/>
        <v>66922.478999999992</v>
      </c>
      <c r="F9" s="99">
        <f t="shared" si="0"/>
        <v>69264.765764999989</v>
      </c>
      <c r="G9" s="99">
        <f t="shared" si="0"/>
        <v>71689.032566774986</v>
      </c>
      <c r="H9" s="99">
        <f t="shared" si="0"/>
        <v>74198.148706612104</v>
      </c>
      <c r="I9" s="49"/>
      <c r="J9" s="99">
        <f>SUM(D9:H9)</f>
        <v>346733.82603838708</v>
      </c>
    </row>
    <row r="10" spans="2:39" ht="30" x14ac:dyDescent="0.25">
      <c r="B10" s="78"/>
      <c r="C10" s="110" t="s">
        <v>70</v>
      </c>
      <c r="D10" s="99">
        <v>0</v>
      </c>
      <c r="E10" s="99">
        <v>0</v>
      </c>
      <c r="F10" s="99">
        <v>0</v>
      </c>
      <c r="G10" s="99">
        <v>0</v>
      </c>
      <c r="H10" s="99">
        <v>0</v>
      </c>
      <c r="I10" s="49"/>
      <c r="J10" s="99">
        <v>0</v>
      </c>
    </row>
    <row r="11" spans="2:39" x14ac:dyDescent="0.25">
      <c r="B11" s="78"/>
      <c r="C11" s="110" t="s">
        <v>71</v>
      </c>
      <c r="D11" s="99">
        <v>0</v>
      </c>
      <c r="E11" s="99">
        <v>0</v>
      </c>
      <c r="F11" s="99">
        <v>0</v>
      </c>
      <c r="G11" s="99">
        <v>0</v>
      </c>
      <c r="H11" s="99">
        <v>0</v>
      </c>
      <c r="I11" s="49"/>
      <c r="J11" s="99">
        <v>0</v>
      </c>
    </row>
    <row r="12" spans="2:39" x14ac:dyDescent="0.25">
      <c r="B12" s="78"/>
      <c r="C12" s="101" t="s">
        <v>12</v>
      </c>
      <c r="D12" s="102">
        <f t="shared" ref="D12:J12" si="1">SUM(D8:D9)</f>
        <v>129318.8</v>
      </c>
      <c r="E12" s="102">
        <f t="shared" si="1"/>
        <v>133844.95799999998</v>
      </c>
      <c r="F12" s="102">
        <f t="shared" si="1"/>
        <v>138529.53152999998</v>
      </c>
      <c r="G12" s="102">
        <f t="shared" si="1"/>
        <v>143378.06513354997</v>
      </c>
      <c r="H12" s="102">
        <f t="shared" si="1"/>
        <v>148396.29741322421</v>
      </c>
      <c r="I12" s="49">
        <f t="shared" si="1"/>
        <v>450000</v>
      </c>
      <c r="J12" s="102">
        <f t="shared" si="1"/>
        <v>693467.65207677416</v>
      </c>
    </row>
    <row r="13" spans="2:39" x14ac:dyDescent="0.25">
      <c r="B13" s="78"/>
      <c r="C13" s="103" t="s">
        <v>40</v>
      </c>
      <c r="D13" s="96"/>
      <c r="E13" s="108"/>
      <c r="F13" s="96"/>
      <c r="G13" s="96"/>
      <c r="H13" s="108"/>
      <c r="I13" s="49"/>
      <c r="J13" s="96" t="s">
        <v>37</v>
      </c>
    </row>
    <row r="14" spans="2:39" x14ac:dyDescent="0.25">
      <c r="B14" s="78"/>
      <c r="C14" s="128" t="s">
        <v>72</v>
      </c>
      <c r="D14" s="99">
        <f>D8*0.8953</f>
        <v>57889.560819999999</v>
      </c>
      <c r="E14" s="99">
        <f>E8*0.8953</f>
        <v>59915.695448699989</v>
      </c>
      <c r="F14" s="99">
        <f>F8*0.8953</f>
        <v>62012.744789404489</v>
      </c>
      <c r="G14" s="99">
        <f>G8*0.8953</f>
        <v>64183.190857033645</v>
      </c>
      <c r="H14" s="99">
        <f>H8*0.8953</f>
        <v>66429.602537029816</v>
      </c>
      <c r="I14" s="49"/>
      <c r="J14" s="99">
        <f>SUM(D14:H14)</f>
        <v>310430.79445216793</v>
      </c>
    </row>
    <row r="15" spans="2:39" x14ac:dyDescent="0.25">
      <c r="B15" s="78"/>
      <c r="C15" s="128" t="s">
        <v>72</v>
      </c>
      <c r="D15" s="99">
        <f t="shared" ref="D15:H15" si="2">D9*0.8953</f>
        <v>57889.560819999999</v>
      </c>
      <c r="E15" s="99">
        <f t="shared" si="2"/>
        <v>59915.695448699989</v>
      </c>
      <c r="F15" s="99">
        <f t="shared" si="2"/>
        <v>62012.744789404489</v>
      </c>
      <c r="G15" s="99">
        <f t="shared" si="2"/>
        <v>64183.190857033645</v>
      </c>
      <c r="H15" s="99">
        <f t="shared" si="2"/>
        <v>66429.602537029816</v>
      </c>
      <c r="I15" s="49"/>
      <c r="J15" s="99">
        <f t="shared" ref="J15" si="3">SUM(D15:H15)</f>
        <v>310430.79445216793</v>
      </c>
    </row>
    <row r="16" spans="2:39" x14ac:dyDescent="0.25">
      <c r="B16" s="78"/>
      <c r="C16" s="101" t="s">
        <v>13</v>
      </c>
      <c r="D16" s="102">
        <f>SUM(D14:D15)</f>
        <v>115779.12164</v>
      </c>
      <c r="E16" s="102">
        <f>SUM(E14:E15)</f>
        <v>119831.39089739998</v>
      </c>
      <c r="F16" s="102">
        <f>SUM(F14:F15)</f>
        <v>124025.48957880898</v>
      </c>
      <c r="G16" s="102">
        <f>SUM(G14:G15)</f>
        <v>128366.38171406729</v>
      </c>
      <c r="H16" s="102">
        <f>SUM(H14:H15)</f>
        <v>132859.20507405963</v>
      </c>
      <c r="I16" s="49">
        <f t="shared" ref="I16" si="4">SUM(I15:I15)</f>
        <v>0</v>
      </c>
      <c r="J16" s="102">
        <f>SUM(J15:J15)</f>
        <v>310430.79445216793</v>
      </c>
    </row>
    <row r="17" spans="2:10" x14ac:dyDescent="0.25">
      <c r="B17" s="78"/>
      <c r="C17" s="103" t="s">
        <v>44</v>
      </c>
      <c r="D17" s="104" t="s">
        <v>37</v>
      </c>
      <c r="E17" s="95"/>
      <c r="F17" s="95"/>
      <c r="G17" s="95"/>
      <c r="H17" s="95"/>
      <c r="I17" s="49"/>
      <c r="J17" s="96" t="s">
        <v>37</v>
      </c>
    </row>
    <row r="18" spans="2:10" x14ac:dyDescent="0.25">
      <c r="B18" s="78"/>
      <c r="C18" s="84" t="s">
        <v>45</v>
      </c>
      <c r="D18" s="104"/>
      <c r="E18" s="95"/>
      <c r="F18" s="95"/>
      <c r="G18" s="95"/>
      <c r="H18" s="95"/>
      <c r="I18" s="49"/>
      <c r="J18" s="99">
        <f t="shared" ref="J18" si="5">SUM(D18:H18)</f>
        <v>0</v>
      </c>
    </row>
    <row r="19" spans="2:10" x14ac:dyDescent="0.25">
      <c r="B19" s="78"/>
      <c r="C19" s="101" t="s">
        <v>14</v>
      </c>
      <c r="D19" s="102">
        <f>SUM(D18:D18)</f>
        <v>0</v>
      </c>
      <c r="E19" s="102">
        <f>SUM(E18:E18)</f>
        <v>0</v>
      </c>
      <c r="F19" s="102">
        <f>SUM(F18:F18)</f>
        <v>0</v>
      </c>
      <c r="G19" s="102">
        <f>SUM(G18:G18)</f>
        <v>0</v>
      </c>
      <c r="H19" s="102">
        <f>SUM(H18:H18)</f>
        <v>0</v>
      </c>
      <c r="I19" s="49"/>
      <c r="J19" s="102">
        <f>SUM(D19:H19)</f>
        <v>0</v>
      </c>
    </row>
    <row r="20" spans="2:10" x14ac:dyDescent="0.25">
      <c r="B20" s="78"/>
      <c r="C20" s="103" t="s">
        <v>46</v>
      </c>
      <c r="D20" s="99"/>
      <c r="E20" s="95"/>
      <c r="F20" s="95"/>
      <c r="G20" s="95"/>
      <c r="H20" s="95"/>
      <c r="I20" s="49"/>
      <c r="J20" s="99" t="s">
        <v>20</v>
      </c>
    </row>
    <row r="21" spans="2:10" x14ac:dyDescent="0.25">
      <c r="B21" s="78"/>
      <c r="C21" s="84" t="s">
        <v>45</v>
      </c>
      <c r="D21" s="99"/>
      <c r="E21" s="95"/>
      <c r="F21" s="95"/>
      <c r="G21" s="95"/>
      <c r="H21" s="95"/>
      <c r="I21" s="49"/>
      <c r="J21" s="99">
        <f>SUM(D21:H21)</f>
        <v>0</v>
      </c>
    </row>
    <row r="22" spans="2:10" x14ac:dyDescent="0.25">
      <c r="B22" s="78"/>
      <c r="C22" s="101" t="s">
        <v>15</v>
      </c>
      <c r="D22" s="105">
        <f>SUM(D21:D21)</f>
        <v>0</v>
      </c>
      <c r="E22" s="105">
        <f>SUM(E21:E21)</f>
        <v>0</v>
      </c>
      <c r="F22" s="105">
        <f>SUM(F21:F21)</f>
        <v>0</v>
      </c>
      <c r="G22" s="105">
        <f>SUM(G21:G21)</f>
        <v>0</v>
      </c>
      <c r="H22" s="105">
        <f>SUM(H21:H21)</f>
        <v>0</v>
      </c>
      <c r="I22" s="49"/>
      <c r="J22" s="102">
        <f t="shared" ref="J22:J34" si="6">SUM(D22:H22)</f>
        <v>0</v>
      </c>
    </row>
    <row r="23" spans="2:10" x14ac:dyDescent="0.25">
      <c r="B23" s="78"/>
      <c r="C23" s="103" t="s">
        <v>47</v>
      </c>
      <c r="D23" s="104" t="s">
        <v>37</v>
      </c>
      <c r="E23" s="95"/>
      <c r="F23" s="95"/>
      <c r="G23" s="95"/>
      <c r="H23" s="95"/>
      <c r="I23" s="49"/>
      <c r="J23" s="99"/>
    </row>
    <row r="24" spans="2:10" x14ac:dyDescent="0.25">
      <c r="B24" s="78"/>
      <c r="C24" s="84" t="s">
        <v>45</v>
      </c>
      <c r="D24" s="99"/>
      <c r="E24" s="99"/>
      <c r="F24" s="99"/>
      <c r="G24" s="99"/>
      <c r="H24" s="99"/>
      <c r="I24" s="100">
        <v>5000</v>
      </c>
      <c r="J24" s="99">
        <f t="shared" si="6"/>
        <v>0</v>
      </c>
    </row>
    <row r="25" spans="2:10" x14ac:dyDescent="0.25">
      <c r="B25" s="78"/>
      <c r="C25" s="101" t="s">
        <v>16</v>
      </c>
      <c r="D25" s="102">
        <f>SUM(D24:D24)</f>
        <v>0</v>
      </c>
      <c r="E25" s="102">
        <f>SUM(E24:E24)</f>
        <v>0</v>
      </c>
      <c r="F25" s="102">
        <f>SUM(F24:F24)</f>
        <v>0</v>
      </c>
      <c r="G25" s="102">
        <f>SUM(G24:G24)</f>
        <v>0</v>
      </c>
      <c r="H25" s="102">
        <f>SUM(H24:H24)</f>
        <v>0</v>
      </c>
      <c r="I25" s="49"/>
      <c r="J25" s="102">
        <f t="shared" si="6"/>
        <v>0</v>
      </c>
    </row>
    <row r="26" spans="2:10" x14ac:dyDescent="0.25">
      <c r="B26" s="78"/>
      <c r="C26" s="103" t="s">
        <v>48</v>
      </c>
      <c r="D26" s="104" t="s">
        <v>37</v>
      </c>
      <c r="E26" s="95"/>
      <c r="F26" s="95"/>
      <c r="G26" s="95"/>
      <c r="H26" s="95"/>
      <c r="I26" s="49"/>
      <c r="J26" s="99"/>
    </row>
    <row r="27" spans="2:10" x14ac:dyDescent="0.25">
      <c r="B27" s="78"/>
      <c r="C27" s="110" t="s">
        <v>73</v>
      </c>
      <c r="D27" s="99">
        <f>J31*0.1/5</f>
        <v>305904</v>
      </c>
      <c r="E27" s="99">
        <v>305904</v>
      </c>
      <c r="F27" s="99">
        <v>305904</v>
      </c>
      <c r="G27" s="99">
        <v>305904</v>
      </c>
      <c r="H27" s="99">
        <v>305904</v>
      </c>
      <c r="I27" s="49"/>
      <c r="J27" s="99">
        <f t="shared" si="6"/>
        <v>1529520</v>
      </c>
    </row>
    <row r="28" spans="2:10" x14ac:dyDescent="0.25">
      <c r="B28" s="78"/>
      <c r="C28" s="110" t="s">
        <v>74</v>
      </c>
      <c r="D28" s="99"/>
      <c r="E28" s="99">
        <f>E32*0.2/4</f>
        <v>10312</v>
      </c>
      <c r="F28" s="99">
        <v>10312</v>
      </c>
      <c r="G28" s="99">
        <v>10312</v>
      </c>
      <c r="H28" s="99">
        <v>10312</v>
      </c>
      <c r="I28" s="49"/>
      <c r="J28" s="99">
        <f>SUM(D28:H28)</f>
        <v>41248</v>
      </c>
    </row>
    <row r="29" spans="2:10" x14ac:dyDescent="0.25">
      <c r="B29" s="78"/>
      <c r="C29" s="101" t="s">
        <v>17</v>
      </c>
      <c r="D29" s="102">
        <f>SUM(D27:D27)</f>
        <v>305904</v>
      </c>
      <c r="E29" s="102">
        <f>SUM(E27:E27)</f>
        <v>305904</v>
      </c>
      <c r="F29" s="102">
        <f>SUM(F27:F27)</f>
        <v>305904</v>
      </c>
      <c r="G29" s="102">
        <f>SUM(G27:G27)</f>
        <v>305904</v>
      </c>
      <c r="H29" s="102">
        <f>SUM(H27:H27)</f>
        <v>305904</v>
      </c>
      <c r="I29" s="49"/>
      <c r="J29" s="102">
        <f>SUM(D29:H29)</f>
        <v>1529520</v>
      </c>
    </row>
    <row r="30" spans="2:10" x14ac:dyDescent="0.25">
      <c r="B30" s="78"/>
      <c r="C30" s="103" t="s">
        <v>49</v>
      </c>
      <c r="D30" s="104" t="s">
        <v>37</v>
      </c>
      <c r="E30" s="95"/>
      <c r="F30" s="95"/>
      <c r="G30" s="95"/>
      <c r="H30" s="95"/>
      <c r="I30" s="49"/>
      <c r="J30" s="99"/>
    </row>
    <row r="31" spans="2:10" ht="45" x14ac:dyDescent="0.25">
      <c r="B31" s="78"/>
      <c r="C31" s="110" t="s">
        <v>75</v>
      </c>
      <c r="D31" s="99">
        <v>3823800</v>
      </c>
      <c r="E31" s="99">
        <v>3823800</v>
      </c>
      <c r="F31" s="99">
        <v>3823800</v>
      </c>
      <c r="G31" s="99">
        <v>3823800</v>
      </c>
      <c r="H31" s="99"/>
      <c r="I31" s="49"/>
      <c r="J31" s="99">
        <f>SUM(D31:H31)</f>
        <v>15295200</v>
      </c>
    </row>
    <row r="32" spans="2:10" ht="30" x14ac:dyDescent="0.25">
      <c r="B32" s="78"/>
      <c r="C32" s="110" t="s">
        <v>76</v>
      </c>
      <c r="D32" s="49"/>
      <c r="E32" s="99">
        <v>206240</v>
      </c>
      <c r="F32" s="99"/>
      <c r="G32" s="99"/>
      <c r="H32" s="99"/>
      <c r="I32" s="49"/>
      <c r="J32" s="99">
        <f>SUM(D32:H32)</f>
        <v>206240</v>
      </c>
    </row>
    <row r="33" spans="2:10" x14ac:dyDescent="0.25">
      <c r="B33" s="79"/>
      <c r="C33" s="101" t="s">
        <v>18</v>
      </c>
      <c r="D33" s="102">
        <f>SUM(D31:D32)</f>
        <v>3823800</v>
      </c>
      <c r="E33" s="102">
        <f>SUM(E31:E32)</f>
        <v>4030040</v>
      </c>
      <c r="F33" s="102">
        <f>SUM(F31:F32)</f>
        <v>3823800</v>
      </c>
      <c r="G33" s="102">
        <f>SUM(G31:G32)</f>
        <v>3823800</v>
      </c>
      <c r="H33" s="102">
        <f>SUM(H31:H32)</f>
        <v>0</v>
      </c>
      <c r="I33" s="49"/>
      <c r="J33" s="102">
        <f t="shared" si="6"/>
        <v>15501440</v>
      </c>
    </row>
    <row r="34" spans="2:10" x14ac:dyDescent="0.25">
      <c r="B34" s="79"/>
      <c r="C34" s="101" t="s">
        <v>19</v>
      </c>
      <c r="D34" s="102">
        <f>SUM(D33,D29,D25,D22,D19,D16,D12)</f>
        <v>4374801.9216399994</v>
      </c>
      <c r="E34" s="102">
        <f>SUM(E33,E29,E25,E22,E19,E16,E12)</f>
        <v>4589620.3488973994</v>
      </c>
      <c r="F34" s="102">
        <f>SUM(F33,F29,F25,F22,F19,F16,F12)</f>
        <v>4392259.0211088089</v>
      </c>
      <c r="G34" s="102">
        <f>SUM(G33,G29,G25,G22,G19,G16,G12)</f>
        <v>4401448.4468476176</v>
      </c>
      <c r="H34" s="102">
        <f>SUM(H33,H29,H25,H22,H19,H16,H12)</f>
        <v>587159.5024872839</v>
      </c>
      <c r="I34" s="49"/>
      <c r="J34" s="102">
        <f t="shared" si="6"/>
        <v>18345289.240981109</v>
      </c>
    </row>
    <row r="35" spans="2:10" x14ac:dyDescent="0.25">
      <c r="C35" s="49"/>
      <c r="D35" s="49"/>
      <c r="E35" s="49"/>
      <c r="F35" s="49"/>
      <c r="G35" s="49"/>
      <c r="H35" s="49"/>
      <c r="I35" s="49"/>
      <c r="J35" s="49" t="s">
        <v>20</v>
      </c>
    </row>
    <row r="36" spans="2:10" ht="30" x14ac:dyDescent="0.25">
      <c r="B36" s="74" t="s">
        <v>50</v>
      </c>
      <c r="C36" s="94" t="s">
        <v>50</v>
      </c>
      <c r="D36" s="96"/>
      <c r="E36" s="96"/>
      <c r="F36" s="96"/>
      <c r="G36" s="96"/>
      <c r="H36" s="96"/>
      <c r="I36" s="49"/>
      <c r="J36" s="96" t="s">
        <v>20</v>
      </c>
    </row>
    <row r="37" spans="2:10" x14ac:dyDescent="0.25">
      <c r="B37" s="78"/>
      <c r="C37" s="98" t="s">
        <v>67</v>
      </c>
      <c r="D37" s="123">
        <f>D12*0.3693</f>
        <v>47757.432840000001</v>
      </c>
      <c r="E37" s="123">
        <f>E12*0.3693</f>
        <v>49428.942989399999</v>
      </c>
      <c r="F37" s="123">
        <f>F12*0.3693</f>
        <v>51158.955994028991</v>
      </c>
      <c r="G37" s="123">
        <f>G12*0.3693</f>
        <v>52949.519453820008</v>
      </c>
      <c r="H37" s="123">
        <f>H12*0.3693</f>
        <v>54802.752634703706</v>
      </c>
      <c r="I37" s="49"/>
      <c r="J37" s="99">
        <f>SUM(D37:H37)</f>
        <v>256097.6039119527</v>
      </c>
    </row>
    <row r="38" spans="2:10" x14ac:dyDescent="0.25">
      <c r="B38" s="79"/>
      <c r="C38" s="101" t="s">
        <v>21</v>
      </c>
      <c r="D38" s="102">
        <f>SUM(D37:D37)</f>
        <v>47757.432840000001</v>
      </c>
      <c r="E38" s="102">
        <f>SUM(E37:E37)</f>
        <v>49428.942989399999</v>
      </c>
      <c r="F38" s="102">
        <f>SUM(F37:F37)</f>
        <v>51158.955994028991</v>
      </c>
      <c r="G38" s="102">
        <f>SUM(G37:G37)</f>
        <v>52949.519453820008</v>
      </c>
      <c r="H38" s="102">
        <f>SUM(H37:H37)</f>
        <v>54802.752634703706</v>
      </c>
      <c r="I38" s="49"/>
      <c r="J38" s="102">
        <f>SUM(D38:H38)</f>
        <v>256097.6039119527</v>
      </c>
    </row>
    <row r="39" spans="2:10" ht="15.75" thickBot="1" x14ac:dyDescent="0.3">
      <c r="E39" s="57"/>
      <c r="H39" s="57"/>
      <c r="I39" s="57"/>
      <c r="J39" s="57" t="s">
        <v>20</v>
      </c>
    </row>
    <row r="40" spans="2:10" s="50" customFormat="1" ht="30.75" thickBot="1" x14ac:dyDescent="0.3">
      <c r="B40" s="47" t="s">
        <v>22</v>
      </c>
      <c r="C40" s="47"/>
      <c r="D40" s="48">
        <f t="shared" ref="D40:J40" si="7">SUM(D38,D34)</f>
        <v>4422559.3544799993</v>
      </c>
      <c r="E40" s="48">
        <f t="shared" si="7"/>
        <v>4639049.291886799</v>
      </c>
      <c r="F40" s="48">
        <f t="shared" si="7"/>
        <v>4443417.9771028375</v>
      </c>
      <c r="G40" s="48">
        <f t="shared" si="7"/>
        <v>4454397.9663014375</v>
      </c>
      <c r="H40" s="48">
        <f t="shared" si="7"/>
        <v>641962.25512198755</v>
      </c>
      <c r="I40" s="49">
        <f t="shared" si="7"/>
        <v>0</v>
      </c>
      <c r="J40" s="48">
        <f t="shared" si="7"/>
        <v>18601386.844893061</v>
      </c>
    </row>
  </sheetData>
  <pageMargins left="0.7" right="0.7" top="0.75" bottom="0.75" header="0.3" footer="0.3"/>
  <pageSetup scale="86" fitToHeight="0" orientation="landscape" r:id="rId1"/>
  <legacy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41C62160-3416-4E8C-886B-B4BD0CC80230}">
  <sheetPr>
    <tabColor theme="5" tint="0.39997558519241921"/>
    <pageSetUpPr fitToPage="1"/>
  </sheetPr>
  <dimension ref="B2:AM50"/>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Q35" sqref="Q35"/>
    </sheetView>
  </sheetViews>
  <sheetFormatPr defaultColWidth="9.140625" defaultRowHeight="15" x14ac:dyDescent="0.25"/>
  <cols>
    <col min="1" max="1" width="3.140625" customWidth="1"/>
    <col min="2" max="2" width="12.140625" customWidth="1"/>
    <col min="3" max="3" width="52.85546875" customWidth="1"/>
    <col min="4" max="4" width="12.7109375" style="4" customWidth="1"/>
    <col min="5" max="5" width="12.42578125" style="34" customWidth="1"/>
    <col min="6" max="7" width="12.42578125" customWidth="1"/>
    <col min="8" max="8" width="12.42578125" style="34" customWidth="1"/>
    <col min="9" max="9" width="0.85546875" style="5" customWidth="1"/>
    <col min="10" max="10" width="13.42578125" customWidth="1"/>
    <col min="11" max="11" width="10.140625" customWidth="1"/>
  </cols>
  <sheetData>
    <row r="2" spans="2:39" ht="23.25" x14ac:dyDescent="0.35">
      <c r="B2" s="12" t="s">
        <v>31</v>
      </c>
    </row>
    <row r="3" spans="2:39" x14ac:dyDescent="0.25">
      <c r="B3" s="3"/>
    </row>
    <row r="4" spans="2:39" x14ac:dyDescent="0.25">
      <c r="B4" s="3"/>
    </row>
    <row r="5" spans="2:39" ht="18.75" x14ac:dyDescent="0.3">
      <c r="B5" s="14" t="s">
        <v>2</v>
      </c>
      <c r="C5" s="15"/>
      <c r="D5" s="15"/>
      <c r="E5" s="15"/>
      <c r="F5" s="15"/>
      <c r="G5" s="15"/>
      <c r="H5" s="15"/>
      <c r="I5" s="15"/>
      <c r="J5" s="16"/>
    </row>
    <row r="6" spans="2:39" x14ac:dyDescent="0.25">
      <c r="B6" s="17" t="s">
        <v>3</v>
      </c>
      <c r="C6" s="17" t="s">
        <v>4</v>
      </c>
      <c r="D6" s="17" t="s">
        <v>5</v>
      </c>
      <c r="E6" s="18" t="s">
        <v>6</v>
      </c>
      <c r="F6" s="18" t="s">
        <v>7</v>
      </c>
      <c r="G6" s="18" t="s">
        <v>8</v>
      </c>
      <c r="H6" s="19" t="s">
        <v>9</v>
      </c>
      <c r="I6" s="20"/>
      <c r="J6" s="21" t="s">
        <v>10</v>
      </c>
    </row>
    <row r="7" spans="2:39" s="3" customFormat="1" x14ac:dyDescent="0.25">
      <c r="B7" s="124" t="s">
        <v>11</v>
      </c>
      <c r="C7" s="120" t="s">
        <v>36</v>
      </c>
      <c r="D7" s="114" t="s">
        <v>37</v>
      </c>
      <c r="E7" s="114" t="s">
        <v>37</v>
      </c>
      <c r="F7" s="114" t="s">
        <v>37</v>
      </c>
      <c r="G7" s="114"/>
      <c r="H7" s="114" t="s">
        <v>37</v>
      </c>
      <c r="I7" s="42"/>
      <c r="J7" s="115" t="s">
        <v>37</v>
      </c>
      <c r="K7"/>
      <c r="L7"/>
      <c r="M7"/>
      <c r="N7"/>
      <c r="O7"/>
      <c r="P7"/>
      <c r="Q7"/>
      <c r="R7"/>
      <c r="S7"/>
      <c r="T7"/>
      <c r="U7"/>
      <c r="V7"/>
      <c r="W7"/>
      <c r="X7"/>
      <c r="Y7"/>
      <c r="Z7"/>
      <c r="AA7"/>
      <c r="AB7"/>
      <c r="AC7"/>
      <c r="AD7"/>
      <c r="AE7"/>
      <c r="AF7"/>
      <c r="AG7"/>
      <c r="AH7"/>
      <c r="AI7"/>
      <c r="AJ7"/>
      <c r="AK7"/>
      <c r="AL7"/>
      <c r="AM7"/>
    </row>
    <row r="8" spans="2:39" ht="30" x14ac:dyDescent="0.25">
      <c r="B8" s="125"/>
      <c r="C8" s="139" t="s">
        <v>77</v>
      </c>
      <c r="D8" s="111">
        <v>0</v>
      </c>
      <c r="E8" s="111">
        <v>0</v>
      </c>
      <c r="F8" s="111">
        <v>0</v>
      </c>
      <c r="G8" s="111">
        <v>0</v>
      </c>
      <c r="H8" s="111">
        <v>0</v>
      </c>
      <c r="I8" s="112"/>
      <c r="J8" s="111">
        <v>0</v>
      </c>
    </row>
    <row r="9" spans="2:39" x14ac:dyDescent="0.25">
      <c r="B9" s="125"/>
      <c r="C9" s="117" t="s">
        <v>12</v>
      </c>
      <c r="D9" s="41">
        <f t="shared" ref="D9:J9" si="0">SUM(D8:D8)</f>
        <v>0</v>
      </c>
      <c r="E9" s="41">
        <f t="shared" si="0"/>
        <v>0</v>
      </c>
      <c r="F9" s="41">
        <f t="shared" si="0"/>
        <v>0</v>
      </c>
      <c r="G9" s="41">
        <f t="shared" si="0"/>
        <v>0</v>
      </c>
      <c r="H9" s="41">
        <f t="shared" si="0"/>
        <v>0</v>
      </c>
      <c r="I9" s="42">
        <f t="shared" si="0"/>
        <v>0</v>
      </c>
      <c r="J9" s="41">
        <f t="shared" si="0"/>
        <v>0</v>
      </c>
    </row>
    <row r="10" spans="2:39" x14ac:dyDescent="0.25">
      <c r="B10" s="125"/>
      <c r="C10" s="118" t="s">
        <v>40</v>
      </c>
      <c r="D10" s="113" t="s">
        <v>37</v>
      </c>
      <c r="E10" s="114"/>
      <c r="F10" s="114"/>
      <c r="G10" s="114"/>
      <c r="H10" s="114"/>
      <c r="I10" s="42"/>
      <c r="J10" s="115" t="s">
        <v>37</v>
      </c>
    </row>
    <row r="11" spans="2:39" x14ac:dyDescent="0.25">
      <c r="B11" s="125"/>
      <c r="C11" s="11" t="s">
        <v>45</v>
      </c>
      <c r="D11" s="111"/>
      <c r="E11" s="111"/>
      <c r="F11" s="111"/>
      <c r="G11" s="111"/>
      <c r="H11" s="111"/>
      <c r="I11" s="42"/>
      <c r="J11" s="111"/>
    </row>
    <row r="12" spans="2:39" x14ac:dyDescent="0.25">
      <c r="B12" s="125"/>
      <c r="C12" s="117" t="s">
        <v>13</v>
      </c>
      <c r="D12" s="41">
        <f t="shared" ref="D12:J12" si="1">SUM(D11:D11)</f>
        <v>0</v>
      </c>
      <c r="E12" s="41">
        <f t="shared" si="1"/>
        <v>0</v>
      </c>
      <c r="F12" s="41">
        <f t="shared" si="1"/>
        <v>0</v>
      </c>
      <c r="G12" s="41">
        <f t="shared" si="1"/>
        <v>0</v>
      </c>
      <c r="H12" s="41">
        <f t="shared" si="1"/>
        <v>0</v>
      </c>
      <c r="I12" s="42">
        <f t="shared" si="1"/>
        <v>0</v>
      </c>
      <c r="J12" s="41">
        <f t="shared" si="1"/>
        <v>0</v>
      </c>
    </row>
    <row r="13" spans="2:39" x14ac:dyDescent="0.25">
      <c r="B13" s="125"/>
      <c r="C13" s="118" t="s">
        <v>44</v>
      </c>
      <c r="D13" s="113" t="s">
        <v>37</v>
      </c>
      <c r="E13" s="114"/>
      <c r="F13" s="114"/>
      <c r="G13" s="114"/>
      <c r="H13" s="114"/>
      <c r="I13" s="42"/>
      <c r="J13" s="115" t="s">
        <v>37</v>
      </c>
    </row>
    <row r="14" spans="2:39" x14ac:dyDescent="0.25">
      <c r="B14" s="125"/>
      <c r="C14" s="11" t="s">
        <v>45</v>
      </c>
      <c r="D14" s="113"/>
      <c r="E14" s="114"/>
      <c r="F14" s="114"/>
      <c r="G14" s="114"/>
      <c r="H14" s="114"/>
      <c r="I14" s="42"/>
      <c r="J14" s="111"/>
    </row>
    <row r="15" spans="2:39" x14ac:dyDescent="0.25">
      <c r="B15" s="125"/>
      <c r="C15" s="117" t="s">
        <v>14</v>
      </c>
      <c r="D15" s="41"/>
      <c r="E15" s="41">
        <f t="shared" ref="E15:J15" si="2">SUM(E13:E14)</f>
        <v>0</v>
      </c>
      <c r="F15" s="41">
        <f t="shared" si="2"/>
        <v>0</v>
      </c>
      <c r="G15" s="41">
        <f t="shared" si="2"/>
        <v>0</v>
      </c>
      <c r="H15" s="41">
        <f t="shared" si="2"/>
        <v>0</v>
      </c>
      <c r="I15" s="41">
        <f t="shared" si="2"/>
        <v>0</v>
      </c>
      <c r="J15" s="41">
        <f t="shared" si="2"/>
        <v>0</v>
      </c>
    </row>
    <row r="16" spans="2:39" x14ac:dyDescent="0.25">
      <c r="B16" s="125"/>
      <c r="C16" s="118" t="s">
        <v>46</v>
      </c>
      <c r="D16" s="111"/>
      <c r="E16" s="114"/>
      <c r="F16" s="114"/>
      <c r="G16" s="114"/>
      <c r="H16" s="114"/>
      <c r="I16" s="42"/>
      <c r="J16" s="111" t="s">
        <v>20</v>
      </c>
    </row>
    <row r="17" spans="2:10" x14ac:dyDescent="0.25">
      <c r="B17" s="125"/>
      <c r="C17" s="11" t="s">
        <v>45</v>
      </c>
      <c r="D17" s="111"/>
      <c r="E17" s="114"/>
      <c r="F17" s="114"/>
      <c r="G17" s="114"/>
      <c r="H17" s="114"/>
      <c r="I17" s="42"/>
      <c r="J17" s="111">
        <f>SUM(D17:H17)</f>
        <v>0</v>
      </c>
    </row>
    <row r="18" spans="2:10" x14ac:dyDescent="0.25">
      <c r="B18" s="125"/>
      <c r="C18" s="117" t="s">
        <v>15</v>
      </c>
      <c r="D18" s="116">
        <f>SUM(D17:D17)</f>
        <v>0</v>
      </c>
      <c r="E18" s="116">
        <f>SUM(E17:E17)</f>
        <v>0</v>
      </c>
      <c r="F18" s="116">
        <f>SUM(F17:F17)</f>
        <v>0</v>
      </c>
      <c r="G18" s="116">
        <f>SUM(G17:G17)</f>
        <v>0</v>
      </c>
      <c r="H18" s="116">
        <f>SUM(H17:H17)</f>
        <v>0</v>
      </c>
      <c r="I18" s="42"/>
      <c r="J18" s="41">
        <f>SUM(D18:H18)</f>
        <v>0</v>
      </c>
    </row>
    <row r="19" spans="2:10" x14ac:dyDescent="0.25">
      <c r="B19" s="125"/>
      <c r="C19" s="118" t="s">
        <v>47</v>
      </c>
      <c r="D19" s="113" t="s">
        <v>37</v>
      </c>
      <c r="E19" s="114"/>
      <c r="F19" s="114"/>
      <c r="G19" s="114"/>
      <c r="H19" s="114"/>
      <c r="I19" s="42"/>
      <c r="J19" s="111"/>
    </row>
    <row r="20" spans="2:10" x14ac:dyDescent="0.25">
      <c r="B20" s="125"/>
      <c r="C20" s="11" t="s">
        <v>45</v>
      </c>
      <c r="D20" s="111"/>
      <c r="E20" s="111"/>
      <c r="F20" s="111"/>
      <c r="G20" s="111"/>
      <c r="H20" s="111"/>
      <c r="I20" s="112"/>
      <c r="J20" s="111"/>
    </row>
    <row r="21" spans="2:10" x14ac:dyDescent="0.25">
      <c r="B21" s="125"/>
      <c r="C21" s="117" t="s">
        <v>16</v>
      </c>
      <c r="D21" s="41">
        <f>SUM(D20:D20)</f>
        <v>0</v>
      </c>
      <c r="E21" s="41">
        <f>SUM(E20:E20)</f>
        <v>0</v>
      </c>
      <c r="F21" s="41">
        <f>SUM(F20:F20)</f>
        <v>0</v>
      </c>
      <c r="G21" s="41">
        <f>SUM(G20:G20)</f>
        <v>0</v>
      </c>
      <c r="H21" s="41">
        <f>SUM(H20:H20)</f>
        <v>0</v>
      </c>
      <c r="I21" s="42"/>
      <c r="J21" s="41">
        <f>SUM(D21:H21)</f>
        <v>0</v>
      </c>
    </row>
    <row r="22" spans="2:10" x14ac:dyDescent="0.25">
      <c r="B22" s="125"/>
      <c r="C22" s="118" t="s">
        <v>48</v>
      </c>
      <c r="D22" s="113" t="s">
        <v>37</v>
      </c>
      <c r="E22" s="114"/>
      <c r="F22" s="114"/>
      <c r="G22" s="114"/>
      <c r="H22" s="114"/>
      <c r="I22" s="42"/>
      <c r="J22" s="111"/>
    </row>
    <row r="23" spans="2:10" ht="45" x14ac:dyDescent="0.25">
      <c r="B23" s="125"/>
      <c r="C23" s="128" t="s">
        <v>78</v>
      </c>
      <c r="D23" s="99">
        <f>D28*0.15</f>
        <v>67500</v>
      </c>
      <c r="E23" s="99">
        <f t="shared" ref="E23:H23" si="3">E28*0.15</f>
        <v>67500</v>
      </c>
      <c r="F23" s="99">
        <f t="shared" si="3"/>
        <v>67500</v>
      </c>
      <c r="G23" s="99">
        <f t="shared" si="3"/>
        <v>67500</v>
      </c>
      <c r="H23" s="99">
        <f t="shared" si="3"/>
        <v>67500</v>
      </c>
      <c r="I23" s="100"/>
      <c r="J23" s="132">
        <f>SUM(D23:H23)</f>
        <v>337500</v>
      </c>
    </row>
    <row r="24" spans="2:10" x14ac:dyDescent="0.25">
      <c r="B24" s="125"/>
      <c r="C24" s="117" t="s">
        <v>17</v>
      </c>
      <c r="D24" s="41">
        <f>SUM(D23)</f>
        <v>67500</v>
      </c>
      <c r="E24" s="41">
        <f t="shared" ref="E24:H24" si="4">SUM(E23)</f>
        <v>67500</v>
      </c>
      <c r="F24" s="41">
        <f t="shared" si="4"/>
        <v>67500</v>
      </c>
      <c r="G24" s="41">
        <f t="shared" si="4"/>
        <v>67500</v>
      </c>
      <c r="H24" s="41">
        <f t="shared" si="4"/>
        <v>67500</v>
      </c>
      <c r="I24" s="42"/>
      <c r="J24" s="41">
        <f>SUM(D24:H24)</f>
        <v>337500</v>
      </c>
    </row>
    <row r="25" spans="2:10" x14ac:dyDescent="0.25">
      <c r="B25" s="125"/>
      <c r="C25" s="118" t="s">
        <v>49</v>
      </c>
      <c r="D25" s="113" t="s">
        <v>37</v>
      </c>
      <c r="E25" s="114"/>
      <c r="F25" s="114"/>
      <c r="G25" s="114"/>
      <c r="H25" s="114"/>
      <c r="I25" s="42"/>
      <c r="J25" s="111"/>
    </row>
    <row r="26" spans="2:10" ht="30" x14ac:dyDescent="0.25">
      <c r="B26" s="125"/>
      <c r="C26" s="128" t="s">
        <v>79</v>
      </c>
      <c r="D26" s="140">
        <f>85000*5</f>
        <v>425000</v>
      </c>
      <c r="E26" s="140">
        <f t="shared" ref="E26:H26" si="5">85000*5</f>
        <v>425000</v>
      </c>
      <c r="F26" s="140">
        <f t="shared" si="5"/>
        <v>425000</v>
      </c>
      <c r="G26" s="140">
        <f t="shared" si="5"/>
        <v>425000</v>
      </c>
      <c r="H26" s="140">
        <f t="shared" si="5"/>
        <v>425000</v>
      </c>
      <c r="I26" s="49"/>
      <c r="J26" s="140">
        <f>SUM(D26:H26)</f>
        <v>2125000</v>
      </c>
    </row>
    <row r="27" spans="2:10" ht="30" x14ac:dyDescent="0.25">
      <c r="B27" s="125"/>
      <c r="C27" s="128" t="s">
        <v>80</v>
      </c>
      <c r="D27" s="99">
        <v>25000</v>
      </c>
      <c r="E27" s="99">
        <f>(100*50)*5</f>
        <v>25000</v>
      </c>
      <c r="F27" s="99">
        <f>(100*50)*5</f>
        <v>25000</v>
      </c>
      <c r="G27" s="99">
        <f>(100*50)*5</f>
        <v>25000</v>
      </c>
      <c r="H27" s="99">
        <f>(100*50)*5</f>
        <v>25000</v>
      </c>
      <c r="I27" s="100"/>
      <c r="J27" s="99">
        <f>SUM(D27:H27)</f>
        <v>125000</v>
      </c>
    </row>
    <row r="28" spans="2:10" x14ac:dyDescent="0.25">
      <c r="B28" s="126"/>
      <c r="C28" s="117" t="s">
        <v>18</v>
      </c>
      <c r="D28" s="131">
        <f>SUM(D26:D27)</f>
        <v>450000</v>
      </c>
      <c r="E28" s="131">
        <f>SUM(E26:E27)</f>
        <v>450000</v>
      </c>
      <c r="F28" s="131">
        <f>SUM(F26:F27)</f>
        <v>450000</v>
      </c>
      <c r="G28" s="131">
        <f>SUM(G26:G27)</f>
        <v>450000</v>
      </c>
      <c r="H28" s="131">
        <f>SUM(H26:H27)</f>
        <v>450000</v>
      </c>
      <c r="I28" s="42"/>
      <c r="J28" s="41">
        <f>SUM(D28:H28)</f>
        <v>2250000</v>
      </c>
    </row>
    <row r="29" spans="2:10" x14ac:dyDescent="0.25">
      <c r="B29" s="126"/>
      <c r="C29" s="117" t="s">
        <v>19</v>
      </c>
      <c r="D29" s="41">
        <f>SUM(D28,D24,D21,D18,D15,D12,D9)</f>
        <v>517500</v>
      </c>
      <c r="E29" s="41">
        <f>SUM(E28,E24,E21,E18,E15,E12,E9)</f>
        <v>517500</v>
      </c>
      <c r="F29" s="41">
        <f>SUM(F28,F24,F21,F18,F15,F12,F9)</f>
        <v>517500</v>
      </c>
      <c r="G29" s="41">
        <f>SUM(G28,G24,G21,G18,G15,G12,G9)</f>
        <v>517500</v>
      </c>
      <c r="H29" s="41">
        <f>SUM(H28,H24,H21,H18,H15,H12,H9)</f>
        <v>517500</v>
      </c>
      <c r="I29" s="42"/>
      <c r="J29" s="41">
        <f t="shared" ref="J29" si="6">SUM(D29:H29)</f>
        <v>2587500</v>
      </c>
    </row>
    <row r="30" spans="2:10" x14ac:dyDescent="0.25">
      <c r="B30" s="121"/>
      <c r="C30" s="42"/>
      <c r="D30" s="42"/>
      <c r="E30" s="42"/>
      <c r="F30" s="42"/>
      <c r="G30" s="42"/>
      <c r="H30" s="42"/>
      <c r="I30" s="42"/>
      <c r="J30" s="42" t="s">
        <v>20</v>
      </c>
    </row>
    <row r="31" spans="2:10" x14ac:dyDescent="0.25">
      <c r="B31" s="124" t="s">
        <v>50</v>
      </c>
      <c r="C31" s="119" t="s">
        <v>50</v>
      </c>
      <c r="D31" s="115"/>
      <c r="E31" s="115"/>
      <c r="F31" s="115"/>
      <c r="G31" s="115"/>
      <c r="H31" s="115"/>
      <c r="I31" s="42"/>
      <c r="J31" s="115" t="s">
        <v>20</v>
      </c>
    </row>
    <row r="32" spans="2:10" x14ac:dyDescent="0.25">
      <c r="B32" s="125"/>
      <c r="C32" s="11" t="s">
        <v>45</v>
      </c>
      <c r="D32" s="111">
        <f>0.4*(D9+D12)</f>
        <v>0</v>
      </c>
      <c r="E32" s="111">
        <f>0.4*(E9+E12)</f>
        <v>0</v>
      </c>
      <c r="F32" s="111">
        <f>0.4*(F9+F12)</f>
        <v>0</v>
      </c>
      <c r="G32" s="111">
        <f>0.4*(G9+G12)</f>
        <v>0</v>
      </c>
      <c r="H32" s="111">
        <f>0.4*(H9+H12)</f>
        <v>0</v>
      </c>
      <c r="I32" s="42"/>
      <c r="J32" s="111">
        <f>SUM(D32:H32)</f>
        <v>0</v>
      </c>
    </row>
    <row r="33" spans="2:10" x14ac:dyDescent="0.25">
      <c r="B33" s="126"/>
      <c r="C33" s="117" t="s">
        <v>21</v>
      </c>
      <c r="D33" s="41">
        <f>SUM(D32:D32)</f>
        <v>0</v>
      </c>
      <c r="E33" s="41">
        <f>SUM(E32:E32)</f>
        <v>0</v>
      </c>
      <c r="F33" s="41">
        <f>SUM(F32:F32)</f>
        <v>0</v>
      </c>
      <c r="G33" s="41">
        <f>SUM(G32:G32)</f>
        <v>0</v>
      </c>
      <c r="H33" s="41">
        <f>SUM(H32:H32)</f>
        <v>0</v>
      </c>
      <c r="I33" s="42"/>
      <c r="J33" s="41">
        <f>SUM(D33:H33)</f>
        <v>0</v>
      </c>
    </row>
    <row r="34" spans="2:10" ht="15.75" thickBot="1" x14ac:dyDescent="0.3">
      <c r="B34" s="121"/>
      <c r="C34" s="42"/>
      <c r="D34" s="42"/>
      <c r="E34" s="42"/>
      <c r="F34" s="42"/>
      <c r="G34" s="42"/>
      <c r="H34" s="42"/>
      <c r="I34" s="42"/>
      <c r="J34" s="42" t="s">
        <v>20</v>
      </c>
    </row>
    <row r="35" spans="2:10" s="54" customFormat="1" ht="30.75" thickBot="1" x14ac:dyDescent="0.3">
      <c r="B35" s="51" t="s">
        <v>22</v>
      </c>
      <c r="C35" s="51"/>
      <c r="D35" s="52">
        <f>SUM(D24,D33,D29)</f>
        <v>585000</v>
      </c>
      <c r="E35" s="52">
        <f t="shared" ref="E35:J35" si="7">SUM(E33,E29)</f>
        <v>517500</v>
      </c>
      <c r="F35" s="52">
        <f t="shared" si="7"/>
        <v>517500</v>
      </c>
      <c r="G35" s="52">
        <f t="shared" si="7"/>
        <v>517500</v>
      </c>
      <c r="H35" s="52">
        <f t="shared" si="7"/>
        <v>517500</v>
      </c>
      <c r="I35" s="53">
        <f t="shared" si="7"/>
        <v>0</v>
      </c>
      <c r="J35" s="52">
        <f t="shared" si="7"/>
        <v>2587500</v>
      </c>
    </row>
    <row r="36" spans="2:10" x14ac:dyDescent="0.25">
      <c r="B36" s="4"/>
    </row>
    <row r="37" spans="2:10" x14ac:dyDescent="0.25">
      <c r="B37" s="4"/>
    </row>
    <row r="38" spans="2:10" x14ac:dyDescent="0.25">
      <c r="B38" s="4"/>
    </row>
    <row r="39" spans="2:10" x14ac:dyDescent="0.25">
      <c r="B39" s="4"/>
    </row>
    <row r="40" spans="2:10" x14ac:dyDescent="0.25">
      <c r="B40" s="4"/>
    </row>
    <row r="41" spans="2:10" x14ac:dyDescent="0.25">
      <c r="B41" s="4"/>
    </row>
    <row r="42" spans="2:10" x14ac:dyDescent="0.25">
      <c r="B42" s="4"/>
    </row>
    <row r="43" spans="2:10" x14ac:dyDescent="0.25">
      <c r="B43" s="4"/>
    </row>
    <row r="44" spans="2:10" x14ac:dyDescent="0.25">
      <c r="B44" s="4"/>
    </row>
    <row r="45" spans="2:10" x14ac:dyDescent="0.25">
      <c r="B45" s="4"/>
    </row>
    <row r="46" spans="2:10" x14ac:dyDescent="0.25">
      <c r="B46" s="4"/>
    </row>
    <row r="47" spans="2:10" x14ac:dyDescent="0.25">
      <c r="B47" s="4"/>
    </row>
    <row r="48" spans="2:10" x14ac:dyDescent="0.25">
      <c r="B48" s="4"/>
    </row>
    <row r="49" spans="2:2" x14ac:dyDescent="0.25">
      <c r="B49" s="4"/>
    </row>
    <row r="50" spans="2:2" x14ac:dyDescent="0.25">
      <c r="B50" s="4"/>
    </row>
  </sheetData>
  <pageMargins left="0.7" right="0.7" top="0.75" bottom="0.75" header="0.3" footer="0.3"/>
  <pageSetup orientation="portrait" r:id="rId1"/>
</worksheet>
</file>

<file path=xl/worksheets/sheet7.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3F28CD9-E6A0-494E-B213-15E6C63A3410}">
  <sheetPr>
    <tabColor theme="5" tint="0.39997558519241921"/>
    <pageSetUpPr fitToPage="1"/>
  </sheetPr>
  <dimension ref="B2:AM54"/>
  <sheetViews>
    <sheetView showGridLines="0" zoomScale="85" zoomScaleNormal="85" workbookViewId="0">
      <pane xSplit="3" ySplit="6" topLeftCell="D7" activePane="bottomRight" state="frozen"/>
      <selection pane="topRight" activeCell="R20" sqref="R20:W20"/>
      <selection pane="bottomLeft" activeCell="R20" sqref="R20:W20"/>
      <selection pane="bottomRight" activeCell="Q35" sqref="Q35"/>
    </sheetView>
  </sheetViews>
  <sheetFormatPr defaultColWidth="9.140625" defaultRowHeight="15" x14ac:dyDescent="0.25"/>
  <cols>
    <col min="1" max="1" width="3.140625" customWidth="1"/>
    <col min="2" max="2" width="12.140625" customWidth="1"/>
    <col min="3" max="3" width="52.85546875" customWidth="1"/>
    <col min="4" max="4" width="12.7109375" style="4" customWidth="1"/>
    <col min="5" max="5" width="12.42578125" style="34" customWidth="1"/>
    <col min="6" max="7" width="12.42578125" customWidth="1"/>
    <col min="8" max="8" width="12.42578125" style="34" customWidth="1"/>
    <col min="9" max="9" width="0.85546875" style="5" customWidth="1"/>
    <col min="10" max="10" width="13.42578125" customWidth="1"/>
    <col min="11" max="11" width="10.140625" customWidth="1"/>
  </cols>
  <sheetData>
    <row r="2" spans="2:39" ht="23.25" x14ac:dyDescent="0.35">
      <c r="B2" s="12" t="s">
        <v>32</v>
      </c>
    </row>
    <row r="3" spans="2:39" x14ac:dyDescent="0.25">
      <c r="B3" s="3"/>
    </row>
    <row r="4" spans="2:39" x14ac:dyDescent="0.25">
      <c r="B4" s="3"/>
    </row>
    <row r="5" spans="2:39" ht="18.75" x14ac:dyDescent="0.3">
      <c r="B5" s="14" t="s">
        <v>2</v>
      </c>
      <c r="C5" s="15"/>
      <c r="D5" s="15"/>
      <c r="E5" s="15"/>
      <c r="F5" s="15"/>
      <c r="G5" s="15"/>
      <c r="H5" s="15"/>
      <c r="I5" s="15"/>
      <c r="J5" s="16"/>
    </row>
    <row r="6" spans="2:39" x14ac:dyDescent="0.25">
      <c r="B6" s="17" t="s">
        <v>3</v>
      </c>
      <c r="C6" s="17" t="s">
        <v>4</v>
      </c>
      <c r="D6" s="17" t="s">
        <v>5</v>
      </c>
      <c r="E6" s="18" t="s">
        <v>6</v>
      </c>
      <c r="F6" s="18" t="s">
        <v>7</v>
      </c>
      <c r="G6" s="18" t="s">
        <v>8</v>
      </c>
      <c r="H6" s="19" t="s">
        <v>9</v>
      </c>
      <c r="I6" s="20"/>
      <c r="J6" s="21" t="s">
        <v>10</v>
      </c>
    </row>
    <row r="7" spans="2:39" s="3" customFormat="1" x14ac:dyDescent="0.25">
      <c r="B7" s="8" t="s">
        <v>11</v>
      </c>
      <c r="C7" s="120" t="s">
        <v>36</v>
      </c>
      <c r="D7" s="114" t="s">
        <v>37</v>
      </c>
      <c r="E7" s="114" t="s">
        <v>37</v>
      </c>
      <c r="F7" s="114" t="s">
        <v>37</v>
      </c>
      <c r="G7" s="114"/>
      <c r="H7" s="114" t="s">
        <v>37</v>
      </c>
      <c r="I7" s="42"/>
      <c r="J7" s="115" t="s">
        <v>37</v>
      </c>
      <c r="K7"/>
      <c r="L7"/>
      <c r="M7"/>
      <c r="N7"/>
      <c r="O7"/>
      <c r="P7"/>
      <c r="Q7"/>
      <c r="R7"/>
      <c r="S7"/>
      <c r="T7"/>
      <c r="U7"/>
      <c r="V7"/>
      <c r="W7"/>
      <c r="X7"/>
      <c r="Y7"/>
      <c r="Z7"/>
      <c r="AA7"/>
      <c r="AB7"/>
      <c r="AC7"/>
      <c r="AD7"/>
      <c r="AE7"/>
      <c r="AF7"/>
      <c r="AG7"/>
      <c r="AH7"/>
      <c r="AI7"/>
      <c r="AJ7"/>
      <c r="AK7"/>
      <c r="AL7"/>
      <c r="AM7"/>
    </row>
    <row r="8" spans="2:39" x14ac:dyDescent="0.25">
      <c r="B8" s="9"/>
      <c r="C8" s="84" t="s">
        <v>45</v>
      </c>
      <c r="D8" s="99"/>
      <c r="E8" s="99"/>
      <c r="F8" s="99"/>
      <c r="G8" s="99"/>
      <c r="H8" s="99"/>
      <c r="I8" s="112"/>
      <c r="J8" s="111"/>
    </row>
    <row r="9" spans="2:39" x14ac:dyDescent="0.25">
      <c r="B9" s="9"/>
      <c r="C9" s="101" t="s">
        <v>12</v>
      </c>
      <c r="D9" s="102">
        <f>SUM(D8:D8)</f>
        <v>0</v>
      </c>
      <c r="E9" s="102">
        <f t="shared" ref="E9:I9" si="0">SUM(E8:E8)</f>
        <v>0</v>
      </c>
      <c r="F9" s="102">
        <f t="shared" si="0"/>
        <v>0</v>
      </c>
      <c r="G9" s="102">
        <f t="shared" si="0"/>
        <v>0</v>
      </c>
      <c r="H9" s="102">
        <f t="shared" si="0"/>
        <v>0</v>
      </c>
      <c r="I9" s="42">
        <f t="shared" si="0"/>
        <v>0</v>
      </c>
      <c r="J9" s="41">
        <f>SUM(D9:H9)</f>
        <v>0</v>
      </c>
    </row>
    <row r="10" spans="2:39" x14ac:dyDescent="0.25">
      <c r="B10" s="9"/>
      <c r="C10" s="103" t="s">
        <v>40</v>
      </c>
      <c r="D10" s="104" t="s">
        <v>37</v>
      </c>
      <c r="E10" s="95"/>
      <c r="F10" s="95"/>
      <c r="G10" s="95"/>
      <c r="H10" s="95"/>
      <c r="I10" s="42"/>
      <c r="J10" s="115" t="s">
        <v>37</v>
      </c>
    </row>
    <row r="11" spans="2:39" x14ac:dyDescent="0.25">
      <c r="B11" s="9"/>
      <c r="C11" s="84" t="s">
        <v>45</v>
      </c>
      <c r="D11" s="99"/>
      <c r="E11" s="99"/>
      <c r="F11" s="99"/>
      <c r="G11" s="99"/>
      <c r="H11" s="99"/>
      <c r="I11" s="49"/>
      <c r="J11" s="99"/>
    </row>
    <row r="12" spans="2:39" x14ac:dyDescent="0.25">
      <c r="B12" s="9"/>
      <c r="C12" s="101" t="s">
        <v>13</v>
      </c>
      <c r="D12" s="102">
        <f>SUM(D10:D11)</f>
        <v>0</v>
      </c>
      <c r="E12" s="102">
        <f>SUM(E10:E11)</f>
        <v>0</v>
      </c>
      <c r="F12" s="102">
        <f>SUM(F10:F11)</f>
        <v>0</v>
      </c>
      <c r="G12" s="102">
        <f>SUM(G10:G11)</f>
        <v>0</v>
      </c>
      <c r="H12" s="102">
        <f>SUM(H10:H11)</f>
        <v>0</v>
      </c>
      <c r="I12" s="49">
        <f>SUM(I11:I11)</f>
        <v>0</v>
      </c>
      <c r="J12" s="102">
        <f>SUM(D12:H12)</f>
        <v>0</v>
      </c>
    </row>
    <row r="13" spans="2:39" x14ac:dyDescent="0.25">
      <c r="B13" s="9"/>
      <c r="C13" s="103" t="s">
        <v>44</v>
      </c>
      <c r="D13" s="104" t="s">
        <v>37</v>
      </c>
      <c r="E13" s="95"/>
      <c r="F13" s="95"/>
      <c r="G13" s="95"/>
      <c r="H13" s="95"/>
      <c r="I13" s="49"/>
      <c r="J13" s="96" t="s">
        <v>37</v>
      </c>
    </row>
    <row r="14" spans="2:39" x14ac:dyDescent="0.25">
      <c r="B14" s="9"/>
      <c r="C14" s="84" t="s">
        <v>45</v>
      </c>
      <c r="D14" s="104"/>
      <c r="E14" s="95"/>
      <c r="F14" s="95"/>
      <c r="G14" s="95"/>
      <c r="H14" s="95"/>
      <c r="I14" s="49"/>
      <c r="J14" s="99"/>
    </row>
    <row r="15" spans="2:39" x14ac:dyDescent="0.25">
      <c r="B15" s="9"/>
      <c r="C15" s="101" t="s">
        <v>14</v>
      </c>
      <c r="D15" s="102">
        <f t="shared" ref="D15:I15" si="1">SUM(D13:D14)</f>
        <v>0</v>
      </c>
      <c r="E15" s="102">
        <f t="shared" si="1"/>
        <v>0</v>
      </c>
      <c r="F15" s="102">
        <f t="shared" si="1"/>
        <v>0</v>
      </c>
      <c r="G15" s="102">
        <f t="shared" si="1"/>
        <v>0</v>
      </c>
      <c r="H15" s="102">
        <f t="shared" si="1"/>
        <v>0</v>
      </c>
      <c r="I15" s="102">
        <f t="shared" si="1"/>
        <v>0</v>
      </c>
      <c r="J15" s="102">
        <f>SUM(D15:H15)</f>
        <v>0</v>
      </c>
    </row>
    <row r="16" spans="2:39" x14ac:dyDescent="0.25">
      <c r="B16" s="9"/>
      <c r="C16" s="103" t="s">
        <v>46</v>
      </c>
      <c r="D16" s="99"/>
      <c r="E16" s="95"/>
      <c r="F16" s="95"/>
      <c r="G16" s="95"/>
      <c r="H16" s="95"/>
      <c r="I16" s="49"/>
      <c r="J16" s="99" t="s">
        <v>20</v>
      </c>
    </row>
    <row r="17" spans="2:10" x14ac:dyDescent="0.25">
      <c r="B17" s="9"/>
      <c r="C17" s="84" t="s">
        <v>45</v>
      </c>
      <c r="D17" s="99"/>
      <c r="E17" s="95"/>
      <c r="F17" s="95"/>
      <c r="G17" s="95"/>
      <c r="H17" s="95"/>
      <c r="I17" s="49"/>
      <c r="J17" s="99">
        <f>SUM(D17:H17)</f>
        <v>0</v>
      </c>
    </row>
    <row r="18" spans="2:10" x14ac:dyDescent="0.25">
      <c r="B18" s="9"/>
      <c r="C18" s="101" t="s">
        <v>15</v>
      </c>
      <c r="D18" s="105">
        <f>SUM(D17:D17)</f>
        <v>0</v>
      </c>
      <c r="E18" s="105">
        <f>SUM(E17:E17)</f>
        <v>0</v>
      </c>
      <c r="F18" s="105">
        <f>SUM(F17:F17)</f>
        <v>0</v>
      </c>
      <c r="G18" s="105">
        <f>SUM(G17:G17)</f>
        <v>0</v>
      </c>
      <c r="H18" s="105">
        <f>SUM(H17:H17)</f>
        <v>0</v>
      </c>
      <c r="I18" s="49"/>
      <c r="J18" s="102">
        <f>SUM(D18:H18)</f>
        <v>0</v>
      </c>
    </row>
    <row r="19" spans="2:10" x14ac:dyDescent="0.25">
      <c r="B19" s="9"/>
      <c r="C19" s="103" t="s">
        <v>47</v>
      </c>
      <c r="D19" s="104" t="s">
        <v>37</v>
      </c>
      <c r="E19" s="95"/>
      <c r="F19" s="95"/>
      <c r="G19" s="95"/>
      <c r="H19" s="95"/>
      <c r="I19" s="49"/>
      <c r="J19" s="99"/>
    </row>
    <row r="20" spans="2:10" x14ac:dyDescent="0.25">
      <c r="B20" s="9"/>
      <c r="C20" s="84" t="s">
        <v>45</v>
      </c>
      <c r="D20" s="99"/>
      <c r="E20" s="99"/>
      <c r="F20" s="99"/>
      <c r="G20" s="99"/>
      <c r="H20" s="99"/>
      <c r="I20" s="100"/>
      <c r="J20" s="99"/>
    </row>
    <row r="21" spans="2:10" x14ac:dyDescent="0.25">
      <c r="B21" s="9"/>
      <c r="C21" s="101" t="s">
        <v>16</v>
      </c>
      <c r="D21" s="102">
        <f>SUM(D20:D20)</f>
        <v>0</v>
      </c>
      <c r="E21" s="102">
        <f>SUM(E20:E20)</f>
        <v>0</v>
      </c>
      <c r="F21" s="102">
        <f>SUM(F20:F20)</f>
        <v>0</v>
      </c>
      <c r="G21" s="102">
        <f>SUM(G20:G20)</f>
        <v>0</v>
      </c>
      <c r="H21" s="102">
        <f>SUM(H20:H20)</f>
        <v>0</v>
      </c>
      <c r="I21" s="49"/>
      <c r="J21" s="102">
        <f>SUM(D21:H21)</f>
        <v>0</v>
      </c>
    </row>
    <row r="22" spans="2:10" x14ac:dyDescent="0.25">
      <c r="B22" s="9"/>
      <c r="C22" s="103" t="s">
        <v>48</v>
      </c>
      <c r="D22" s="104" t="s">
        <v>37</v>
      </c>
      <c r="E22" s="129"/>
      <c r="F22" s="95"/>
      <c r="G22" s="95"/>
      <c r="H22" s="95"/>
      <c r="I22" s="49"/>
      <c r="J22" s="99"/>
    </row>
    <row r="23" spans="2:10" x14ac:dyDescent="0.25">
      <c r="B23" s="9"/>
      <c r="C23" s="84" t="s">
        <v>45</v>
      </c>
      <c r="D23" s="99"/>
      <c r="E23" s="99"/>
      <c r="F23" s="99"/>
      <c r="G23" s="99"/>
      <c r="H23" s="99"/>
      <c r="I23" s="100"/>
      <c r="J23" s="99"/>
    </row>
    <row r="24" spans="2:10" x14ac:dyDescent="0.25">
      <c r="B24" s="9"/>
      <c r="C24" s="101" t="s">
        <v>17</v>
      </c>
      <c r="D24" s="102">
        <f>SUM(D23:D23)</f>
        <v>0</v>
      </c>
      <c r="E24" s="102">
        <f>SUM(E23:E23)</f>
        <v>0</v>
      </c>
      <c r="F24" s="102">
        <f>SUM(F23:F23)</f>
        <v>0</v>
      </c>
      <c r="G24" s="102">
        <f>SUM(G23:G23)</f>
        <v>0</v>
      </c>
      <c r="H24" s="102">
        <f>SUM(H23:H23)</f>
        <v>0</v>
      </c>
      <c r="I24" s="49"/>
      <c r="J24" s="102">
        <f>SUM(D24:H24)</f>
        <v>0</v>
      </c>
    </row>
    <row r="25" spans="2:10" x14ac:dyDescent="0.25">
      <c r="B25" s="9"/>
      <c r="C25" s="103" t="s">
        <v>49</v>
      </c>
      <c r="D25" s="104" t="s">
        <v>37</v>
      </c>
      <c r="E25" s="95"/>
      <c r="F25" s="95"/>
      <c r="G25" s="95"/>
      <c r="H25" s="95"/>
      <c r="I25" s="49"/>
      <c r="J25" s="99"/>
    </row>
    <row r="26" spans="2:10" x14ac:dyDescent="0.25">
      <c r="B26" s="9"/>
      <c r="C26" s="110" t="s">
        <v>86</v>
      </c>
      <c r="D26" s="104"/>
      <c r="E26" s="95"/>
      <c r="F26" s="95"/>
      <c r="G26" s="95"/>
      <c r="H26" s="95"/>
      <c r="I26" s="49"/>
      <c r="J26" s="99">
        <f t="shared" ref="J26:J31" si="2">SUM(D26:H26)</f>
        <v>0</v>
      </c>
    </row>
    <row r="27" spans="2:10" ht="30" x14ac:dyDescent="0.25">
      <c r="B27" s="9"/>
      <c r="C27" s="127" t="s">
        <v>81</v>
      </c>
      <c r="D27" s="99">
        <v>100000</v>
      </c>
      <c r="E27" s="99">
        <v>100000</v>
      </c>
      <c r="F27" s="99">
        <v>100000</v>
      </c>
      <c r="G27" s="99">
        <v>100000</v>
      </c>
      <c r="H27" s="99">
        <v>100000</v>
      </c>
      <c r="I27" s="49"/>
      <c r="J27" s="99">
        <f t="shared" si="2"/>
        <v>500000</v>
      </c>
    </row>
    <row r="28" spans="2:10" x14ac:dyDescent="0.25">
      <c r="B28" s="9"/>
      <c r="C28" s="127" t="s">
        <v>82</v>
      </c>
      <c r="D28" s="99">
        <v>100000</v>
      </c>
      <c r="E28" s="99">
        <v>100000</v>
      </c>
      <c r="F28" s="99">
        <v>100000</v>
      </c>
      <c r="G28" s="99">
        <v>100000</v>
      </c>
      <c r="H28" s="99">
        <v>100000</v>
      </c>
      <c r="I28" s="49"/>
      <c r="J28" s="99">
        <f t="shared" si="2"/>
        <v>500000</v>
      </c>
    </row>
    <row r="29" spans="2:10" ht="30" x14ac:dyDescent="0.25">
      <c r="B29" s="9"/>
      <c r="C29" s="127" t="s">
        <v>87</v>
      </c>
      <c r="D29" s="99">
        <v>1500</v>
      </c>
      <c r="E29" s="95"/>
      <c r="F29" s="95"/>
      <c r="G29" s="95"/>
      <c r="H29" s="95"/>
      <c r="I29" s="49"/>
      <c r="J29" s="99">
        <f t="shared" si="2"/>
        <v>1500</v>
      </c>
    </row>
    <row r="30" spans="2:10" ht="60" x14ac:dyDescent="0.25">
      <c r="B30" s="9"/>
      <c r="C30" s="127" t="s">
        <v>83</v>
      </c>
      <c r="D30" s="99">
        <f>187500/2</f>
        <v>93750</v>
      </c>
      <c r="E30" s="99">
        <f t="shared" ref="E30:G31" si="3">375000/2</f>
        <v>187500</v>
      </c>
      <c r="F30" s="99">
        <f t="shared" si="3"/>
        <v>187500</v>
      </c>
      <c r="G30" s="99">
        <f t="shared" si="3"/>
        <v>187500</v>
      </c>
      <c r="H30" s="99">
        <f>187500/2</f>
        <v>93750</v>
      </c>
      <c r="I30" s="49"/>
      <c r="J30" s="99">
        <f t="shared" si="2"/>
        <v>750000</v>
      </c>
    </row>
    <row r="31" spans="2:10" ht="30" x14ac:dyDescent="0.25">
      <c r="B31" s="9"/>
      <c r="C31" s="127" t="s">
        <v>84</v>
      </c>
      <c r="D31" s="99">
        <f>187500/2</f>
        <v>93750</v>
      </c>
      <c r="E31" s="99">
        <f t="shared" si="3"/>
        <v>187500</v>
      </c>
      <c r="F31" s="99">
        <f t="shared" si="3"/>
        <v>187500</v>
      </c>
      <c r="G31" s="99">
        <f t="shared" si="3"/>
        <v>187500</v>
      </c>
      <c r="H31" s="99">
        <f>187500/2</f>
        <v>93750</v>
      </c>
      <c r="I31" s="49"/>
      <c r="J31" s="99">
        <f t="shared" si="2"/>
        <v>750000</v>
      </c>
    </row>
    <row r="32" spans="2:10" x14ac:dyDescent="0.25">
      <c r="B32" s="10"/>
      <c r="C32" s="101" t="s">
        <v>18</v>
      </c>
      <c r="D32" s="102">
        <f>SUM(D26:D31)</f>
        <v>389000</v>
      </c>
      <c r="E32" s="102">
        <f>SUM(E26:E31)</f>
        <v>575000</v>
      </c>
      <c r="F32" s="102">
        <f>SUM(F26:F31)</f>
        <v>575000</v>
      </c>
      <c r="G32" s="102">
        <f>SUM(G26:G31)</f>
        <v>575000</v>
      </c>
      <c r="H32" s="102">
        <f>SUM(H26:H31)</f>
        <v>387500</v>
      </c>
      <c r="I32" s="49"/>
      <c r="J32" s="102">
        <f>SUM(D32:H32)</f>
        <v>2501500</v>
      </c>
    </row>
    <row r="33" spans="2:10" x14ac:dyDescent="0.25">
      <c r="B33" s="10"/>
      <c r="C33" s="101" t="s">
        <v>19</v>
      </c>
      <c r="D33" s="102">
        <f>SUM(D32,D24,D21,D18,D15,D12,D9)</f>
        <v>389000</v>
      </c>
      <c r="E33" s="102">
        <f>SUM(E32,E24,E21,E18,E15,E12,E9)</f>
        <v>575000</v>
      </c>
      <c r="F33" s="102">
        <f>SUM(F32,F24,F21,F18,F15,F12,F9)</f>
        <v>575000</v>
      </c>
      <c r="G33" s="102">
        <f>SUM(G32,G24,G21,G18,G15,G12,G9)</f>
        <v>575000</v>
      </c>
      <c r="H33" s="102">
        <f>SUM(H32,H24,H21,H18,H15,H12,H9)</f>
        <v>387500</v>
      </c>
      <c r="I33" s="49"/>
      <c r="J33" s="102">
        <f>SUM(D33:H33)</f>
        <v>2501500</v>
      </c>
    </row>
    <row r="34" spans="2:10" x14ac:dyDescent="0.25">
      <c r="B34" s="4"/>
      <c r="C34" s="42"/>
      <c r="D34" s="42"/>
      <c r="E34" s="42"/>
      <c r="F34" s="42"/>
      <c r="G34" s="49"/>
      <c r="H34" s="49"/>
      <c r="I34" s="49"/>
      <c r="J34" s="49" t="s">
        <v>20</v>
      </c>
    </row>
    <row r="35" spans="2:10" x14ac:dyDescent="0.25">
      <c r="B35" s="8" t="s">
        <v>50</v>
      </c>
      <c r="C35" s="119" t="s">
        <v>50</v>
      </c>
      <c r="D35" s="115"/>
      <c r="E35" s="115"/>
      <c r="F35" s="115"/>
      <c r="G35" s="96"/>
      <c r="H35" s="96"/>
      <c r="I35" s="49"/>
      <c r="J35" s="96" t="s">
        <v>20</v>
      </c>
    </row>
    <row r="36" spans="2:10" x14ac:dyDescent="0.25">
      <c r="B36" s="9"/>
      <c r="C36" s="11" t="s">
        <v>45</v>
      </c>
      <c r="D36" s="111"/>
      <c r="E36" s="111"/>
      <c r="F36" s="111"/>
      <c r="G36" s="99"/>
      <c r="H36" s="99"/>
      <c r="I36" s="49"/>
      <c r="J36" s="99">
        <f>SUM(D36:H36)</f>
        <v>0</v>
      </c>
    </row>
    <row r="37" spans="2:10" x14ac:dyDescent="0.25">
      <c r="B37" s="10"/>
      <c r="C37" s="117" t="s">
        <v>21</v>
      </c>
      <c r="D37" s="41">
        <f>SUM(D36:D36)</f>
        <v>0</v>
      </c>
      <c r="E37" s="41">
        <f>SUM(E36:E36)</f>
        <v>0</v>
      </c>
      <c r="F37" s="41">
        <f>SUM(F36:F36)</f>
        <v>0</v>
      </c>
      <c r="G37" s="102">
        <f>SUM(G36:G36)</f>
        <v>0</v>
      </c>
      <c r="H37" s="102">
        <f>SUM(H36:H36)</f>
        <v>0</v>
      </c>
      <c r="I37" s="49"/>
      <c r="J37" s="102">
        <f>SUM(D37:H37)</f>
        <v>0</v>
      </c>
    </row>
    <row r="38" spans="2:10" ht="15.75" thickBot="1" x14ac:dyDescent="0.3">
      <c r="B38" s="4"/>
      <c r="C38" s="42"/>
      <c r="D38" s="42"/>
      <c r="E38" s="42"/>
      <c r="F38" s="42"/>
      <c r="G38" s="49"/>
      <c r="H38" s="49"/>
      <c r="I38" s="49"/>
      <c r="J38" s="49" t="s">
        <v>20</v>
      </c>
    </row>
    <row r="39" spans="2:10" s="50" customFormat="1" ht="30.75" thickBot="1" x14ac:dyDescent="0.3">
      <c r="B39" s="47" t="s">
        <v>22</v>
      </c>
      <c r="C39" s="47"/>
      <c r="D39" s="48">
        <f>SUM(D37,D33)</f>
        <v>389000</v>
      </c>
      <c r="E39" s="48">
        <f t="shared" ref="E39:J39" si="4">SUM(E37,E33)</f>
        <v>575000</v>
      </c>
      <c r="F39" s="48">
        <f t="shared" si="4"/>
        <v>575000</v>
      </c>
      <c r="G39" s="48">
        <f t="shared" si="4"/>
        <v>575000</v>
      </c>
      <c r="H39" s="48">
        <f t="shared" si="4"/>
        <v>387500</v>
      </c>
      <c r="I39" s="49">
        <f t="shared" si="4"/>
        <v>0</v>
      </c>
      <c r="J39" s="48">
        <f t="shared" si="4"/>
        <v>2501500</v>
      </c>
    </row>
    <row r="40" spans="2:10" x14ac:dyDescent="0.25">
      <c r="B40" s="4"/>
    </row>
    <row r="41" spans="2:10" x14ac:dyDescent="0.25">
      <c r="B41" s="4"/>
    </row>
    <row r="42" spans="2:10" x14ac:dyDescent="0.25">
      <c r="B42" s="4"/>
    </row>
    <row r="43" spans="2:10" x14ac:dyDescent="0.25">
      <c r="B43" s="4"/>
    </row>
    <row r="44" spans="2:10" x14ac:dyDescent="0.25">
      <c r="B44" s="4"/>
    </row>
    <row r="45" spans="2:10" x14ac:dyDescent="0.25">
      <c r="B45" s="4"/>
    </row>
    <row r="46" spans="2:10" x14ac:dyDescent="0.25">
      <c r="B46" s="4"/>
    </row>
    <row r="47" spans="2:10" x14ac:dyDescent="0.25">
      <c r="B47" s="4"/>
    </row>
    <row r="48" spans="2:10" x14ac:dyDescent="0.25">
      <c r="B48" s="4"/>
    </row>
    <row r="49" spans="2:2" x14ac:dyDescent="0.25">
      <c r="B49" s="4"/>
    </row>
    <row r="50" spans="2:2" x14ac:dyDescent="0.25">
      <c r="B50" s="4"/>
    </row>
    <row r="51" spans="2:2" x14ac:dyDescent="0.25">
      <c r="B51" s="4"/>
    </row>
    <row r="52" spans="2:2" x14ac:dyDescent="0.25">
      <c r="B52" s="4"/>
    </row>
    <row r="53" spans="2:2" x14ac:dyDescent="0.25">
      <c r="B53" s="4"/>
    </row>
    <row r="54" spans="2:2" x14ac:dyDescent="0.25">
      <c r="B54" s="4"/>
    </row>
  </sheetData>
  <pageMargins left="0.7" right="0.7" top="0.75" bottom="0.75" header="0.3" footer="0.3"/>
  <pageSetup orientation="portrait" r:id="rId1"/>
  <legacyDrawing r:id="rId2"/>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_rels/item4.xml.rels><?xml version="1.0" encoding="UTF-8" standalone="yes"?>
<Relationships xmlns="http://schemas.openxmlformats.org/package/2006/relationships"><Relationship Id="rId1" Type="http://schemas.openxmlformats.org/officeDocument/2006/relationships/customXmlProps" Target="itemProps4.xml"/></Relationships>
</file>

<file path=customXml/_rels/item5.xml.rels><?xml version="1.0" encoding="UTF-8" standalone="yes"?>
<Relationships xmlns="http://schemas.openxmlformats.org/package/2006/relationships"><Relationship Id="rId1" Type="http://schemas.openxmlformats.org/officeDocument/2006/relationships/customXmlProps" Target="itemProps5.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8B916ED2FB6A47AFA4E05A3E606BD3" ma:contentTypeVersion="14" ma:contentTypeDescription="Create a new document." ma:contentTypeScope="" ma:versionID="6cbc99e8fec3dd5b6ee5ca63ebcc4091">
  <xsd:schema xmlns:xsd="http://www.w3.org/2001/XMLSchema" xmlns:xs="http://www.w3.org/2001/XMLSchema" xmlns:p="http://schemas.microsoft.com/office/2006/metadata/properties" xmlns:ns1="http://schemas.microsoft.com/sharepoint/v3" xmlns:ns2="4ffa91fb-a0ff-4ac5-b2db-65c790d184a4" xmlns:ns3="http://schemas.microsoft.com/sharepoint.v3" xmlns:ns4="http://schemas.microsoft.com/sharepoint/v3/fields" xmlns:ns5="3d00cabe-74f9-499f-ba26-1e0076cbc6cc" xmlns:ns6="2755580c-7c5f-43cf-bd85-5c868b718937" targetNamespace="http://schemas.microsoft.com/office/2006/metadata/properties" ma:root="true" ma:fieldsID="3aa7d8e8c7ca11d395824ff336f21ddc" ns1:_="" ns2:_="" ns3:_="" ns4:_="" ns5:_="" ns6:_="">
    <xsd:import namespace="http://schemas.microsoft.com/sharepoint/v3"/>
    <xsd:import namespace="4ffa91fb-a0ff-4ac5-b2db-65c790d184a4"/>
    <xsd:import namespace="http://schemas.microsoft.com/sharepoint.v3"/>
    <xsd:import namespace="http://schemas.microsoft.com/sharepoint/v3/fields"/>
    <xsd:import namespace="3d00cabe-74f9-499f-ba26-1e0076cbc6cc"/>
    <xsd:import namespace="2755580c-7c5f-43cf-bd85-5c868b718937"/>
    <xsd:element name="properties">
      <xsd:complexType>
        <xsd:sequence>
          <xsd:element name="documentManagement">
            <xsd:complexType>
              <xsd:all>
                <xsd:element ref="ns2:Document_x0020_Creation_x0020_Date" minOccurs="0"/>
                <xsd:element ref="ns2:Creator" minOccurs="0"/>
                <xsd:element ref="ns2:EPA_x0020_Office" minOccurs="0"/>
                <xsd:element ref="ns2:Record" minOccurs="0"/>
                <xsd:element ref="ns3:CategoryDescription" minOccurs="0"/>
                <xsd:element ref="ns2:Identifier" minOccurs="0"/>
                <xsd:element ref="ns2:EPA_x0020_Contributor" minOccurs="0"/>
                <xsd:element ref="ns2:External_x0020_Contributor" minOccurs="0"/>
                <xsd:element ref="ns4:_Coverage" minOccurs="0"/>
                <xsd:element ref="ns2:EPA_x0020_Related_x0020_Documents" minOccurs="0"/>
                <xsd:element ref="ns4:_Source" minOccurs="0"/>
                <xsd:element ref="ns2:Rights" minOccurs="0"/>
                <xsd:element ref="ns1:Language" minOccurs="0"/>
                <xsd:element ref="ns2:j747ac98061d40f0aa7bd47e1db5675d" minOccurs="0"/>
                <xsd:element ref="ns2:TaxKeywordTaxHTField" minOccurs="0"/>
                <xsd:element ref="ns2:TaxCatchAllLabel" minOccurs="0"/>
                <xsd:element ref="ns2:TaxCatchAll" minOccurs="0"/>
                <xsd:element ref="ns5:MediaServiceMetadata" minOccurs="0"/>
                <xsd:element ref="ns5:MediaServiceFastMetadata" minOccurs="0"/>
                <xsd:element ref="ns6:SharedWithUsers" minOccurs="0"/>
                <xsd:element ref="ns6:SharedWithDetails" minOccurs="0"/>
                <xsd:element ref="ns5:lcf76f155ced4ddcb4097134ff3c332f" minOccurs="0"/>
                <xsd:element ref="ns5:MediaServiceOCR" minOccurs="0"/>
                <xsd:element ref="ns5:MediaServiceGenerationTime" minOccurs="0"/>
                <xsd:element ref="ns5:MediaServiceEventHashCode" minOccurs="0"/>
                <xsd:element ref="ns5:MediaServiceDateTaken" minOccurs="0"/>
                <xsd:element ref="ns5:MediaLengthInSeconds" minOccurs="0"/>
                <xsd:element ref="ns5:MediaServiceObjectDetectorVersion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Language" ma:index="17" nillable="true" ma:displayName="Language" ma:default="English" ma:description="Select the document language from the drop down." ma:format="Dropdown" ma:internalName="Language" ma:readOnly="false">
      <xsd:simpleType>
        <xsd:restriction base="dms:Choice">
          <xsd:enumeration value="Arabic (Saudi Arabia)"/>
          <xsd:enumeration value="Bulgarian (Bulgaria)"/>
          <xsd:enumeration value="Chinese (Hong Kong S.A.R.)"/>
          <xsd:enumeration value="Chinese (People's Republic of China)"/>
          <xsd:enumeration value="Chinese (Taiwan)"/>
          <xsd:enumeration value="Croatian (Croatia)"/>
          <xsd:enumeration value="Czech (Czech Republic)"/>
          <xsd:enumeration value="Danish (Denmark)"/>
          <xsd:enumeration value="Dutch (Netherlands)"/>
          <xsd:enumeration value="English"/>
          <xsd:enumeration value="Estonian (Estonia)"/>
          <xsd:enumeration value="Finnish (Finland)"/>
          <xsd:enumeration value="French (France)"/>
          <xsd:enumeration value="German (Germany)"/>
          <xsd:enumeration value="Greek (Greece)"/>
          <xsd:enumeration value="Hebrew (Israel)"/>
          <xsd:enumeration value="Hindi (India)"/>
          <xsd:enumeration value="Hungarian (Hungary)"/>
          <xsd:enumeration value="Indonesian (Indonesia)"/>
          <xsd:enumeration value="Italian (Italy)"/>
          <xsd:enumeration value="Japanese (Japan)"/>
          <xsd:enumeration value="Korean (Korea)"/>
          <xsd:enumeration value="Latvian (Latvia)"/>
          <xsd:enumeration value="Lithuanian (Lithuania)"/>
          <xsd:enumeration value="Malay (Malaysia)"/>
          <xsd:enumeration value="Norwegian (Bokmal) (Norway)"/>
          <xsd:enumeration value="Polish (Poland)"/>
          <xsd:enumeration value="Portuguese (Brazil)"/>
          <xsd:enumeration value="Portuguese (Portugal)"/>
          <xsd:enumeration value="Romanian (Romania)"/>
          <xsd:enumeration value="Russian (Russia)"/>
          <xsd:enumeration value="Serbian (Latin) (Serbia)"/>
          <xsd:enumeration value="Slovak (Slovakia)"/>
          <xsd:enumeration value="Slovenian (Slovenia)"/>
          <xsd:enumeration value="Spanish (Spain)"/>
          <xsd:enumeration value="Swedish (Sweden)"/>
          <xsd:enumeration value="Thai (Thailand)"/>
          <xsd:enumeration value="Turkish (Turkey)"/>
          <xsd:enumeration value="Ukrainian (Ukraine)"/>
          <xsd:enumeration value="Urdu (Islamic Republic of Pakistan)"/>
          <xsd:enumeration value="Vietnamese (Vietnam)"/>
        </xsd:restriction>
      </xsd:simpleType>
    </xsd:element>
  </xsd:schema>
  <xsd:schema xmlns:xsd="http://www.w3.org/2001/XMLSchema" xmlns:xs="http://www.w3.org/2001/XMLSchema" xmlns:dms="http://schemas.microsoft.com/office/2006/documentManagement/types" xmlns:pc="http://schemas.microsoft.com/office/infopath/2007/PartnerControls" targetNamespace="4ffa91fb-a0ff-4ac5-b2db-65c790d184a4" elementFormDefault="qualified">
    <xsd:import namespace="http://schemas.microsoft.com/office/2006/documentManagement/types"/>
    <xsd:import namespace="http://schemas.microsoft.com/office/infopath/2007/PartnerControls"/>
    <xsd:element name="Document_x0020_Creation_x0020_Date" ma:index="2" nillable="true" ma:displayName="Document Date" ma:default="[today]" ma:description="Enter the date this document was last modified. The upload date has been entered by default." ma:format="DateOnly" ma:internalName="Document_x0020_Creation_x0020_Date" ma:readOnly="false">
      <xsd:simpleType>
        <xsd:restriction base="dms:DateTime"/>
      </xsd:simpleType>
    </xsd:element>
    <xsd:element name="Creator" ma:index="3" nillable="true" ma:displayName="Creator" ma:description="Enter the person primarily responsible for the document. The name of the person uploading the document has been entered by default." ma:list="UserInfo" ma:SharePointGroup="0" ma:internalName="Crea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PA_x0020_Office" ma:index="4" nillable="true" ma:displayName="EPA Office" ma:description="Enter the EPA organization primarily responsible for the document. The office of the person uploading the document has been entered by default." ma:internalName="EPA_x0020_Office" ma:readOnly="false">
      <xsd:simpleType>
        <xsd:restriction base="dms:Text">
          <xsd:maxLength value="255"/>
        </xsd:restriction>
      </xsd:simpleType>
    </xsd:element>
    <xsd:element name="Record" ma:index="5" nillable="true" ma:displayName="Record" ma:default="Shared" ma:description="For documents that provide evidence of EPA decisions and actions, select &quot;Shared&quot; (open access) or &quot;Private&quot; (restricted access)." ma:format="Dropdown" ma:internalName="Record" ma:readOnly="false">
      <xsd:simpleType>
        <xsd:restriction base="dms:Choice">
          <xsd:enumeration value="None"/>
          <xsd:enumeration value="Shared"/>
          <xsd:enumeration value="Private"/>
        </xsd:restriction>
      </xsd:simpleType>
    </xsd:element>
    <xsd:element name="Identifier" ma:index="9" nillable="true" ma:displayName="Identifier" ma:description="Enter all EPA identification numbers applicable to this document, one on each line." ma:internalName="Identifier" ma:readOnly="false">
      <xsd:simpleType>
        <xsd:restriction base="dms:Note">
          <xsd:maxLength value="255"/>
        </xsd:restriction>
      </xsd:simpleType>
    </xsd:element>
    <xsd:element name="EPA_x0020_Contributor" ma:index="11" nillable="true" ma:displayName="EPA Contributor" ma:description="Enter an EPA person who contributed to the creation of the document but is not the primary author." ma:list="UserInfo" ma:SharePointGroup="0" ma:internalName="EPA_x0020_Contributor" ma:readOnly="false" ma:showField="ImnName">
      <xsd:complexType>
        <xsd:complexContent>
          <xsd:extension base="dms:User">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External_x0020_Contributor" ma:index="12" nillable="true" ma:displayName="External Contributor" ma:description="Enter a non-EPA person who contributed to the creation of the document but is not the primary author." ma:internalName="External_x0020_Contributor" ma:readOnly="false">
      <xsd:simpleType>
        <xsd:restriction base="dms:Note">
          <xsd:maxLength value="255"/>
        </xsd:restriction>
      </xsd:simpleType>
    </xsd:element>
    <xsd:element name="EPA_x0020_Related_x0020_Documents" ma:index="14" nillable="true" ma:displayName="Other Related Documents" ma:description="Enter any related document." ma:internalName="EPA_x0020_Related_x0020_Documents" ma:readOnly="false">
      <xsd:simpleType>
        <xsd:restriction base="dms:Note">
          <xsd:maxLength value="255"/>
        </xsd:restriction>
      </xsd:simpleType>
    </xsd:element>
    <xsd:element name="Rights" ma:index="16" nillable="true" ma:displayName="Rights" ma:description="Enter information about intellectual property rights held over the document (e.g. copyright, patent, trademark)." ma:internalName="Rights" ma:readOnly="false">
      <xsd:simpleType>
        <xsd:restriction base="dms:Note">
          <xsd:maxLength value="255"/>
        </xsd:restriction>
      </xsd:simpleType>
    </xsd:element>
    <xsd:element name="j747ac98061d40f0aa7bd47e1db5675d" ma:index="19" nillable="true" ma:taxonomy="true" ma:internalName="j747ac98061d40f0aa7bd47e1db5675d" ma:taxonomyFieldName="Document_x0020_Type" ma:displayName="Document Type" ma:readOnly="false" ma:default="" ma:fieldId="{3747ac98-061d-40f0-aa7b-d47e1db5675d}" ma:sspId="29f62856-1543-49d4-a736-4569d363f533" ma:termSetId="e06cd6a9-a175-4da0-81cb-8dba7aa394ab" ma:anchorId="00000000-0000-0000-0000-000000000000" ma:open="false" ma:isKeyword="false">
      <xsd:complexType>
        <xsd:sequence>
          <xsd:element ref="pc:Terms" minOccurs="0" maxOccurs="1"/>
        </xsd:sequence>
      </xsd:complexType>
    </xsd:element>
    <xsd:element name="TaxKeywordTaxHTField" ma:index="21" nillable="true" ma:taxonomy="true" ma:internalName="TaxKeywordTaxHTField" ma:taxonomyFieldName="TaxKeyword" ma:displayName="Enterprise Keywords" ma:readOnly="false" ma:fieldId="{23f27201-bee3-471e-b2e7-b64fd8b7ca38}" ma:taxonomyMulti="true" ma:sspId="29f62856-1543-49d4-a736-4569d363f533" ma:termSetId="00000000-0000-0000-0000-000000000000" ma:anchorId="00000000-0000-0000-0000-000000000000" ma:open="true" ma:isKeyword="true">
      <xsd:complexType>
        <xsd:sequence>
          <xsd:element ref="pc:Terms" minOccurs="0" maxOccurs="1"/>
        </xsd:sequence>
      </xsd:complexType>
    </xsd:element>
    <xsd:element name="TaxCatchAllLabel" ma:index="23" nillable="true" ma:displayName="Taxonomy Catch All Column1" ma:hidden="true" ma:list="{2582a83a-5ba4-475b-879f-7d1d20bd718f}" ma:internalName="TaxCatchAllLabel" ma:readOnly="true" ma:showField="CatchAllDataLabel" ma:web="2755580c-7c5f-43cf-bd85-5c868b718937">
      <xsd:complexType>
        <xsd:complexContent>
          <xsd:extension base="dms:MultiChoiceLookup">
            <xsd:sequence>
              <xsd:element name="Value" type="dms:Lookup" maxOccurs="unbounded" minOccurs="0" nillable="true"/>
            </xsd:sequence>
          </xsd:extension>
        </xsd:complexContent>
      </xsd:complexType>
    </xsd:element>
    <xsd:element name="TaxCatchAll" ma:index="24" nillable="true" ma:displayName="Taxonomy Catch All Column" ma:hidden="true" ma:list="{2582a83a-5ba4-475b-879f-7d1d20bd718f}" ma:internalName="TaxCatchAll" ma:showField="CatchAllData" ma:web="2755580c-7c5f-43cf-bd85-5c868b718937">
      <xsd:complexType>
        <xsd:complexContent>
          <xsd:extension base="dms:MultiChoiceLookup">
            <xsd:sequence>
              <xsd:element name="Value" type="dms:Lookup" maxOccurs="unbounded" minOccurs="0" nillable="true"/>
            </xsd:sequence>
          </xsd:extension>
        </xsd:complexContent>
      </xsd:complex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 elementFormDefault="qualified">
    <xsd:import namespace="http://schemas.microsoft.com/office/2006/documentManagement/types"/>
    <xsd:import namespace="http://schemas.microsoft.com/office/infopath/2007/PartnerControls"/>
    <xsd:element name="CategoryDescription" ma:index="6" nillable="true" ma:displayName="Description" ma:description="Enter a brief description." ma:internalName="CategoryDescription"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http://schemas.microsoft.com/sharepoint/v3/fields" elementFormDefault="qualified">
    <xsd:import namespace="http://schemas.microsoft.com/office/2006/documentManagement/types"/>
    <xsd:import namespace="http://schemas.microsoft.com/office/infopath/2007/PartnerControls"/>
    <xsd:element name="_Coverage" ma:index="13" nillable="true" ma:displayName="Coverage" ma:description="Enter the geographic location, jurisdiction, or time period for which the document is relevant." ma:internalName="_Coverage" ma:readOnly="false">
      <xsd:simpleType>
        <xsd:restriction base="dms:Text">
          <xsd:maxLength value="255"/>
        </xsd:restriction>
      </xsd:simpleType>
    </xsd:element>
    <xsd:element name="_Source" ma:index="15" nillable="true" ma:displayName="Source" ma:description="Enter a source from which the document is derived." ma:internalName="_Source" ma:readOnly="fals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3d00cabe-74f9-499f-ba26-1e0076cbc6cc" elementFormDefault="qualified">
    <xsd:import namespace="http://schemas.microsoft.com/office/2006/documentManagement/types"/>
    <xsd:import namespace="http://schemas.microsoft.com/office/infopath/2007/PartnerControls"/>
    <xsd:element name="MediaServiceMetadata" ma:index="28" nillable="true" ma:displayName="MediaServiceMetadata" ma:hidden="true" ma:internalName="MediaServiceMetadata" ma:readOnly="true">
      <xsd:simpleType>
        <xsd:restriction base="dms:Note"/>
      </xsd:simpleType>
    </xsd:element>
    <xsd:element name="MediaServiceFastMetadata" ma:index="29" nillable="true" ma:displayName="MediaServiceFastMetadata" ma:hidden="true" ma:internalName="MediaServiceFastMetadata" ma:readOnly="true">
      <xsd:simpleType>
        <xsd:restriction base="dms:Note"/>
      </xsd:simpleType>
    </xsd:element>
    <xsd:element name="lcf76f155ced4ddcb4097134ff3c332f" ma:index="33" nillable="true" ma:taxonomy="true" ma:internalName="lcf76f155ced4ddcb4097134ff3c332f" ma:taxonomyFieldName="MediaServiceImageTags" ma:displayName="Image Tags" ma:readOnly="false" ma:fieldId="{5cf76f15-5ced-4ddc-b409-7134ff3c332f}" ma:taxonomyMulti="true" ma:sspId="29f62856-1543-49d4-a736-4569d363f533" ma:termSetId="09814cd3-568e-fe90-9814-8d621ff8fb84" ma:anchorId="fba54fb3-c3e1-fe81-a776-ca4b69148c4d" ma:open="true" ma:isKeyword="false">
      <xsd:complexType>
        <xsd:sequence>
          <xsd:element ref="pc:Terms" minOccurs="0" maxOccurs="1"/>
        </xsd:sequence>
      </xsd:complexType>
    </xsd:element>
    <xsd:element name="MediaServiceOCR" ma:index="34" nillable="true" ma:displayName="Extracted Text" ma:internalName="MediaServiceOCR" ma:readOnly="true">
      <xsd:simpleType>
        <xsd:restriction base="dms:Note">
          <xsd:maxLength value="255"/>
        </xsd:restriction>
      </xsd:simpleType>
    </xsd:element>
    <xsd:element name="MediaServiceGenerationTime" ma:index="35" nillable="true" ma:displayName="MediaServiceGenerationTime" ma:hidden="true" ma:internalName="MediaServiceGenerationTime" ma:readOnly="true">
      <xsd:simpleType>
        <xsd:restriction base="dms:Text"/>
      </xsd:simpleType>
    </xsd:element>
    <xsd:element name="MediaServiceEventHashCode" ma:index="36" nillable="true" ma:displayName="MediaServiceEventHashCode" ma:hidden="true" ma:internalName="MediaServiceEventHashCode" ma:readOnly="true">
      <xsd:simpleType>
        <xsd:restriction base="dms:Text"/>
      </xsd:simpleType>
    </xsd:element>
    <xsd:element name="MediaServiceDateTaken" ma:index="37" nillable="true" ma:displayName="MediaServiceDateTaken" ma:hidden="true" ma:indexed="true" ma:internalName="MediaServiceDateTaken" ma:readOnly="true">
      <xsd:simpleType>
        <xsd:restriction base="dms:Text"/>
      </xsd:simpleType>
    </xsd:element>
    <xsd:element name="MediaLengthInSeconds" ma:index="38" nillable="true" ma:displayName="MediaLengthInSeconds" ma:hidden="true" ma:internalName="MediaLengthInSeconds" ma:readOnly="true">
      <xsd:simpleType>
        <xsd:restriction base="dms:Unknown"/>
      </xsd:simpleType>
    </xsd:element>
    <xsd:element name="MediaServiceObjectDetectorVersions" ma:index="39" nillable="true" ma:displayName="MediaServiceObjectDetectorVersions" ma:hidden="true" ma:indexed="true" ma:internalName="MediaServiceObjectDetectorVersions" ma:readOnly="true">
      <xsd:simpleType>
        <xsd:restriction base="dms:Text"/>
      </xsd:simpleType>
    </xsd:element>
  </xsd:schema>
  <xsd:schema xmlns:xsd="http://www.w3.org/2001/XMLSchema" xmlns:xs="http://www.w3.org/2001/XMLSchema" xmlns:dms="http://schemas.microsoft.com/office/2006/documentManagement/types" xmlns:pc="http://schemas.microsoft.com/office/infopath/2007/PartnerControls" targetNamespace="2755580c-7c5f-43cf-bd85-5c868b718937" elementFormDefault="qualified">
    <xsd:import namespace="http://schemas.microsoft.com/office/2006/documentManagement/types"/>
    <xsd:import namespace="http://schemas.microsoft.com/office/infopath/2007/PartnerControls"/>
    <xsd:element name="SharedWithUsers" ma:index="30"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31"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25" ma:displayName="Content Type"/>
        <xsd:element ref="dc:title" minOccurs="0" maxOccurs="1" ma:index="1"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1 6 " ? > < D a t a M a s h u p   x m l n s = " h t t p : / / s c h e m a s . m i c r o s o f t . c o m / D a t a M a s h u p " > A A A A A B Q D A A B Q S w M E F A A C A A g A x H l R V m / 8 c y u k A A A A 9 g A A A B I A H A B D b 2 5 m a W c v U G F j a 2 F n Z S 5 4 b W w g o h g A K K A U A A A A A A A A A A A A A A A A A A A A A A A A A A A A h Y 9 B D o I w F E S v Q r q n L Z g Y J J + y c C u J C d G 4 J a V C I 3 w M L Z a 7 u f B I X k G M o u 5 c z p u 3 m L l f b 5 C O b e N d V G 9 0 h w k J K C e e Q t m V G q u E D P b o R y Q V s C 3 k q a i U N 8 l o 4 t G U C a m t P c e M O e e o W 9 C u r 1 j I e c A O 2 S a X t W o L 8 p H 1 f 9 n X a G y B U h E B + 9 c Y E d K A R 3 Q V L S k H N k P I N H 6 F c N r 7 b H 8 g r I f G D r 0 S C v 1 d D m y O w N 4 f x A N Q S w M E F A A C A A g A x H l R V g / K 6 a u k A A A A 6 Q A A A B M A H A B b Q 2 9 u d G V u d F 9 U e X B l c 1 0 u e G 1 s I K I Y A C i g F A A A A A A A A A A A A A A A A A A A A A A A A A A A A G 2 O S w 7 C M A x E r x J 5 n 7 q w Q A g 1 Z Q H c g A t E w f 2 I 5 q P G R e F s L D g S V y B t d 4 i l Z + Z 5 5 v N 6 V 8 d k B / G g M f b e K d g U J Q h y x t 9 6 1 y q Y u J F 7 O N b V 9 R k o i h x 1 U U H H H A 6 I 0 X R k d S x 8 I J e d x o 9 W c z 7 H F o M 2 d 9 0 S b s t y h 8 Y 7 J s e S 5 x 9 Q V 2 d q 9 D S w u K Q s r 7 U Z B 3 F a c 3 O V A q b E u M j 4 l 7 A / e R 3 C 0 B v N 2 c Q k b Z R 2 I X E Z X n 8 B U E s D B B Q A A g A I A M R 5 U V Y o i k e 4 D g A A A B E A A A A T A B w A R m 9 y b X V s Y X M v U 2 V j d G l v b j E u b S C i G A A o o B Q A A A A A A A A A A A A A A A A A A A A A A A A A A A A r T k 0 u y c z P U w i G 0 I b W A F B L A Q I t A B Q A A g A I A M R 5 U V Z v / H M r p A A A A P Y A A A A S A A A A A A A A A A A A A A A A A A A A A A B D b 2 5 m a W c v U G F j a 2 F n Z S 5 4 b W x Q S w E C L Q A U A A I A C A D E e V F W D 8 r p q 6 Q A A A D p A A A A E w A A A A A A A A A A A A A A A A D w A A A A W 0 N v b n R l b n R f V H l w Z X N d L n h t b F B L A Q I t A B Q A A g A I A M R 5 U V Y o i k e 4 D g A A A B E A A A A T A A A A A A A A A A A A A A A A A O E B A A B G b 3 J t d W x h c y 9 T Z W N 0 a W 9 u M S 5 t U E s F B g A A A A A D A A M A w g A A A D w C A A A A A B A B A A D v u 7 8 8 P 3 h t b C B 2 Z X J z a W 9 u P S I x L j A i I G V u Y 2 9 k a W 5 n P S J 1 d G Y t O C I / P j x Q Z X J t a X N z a W 9 u T G l z d C B 4 b W x u c z p 4 c 2 Q 9 I m h 0 d H A 6 L y 9 3 d 3 c u d z M u b 3 J n L z I w M D E v W E 1 M U 2 N o Z W 1 h I i B 4 b W x u c z p 4 c 2 k 9 I m h 0 d H A 6 L y 9 3 d 3 c u d z M u b 3 J n L z I w M D E v W E 1 M U 2 N o Z W 1 h L W l u c 3 R h b m N l I j 4 8 Q 2 F u R X Z h b H V h d G V G d X R 1 c m V Q Y W N r Y W d l c z 5 m Y W x z Z T w v Q 2 F u R X Z h b H V h d G V G d X R 1 c m V Q Y W N r Y W d l c z 4 8 R m l y Z X d h b G x F b m F i b G V k P n R y d W U 8 L 0 Z p c m V 3 Y W x s R W 5 h Y m x l Z D 4 8 L 1 B l c m 1 p c 3 N p b 2 5 M a X N 0 P p c B A A A A A A A A d Q E A A O + 7 v z w / e G 1 s I H Z l c n N p b 2 4 9 I j E u M C I g Z W 5 j b 2 R p b m c 9 I n V 0 Z i 0 4 I j 8 + P E x v Y 2 F s U G F j a 2 F n Z U 1 l d G F k Y X R h R m l s Z S B 4 b W x u c z p 4 c 2 Q 9 I m h 0 d H A 6 L y 9 3 d 3 c u d z M u b 3 J n L z I w M D E v W E 1 M U 2 N o Z W 1 h I i B 4 b W x u c z p 4 c 2 k 9 I m h 0 d H A 6 L y 9 3 d 3 c u d z M u b 3 J n L z I w M D E v W E 1 M U 2 N o Z W 1 h L W l u c 3 R h b m N l I j 4 8 S X R l b X M + P E l 0 Z W 0 + P E l 0 Z W 1 M b 2 N h d G l v b j 4 8 S X R l b V R 5 c G U + Q W x s R m 9 y b X V s Y X M 8 L 0 l 0 Z W 1 U e X B l P j x J d G V t U G F 0 a C A v P j w v S X R l b U x v Y 2 F 0 a W 9 u P j x T d G F i b G V F b n R y a W V z P j x F b n R y e S B U e X B l P S J S Z W x h d G l v b n N o a X B z I i B W Y W x 1 Z T 0 i c 0 F B Q U F B Q T 0 9 I i A v P j w v U 3 R h Y m x l R W 5 0 c m l l c z 4 8 L 0 l 0 Z W 0 + P C 9 J d G V t c z 4 8 L 0 x v Y 2 F s U G F j a 2 F n Z U 1 l d G F k Y X R h R m l s Z T 4 W A A A A U E s F B g A A A A A A A A A A A A A A A A A A A A A A A N o A A A A B A A A A 0 I y d 3 w E V 0 R G M e g D A T 8 K X 6 w E A A A B f + N u s U B N x T Y 4 1 b J H D j Y h A A A A A A A I A A A A A A A N m A A D A A A A A E A A A A D 3 I C z P r m s s 1 a Z + f U 6 Z F X X I A A A A A B I A A A K A A A A A Q A A A A + a n v P 3 N Y 9 B 1 F F r z y Q p n F P l A A A A D R f B j M 7 8 t N w t H M s R 9 u G t K H 0 + f M g 1 w Z h O B R N h e m y m j O a D A 7 5 E R m t b z L 1 h A V m S k H v v I j x n i M l U + T 6 K 5 E H M Z 8 Q C 1 A s l U i m P + 1 l r j C g l s C s j C 3 N B Q A A A C 2 O U D u 4 O I x F g Z j 3 L 0 s 0 t 1 3 k 5 J 0 o w = = < / D a t a M a s h u p > 
</file>

<file path=customXml/item3.xml><?xml version="1.0" encoding="utf-8"?>
<p:properties xmlns:p="http://schemas.microsoft.com/office/2006/metadata/properties" xmlns:xsi="http://www.w3.org/2001/XMLSchema-instance" xmlns:pc="http://schemas.microsoft.com/office/infopath/2007/PartnerControls">
  <documentManagement>
    <_Coverage xmlns="http://schemas.microsoft.com/sharepoint/v3/fields" xsi:nil="true"/>
    <Record xmlns="4ffa91fb-a0ff-4ac5-b2db-65c790d184a4">Shared</Record>
    <EPA_x0020_Office xmlns="4ffa91fb-a0ff-4ac5-b2db-65c790d184a4" xsi:nil="true"/>
    <Document_x0020_Creation_x0020_Date xmlns="4ffa91fb-a0ff-4ac5-b2db-65c790d184a4">2020-05-27T16:20:32+00:00</Document_x0020_Creation_x0020_Date>
    <EPA_x0020_Related_x0020_Documents xmlns="4ffa91fb-a0ff-4ac5-b2db-65c790d184a4" xsi:nil="true"/>
    <_Source xmlns="http://schemas.microsoft.com/sharepoint/v3/fields" xsi:nil="true"/>
    <CategoryDescription xmlns="http://schemas.microsoft.com/sharepoint.v3" xsi:nil="true"/>
    <EPA_x0020_Contributor xmlns="4ffa91fb-a0ff-4ac5-b2db-65c790d184a4">
      <UserInfo>
        <DisplayName/>
        <AccountId xsi:nil="true"/>
        <AccountType/>
      </UserInfo>
    </EPA_x0020_Contributor>
    <TaxKeywordTaxHTField xmlns="4ffa91fb-a0ff-4ac5-b2db-65c790d184a4">
      <Terms xmlns="http://schemas.microsoft.com/office/infopath/2007/PartnerControls"/>
    </TaxKeywordTaxHTField>
    <Rights xmlns="4ffa91fb-a0ff-4ac5-b2db-65c790d184a4" xsi:nil="true"/>
    <External_x0020_Contributor xmlns="4ffa91fb-a0ff-4ac5-b2db-65c790d184a4" xsi:nil="true"/>
    <Identifier xmlns="4ffa91fb-a0ff-4ac5-b2db-65c790d184a4" xsi:nil="true"/>
    <Creator xmlns="4ffa91fb-a0ff-4ac5-b2db-65c790d184a4">
      <UserInfo>
        <DisplayName/>
        <AccountId xsi:nil="true"/>
        <AccountType/>
      </UserInfo>
    </Creator>
    <Language xmlns="http://schemas.microsoft.com/sharepoint/v3">English</Language>
    <j747ac98061d40f0aa7bd47e1db5675d xmlns="4ffa91fb-a0ff-4ac5-b2db-65c790d184a4">
      <Terms xmlns="http://schemas.microsoft.com/office/infopath/2007/PartnerControls"/>
    </j747ac98061d40f0aa7bd47e1db5675d>
    <SharedWithUsers xmlns="2755580c-7c5f-43cf-bd85-5c868b718937">
      <UserInfo>
        <DisplayName>SharingLinks.cd7199e0-3019-4770-af23-1ba8c35e4a37.OrganizationEdit.b1237b01-ca64-4605-b4c3-e192acc355d5</DisplayName>
        <AccountId>204</AccountId>
        <AccountType/>
      </UserInfo>
      <UserInfo>
        <DisplayName>Butler, Elizabeth (she/her/hers)</DisplayName>
        <AccountId>313</AccountId>
        <AccountType/>
      </UserInfo>
      <UserInfo>
        <DisplayName>SharingLinks.c429da80-75db-48b8-ac2c-b8b8d35a7f8d.OrganizationEdit.8c06e9f9-c4a2-42b6-8195-9fbcfda7ee4f</DisplayName>
        <AccountId>223</AccountId>
        <AccountType/>
      </UserInfo>
      <UserInfo>
        <DisplayName>Loutan, Reema (she/her/hers)</DisplayName>
        <AccountId>314</AccountId>
        <AccountType/>
      </UserInfo>
      <UserInfo>
        <DisplayName>SharingLinks.4046d22a-99a7-4d38-96fd-c2a5402ab433.OrganizationEdit.045493fe-632a-411c-b5ba-4812fc49926a</DisplayName>
        <AccountId>222</AccountId>
        <AccountType/>
      </UserInfo>
      <UserInfo>
        <DisplayName>Bitalac, Emily</DisplayName>
        <AccountId>804</AccountId>
        <AccountType/>
      </UserInfo>
      <UserInfo>
        <DisplayName>Roberts, Timothy-P</DisplayName>
        <AccountId>50</AccountId>
        <AccountType/>
      </UserInfo>
      <UserInfo>
        <DisplayName>O'Sullivan, Caitlin (she/her/hers)</DisplayName>
        <AccountId>248</AccountId>
        <AccountType/>
      </UserInfo>
      <UserInfo>
        <DisplayName>January, Elizabeth (she/her/hers)</DisplayName>
        <AccountId>1114</AccountId>
        <AccountType/>
      </UserInfo>
      <UserInfo>
        <DisplayName>Ng, Allison</DisplayName>
        <AccountId>221</AccountId>
        <AccountType/>
      </UserInfo>
      <UserInfo>
        <DisplayName>Thompson, Ashley (she/her/hers)</DisplayName>
        <AccountId>62</AccountId>
        <AccountType/>
      </UserInfo>
      <UserInfo>
        <DisplayName>Damberg, Rich</DisplayName>
        <AccountId>16</AccountId>
        <AccountType/>
      </UserInfo>
      <UserInfo>
        <DisplayName>Brachtl, Megan</DisplayName>
        <AccountId>17</AccountId>
        <AccountType/>
      </UserInfo>
      <UserInfo>
        <DisplayName>Denny, Andrea</DisplayName>
        <AccountId>14</AccountId>
        <AccountType/>
      </UserInfo>
      <UserInfo>
        <DisplayName>Hansel, Peter</DisplayName>
        <AccountId>202</AccountId>
        <AccountType/>
      </UserInfo>
    </SharedWithUsers>
    <lcf76f155ced4ddcb4097134ff3c332f xmlns="3d00cabe-74f9-499f-ba26-1e0076cbc6cc">
      <Terms xmlns="http://schemas.microsoft.com/office/infopath/2007/PartnerControls"/>
    </lcf76f155ced4ddcb4097134ff3c332f>
    <TaxCatchAll xmlns="4ffa91fb-a0ff-4ac5-b2db-65c790d184a4" xsi:nil="true"/>
  </documentManagement>
</p:properties>
</file>

<file path=customXml/item4.xml><?xml version="1.0" encoding="utf-8"?>
<?mso-contentType ?>
<FormTemplates xmlns="http://schemas.microsoft.com/sharepoint/v3/contenttype/forms">
  <Display>DocumentLibraryForm</Display>
  <Edit>DocumentLibraryForm</Edit>
  <New>DocumentLibraryForm</New>
</FormTemplates>
</file>

<file path=customXml/item5.xml><?xml version="1.0" encoding="utf-8"?>
<?mso-contentType ?>
<SharedContentType xmlns="Microsoft.SharePoint.Taxonomy.ContentTypeSync" SourceId="29f62856-1543-49d4-a736-4569d363f533" ContentTypeId="0x0101" PreviousValue="false"/>
</file>

<file path=customXml/itemProps1.xml><?xml version="1.0" encoding="utf-8"?>
<ds:datastoreItem xmlns:ds="http://schemas.openxmlformats.org/officeDocument/2006/customXml" ds:itemID="{3CB63306-D6A3-4242-864E-F008A5928EBB}">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microsoft.com/sharepoint/v3"/>
    <ds:schemaRef ds:uri="4ffa91fb-a0ff-4ac5-b2db-65c790d184a4"/>
    <ds:schemaRef ds:uri="http://schemas.microsoft.com/sharepoint.v3"/>
    <ds:schemaRef ds:uri="http://schemas.microsoft.com/sharepoint/v3/fields"/>
    <ds:schemaRef ds:uri="3d00cabe-74f9-499f-ba26-1e0076cbc6cc"/>
    <ds:schemaRef ds:uri="2755580c-7c5f-43cf-bd85-5c868b718937"/>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5A2572C9-94E8-4C6B-8BD4-9D0B9DF7E5AC}">
  <ds:schemaRefs>
    <ds:schemaRef ds:uri="http://schemas.microsoft.com/DataMashup"/>
  </ds:schemaRefs>
</ds:datastoreItem>
</file>

<file path=customXml/itemProps3.xml><?xml version="1.0" encoding="utf-8"?>
<ds:datastoreItem xmlns:ds="http://schemas.openxmlformats.org/officeDocument/2006/customXml" ds:itemID="{68222176-22B4-47AB-AB9E-BB248AC3A7F3}">
  <ds:schemaRefs>
    <ds:schemaRef ds:uri="http://schemas.openxmlformats.org/package/2006/metadata/core-properties"/>
    <ds:schemaRef ds:uri="http://schemas.microsoft.com/office/2006/documentManagement/types"/>
    <ds:schemaRef ds:uri="http://schemas.microsoft.com/sharepoint/v3"/>
    <ds:schemaRef ds:uri="http://schemas.microsoft.com/office/infopath/2007/PartnerControls"/>
    <ds:schemaRef ds:uri="http://schemas.microsoft.com/sharepoint/v3/fields"/>
    <ds:schemaRef ds:uri="http://purl.org/dc/elements/1.1/"/>
    <ds:schemaRef ds:uri="2755580c-7c5f-43cf-bd85-5c868b718937"/>
    <ds:schemaRef ds:uri="3d00cabe-74f9-499f-ba26-1e0076cbc6cc"/>
    <ds:schemaRef ds:uri="http://schemas.microsoft.com/sharepoint.v3"/>
    <ds:schemaRef ds:uri="http://purl.org/dc/terms/"/>
    <ds:schemaRef ds:uri="http://schemas.microsoft.com/office/2006/metadata/properties"/>
    <ds:schemaRef ds:uri="4ffa91fb-a0ff-4ac5-b2db-65c790d184a4"/>
    <ds:schemaRef ds:uri="http://www.w3.org/XML/1998/namespace"/>
    <ds:schemaRef ds:uri="http://purl.org/dc/dcmitype/"/>
  </ds:schemaRefs>
</ds:datastoreItem>
</file>

<file path=customXml/itemProps4.xml><?xml version="1.0" encoding="utf-8"?>
<ds:datastoreItem xmlns:ds="http://schemas.openxmlformats.org/officeDocument/2006/customXml" ds:itemID="{E61D5935-F179-4A89-95E0-C99AE243BFAE}">
  <ds:schemaRefs>
    <ds:schemaRef ds:uri="http://schemas.microsoft.com/sharepoint/v3/contenttype/forms"/>
  </ds:schemaRefs>
</ds:datastoreItem>
</file>

<file path=customXml/itemProps5.xml><?xml version="1.0" encoding="utf-8"?>
<ds:datastoreItem xmlns:ds="http://schemas.openxmlformats.org/officeDocument/2006/customXml" ds:itemID="{3E962A3E-8547-4A07-881C-EB4E7EE4CB97}">
  <ds:schemaRefs>
    <ds:schemaRef ds:uri="Microsoft.SharePoint.Taxonomy.ContentTypeSync"/>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Worksheets</vt:lpstr>
      </vt:variant>
      <vt:variant>
        <vt:i4>7</vt:i4>
      </vt:variant>
    </vt:vector>
  </HeadingPairs>
  <TitlesOfParts>
    <vt:vector size="7" baseType="lpstr">
      <vt:lpstr>Consolidated Budget</vt:lpstr>
      <vt:lpstr>Measure 1 MHD ZEV Budget</vt:lpstr>
      <vt:lpstr>Measure 2 Idle reduc(Sub.CTDOT)</vt:lpstr>
      <vt:lpstr>Measure 3 Energy Eff. Budget</vt:lpstr>
      <vt:lpstr>Measure 4 Food waste Budget</vt:lpstr>
      <vt:lpstr>Community Engagement Budget</vt:lpstr>
      <vt:lpstr>Workforce Dev.(Subaward to OWS)</vt:lpstr>
    </vt:vector>
  </TitlesOfParts>
  <Manager/>
  <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
  <cp:keywords/>
  <dc:description/>
  <cp:lastModifiedBy/>
  <cp:revision>1</cp:revision>
  <dcterms:created xsi:type="dcterms:W3CDTF">2023-09-19T16:36:01Z</dcterms:created>
  <dcterms:modified xsi:type="dcterms:W3CDTF">2024-03-28T15:51:25Z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TaxKeyword">
    <vt:lpwstr/>
  </property>
  <property fmtid="{D5CDD505-2E9C-101B-9397-08002B2CF9AE}" pid="3" name="MediaServiceImageTags">
    <vt:lpwstr/>
  </property>
  <property fmtid="{D5CDD505-2E9C-101B-9397-08002B2CF9AE}" pid="4" name="ContentTypeId">
    <vt:lpwstr>0x0101005B8B916ED2FB6A47AFA4E05A3E606BD3</vt:lpwstr>
  </property>
  <property fmtid="{D5CDD505-2E9C-101B-9397-08002B2CF9AE}" pid="5" name="e3f09c3df709400db2417a7161762d62">
    <vt:lpwstr/>
  </property>
  <property fmtid="{D5CDD505-2E9C-101B-9397-08002B2CF9AE}" pid="6" name="EPA Subject">
    <vt:lpwstr/>
  </property>
  <property fmtid="{D5CDD505-2E9C-101B-9397-08002B2CF9AE}" pid="7" name="Document Type">
    <vt:lpwstr/>
  </property>
</Properties>
</file>