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threadedComments/threadedComment1.xml" ContentType="application/vnd.ms-excel.threadedcomments+xml"/>
  <Override PartName="/xl/persons/person.xml" ContentType="application/vnd.ms-excel.person+xml"/>
  <Override PartName="/xl/calcChain.xml" ContentType="application/vnd.openxmlformats-officedocument.spreadsheetml.calcChain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518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ctgovexec-my.sharepoint.com/personal/ashley_benitezou_ct_gov/Documents/CPRG/Implementation/LIDAC Benefits Analyses/"/>
    </mc:Choice>
  </mc:AlternateContent>
  <xr:revisionPtr revIDLastSave="1170" documentId="11_E60897F41BE170836B02CE998F75CCDC64E183C8" xr6:coauthVersionLast="47" xr6:coauthVersionMax="47" xr10:uidLastSave="{B585548B-8690-4E56-822B-7B02B0652A10}"/>
  <bookViews>
    <workbookView xWindow="-20" yWindow="500" windowWidth="28800" windowHeight="15840" tabRatio="815" firstSheet="3" xr2:uid="{00000000-000D-0000-FFFF-FFFF00000000}"/>
  </bookViews>
  <sheets>
    <sheet name="GHG_Calcs" sheetId="8" r:id="rId1"/>
    <sheet name="Summary - COBRA" sheetId="4" r:id="rId2"/>
    <sheet name="MHD - co-pollutants" sheetId="5" r:id="rId3"/>
    <sheet name="MHD - COBRA" sheetId="3" r:id="rId4"/>
    <sheet name="TMAs - co-pollutants" sheetId="7" r:id="rId5"/>
    <sheet name="TMAs - COBRA" sheetId="1" r:id="rId6"/>
    <sheet name="REPS+C&amp;LM - co-pollutants" sheetId="6" r:id="rId7"/>
    <sheet name="REPS+C&amp;LM - COBRA" sheetId="2" r:id="rId8"/>
  </sheet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H31" i="8" l="1"/>
  <c r="G31" i="8"/>
  <c r="I31" i="8" s="1"/>
  <c r="F31" i="8"/>
  <c r="E31" i="8"/>
  <c r="C31" i="8"/>
  <c r="B31" i="8"/>
  <c r="D31" i="8" s="1"/>
  <c r="J31" i="8" s="1"/>
  <c r="K31" i="8" s="1"/>
  <c r="H30" i="8"/>
  <c r="G30" i="8"/>
  <c r="I30" i="8" s="1"/>
  <c r="F30" i="8"/>
  <c r="E30" i="8"/>
  <c r="C30" i="8"/>
  <c r="B30" i="8"/>
  <c r="D30" i="8" s="1"/>
  <c r="J30" i="8" s="1"/>
  <c r="K30" i="8" s="1"/>
  <c r="I29" i="8"/>
  <c r="D29" i="8"/>
  <c r="J29" i="8" s="1"/>
  <c r="I28" i="8"/>
  <c r="D28" i="8"/>
  <c r="J28" i="8" s="1"/>
  <c r="I27" i="8"/>
  <c r="D27" i="8"/>
  <c r="J27" i="8" s="1"/>
  <c r="I26" i="8"/>
  <c r="D26" i="8"/>
  <c r="J26" i="8" s="1"/>
  <c r="I25" i="8"/>
  <c r="D25" i="8"/>
  <c r="J25" i="8" s="1"/>
  <c r="I24" i="8"/>
  <c r="D24" i="8"/>
  <c r="J24" i="8" s="1"/>
  <c r="I23" i="8"/>
  <c r="D23" i="8"/>
  <c r="J23" i="8" s="1"/>
  <c r="I22" i="8"/>
  <c r="D22" i="8"/>
  <c r="J22" i="8" s="1"/>
  <c r="I21" i="8"/>
  <c r="D21" i="8"/>
  <c r="J21" i="8" s="1"/>
  <c r="I20" i="8"/>
  <c r="D20" i="8"/>
  <c r="J20" i="8" s="1"/>
  <c r="I19" i="8"/>
  <c r="D19" i="8"/>
  <c r="J19" i="8" s="1"/>
  <c r="I18" i="8"/>
  <c r="D18" i="8"/>
  <c r="J18" i="8" s="1"/>
  <c r="I17" i="8"/>
  <c r="D17" i="8"/>
  <c r="J17" i="8" s="1"/>
  <c r="I16" i="8"/>
  <c r="D16" i="8"/>
  <c r="J16" i="8" s="1"/>
  <c r="I15" i="8"/>
  <c r="D15" i="8"/>
  <c r="J15" i="8" s="1"/>
  <c r="I14" i="8"/>
  <c r="D14" i="8"/>
  <c r="J14" i="8" s="1"/>
  <c r="I13" i="8"/>
  <c r="D13" i="8"/>
  <c r="J13" i="8" s="1"/>
  <c r="I12" i="8"/>
  <c r="D12" i="8"/>
  <c r="J12" i="8" s="1"/>
  <c r="I11" i="8"/>
  <c r="D11" i="8"/>
  <c r="J11" i="8" s="1"/>
  <c r="I10" i="8"/>
  <c r="D10" i="8"/>
  <c r="J10" i="8" s="1"/>
  <c r="I9" i="8"/>
  <c r="D9" i="8"/>
  <c r="J9" i="8" s="1"/>
  <c r="I8" i="8"/>
  <c r="D8" i="8"/>
  <c r="J8" i="8" s="1"/>
  <c r="I7" i="8"/>
  <c r="D7" i="8"/>
  <c r="J7" i="8" s="1"/>
  <c r="I6" i="8"/>
  <c r="D6" i="8"/>
  <c r="J6" i="8" s="1"/>
  <c r="I5" i="8"/>
  <c r="D5" i="8"/>
  <c r="J5" i="8" s="1"/>
  <c r="I4" i="8"/>
  <c r="D4" i="8"/>
  <c r="J4" i="8" s="1"/>
  <c r="C23" i="2"/>
  <c r="C25" i="2" s="1"/>
  <c r="B23" i="2"/>
  <c r="B25" i="2" s="1"/>
  <c r="C22" i="2"/>
  <c r="C24" i="2" s="1"/>
  <c r="B22" i="2"/>
  <c r="B24" i="2" s="1"/>
  <c r="N17" i="5"/>
  <c r="N16" i="5"/>
  <c r="B11" i="4"/>
  <c r="B14" i="4" s="1"/>
  <c r="O5" i="5"/>
  <c r="B10" i="4"/>
  <c r="B13" i="4" s="1"/>
  <c r="B9" i="4"/>
  <c r="B12" i="4" s="1"/>
  <c r="C4" i="4"/>
  <c r="C6" i="4" s="1"/>
  <c r="B4" i="4"/>
  <c r="B6" i="4" s="1"/>
  <c r="B3" i="4"/>
  <c r="B5" i="4" s="1"/>
  <c r="C3" i="4"/>
  <c r="C5" i="4" s="1"/>
  <c r="M17" i="5"/>
  <c r="O17" i="5"/>
  <c r="M18" i="5"/>
  <c r="N18" i="5"/>
  <c r="O18" i="5"/>
  <c r="M19" i="5"/>
  <c r="N19" i="5"/>
  <c r="O19" i="5"/>
  <c r="M20" i="5"/>
  <c r="N20" i="5"/>
  <c r="O20" i="5"/>
  <c r="M21" i="5"/>
  <c r="N21" i="5"/>
  <c r="O21" i="5"/>
  <c r="O16" i="5"/>
  <c r="M16" i="5"/>
  <c r="M6" i="5"/>
  <c r="N6" i="5"/>
  <c r="O6" i="5"/>
  <c r="M7" i="5"/>
  <c r="N7" i="5"/>
  <c r="O7" i="5"/>
  <c r="M8" i="5"/>
  <c r="N8" i="5"/>
  <c r="O8" i="5"/>
  <c r="M9" i="5"/>
  <c r="N9" i="5"/>
  <c r="O9" i="5"/>
  <c r="M10" i="5"/>
  <c r="N10" i="5"/>
  <c r="O10" i="5"/>
  <c r="N5" i="5"/>
  <c r="M5" i="5"/>
  <c r="M22" i="5" l="1"/>
  <c r="O22" i="5"/>
  <c r="N22" i="5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tc={2C8231A4-0AF6-4CAD-858E-DD742F445A29}</author>
  </authors>
  <commentList>
    <comment ref="L22" authorId="0" shapeId="0" xr:uid="{2C8231A4-0AF6-4CAD-858E-DD742F445A29}">
      <text>
        <t xml:space="preserve">[Threaded comment]
Your version of Excel allows you to read this threaded comment; however, any edits to it will get removed if the file is opened in a newer version of Excel. Learn more: https://go.microsoft.com/fwlink/?linkid=870924
Comment:
    Seems like this is not measure total but charging infrastructure total. </t>
      </text>
    </comment>
  </commentList>
</comments>
</file>

<file path=xl/sharedStrings.xml><?xml version="1.0" encoding="utf-8"?>
<sst xmlns="http://schemas.openxmlformats.org/spreadsheetml/2006/main" count="289" uniqueCount="120">
  <si>
    <t>Units in metric tons CO2e</t>
  </si>
  <si>
    <t>INCENTIVES FOR MEDIUM AND HEAVY-DUTY VEHICLES AND CHARGING INFRASTRUCTURE</t>
  </si>
  <si>
    <r>
      <t>EXPANSION OF HEALTH AND SAFETY BARRIERS PROGRAM AND ENERGY EFFICIENCY PROGRAMS</t>
    </r>
    <r>
      <rPr>
        <sz val="11"/>
        <color theme="1"/>
        <rFont val="Calibri"/>
        <charset val="1"/>
      </rPr>
      <t> </t>
    </r>
  </si>
  <si>
    <r>
      <rPr>
        <b/>
        <sz val="11"/>
        <color rgb="FF000000"/>
        <rFont val="Calibri"/>
      </rPr>
      <t>IDLE REDUCTION FOR THE CTDOT CRASH UNIT</t>
    </r>
    <r>
      <rPr>
        <sz val="11"/>
        <color rgb="FF000000"/>
        <rFont val="Calibri"/>
      </rPr>
      <t> </t>
    </r>
  </si>
  <si>
    <t>FOOD WASTE ENFORCEMENT AND DIVERSION</t>
  </si>
  <si>
    <t>Year</t>
  </si>
  <si>
    <t>VEHICLE INCENTIVES</t>
  </si>
  <si>
    <t>CHARGING INFRASTRUCTURE</t>
  </si>
  <si>
    <t>TOTAL MEDIUM AND HEAVY-DUTY EVS</t>
  </si>
  <si>
    <t>ENFORCEMENT</t>
  </si>
  <si>
    <t>DIVERSION</t>
  </si>
  <si>
    <t>TOTAL FOOD WASTE</t>
  </si>
  <si>
    <t>TOTAL</t>
  </si>
  <si>
    <t>Cost effectiveness (dollars/tons)</t>
  </si>
  <si>
    <t>2025-2030 cumulative</t>
  </si>
  <si>
    <t>2025-2050 cumulative</t>
  </si>
  <si>
    <t>Monetary value (2025-2030)</t>
  </si>
  <si>
    <t>Low Value</t>
  </si>
  <si>
    <t>High Value</t>
  </si>
  <si>
    <t>Total Health Benefits (3% discount)</t>
  </si>
  <si>
    <t>Total Health Benefits (7% discount)</t>
  </si>
  <si>
    <t>Total Benefits to LIDACs (3% discount) * 32% of the population</t>
  </si>
  <si>
    <t>Total Benefits to LIDACs (7% discount)* 32% of the population</t>
  </si>
  <si>
    <t>Incidents (2025-2030)</t>
  </si>
  <si>
    <t>Restricted activity days (3% discount)</t>
  </si>
  <si>
    <t>Lost worked days  (3% discount)</t>
  </si>
  <si>
    <t>Incidents fo respiratory and asthma symptoms  (3% discount)</t>
  </si>
  <si>
    <t>LIDAC Restricted activity days (3% discounts)</t>
  </si>
  <si>
    <t>LIDAC Lost worked days  (3% discount)</t>
  </si>
  <si>
    <t>LIDAC Incidents fo respiratory and asthma symptoms  (3% discount)</t>
  </si>
  <si>
    <t>MHD incentives</t>
  </si>
  <si>
    <t>MD</t>
  </si>
  <si>
    <t>HD</t>
  </si>
  <si>
    <t>Pollutant</t>
  </si>
  <si>
    <t>Units</t>
  </si>
  <si>
    <t>Time period</t>
  </si>
  <si>
    <t>Total MHD incentives</t>
  </si>
  <si>
    <t>2030 Annual</t>
  </si>
  <si>
    <t>2025-2030 Cumulative</t>
  </si>
  <si>
    <t>2025-2050 Cumulative</t>
  </si>
  <si>
    <t>NOx</t>
  </si>
  <si>
    <t>Metric tons</t>
  </si>
  <si>
    <t>CH4</t>
  </si>
  <si>
    <t>N2O</t>
  </si>
  <si>
    <t>VOC</t>
  </si>
  <si>
    <t>SO2</t>
  </si>
  <si>
    <t>PM2.5</t>
  </si>
  <si>
    <t>MHD charging infrastructure</t>
  </si>
  <si>
    <t>Total MHD charging infrastructure</t>
  </si>
  <si>
    <t>Measure total</t>
  </si>
  <si>
    <t>3% Discount</t>
  </si>
  <si>
    <t>7% Discount</t>
  </si>
  <si>
    <t>Total Health Benefits 2025-2030</t>
  </si>
  <si>
    <t>Change in Incidence</t>
  </si>
  <si>
    <t>Monetary Value</t>
  </si>
  <si>
    <t>Mortality</t>
  </si>
  <si>
    <t>1.565 / 3.540</t>
  </si>
  <si>
    <t>$13,917,360 / $31,375,564</t>
  </si>
  <si>
    <t>$13,953,958 / $31,568,075</t>
  </si>
  <si>
    <t>Nonfatal Heart Attacks</t>
  </si>
  <si>
    <t>0.155 / 1.445</t>
  </si>
  <si>
    <t>$22,850 / $212,305</t>
  </si>
  <si>
    <t>$23,465 / $218,010</t>
  </si>
  <si>
    <t>Infant Mortality</t>
  </si>
  <si>
    <t>Hospital Admits, All Respiratory</t>
  </si>
  <si>
    <t>Hospital Admits, Cardiovascular (except heart attacks)</t>
  </si>
  <si>
    <t>Acute Bronchitis</t>
  </si>
  <si>
    <t>Upper Respiratory Symptoms</t>
  </si>
  <si>
    <t>Lower Respiratory Symptoms</t>
  </si>
  <si>
    <t>Emergency Room Visits, Asthma</t>
  </si>
  <si>
    <t>Asthma Exacerbation</t>
  </si>
  <si>
    <t>Minor Restricted Activity Days</t>
  </si>
  <si>
    <t>Work Loss Days</t>
  </si>
  <si>
    <t xml:space="preserve">Metric tons </t>
  </si>
  <si>
    <t xml:space="preserve">$850,215	</t>
  </si>
  <si>
    <t xml:space="preserve">$1,916,764	</t>
  </si>
  <si>
    <t>0.076 / 0.173</t>
  </si>
  <si>
    <t>$836,859 / $1,893,286</t>
  </si>
  <si>
    <t>$745,377 / $1,686,320</t>
  </si>
  <si>
    <t>0.008 / 0.071</t>
  </si>
  <si>
    <t>$1,221 / $11,343</t>
  </si>
  <si>
    <t>$1,145 / $10,639</t>
  </si>
  <si>
    <t>GHG</t>
  </si>
  <si>
    <t>Metric tons CO2e</t>
  </si>
  <si>
    <t>Arsenic</t>
  </si>
  <si>
    <t>Pounds</t>
  </si>
  <si>
    <t>Benzene</t>
  </si>
  <si>
    <t>Beryllium</t>
  </si>
  <si>
    <t>Cadmium</t>
  </si>
  <si>
    <t>Carbon Monoxide</t>
  </si>
  <si>
    <t>Chromium</t>
  </si>
  <si>
    <t>Formaldehyde</t>
  </si>
  <si>
    <t>Lead</t>
  </si>
  <si>
    <t>Manganese</t>
  </si>
  <si>
    <t>Methane</t>
  </si>
  <si>
    <t>Nickel</t>
  </si>
  <si>
    <t>Nitrogen Oxides (NOx)</t>
  </si>
  <si>
    <t>Nitrous Oxide</t>
  </si>
  <si>
    <t>PM, filterable</t>
  </si>
  <si>
    <t>PM, primary</t>
  </si>
  <si>
    <t>Polycyclic Organic Matter (POM)</t>
  </si>
  <si>
    <t>Sulfur Dioxide</t>
  </si>
  <si>
    <t>Total CAP</t>
  </si>
  <si>
    <t>Total Urban Toxics HAP</t>
  </si>
  <si>
    <t>REPS + HES-IE Total Health Benefits 2025-2030</t>
  </si>
  <si>
    <t>C&amp;LM Total Health Benefits 2025-2030</t>
  </si>
  <si>
    <t>0.009 / 0.020</t>
  </si>
  <si>
    <t>$98,492 / $222,821</t>
  </si>
  <si>
    <t>$87,725 / $198,463</t>
  </si>
  <si>
    <t>$94,479 / $213,742</t>
  </si>
  <si>
    <t>$84,151 / $190,377</t>
  </si>
  <si>
    <t>0.001 / 0.008</t>
  </si>
  <si>
    <t>$144 / $1,336</t>
  </si>
  <si>
    <t>$135 / $1,253</t>
  </si>
  <si>
    <t>$138 / $1,282</t>
  </si>
  <si>
    <t>$129 / $1,202</t>
  </si>
  <si>
    <t>Combined Total Health Benefits 3% DR</t>
  </si>
  <si>
    <t>Combined Total Health Benefits 7% DR</t>
  </si>
  <si>
    <t>LIDAC Health Benefits 3% DR (32% of the population)</t>
  </si>
  <si>
    <t>LIDAC Health Benefits 7% DR (32% of the population)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</si>
</sst>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6">
    <numFmt numFmtId="6" formatCode="&quot;$&quot;#,##0_);[Red]\(&quot;$&quot;#,##0\)"/>
    <numFmt numFmtId="8" formatCode="&quot;$&quot;#,##0.00_);[Red]\(&quot;$&quot;#,##0.00\)"/>
    <numFmt numFmtId="44" formatCode="_(&quot;$&quot;* #,##0.00_);_(&quot;$&quot;* \(#,##0.00\);_(&quot;$&quot;* &quot;-&quot;??_);_(@_)"/>
    <numFmt numFmtId="164" formatCode="&quot;$&quot;#,##0"/>
    <numFmt numFmtId="165" formatCode="&quot;$&quot;#,##0.00"/>
    <numFmt numFmtId="166" formatCode="_(&quot;$&quot;* #,##0_);_(&quot;$&quot;* \(#,##0\);_(&quot;$&quot;* &quot;-&quot;??_);_(@_)"/>
  </numFmts>
  <fonts count="9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charset val="1"/>
    </font>
    <font>
      <sz val="11"/>
      <color theme="1"/>
      <name val="Calibri"/>
      <charset val="1"/>
    </font>
    <font>
      <b/>
      <sz val="11"/>
      <color rgb="FF000000"/>
      <name val="Calibri"/>
    </font>
    <font>
      <sz val="11"/>
      <color rgb="FF000000"/>
      <name val="Calibri"/>
    </font>
    <font>
      <b/>
      <sz val="11"/>
      <color rgb="FF000000"/>
      <name val="Calibri"/>
      <family val="2"/>
    </font>
    <font>
      <b/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6">
    <border>
      <left/>
      <right/>
      <top/>
      <bottom/>
      <diagonal/>
    </border>
    <border>
      <left style="medium">
        <color rgb="FFDDDDDD"/>
      </left>
      <right/>
      <top/>
      <bottom/>
      <diagonal/>
    </border>
    <border>
      <left style="medium">
        <color rgb="FFDDDDDD"/>
      </left>
      <right/>
      <top/>
      <bottom style="medium">
        <color rgb="FFDDDDDD"/>
      </bottom>
      <diagonal/>
    </border>
    <border>
      <left style="medium">
        <color rgb="FFDDDDDD"/>
      </left>
      <right/>
      <top style="medium">
        <color rgb="FFDDDDDD"/>
      </top>
      <bottom/>
      <diagonal/>
    </border>
    <border>
      <left/>
      <right/>
      <top style="medium">
        <color rgb="FFDDDDDD"/>
      </top>
      <bottom/>
      <diagonal/>
    </border>
    <border>
      <left/>
      <right/>
      <top/>
      <bottom style="medium">
        <color rgb="FFDDDDDD"/>
      </bottom>
      <diagonal/>
    </border>
  </borders>
  <cellStyleXfs count="2">
    <xf numFmtId="0" fontId="0" fillId="0" borderId="0"/>
    <xf numFmtId="44" fontId="2" fillId="0" borderId="0" applyFont="0" applyFill="0" applyBorder="0" applyAlignment="0" applyProtection="0"/>
  </cellStyleXfs>
  <cellXfs count="84">
    <xf numFmtId="0" fontId="0" fillId="0" borderId="0" xfId="0"/>
    <xf numFmtId="8" fontId="0" fillId="0" borderId="0" xfId="0" applyNumberFormat="1"/>
    <xf numFmtId="6" fontId="0" fillId="0" borderId="0" xfId="0" applyNumberFormat="1"/>
    <xf numFmtId="4" fontId="0" fillId="0" borderId="0" xfId="0" applyNumberFormat="1"/>
    <xf numFmtId="3" fontId="0" fillId="0" borderId="0" xfId="0" applyNumberFormat="1"/>
    <xf numFmtId="0" fontId="1" fillId="0" borderId="0" xfId="0" applyFont="1"/>
    <xf numFmtId="0" fontId="1" fillId="0" borderId="0" xfId="0" applyFont="1" applyAlignment="1">
      <alignment wrapText="1"/>
    </xf>
    <xf numFmtId="2" fontId="0" fillId="0" borderId="0" xfId="0" applyNumberFormat="1"/>
    <xf numFmtId="0" fontId="0" fillId="0" borderId="0" xfId="0" applyFill="1"/>
    <xf numFmtId="165" fontId="1" fillId="0" borderId="0" xfId="0" applyNumberFormat="1" applyFont="1" applyAlignment="1">
      <alignment horizontal="center" vertical="center"/>
    </xf>
    <xf numFmtId="165" fontId="1" fillId="0" borderId="1" xfId="0" applyNumberFormat="1" applyFont="1" applyBorder="1" applyAlignment="1">
      <alignment horizontal="center" vertical="center" wrapText="1"/>
    </xf>
    <xf numFmtId="165" fontId="1" fillId="0" borderId="1" xfId="0" applyNumberFormat="1" applyFont="1" applyBorder="1" applyAlignment="1">
      <alignment horizontal="center" vertical="center"/>
    </xf>
    <xf numFmtId="165" fontId="1" fillId="0" borderId="4" xfId="0" applyNumberFormat="1" applyFont="1" applyBorder="1" applyAlignment="1">
      <alignment horizontal="center" vertical="center"/>
    </xf>
    <xf numFmtId="0" fontId="0" fillId="0" borderId="0" xfId="0" applyFont="1"/>
    <xf numFmtId="165" fontId="0" fillId="0" borderId="0" xfId="0" applyNumberFormat="1" applyFont="1"/>
    <xf numFmtId="0" fontId="1" fillId="0" borderId="4" xfId="0" applyFont="1" applyBorder="1" applyAlignment="1">
      <alignment horizontal="center" vertical="top" wrapText="1"/>
    </xf>
    <xf numFmtId="0" fontId="0" fillId="0" borderId="0" xfId="0" applyFont="1" applyAlignment="1">
      <alignment vertical="top"/>
    </xf>
    <xf numFmtId="0" fontId="1" fillId="0" borderId="1" xfId="0" applyFont="1" applyBorder="1" applyAlignment="1">
      <alignment vertical="top" wrapText="1"/>
    </xf>
    <xf numFmtId="0" fontId="1" fillId="0" borderId="1" xfId="0" applyFont="1" applyBorder="1" applyAlignment="1">
      <alignment vertical="top"/>
    </xf>
    <xf numFmtId="0" fontId="1" fillId="0" borderId="2" xfId="0" applyFont="1" applyBorder="1" applyAlignment="1">
      <alignment vertical="top" wrapText="1"/>
    </xf>
    <xf numFmtId="0" fontId="0" fillId="0" borderId="2" xfId="0" applyFont="1" applyBorder="1" applyAlignment="1">
      <alignment vertical="center" wrapText="1"/>
    </xf>
    <xf numFmtId="0" fontId="0" fillId="0" borderId="1" xfId="0" applyFont="1" applyBorder="1" applyAlignment="1">
      <alignment horizontal="center" vertical="center" wrapText="1"/>
    </xf>
    <xf numFmtId="0" fontId="0" fillId="0" borderId="3" xfId="0" applyFont="1" applyBorder="1" applyAlignment="1">
      <alignment vertical="top" wrapText="1"/>
    </xf>
    <xf numFmtId="0" fontId="0" fillId="0" borderId="0" xfId="0" applyFont="1" applyAlignment="1">
      <alignment horizontal="center" vertical="top" wrapText="1"/>
    </xf>
    <xf numFmtId="2" fontId="0" fillId="0" borderId="0" xfId="0" applyNumberFormat="1" applyFont="1" applyAlignment="1">
      <alignment horizontal="center" vertical="top" wrapText="1"/>
    </xf>
    <xf numFmtId="2" fontId="0" fillId="0" borderId="5" xfId="0" applyNumberFormat="1" applyFont="1" applyBorder="1" applyAlignment="1">
      <alignment horizontal="center" vertical="top" wrapText="1"/>
    </xf>
    <xf numFmtId="0" fontId="0" fillId="0" borderId="0" xfId="0" applyFont="1" applyAlignment="1">
      <alignment horizontal="center" vertical="center" wrapText="1"/>
    </xf>
    <xf numFmtId="165" fontId="0" fillId="0" borderId="0" xfId="0" applyNumberFormat="1" applyFont="1" applyAlignment="1">
      <alignment horizontal="center" vertical="center" wrapText="1"/>
    </xf>
    <xf numFmtId="165" fontId="0" fillId="0" borderId="0" xfId="0" applyNumberFormat="1" applyFont="1" applyAlignment="1">
      <alignment horizontal="center" vertical="center"/>
    </xf>
    <xf numFmtId="165" fontId="0" fillId="0" borderId="0" xfId="0" applyNumberFormat="1" applyFont="1" applyAlignment="1">
      <alignment vertical="top"/>
    </xf>
    <xf numFmtId="165" fontId="1" fillId="0" borderId="0" xfId="0" applyNumberFormat="1" applyFont="1" applyAlignment="1">
      <alignment horizontal="center" vertical="center" wrapText="1"/>
    </xf>
    <xf numFmtId="165" fontId="0" fillId="0" borderId="0" xfId="0" applyNumberFormat="1" applyFont="1" applyAlignment="1">
      <alignment horizontal="center"/>
    </xf>
    <xf numFmtId="6" fontId="0" fillId="0" borderId="1" xfId="0" applyNumberFormat="1" applyFont="1" applyBorder="1" applyAlignment="1">
      <alignment horizontal="center" vertical="center"/>
    </xf>
    <xf numFmtId="0" fontId="0" fillId="0" borderId="0" xfId="0" applyNumberFormat="1" applyFont="1" applyAlignment="1">
      <alignment horizontal="center" vertical="center" wrapText="1"/>
    </xf>
    <xf numFmtId="6" fontId="0" fillId="0" borderId="0" xfId="0" applyNumberFormat="1" applyFont="1" applyAlignment="1">
      <alignment horizontal="center" vertical="center" wrapText="1"/>
    </xf>
    <xf numFmtId="0" fontId="0" fillId="0" borderId="0" xfId="0" applyNumberFormat="1" applyFont="1" applyAlignment="1">
      <alignment horizontal="center" vertical="center"/>
    </xf>
    <xf numFmtId="6" fontId="0" fillId="0" borderId="0" xfId="0" applyNumberFormat="1" applyFont="1" applyAlignment="1">
      <alignment horizontal="center" vertical="center"/>
    </xf>
    <xf numFmtId="6" fontId="0" fillId="0" borderId="5" xfId="0" applyNumberFormat="1" applyFont="1" applyBorder="1" applyAlignment="1">
      <alignment horizontal="center" vertical="center"/>
    </xf>
    <xf numFmtId="0" fontId="0" fillId="0" borderId="5" xfId="0" applyNumberFormat="1" applyFont="1" applyBorder="1" applyAlignment="1">
      <alignment horizontal="center" vertical="center" wrapText="1"/>
    </xf>
    <xf numFmtId="6" fontId="0" fillId="0" borderId="5" xfId="0" applyNumberFormat="1" applyFont="1" applyBorder="1" applyAlignment="1">
      <alignment horizontal="center" vertical="center" wrapText="1"/>
    </xf>
    <xf numFmtId="0" fontId="0" fillId="0" borderId="0" xfId="0" applyFont="1" applyFill="1"/>
    <xf numFmtId="2" fontId="0" fillId="0" borderId="0" xfId="0" applyNumberFormat="1" applyFont="1" applyAlignment="1">
      <alignment horizontal="center"/>
    </xf>
    <xf numFmtId="165" fontId="1" fillId="0" borderId="0" xfId="0" applyNumberFormat="1" applyFont="1" applyAlignment="1">
      <alignment horizontal="center"/>
    </xf>
    <xf numFmtId="0" fontId="0" fillId="0" borderId="0" xfId="0" applyFont="1" applyAlignment="1">
      <alignment horizontal="center"/>
    </xf>
    <xf numFmtId="2" fontId="1" fillId="0" borderId="4" xfId="0" applyNumberFormat="1" applyFont="1" applyBorder="1" applyAlignment="1">
      <alignment horizontal="center" vertical="top" wrapText="1"/>
    </xf>
    <xf numFmtId="165" fontId="1" fillId="0" borderId="4" xfId="0" applyNumberFormat="1" applyFont="1" applyBorder="1" applyAlignment="1">
      <alignment horizontal="center" vertical="top" wrapText="1"/>
    </xf>
    <xf numFmtId="0" fontId="0" fillId="0" borderId="0" xfId="0" applyFont="1" applyAlignment="1"/>
    <xf numFmtId="2" fontId="0" fillId="0" borderId="0" xfId="0" applyNumberFormat="1" applyFont="1" applyAlignment="1">
      <alignment horizontal="center" vertical="top"/>
    </xf>
    <xf numFmtId="165" fontId="0" fillId="0" borderId="0" xfId="0" applyNumberFormat="1" applyFont="1" applyAlignment="1">
      <alignment horizontal="center" vertical="top"/>
    </xf>
    <xf numFmtId="2" fontId="0" fillId="0" borderId="1" xfId="0" applyNumberFormat="1" applyFont="1" applyBorder="1" applyAlignment="1">
      <alignment horizontal="center" vertical="center" wrapText="1"/>
    </xf>
    <xf numFmtId="2" fontId="0" fillId="0" borderId="0" xfId="0" applyNumberFormat="1" applyFont="1" applyAlignment="1">
      <alignment horizontal="center" vertical="center" wrapText="1"/>
    </xf>
    <xf numFmtId="6" fontId="0" fillId="0" borderId="1" xfId="0" applyNumberFormat="1" applyFont="1" applyBorder="1" applyAlignment="1">
      <alignment horizontal="center" vertical="center" wrapText="1"/>
    </xf>
    <xf numFmtId="0" fontId="1" fillId="0" borderId="0" xfId="0" applyFont="1" applyFill="1" applyAlignment="1">
      <alignment horizontal="center"/>
    </xf>
    <xf numFmtId="164" fontId="0" fillId="0" borderId="0" xfId="0" applyNumberFormat="1"/>
    <xf numFmtId="164" fontId="1" fillId="0" borderId="1" xfId="1" applyNumberFormat="1" applyFont="1" applyBorder="1" applyAlignment="1">
      <alignment horizontal="center" vertical="center" wrapText="1"/>
    </xf>
    <xf numFmtId="164" fontId="1" fillId="0" borderId="0" xfId="1" applyNumberFormat="1" applyFont="1" applyAlignment="1">
      <alignment horizontal="center"/>
    </xf>
    <xf numFmtId="164" fontId="2" fillId="0" borderId="0" xfId="1" applyNumberFormat="1" applyFont="1" applyAlignment="1">
      <alignment horizontal="center"/>
    </xf>
    <xf numFmtId="164" fontId="1" fillId="0" borderId="4" xfId="1" applyNumberFormat="1" applyFont="1" applyBorder="1" applyAlignment="1">
      <alignment horizontal="center" vertical="top" wrapText="1"/>
    </xf>
    <xf numFmtId="164" fontId="2" fillId="0" borderId="0" xfId="1" applyNumberFormat="1" applyFont="1" applyAlignment="1">
      <alignment horizontal="center" vertical="top" wrapText="1"/>
    </xf>
    <xf numFmtId="164" fontId="2" fillId="0" borderId="5" xfId="1" applyNumberFormat="1" applyFont="1" applyBorder="1" applyAlignment="1">
      <alignment horizontal="center" vertical="top" wrapText="1"/>
    </xf>
    <xf numFmtId="164" fontId="2" fillId="0" borderId="0" xfId="1" applyNumberFormat="1" applyFont="1" applyAlignment="1">
      <alignment vertical="top"/>
    </xf>
    <xf numFmtId="164" fontId="2" fillId="0" borderId="0" xfId="1" applyNumberFormat="1" applyFont="1"/>
    <xf numFmtId="164" fontId="2" fillId="0" borderId="1" xfId="1" applyNumberFormat="1" applyFont="1" applyBorder="1" applyAlignment="1">
      <alignment horizontal="center" vertical="center" wrapText="1"/>
    </xf>
    <xf numFmtId="164" fontId="1" fillId="0" borderId="0" xfId="1" applyNumberFormat="1" applyFont="1" applyAlignment="1">
      <alignment horizontal="center" vertical="center" wrapText="1"/>
    </xf>
    <xf numFmtId="164" fontId="2" fillId="0" borderId="0" xfId="1" applyNumberFormat="1" applyFont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center" wrapText="1"/>
    </xf>
    <xf numFmtId="6" fontId="0" fillId="0" borderId="0" xfId="0" applyNumberFormat="1" applyFont="1" applyBorder="1" applyAlignment="1">
      <alignment horizontal="center" vertical="center" wrapText="1"/>
    </xf>
    <xf numFmtId="165" fontId="1" fillId="0" borderId="0" xfId="0" applyNumberFormat="1" applyFont="1" applyBorder="1" applyAlignment="1">
      <alignment horizontal="center" vertical="top" wrapText="1"/>
    </xf>
    <xf numFmtId="6" fontId="0" fillId="0" borderId="0" xfId="0" applyNumberFormat="1" applyFont="1" applyBorder="1" applyAlignment="1">
      <alignment horizontal="center" vertical="center"/>
    </xf>
    <xf numFmtId="8" fontId="1" fillId="0" borderId="0" xfId="0" applyNumberFormat="1" applyFont="1"/>
    <xf numFmtId="166" fontId="0" fillId="0" borderId="0" xfId="1" applyNumberFormat="1" applyFont="1" applyAlignment="1">
      <alignment horizontal="center" vertical="top"/>
    </xf>
    <xf numFmtId="2" fontId="1" fillId="0" borderId="0" xfId="0" applyNumberFormat="1" applyFont="1" applyAlignment="1">
      <alignment horizontal="center" vertical="top"/>
    </xf>
    <xf numFmtId="165" fontId="1" fillId="0" borderId="0" xfId="0" applyNumberFormat="1" applyFont="1" applyAlignment="1">
      <alignment horizontal="center" vertical="top"/>
    </xf>
    <xf numFmtId="0" fontId="1" fillId="0" borderId="0" xfId="0" applyFont="1" applyAlignment="1">
      <alignment horizontal="center"/>
    </xf>
    <xf numFmtId="6" fontId="1" fillId="0" borderId="1" xfId="0" applyNumberFormat="1" applyFont="1" applyBorder="1" applyAlignment="1">
      <alignment horizontal="center" vertical="center" wrapText="1"/>
    </xf>
    <xf numFmtId="6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Alignment="1">
      <alignment horizontal="center"/>
    </xf>
    <xf numFmtId="2" fontId="1" fillId="0" borderId="0" xfId="0" applyNumberFormat="1" applyFont="1" applyAlignment="1">
      <alignment wrapText="1"/>
    </xf>
    <xf numFmtId="0" fontId="3" fillId="0" borderId="0" xfId="0" applyFont="1" applyAlignment="1">
      <alignment horizontal="center" wrapText="1"/>
    </xf>
    <xf numFmtId="0" fontId="5" fillId="0" borderId="0" xfId="0" applyFont="1" applyAlignment="1">
      <alignment horizontal="center" wrapText="1"/>
    </xf>
    <xf numFmtId="0" fontId="1" fillId="0" borderId="0" xfId="0" applyFont="1" applyAlignment="1">
      <alignment horizontal="left"/>
    </xf>
    <xf numFmtId="0" fontId="7" fillId="0" borderId="0" xfId="0" applyFont="1" applyAlignment="1">
      <alignment wrapText="1"/>
    </xf>
    <xf numFmtId="0" fontId="8" fillId="0" borderId="0" xfId="0" applyFont="1" applyAlignment="1">
      <alignment wrapText="1"/>
    </xf>
    <xf numFmtId="0" fontId="1" fillId="0" borderId="0" xfId="0" applyFont="1" applyAlignment="1">
      <alignment horizontal="right" wrapText="1"/>
    </xf>
  </cellXfs>
  <cellStyles count="2">
    <cellStyle name="Currency" xfId="1" builtinId="4"/>
    <cellStyle name="Normal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microsoft.com/office/2017/10/relationships/person" Target="persons/perso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persons/person.xml><?xml version="1.0" encoding="utf-8"?>
<personList xmlns="http://schemas.microsoft.com/office/spreadsheetml/2018/threadedcomments" xmlns:x="http://schemas.openxmlformats.org/spreadsheetml/2006/main">
  <person displayName="BenitezOu, Ashley" id="{9CCC7E04-697D-452F-BEB9-5673B27133E2}" userId="S::ashley.benitezou@ct.gov::10263efc-996e-4d4b-a7cc-139a7eeea7b5" providerId="AD"/>
</personList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threadedComments/threadedComment1.xml><?xml version="1.0" encoding="utf-8"?>
<ThreadedComments xmlns="http://schemas.microsoft.com/office/spreadsheetml/2018/threadedcomments" xmlns:x="http://schemas.openxmlformats.org/spreadsheetml/2006/main">
  <threadedComment ref="L22" dT="2024-03-27T16:16:45.14" personId="{9CCC7E04-697D-452F-BEB9-5673B27133E2}" id="{2C8231A4-0AF6-4CAD-858E-DD742F445A29}">
    <text xml:space="preserve">Seems like this is not measure total but charging infrastructure total. </text>
  </threadedComment>
</ThreadedComments>
</file>

<file path=xl/worksheets/_rels/sheet3.xml.rels><?xml version="1.0" encoding="UTF-8" standalone="yes"?>
<Relationships xmlns="http://schemas.openxmlformats.org/package/2006/relationships"><Relationship Id="rId3" Type="http://schemas.microsoft.com/office/2017/10/relationships/threadedComment" Target="../threadedComments/threadedComment1.xml"/><Relationship Id="rId2" Type="http://schemas.openxmlformats.org/officeDocument/2006/relationships/comments" Target="../comments1.xml"/><Relationship Id="rId1" Type="http://schemas.openxmlformats.org/officeDocument/2006/relationships/vmlDrawing" Target="../drawings/vmlDrawing1.v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20B0AD1-503D-4F20-ABC7-24E08BA9766A}">
  <dimension ref="A1:K32"/>
  <sheetViews>
    <sheetView workbookViewId="0">
      <selection activeCell="C6" sqref="C6"/>
    </sheetView>
  </sheetViews>
  <sheetFormatPr defaultColWidth="8.85546875" defaultRowHeight="15"/>
  <cols>
    <col min="1" max="1" width="13.42578125" customWidth="1"/>
    <col min="2" max="6" width="19.42578125" customWidth="1"/>
    <col min="7" max="7" width="19.28515625" customWidth="1"/>
    <col min="8" max="8" width="16.85546875" customWidth="1"/>
    <col min="9" max="9" width="21.7109375" customWidth="1"/>
    <col min="10" max="10" width="13.42578125" customWidth="1"/>
    <col min="11" max="11" width="10" bestFit="1" customWidth="1"/>
  </cols>
  <sheetData>
    <row r="1" spans="1:10">
      <c r="A1" s="5" t="s">
        <v>0</v>
      </c>
    </row>
    <row r="2" spans="1:10" ht="15" customHeight="1">
      <c r="A2" s="5"/>
      <c r="B2" s="77" t="s">
        <v>1</v>
      </c>
      <c r="C2" s="77"/>
      <c r="D2" s="77"/>
      <c r="E2" s="78" t="s">
        <v>2</v>
      </c>
      <c r="F2" s="79" t="s">
        <v>3</v>
      </c>
      <c r="G2" s="80" t="s">
        <v>4</v>
      </c>
      <c r="H2" s="80"/>
      <c r="I2" s="80"/>
    </row>
    <row r="3" spans="1:10" ht="15" customHeight="1">
      <c r="A3" s="5" t="s">
        <v>5</v>
      </c>
      <c r="B3" s="81" t="s">
        <v>6</v>
      </c>
      <c r="C3" s="81" t="s">
        <v>7</v>
      </c>
      <c r="D3" s="81" t="s">
        <v>8</v>
      </c>
      <c r="E3" s="78"/>
      <c r="F3" s="78"/>
      <c r="G3" s="82" t="s">
        <v>9</v>
      </c>
      <c r="H3" s="6" t="s">
        <v>10</v>
      </c>
      <c r="I3" s="5" t="s">
        <v>11</v>
      </c>
      <c r="J3" s="5" t="s">
        <v>12</v>
      </c>
    </row>
    <row r="4" spans="1:10">
      <c r="A4">
        <v>2025</v>
      </c>
      <c r="B4" s="4">
        <v>2458.7170414124962</v>
      </c>
      <c r="C4" s="4">
        <v>83634.730199745783</v>
      </c>
      <c r="D4" s="4">
        <f>B4+C4</f>
        <v>86093.447241158283</v>
      </c>
      <c r="E4">
        <v>445</v>
      </c>
      <c r="F4" s="4">
        <v>1608.333028</v>
      </c>
      <c r="G4" s="4">
        <v>1900</v>
      </c>
      <c r="H4" s="4">
        <v>2471</v>
      </c>
      <c r="I4" s="4">
        <f>G4+H4</f>
        <v>4371</v>
      </c>
      <c r="J4" s="4">
        <f t="shared" ref="J4:J29" si="0">SUM(D4+E4+F4+I4)</f>
        <v>92517.780269158276</v>
      </c>
    </row>
    <row r="5" spans="1:10">
      <c r="A5">
        <v>2026</v>
      </c>
      <c r="B5" s="4">
        <v>4808.5564194643712</v>
      </c>
      <c r="C5" s="4">
        <v>166774.89095382497</v>
      </c>
      <c r="D5" s="4">
        <f t="shared" ref="D5:D29" si="1">B5+C5</f>
        <v>171583.44737328935</v>
      </c>
      <c r="E5">
        <v>810</v>
      </c>
      <c r="F5" s="4">
        <v>2315.9995610000001</v>
      </c>
      <c r="G5" s="4">
        <v>7250</v>
      </c>
      <c r="H5" s="4">
        <v>3344</v>
      </c>
      <c r="I5" s="4">
        <f>G5+H5</f>
        <v>10594</v>
      </c>
      <c r="J5" s="4">
        <f t="shared" si="0"/>
        <v>185303.44693428936</v>
      </c>
    </row>
    <row r="6" spans="1:10">
      <c r="A6">
        <v>2027</v>
      </c>
      <c r="B6" s="4">
        <v>7049.5181341556226</v>
      </c>
      <c r="C6" s="4">
        <v>249420.48226223749</v>
      </c>
      <c r="D6" s="4">
        <f t="shared" si="1"/>
        <v>256470.00039639312</v>
      </c>
      <c r="E6">
        <v>1360</v>
      </c>
      <c r="F6" s="4">
        <v>2315.9995610000001</v>
      </c>
      <c r="G6" s="4">
        <v>11375</v>
      </c>
      <c r="H6" s="4">
        <v>4016</v>
      </c>
      <c r="I6" s="4">
        <f>G6+H6</f>
        <v>15391</v>
      </c>
      <c r="J6" s="4">
        <f t="shared" si="0"/>
        <v>275536.99995739316</v>
      </c>
    </row>
    <row r="7" spans="1:10">
      <c r="A7">
        <v>2028</v>
      </c>
      <c r="B7" s="4">
        <v>9181.6021854862556</v>
      </c>
      <c r="C7" s="4">
        <v>331571.50412498356</v>
      </c>
      <c r="D7" s="4">
        <f t="shared" si="1"/>
        <v>340753.1063104698</v>
      </c>
      <c r="E7">
        <v>1724</v>
      </c>
      <c r="F7" s="4">
        <v>2315.9995610000001</v>
      </c>
      <c r="G7" s="4">
        <v>14555</v>
      </c>
      <c r="H7" s="4">
        <v>4535</v>
      </c>
      <c r="I7" s="4">
        <f t="shared" ref="I7:I30" si="2">G7+H7</f>
        <v>19090</v>
      </c>
      <c r="J7" s="4">
        <f t="shared" si="0"/>
        <v>363883.10587146977</v>
      </c>
    </row>
    <row r="8" spans="1:10">
      <c r="A8">
        <v>2029</v>
      </c>
      <c r="B8" s="4">
        <v>11204.808573456266</v>
      </c>
      <c r="C8" s="4">
        <v>413227.95654206286</v>
      </c>
      <c r="D8" s="4">
        <f t="shared" si="1"/>
        <v>424432.76511551911</v>
      </c>
      <c r="E8">
        <v>1973</v>
      </c>
      <c r="F8" s="4">
        <v>2315.9995610000001</v>
      </c>
      <c r="G8" s="4">
        <v>17008</v>
      </c>
      <c r="H8" s="4">
        <v>4935</v>
      </c>
      <c r="I8" s="4">
        <f t="shared" si="2"/>
        <v>21943</v>
      </c>
      <c r="J8" s="4">
        <f t="shared" si="0"/>
        <v>450664.76467651909</v>
      </c>
    </row>
    <row r="9" spans="1:10">
      <c r="A9">
        <v>2030</v>
      </c>
      <c r="B9" s="4">
        <v>10932.614415054712</v>
      </c>
      <c r="C9" s="4">
        <v>411991.53292789636</v>
      </c>
      <c r="D9" s="4">
        <f t="shared" si="1"/>
        <v>422924.1473429511</v>
      </c>
      <c r="E9">
        <v>2211</v>
      </c>
      <c r="F9" s="4">
        <v>2315.9995610000001</v>
      </c>
      <c r="G9" s="4">
        <v>18899</v>
      </c>
      <c r="H9" s="4">
        <v>5243</v>
      </c>
      <c r="I9" s="4">
        <f t="shared" si="2"/>
        <v>24142</v>
      </c>
      <c r="J9" s="4">
        <f t="shared" si="0"/>
        <v>451593.14690395107</v>
      </c>
    </row>
    <row r="10" spans="1:10">
      <c r="A10">
        <v>2031</v>
      </c>
      <c r="B10" s="4">
        <v>10782.94891567939</v>
      </c>
      <c r="C10" s="4">
        <v>404248.60063738888</v>
      </c>
      <c r="D10" s="4">
        <f t="shared" si="1"/>
        <v>415031.5495530683</v>
      </c>
      <c r="E10">
        <v>2207</v>
      </c>
      <c r="F10" s="4">
        <v>2315.9995610000001</v>
      </c>
      <c r="G10" s="4">
        <v>20357</v>
      </c>
      <c r="H10" s="4">
        <v>5481</v>
      </c>
      <c r="I10" s="4">
        <f t="shared" si="2"/>
        <v>25838</v>
      </c>
      <c r="J10" s="4">
        <f t="shared" si="0"/>
        <v>445392.54911406827</v>
      </c>
    </row>
    <row r="11" spans="1:10">
      <c r="A11">
        <v>2032</v>
      </c>
      <c r="B11" s="4">
        <v>10633.283416304061</v>
      </c>
      <c r="C11" s="4">
        <v>396505.66834688134</v>
      </c>
      <c r="D11" s="4">
        <f t="shared" si="1"/>
        <v>407138.95176318538</v>
      </c>
      <c r="E11">
        <v>2212</v>
      </c>
      <c r="F11" s="4">
        <v>2315.9995610000001</v>
      </c>
      <c r="G11" s="4">
        <v>21481</v>
      </c>
      <c r="H11" s="4">
        <v>5665</v>
      </c>
      <c r="I11" s="4">
        <f t="shared" si="2"/>
        <v>27146</v>
      </c>
      <c r="J11" s="4">
        <f>SUM(D11+E11+F11+I11)</f>
        <v>438812.95132418536</v>
      </c>
    </row>
    <row r="12" spans="1:10">
      <c r="A12">
        <v>2033</v>
      </c>
      <c r="B12" s="4">
        <v>10483.617916928739</v>
      </c>
      <c r="C12" s="4">
        <v>388762.73605637375</v>
      </c>
      <c r="D12" s="4">
        <f t="shared" si="1"/>
        <v>399246.35397330247</v>
      </c>
      <c r="E12">
        <v>2100</v>
      </c>
      <c r="F12" s="4">
        <v>2315.9995610000001</v>
      </c>
      <c r="G12" s="4">
        <v>22348</v>
      </c>
      <c r="H12" s="4">
        <v>5806</v>
      </c>
      <c r="I12" s="4">
        <f t="shared" si="2"/>
        <v>28154</v>
      </c>
      <c r="J12" s="4">
        <f t="shared" si="0"/>
        <v>431816.35353430244</v>
      </c>
    </row>
    <row r="13" spans="1:10">
      <c r="A13">
        <v>2034</v>
      </c>
      <c r="B13" s="4">
        <v>10333.952417553415</v>
      </c>
      <c r="C13" s="4">
        <v>381019.80376586638</v>
      </c>
      <c r="D13" s="4">
        <f t="shared" si="1"/>
        <v>391353.75618341978</v>
      </c>
      <c r="E13">
        <v>2004</v>
      </c>
      <c r="F13" s="4">
        <v>2315.9995610000001</v>
      </c>
      <c r="G13" s="4">
        <v>23016</v>
      </c>
      <c r="H13" s="4">
        <v>5915</v>
      </c>
      <c r="I13" s="4">
        <f t="shared" si="2"/>
        <v>28931</v>
      </c>
      <c r="J13" s="4">
        <f t="shared" si="0"/>
        <v>424604.75574441976</v>
      </c>
    </row>
    <row r="14" spans="1:10">
      <c r="A14">
        <v>2035</v>
      </c>
      <c r="B14" s="4">
        <v>10184.28691817809</v>
      </c>
      <c r="C14" s="4">
        <v>373276.87147535878</v>
      </c>
      <c r="D14" s="4">
        <f t="shared" si="1"/>
        <v>383461.15839353687</v>
      </c>
      <c r="E14">
        <v>1777</v>
      </c>
      <c r="F14" s="4">
        <v>2315.9995610000001</v>
      </c>
      <c r="G14" s="4">
        <v>23531</v>
      </c>
      <c r="H14" s="4">
        <v>5999</v>
      </c>
      <c r="I14" s="4">
        <f t="shared" si="2"/>
        <v>29530</v>
      </c>
      <c r="J14" s="4">
        <f t="shared" si="0"/>
        <v>417084.15795453684</v>
      </c>
    </row>
    <row r="15" spans="1:10">
      <c r="A15">
        <v>2036</v>
      </c>
      <c r="B15" s="4">
        <v>10088.467440901362</v>
      </c>
      <c r="C15" s="4">
        <v>369634.80593235127</v>
      </c>
      <c r="D15" s="4">
        <f t="shared" si="1"/>
        <v>379723.27337325265</v>
      </c>
      <c r="E15">
        <v>1653</v>
      </c>
      <c r="F15" s="4">
        <v>2315.9995610000001</v>
      </c>
      <c r="G15" s="4">
        <v>23929</v>
      </c>
      <c r="H15" s="4">
        <v>6064</v>
      </c>
      <c r="I15" s="4">
        <f t="shared" si="2"/>
        <v>29993</v>
      </c>
      <c r="J15" s="4">
        <f t="shared" si="0"/>
        <v>413685.27293425263</v>
      </c>
    </row>
    <row r="16" spans="1:10">
      <c r="A16">
        <v>2037</v>
      </c>
      <c r="B16" s="4">
        <v>9992.6479636246349</v>
      </c>
      <c r="C16" s="4">
        <v>365992.7403893437</v>
      </c>
      <c r="D16" s="4">
        <f t="shared" si="1"/>
        <v>375985.38835296832</v>
      </c>
      <c r="E16">
        <v>1587</v>
      </c>
      <c r="F16" s="4">
        <v>2315.9995610000001</v>
      </c>
      <c r="G16" s="4">
        <v>24235</v>
      </c>
      <c r="H16" s="4">
        <v>6114</v>
      </c>
      <c r="I16" s="4">
        <f t="shared" si="2"/>
        <v>30349</v>
      </c>
      <c r="J16" s="4">
        <f t="shared" si="0"/>
        <v>410237.3879139683</v>
      </c>
    </row>
    <row r="17" spans="1:11">
      <c r="A17">
        <v>2038</v>
      </c>
      <c r="B17" s="4">
        <v>9896.8284863479057</v>
      </c>
      <c r="C17" s="4">
        <v>362350.67484633607</v>
      </c>
      <c r="D17" s="4">
        <f t="shared" si="1"/>
        <v>372247.50333268399</v>
      </c>
      <c r="E17">
        <v>1542</v>
      </c>
      <c r="F17" s="4">
        <v>2315.9995610000001</v>
      </c>
      <c r="G17" s="4">
        <v>24471</v>
      </c>
      <c r="H17" s="4">
        <v>6152</v>
      </c>
      <c r="I17" s="4">
        <f t="shared" si="2"/>
        <v>30623</v>
      </c>
      <c r="J17" s="4">
        <f t="shared" si="0"/>
        <v>406728.50289368397</v>
      </c>
    </row>
    <row r="18" spans="1:11">
      <c r="A18">
        <v>2039</v>
      </c>
      <c r="B18" s="4">
        <v>9801.0090090711783</v>
      </c>
      <c r="C18" s="4">
        <v>358708.60930332856</v>
      </c>
      <c r="D18" s="4">
        <f t="shared" si="1"/>
        <v>368509.61831239972</v>
      </c>
      <c r="E18">
        <v>1332</v>
      </c>
      <c r="F18" s="4">
        <v>2315.9995610000001</v>
      </c>
      <c r="G18" s="4">
        <v>24653</v>
      </c>
      <c r="H18" s="4">
        <v>6182</v>
      </c>
      <c r="I18" s="4">
        <f t="shared" si="2"/>
        <v>30835</v>
      </c>
      <c r="J18" s="4">
        <f t="shared" si="0"/>
        <v>402992.61787339969</v>
      </c>
    </row>
    <row r="19" spans="1:11">
      <c r="A19">
        <v>2040</v>
      </c>
      <c r="B19" s="4">
        <v>7764.151625435562</v>
      </c>
      <c r="C19" s="4">
        <v>355066.54376032093</v>
      </c>
      <c r="D19" s="4">
        <f t="shared" si="1"/>
        <v>362830.69538575649</v>
      </c>
      <c r="E19">
        <v>1156</v>
      </c>
      <c r="F19" s="4">
        <v>2315.9995610000001</v>
      </c>
      <c r="G19" s="4">
        <v>24794</v>
      </c>
      <c r="H19" s="4">
        <v>6205</v>
      </c>
      <c r="I19" s="4">
        <f t="shared" si="2"/>
        <v>30999</v>
      </c>
      <c r="J19" s="4">
        <f t="shared" si="0"/>
        <v>397301.69494675647</v>
      </c>
    </row>
    <row r="20" spans="1:11">
      <c r="A20">
        <v>2041</v>
      </c>
      <c r="B20" s="4">
        <v>5804.2006278020426</v>
      </c>
      <c r="C20" s="4">
        <v>353088.07020980929</v>
      </c>
      <c r="D20" s="4">
        <f t="shared" si="1"/>
        <v>358892.27083761134</v>
      </c>
      <c r="E20">
        <v>892</v>
      </c>
      <c r="F20" s="4">
        <v>707.66653239999994</v>
      </c>
      <c r="G20" s="4">
        <v>24902</v>
      </c>
      <c r="H20" s="4">
        <v>6222</v>
      </c>
      <c r="I20" s="4">
        <f t="shared" si="2"/>
        <v>31124</v>
      </c>
      <c r="J20" s="4">
        <f t="shared" si="0"/>
        <v>391615.93737001135</v>
      </c>
    </row>
    <row r="21" spans="1:11">
      <c r="A21">
        <v>2042</v>
      </c>
      <c r="B21" s="4">
        <v>3856.8583576849437</v>
      </c>
      <c r="C21" s="4">
        <v>351109.59665929759</v>
      </c>
      <c r="D21" s="4">
        <f t="shared" si="1"/>
        <v>354966.45501698251</v>
      </c>
      <c r="E21">
        <v>715</v>
      </c>
      <c r="F21" s="4">
        <v>0</v>
      </c>
      <c r="G21" s="4">
        <v>24986</v>
      </c>
      <c r="H21" s="4">
        <v>6236</v>
      </c>
      <c r="I21" s="4">
        <f t="shared" si="2"/>
        <v>31222</v>
      </c>
      <c r="J21" s="4">
        <f t="shared" si="0"/>
        <v>386903.45501698251</v>
      </c>
    </row>
    <row r="22" spans="1:11">
      <c r="A22">
        <v>2043</v>
      </c>
      <c r="B22" s="4">
        <v>1922.1248150842619</v>
      </c>
      <c r="C22" s="4">
        <v>349131.12310878601</v>
      </c>
      <c r="D22" s="4">
        <f t="shared" si="1"/>
        <v>351053.24792387028</v>
      </c>
      <c r="E22">
        <v>611</v>
      </c>
      <c r="F22" s="4">
        <v>0</v>
      </c>
      <c r="G22" s="4">
        <v>25050</v>
      </c>
      <c r="H22" s="4">
        <v>6247</v>
      </c>
      <c r="I22" s="4">
        <f t="shared" si="2"/>
        <v>31297</v>
      </c>
      <c r="J22" s="4">
        <f t="shared" si="0"/>
        <v>382961.24792387028</v>
      </c>
    </row>
    <row r="23" spans="1:11">
      <c r="A23">
        <v>2044</v>
      </c>
      <c r="B23" s="4">
        <v>0</v>
      </c>
      <c r="C23" s="4">
        <v>347152.64955827425</v>
      </c>
      <c r="D23" s="4">
        <f t="shared" si="1"/>
        <v>347152.64955827425</v>
      </c>
      <c r="E23">
        <v>596</v>
      </c>
      <c r="F23" s="4">
        <v>0</v>
      </c>
      <c r="G23" s="4">
        <v>25100</v>
      </c>
      <c r="H23" s="4">
        <v>6255</v>
      </c>
      <c r="I23" s="4">
        <f t="shared" si="2"/>
        <v>31355</v>
      </c>
      <c r="J23" s="4">
        <f t="shared" si="0"/>
        <v>379103.64955827425</v>
      </c>
    </row>
    <row r="24" spans="1:11">
      <c r="A24">
        <v>2045</v>
      </c>
      <c r="B24" s="4">
        <v>0</v>
      </c>
      <c r="C24" s="4">
        <v>345174.17600776261</v>
      </c>
      <c r="D24" s="4">
        <f t="shared" si="1"/>
        <v>345174.17600776261</v>
      </c>
      <c r="E24">
        <v>573</v>
      </c>
      <c r="F24" s="4">
        <v>0</v>
      </c>
      <c r="G24" s="4">
        <v>25138</v>
      </c>
      <c r="H24" s="4">
        <v>6261</v>
      </c>
      <c r="I24" s="4">
        <f t="shared" si="2"/>
        <v>31399</v>
      </c>
      <c r="J24" s="4">
        <f t="shared" si="0"/>
        <v>377146.17600776261</v>
      </c>
    </row>
    <row r="25" spans="1:11">
      <c r="A25">
        <v>2046</v>
      </c>
      <c r="B25" s="4">
        <v>0</v>
      </c>
      <c r="C25" s="4">
        <v>343902.70854157279</v>
      </c>
      <c r="D25" s="4">
        <f t="shared" si="1"/>
        <v>343902.70854157279</v>
      </c>
      <c r="E25">
        <v>487</v>
      </c>
      <c r="F25" s="4">
        <v>0</v>
      </c>
      <c r="G25" s="4">
        <v>25167</v>
      </c>
      <c r="H25" s="4">
        <v>6266</v>
      </c>
      <c r="I25" s="4">
        <f t="shared" si="2"/>
        <v>31433</v>
      </c>
      <c r="J25" s="4">
        <f t="shared" si="0"/>
        <v>375822.70854157279</v>
      </c>
    </row>
    <row r="26" spans="1:11">
      <c r="A26">
        <v>2047</v>
      </c>
      <c r="B26" s="4">
        <v>0</v>
      </c>
      <c r="C26" s="4">
        <v>342631.24107538298</v>
      </c>
      <c r="D26" s="4">
        <f t="shared" si="1"/>
        <v>342631.24107538298</v>
      </c>
      <c r="E26">
        <v>376</v>
      </c>
      <c r="F26" s="4">
        <v>0</v>
      </c>
      <c r="G26" s="4">
        <v>25190</v>
      </c>
      <c r="H26" s="4">
        <v>6269</v>
      </c>
      <c r="I26" s="4">
        <f t="shared" si="2"/>
        <v>31459</v>
      </c>
      <c r="J26" s="4">
        <f t="shared" si="0"/>
        <v>374466.24107538298</v>
      </c>
    </row>
    <row r="27" spans="1:11">
      <c r="A27">
        <v>2048</v>
      </c>
      <c r="B27" s="4">
        <v>0</v>
      </c>
      <c r="C27" s="4">
        <v>341359.77360919304</v>
      </c>
      <c r="D27" s="4">
        <f t="shared" si="1"/>
        <v>341359.77360919304</v>
      </c>
      <c r="E27">
        <v>215</v>
      </c>
      <c r="F27" s="4">
        <v>0</v>
      </c>
      <c r="G27" s="4">
        <v>25208</v>
      </c>
      <c r="H27" s="4">
        <v>6272</v>
      </c>
      <c r="I27" s="4">
        <f t="shared" si="2"/>
        <v>31480</v>
      </c>
      <c r="J27" s="4">
        <f t="shared" si="0"/>
        <v>373054.77360919304</v>
      </c>
    </row>
    <row r="28" spans="1:11">
      <c r="A28">
        <v>2049</v>
      </c>
      <c r="B28" s="4">
        <v>0</v>
      </c>
      <c r="C28" s="4">
        <v>340088.30614300322</v>
      </c>
      <c r="D28" s="4">
        <f t="shared" si="1"/>
        <v>340088.30614300322</v>
      </c>
      <c r="E28">
        <v>86</v>
      </c>
      <c r="F28" s="4">
        <v>0</v>
      </c>
      <c r="G28" s="4">
        <v>25221</v>
      </c>
      <c r="H28" s="4">
        <v>6274</v>
      </c>
      <c r="I28" s="4">
        <f t="shared" si="2"/>
        <v>31495</v>
      </c>
      <c r="J28" s="4">
        <f t="shared" si="0"/>
        <v>371669.30614300322</v>
      </c>
    </row>
    <row r="29" spans="1:11">
      <c r="A29">
        <v>2050</v>
      </c>
      <c r="B29" s="4">
        <v>0</v>
      </c>
      <c r="C29" s="4">
        <v>338816.83867681341</v>
      </c>
      <c r="D29" s="4">
        <f t="shared" si="1"/>
        <v>338816.83867681341</v>
      </c>
      <c r="E29">
        <v>14</v>
      </c>
      <c r="F29" s="4">
        <v>0</v>
      </c>
      <c r="G29" s="4">
        <v>25232</v>
      </c>
      <c r="H29" s="4">
        <v>6276</v>
      </c>
      <c r="I29" s="4">
        <f t="shared" si="2"/>
        <v>31508</v>
      </c>
      <c r="J29" s="4">
        <f t="shared" si="0"/>
        <v>370338.83867681341</v>
      </c>
      <c r="K29" s="5" t="s">
        <v>13</v>
      </c>
    </row>
    <row r="30" spans="1:11" ht="15" customHeight="1">
      <c r="A30" s="83" t="s">
        <v>14</v>
      </c>
      <c r="B30" s="4">
        <f>SUM(B4:B9)</f>
        <v>45635.81676902972</v>
      </c>
      <c r="C30" s="4">
        <f>SUM(C4:C9)</f>
        <v>1656621.097010751</v>
      </c>
      <c r="D30" s="4">
        <f>B30+C30</f>
        <v>1702256.9137797807</v>
      </c>
      <c r="E30" s="4">
        <f>SUM(E4:E9)</f>
        <v>8523</v>
      </c>
      <c r="F30" s="4">
        <f>SUM(F4:F9)</f>
        <v>13188.330833000002</v>
      </c>
      <c r="G30" s="4">
        <f>SUM(G4:G9)</f>
        <v>70987</v>
      </c>
      <c r="H30" s="4">
        <f>SUM(H4:H9)</f>
        <v>24544</v>
      </c>
      <c r="I30" s="4">
        <f>G30+H30</f>
        <v>95531</v>
      </c>
      <c r="J30" s="4">
        <f>SUM(D30+E30+F30+I30)</f>
        <v>1819499.2446127806</v>
      </c>
      <c r="K30" s="7">
        <f>153133413/J30</f>
        <v>84.162394380432573</v>
      </c>
    </row>
    <row r="31" spans="1:11" ht="15" customHeight="1">
      <c r="A31" s="83" t="s">
        <v>15</v>
      </c>
      <c r="B31" s="4">
        <f>SUM(B4:B29)</f>
        <v>157180.19467962533</v>
      </c>
      <c r="C31" s="4">
        <f>SUM(C4:C29)</f>
        <v>8864642.6351141948</v>
      </c>
      <c r="D31" s="4">
        <f>B31+C31</f>
        <v>9021822.8297938202</v>
      </c>
      <c r="E31" s="4">
        <f>SUM(E4:E29)</f>
        <v>30658</v>
      </c>
      <c r="F31" s="4">
        <f>SUM(F4:F29)</f>
        <v>37055.992975399997</v>
      </c>
      <c r="G31" s="4">
        <f>SUM(G4:G29)</f>
        <v>554996</v>
      </c>
      <c r="H31" s="4">
        <f>SUM(H4:H29)</f>
        <v>146705</v>
      </c>
      <c r="I31" s="4">
        <f>G31+H31</f>
        <v>701701</v>
      </c>
      <c r="J31" s="4">
        <f>SUM(D31+E31+F31+I31)</f>
        <v>9791237.8227692209</v>
      </c>
      <c r="K31" s="7">
        <f>153133413/J31</f>
        <v>15.639842047743237</v>
      </c>
    </row>
    <row r="32" spans="1:11">
      <c r="E32" s="4"/>
    </row>
  </sheetData>
  <mergeCells count="4">
    <mergeCell ref="B2:D2"/>
    <mergeCell ref="E2:E3"/>
    <mergeCell ref="F2:F3"/>
    <mergeCell ref="G2:I2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A425D6F-89E9-4753-B6BD-A65E2448C10C}">
  <dimension ref="A1:G14"/>
  <sheetViews>
    <sheetView workbookViewId="0">
      <selection activeCell="C11" sqref="C11"/>
    </sheetView>
  </sheetViews>
  <sheetFormatPr defaultColWidth="8.85546875" defaultRowHeight="15"/>
  <cols>
    <col min="1" max="1" width="63.28515625" bestFit="1" customWidth="1"/>
    <col min="2" max="2" width="20" bestFit="1" customWidth="1"/>
    <col min="3" max="3" width="26.42578125" bestFit="1" customWidth="1"/>
    <col min="6" max="6" width="13.42578125" bestFit="1" customWidth="1"/>
    <col min="7" max="7" width="23.42578125" bestFit="1" customWidth="1"/>
  </cols>
  <sheetData>
    <row r="1" spans="1:7">
      <c r="B1" s="74" t="s">
        <v>16</v>
      </c>
      <c r="C1" s="75"/>
    </row>
    <row r="2" spans="1:7">
      <c r="B2" s="5" t="s">
        <v>17</v>
      </c>
      <c r="C2" s="5" t="s">
        <v>18</v>
      </c>
    </row>
    <row r="3" spans="1:7">
      <c r="A3" s="5" t="s">
        <v>19</v>
      </c>
      <c r="B3" s="2">
        <f>SUM('MHD - COBRA'!C4,'TMAs - COBRA'!C4,'REPS+C&amp;LM - COBRA'!C4,'REPS+C&amp;LM - COBRA'!G4)</f>
        <v>14113407</v>
      </c>
      <c r="C3" s="2">
        <f>SUM('MHD - COBRA'!C6,'TMAs - COBRA'!C6,'REPS+C&amp;LM - COBRA'!C6,'REPS+C&amp;LM - COBRA'!G6)</f>
        <v>31817539</v>
      </c>
      <c r="F3" s="1"/>
      <c r="G3" s="69"/>
    </row>
    <row r="4" spans="1:7">
      <c r="A4" s="5" t="s">
        <v>20</v>
      </c>
      <c r="B4" s="53">
        <f>SUM('MHD - COBRA'!D4,'TMAs - COBRA'!D4,'REPS+C&amp;LM - COBRA'!D4,'REPS+C&amp;LM - COBRA'!G4)</f>
        <v>13383849</v>
      </c>
      <c r="C4" s="2">
        <f>SUM('MHD - COBRA'!D6,'TMAs - COBRA'!D6,'REPS+C&amp;LM - COBRA'!D6,'REPS+C&amp;LM - COBRA'!G6)</f>
        <v>30150760</v>
      </c>
    </row>
    <row r="5" spans="1:7">
      <c r="A5" s="5" t="s">
        <v>21</v>
      </c>
      <c r="B5" s="2">
        <f>B3*0.32</f>
        <v>4516290.24</v>
      </c>
      <c r="C5" s="2">
        <f>C3*0.32</f>
        <v>10181612.48</v>
      </c>
    </row>
    <row r="6" spans="1:7">
      <c r="A6" s="5" t="s">
        <v>22</v>
      </c>
      <c r="B6" s="2">
        <f>B4*0.32</f>
        <v>4282831.68</v>
      </c>
      <c r="C6" s="2">
        <f>C4*0.32</f>
        <v>9648243.2000000011</v>
      </c>
    </row>
    <row r="8" spans="1:7">
      <c r="B8" s="5" t="s">
        <v>23</v>
      </c>
      <c r="C8" s="5"/>
    </row>
    <row r="9" spans="1:7">
      <c r="A9" s="5" t="s">
        <v>24</v>
      </c>
      <c r="B9" s="3">
        <f>'MHD - COBRA'!B18+'TMAs - COBRA'!B18+'REPS+C&amp;LM - COBRA'!B18+'REPS+C&amp;LM - COBRA'!F18</f>
        <v>1189.682</v>
      </c>
      <c r="C9" s="3"/>
    </row>
    <row r="10" spans="1:7">
      <c r="A10" s="5" t="s">
        <v>25</v>
      </c>
      <c r="B10" s="3">
        <f>'MHD - COBRA'!B19+'TMAs - COBRA'!B19+'REPS+C&amp;LM - COBRA'!B19+'REPS+C&amp;LM - COBRA'!F19</f>
        <v>200.57900000000001</v>
      </c>
      <c r="C10" s="3"/>
    </row>
    <row r="11" spans="1:7">
      <c r="A11" s="5" t="s">
        <v>26</v>
      </c>
      <c r="B11" s="3">
        <f>'MHD - COBRA'!B11+'MHD - COBRA'!B13+'MHD - COBRA'!B14+'MHD - COBRA'!B15+'MHD - COBRA'!B16+'MHD - COBRA'!B17+'TMAs - COBRA'!B11+'TMAs - COBRA'!B13+'TMAs - COBRA'!B14+'TMAs - COBRA'!B15+'TMAs - COBRA'!B16+'TMAs - COBRA'!B17+'REPS+C&amp;LM - COBRA'!B11+'REPS+C&amp;LM - COBRA'!B13+'REPS+C&amp;LM - COBRA'!B14+'REPS+C&amp;LM - COBRA'!B15+'REPS+C&amp;LM - COBRA'!B16+'REPS+C&amp;LM - COBRA'!B17+'REPS+C&amp;LM - COBRA'!F11+'REPS+C&amp;LM - COBRA'!F13+'REPS+C&amp;LM - COBRA'!F14+'REPS+C&amp;LM - COBRA'!F15+'REPS+C&amp;LM - COBRA'!F16+'REPS+C&amp;LM - COBRA'!F17</f>
        <v>102.83399999999997</v>
      </c>
      <c r="C11" s="3"/>
    </row>
    <row r="12" spans="1:7">
      <c r="A12" s="5" t="s">
        <v>27</v>
      </c>
      <c r="B12">
        <f>B9*0.32</f>
        <v>380.69824</v>
      </c>
      <c r="C12" s="3"/>
    </row>
    <row r="13" spans="1:7">
      <c r="A13" s="5" t="s">
        <v>28</v>
      </c>
      <c r="B13">
        <f>B10*0.32</f>
        <v>64.185280000000006</v>
      </c>
      <c r="C13" s="3"/>
    </row>
    <row r="14" spans="1:7">
      <c r="A14" s="5" t="s">
        <v>29</v>
      </c>
      <c r="B14">
        <f>B11*0.32</f>
        <v>32.906879999999994</v>
      </c>
      <c r="C14" s="3"/>
    </row>
  </sheetData>
  <mergeCells count="1">
    <mergeCell ref="B1:C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DACB5CD-61EC-CC4C-BD04-A57BD4374669}">
  <dimension ref="A1:P22"/>
  <sheetViews>
    <sheetView workbookViewId="0">
      <selection activeCell="N23" sqref="N23"/>
    </sheetView>
  </sheetViews>
  <sheetFormatPr defaultColWidth="11.42578125" defaultRowHeight="15"/>
  <cols>
    <col min="3" max="3" width="12.7109375" customWidth="1"/>
    <col min="9" max="9" width="12.85546875" customWidth="1"/>
    <col min="12" max="12" width="13.42578125" bestFit="1" customWidth="1"/>
    <col min="13" max="13" width="12.42578125" customWidth="1"/>
  </cols>
  <sheetData>
    <row r="1" spans="1:16">
      <c r="A1" s="5" t="s">
        <v>30</v>
      </c>
    </row>
    <row r="2" spans="1:16">
      <c r="A2" s="5" t="s">
        <v>31</v>
      </c>
      <c r="G2" s="5" t="s">
        <v>32</v>
      </c>
    </row>
    <row r="3" spans="1:16">
      <c r="A3" s="5" t="s">
        <v>33</v>
      </c>
      <c r="B3" s="5" t="s">
        <v>34</v>
      </c>
      <c r="C3" s="5" t="s">
        <v>35</v>
      </c>
      <c r="D3" s="5"/>
      <c r="E3" s="5"/>
      <c r="G3" s="5" t="s">
        <v>33</v>
      </c>
      <c r="H3" s="5" t="s">
        <v>34</v>
      </c>
      <c r="I3" s="5" t="s">
        <v>35</v>
      </c>
      <c r="J3" s="5"/>
      <c r="K3" s="5"/>
      <c r="M3" s="5" t="s">
        <v>36</v>
      </c>
    </row>
    <row r="4" spans="1:16" ht="32.1">
      <c r="C4" s="6" t="s">
        <v>37</v>
      </c>
      <c r="D4" s="6" t="s">
        <v>38</v>
      </c>
      <c r="E4" s="6" t="s">
        <v>39</v>
      </c>
      <c r="I4" s="6" t="s">
        <v>37</v>
      </c>
      <c r="J4" s="6" t="s">
        <v>38</v>
      </c>
      <c r="K4" s="6" t="s">
        <v>39</v>
      </c>
      <c r="M4" s="6" t="s">
        <v>37</v>
      </c>
      <c r="N4" s="6" t="s">
        <v>38</v>
      </c>
      <c r="O4" s="6" t="s">
        <v>39</v>
      </c>
    </row>
    <row r="5" spans="1:16">
      <c r="A5" t="s">
        <v>40</v>
      </c>
      <c r="B5" t="s">
        <v>41</v>
      </c>
      <c r="C5" s="7">
        <v>2.2586905490322908</v>
      </c>
      <c r="D5" s="7">
        <v>11.009119234470907</v>
      </c>
      <c r="E5" s="7">
        <v>26.345897883047375</v>
      </c>
      <c r="G5" t="s">
        <v>40</v>
      </c>
      <c r="H5" t="s">
        <v>41</v>
      </c>
      <c r="I5" s="7">
        <v>8.8683117525440185</v>
      </c>
      <c r="J5" s="7">
        <v>43.134065574168766</v>
      </c>
      <c r="K5" s="7">
        <v>109.89701151329113</v>
      </c>
      <c r="M5" s="7">
        <f>C5+I5</f>
        <v>11.12700230157631</v>
      </c>
      <c r="N5" s="7">
        <f>D5+J5</f>
        <v>54.143184808639674</v>
      </c>
      <c r="O5" s="7">
        <f>E5+K5</f>
        <v>136.24290939633852</v>
      </c>
    </row>
    <row r="6" spans="1:16">
      <c r="A6" t="s">
        <v>42</v>
      </c>
      <c r="B6" t="s">
        <v>41</v>
      </c>
      <c r="C6" s="7">
        <v>0.18324633250265276</v>
      </c>
      <c r="D6" s="7">
        <v>0.774014864729763</v>
      </c>
      <c r="E6" s="7">
        <v>2.5662991550020857</v>
      </c>
      <c r="G6" t="s">
        <v>42</v>
      </c>
      <c r="H6" t="s">
        <v>41</v>
      </c>
      <c r="I6" s="7">
        <v>1.2870981349474127</v>
      </c>
      <c r="J6" s="7">
        <v>5.2965111629709893</v>
      </c>
      <c r="K6" s="7">
        <v>18.447447612718815</v>
      </c>
      <c r="M6" s="7">
        <f t="shared" ref="M6:M10" si="0">C6+I6</f>
        <v>1.4703444674500654</v>
      </c>
      <c r="N6" s="7">
        <f t="shared" ref="N6:N10" si="1">D6+J6</f>
        <v>6.070526027700752</v>
      </c>
      <c r="O6" s="7">
        <f t="shared" ref="O6:O10" si="2">E6+K6</f>
        <v>21.0137467677209</v>
      </c>
    </row>
    <row r="7" spans="1:16">
      <c r="A7" t="s">
        <v>43</v>
      </c>
      <c r="B7" t="s">
        <v>41</v>
      </c>
      <c r="C7" s="7">
        <v>0.28416012094266102</v>
      </c>
      <c r="D7" s="7">
        <v>1.1452042253440191</v>
      </c>
      <c r="E7" s="7">
        <v>4.2107087741692633</v>
      </c>
      <c r="G7" t="s">
        <v>43</v>
      </c>
      <c r="H7" t="s">
        <v>41</v>
      </c>
      <c r="I7" s="7">
        <v>1.0148980448376923</v>
      </c>
      <c r="J7" s="7">
        <v>4.0882738730205865</v>
      </c>
      <c r="K7" s="7">
        <v>15.114589476733631</v>
      </c>
      <c r="M7" s="7">
        <f t="shared" si="0"/>
        <v>1.2990581657803533</v>
      </c>
      <c r="N7" s="7">
        <f t="shared" si="1"/>
        <v>5.2334780983646052</v>
      </c>
      <c r="O7" s="7">
        <f t="shared" si="2"/>
        <v>19.325298250902893</v>
      </c>
    </row>
    <row r="8" spans="1:16">
      <c r="A8" t="s">
        <v>44</v>
      </c>
      <c r="B8" t="s">
        <v>41</v>
      </c>
      <c r="C8" s="7">
        <v>1.001195856764113</v>
      </c>
      <c r="D8" s="7">
        <v>4.7161332046068969</v>
      </c>
      <c r="E8" s="7">
        <v>12.84357400983888</v>
      </c>
      <c r="G8" t="s">
        <v>44</v>
      </c>
      <c r="H8" t="s">
        <v>41</v>
      </c>
      <c r="I8" s="7">
        <v>0.53791655536374838</v>
      </c>
      <c r="J8" s="7">
        <v>2.5117547683281454</v>
      </c>
      <c r="K8" s="7">
        <v>7.0408341480850316</v>
      </c>
      <c r="M8" s="7">
        <f t="shared" si="0"/>
        <v>1.5391124121278614</v>
      </c>
      <c r="N8" s="7">
        <f t="shared" si="1"/>
        <v>7.2278879729350418</v>
      </c>
      <c r="O8" s="7">
        <f t="shared" si="2"/>
        <v>19.884408157923911</v>
      </c>
    </row>
    <row r="9" spans="1:16">
      <c r="A9" t="s">
        <v>45</v>
      </c>
      <c r="B9" t="s">
        <v>41</v>
      </c>
      <c r="C9" s="7">
        <v>1.0887316723826557E-2</v>
      </c>
      <c r="D9" s="7">
        <v>4.5194528450733525E-2</v>
      </c>
      <c r="E9" s="7">
        <v>0.15549730969312756</v>
      </c>
      <c r="G9" t="s">
        <v>45</v>
      </c>
      <c r="H9" t="s">
        <v>41</v>
      </c>
      <c r="I9" s="7">
        <v>1.8984595592751542E-2</v>
      </c>
      <c r="J9" s="7">
        <v>7.9712099308823087E-2</v>
      </c>
      <c r="K9" s="7">
        <v>0.27279649249125559</v>
      </c>
      <c r="M9" s="7">
        <f t="shared" si="0"/>
        <v>2.9871912316578098E-2</v>
      </c>
      <c r="N9" s="7">
        <f t="shared" si="1"/>
        <v>0.1249066277595566</v>
      </c>
      <c r="O9" s="7">
        <f t="shared" si="2"/>
        <v>0.42829380218438318</v>
      </c>
    </row>
    <row r="10" spans="1:16">
      <c r="A10" t="s">
        <v>46</v>
      </c>
      <c r="B10" t="s">
        <v>41</v>
      </c>
      <c r="C10" s="7">
        <v>6.2898137526487291E-2</v>
      </c>
      <c r="D10" s="7">
        <v>0.33587878462746451</v>
      </c>
      <c r="E10" s="7">
        <v>0.72645138278889132</v>
      </c>
      <c r="G10" t="s">
        <v>46</v>
      </c>
      <c r="H10" t="s">
        <v>41</v>
      </c>
      <c r="I10" s="7">
        <v>9.2165554221076987E-2</v>
      </c>
      <c r="J10" s="7">
        <v>0.5599380222613044</v>
      </c>
      <c r="K10" s="7">
        <v>1.0310306630759949</v>
      </c>
      <c r="M10" s="7">
        <f t="shared" si="0"/>
        <v>0.15506369174756429</v>
      </c>
      <c r="N10" s="7">
        <f t="shared" si="1"/>
        <v>0.89581680688876886</v>
      </c>
      <c r="O10" s="7">
        <f t="shared" si="2"/>
        <v>1.7574820458648861</v>
      </c>
    </row>
    <row r="11" spans="1:16">
      <c r="I11" s="7"/>
      <c r="J11" s="7"/>
      <c r="K11" s="7"/>
    </row>
    <row r="12" spans="1:16">
      <c r="A12" s="5" t="s">
        <v>47</v>
      </c>
      <c r="P12" s="7"/>
    </row>
    <row r="13" spans="1:16">
      <c r="A13" s="5" t="s">
        <v>31</v>
      </c>
      <c r="G13" s="5" t="s">
        <v>32</v>
      </c>
      <c r="P13" s="7"/>
    </row>
    <row r="14" spans="1:16">
      <c r="A14" s="5" t="s">
        <v>33</v>
      </c>
      <c r="B14" s="5" t="s">
        <v>34</v>
      </c>
      <c r="C14" s="5" t="s">
        <v>35</v>
      </c>
      <c r="D14" s="5"/>
      <c r="E14" s="5"/>
      <c r="G14" s="5" t="s">
        <v>33</v>
      </c>
      <c r="H14" s="5" t="s">
        <v>34</v>
      </c>
      <c r="I14" s="5" t="s">
        <v>35</v>
      </c>
      <c r="J14" s="5"/>
      <c r="K14" s="5"/>
      <c r="M14" s="5" t="s">
        <v>48</v>
      </c>
      <c r="P14" s="7"/>
    </row>
    <row r="15" spans="1:16" ht="32.1">
      <c r="C15" s="6" t="s">
        <v>37</v>
      </c>
      <c r="D15" s="6" t="s">
        <v>38</v>
      </c>
      <c r="E15" s="6" t="s">
        <v>39</v>
      </c>
      <c r="I15" s="6" t="s">
        <v>37</v>
      </c>
      <c r="J15" s="6" t="s">
        <v>38</v>
      </c>
      <c r="K15" s="6" t="s">
        <v>39</v>
      </c>
      <c r="M15" s="6" t="s">
        <v>37</v>
      </c>
      <c r="N15" s="6" t="s">
        <v>38</v>
      </c>
      <c r="O15" s="6" t="s">
        <v>39</v>
      </c>
      <c r="P15" s="7"/>
    </row>
    <row r="16" spans="1:16">
      <c r="A16" t="s">
        <v>40</v>
      </c>
      <c r="B16" t="s">
        <v>41</v>
      </c>
      <c r="C16" s="7">
        <v>196.08115277372966</v>
      </c>
      <c r="D16" s="7">
        <v>970.87308868034711</v>
      </c>
      <c r="E16" s="7">
        <v>2623.780700881247</v>
      </c>
      <c r="G16" t="s">
        <v>40</v>
      </c>
      <c r="H16" t="s">
        <v>41</v>
      </c>
      <c r="I16" s="7">
        <v>87.547745808762116</v>
      </c>
      <c r="J16" s="7">
        <v>418.69950666802703</v>
      </c>
      <c r="K16" s="7">
        <v>1397.052796434881</v>
      </c>
      <c r="M16" s="7">
        <f>C16+I16</f>
        <v>283.62889858249179</v>
      </c>
      <c r="N16" s="7">
        <f>D16+J16</f>
        <v>1389.5725953483741</v>
      </c>
      <c r="O16" s="7">
        <f>E16+K16</f>
        <v>4020.8334973161282</v>
      </c>
    </row>
    <row r="17" spans="1:15">
      <c r="A17" t="s">
        <v>42</v>
      </c>
      <c r="B17" t="s">
        <v>41</v>
      </c>
      <c r="C17" s="7">
        <v>15.907956994849334</v>
      </c>
      <c r="D17" s="7">
        <v>68.076534511336618</v>
      </c>
      <c r="E17" s="7">
        <v>282.10165409592298</v>
      </c>
      <c r="G17" t="s">
        <v>42</v>
      </c>
      <c r="H17" t="s">
        <v>41</v>
      </c>
      <c r="I17" s="7">
        <v>12.706199724765321</v>
      </c>
      <c r="J17" s="7">
        <v>51.764834030812985</v>
      </c>
      <c r="K17" s="7">
        <v>286.42514585381673</v>
      </c>
      <c r="M17" s="7">
        <f t="shared" ref="M17:M21" si="3">C17+I17</f>
        <v>28.614156719614655</v>
      </c>
      <c r="N17" s="7">
        <f>D17+J17</f>
        <v>119.84136854214961</v>
      </c>
      <c r="O17" s="7">
        <f t="shared" ref="O17:O21" si="4">E17+K17</f>
        <v>568.52679994973971</v>
      </c>
    </row>
    <row r="18" spans="1:15">
      <c r="A18" t="s">
        <v>43</v>
      </c>
      <c r="B18" t="s">
        <v>41</v>
      </c>
      <c r="C18" s="7">
        <v>24.668471788059378</v>
      </c>
      <c r="D18" s="7">
        <v>100.626323991582</v>
      </c>
      <c r="E18" s="7">
        <v>475.53914562329453</v>
      </c>
      <c r="G18" t="s">
        <v>43</v>
      </c>
      <c r="H18" t="s">
        <v>41</v>
      </c>
      <c r="I18" s="7">
        <v>10.019047427575073</v>
      </c>
      <c r="J18" s="7">
        <v>39.994301273950036</v>
      </c>
      <c r="K18" s="7">
        <v>230.18851502670483</v>
      </c>
      <c r="M18" s="7">
        <f t="shared" si="3"/>
        <v>34.687519215634453</v>
      </c>
      <c r="N18" s="7">
        <f t="shared" ref="N18:N21" si="5">D18+J18</f>
        <v>140.62062526553203</v>
      </c>
      <c r="O18" s="7">
        <f t="shared" si="4"/>
        <v>705.72766064999939</v>
      </c>
    </row>
    <row r="19" spans="1:15">
      <c r="A19" t="s">
        <v>44</v>
      </c>
      <c r="B19" t="s">
        <v>41</v>
      </c>
      <c r="C19" s="7">
        <v>86.915685652777128</v>
      </c>
      <c r="D19" s="7">
        <v>415.65602932812146</v>
      </c>
      <c r="E19" s="7">
        <v>1340.0632356572437</v>
      </c>
      <c r="G19" t="s">
        <v>44</v>
      </c>
      <c r="H19" t="s">
        <v>41</v>
      </c>
      <c r="I19" s="7">
        <v>5.3102984163587674</v>
      </c>
      <c r="J19" s="7">
        <v>24.419631216247069</v>
      </c>
      <c r="K19" s="7">
        <v>94.327008432565776</v>
      </c>
      <c r="M19" s="7">
        <f t="shared" si="3"/>
        <v>92.22598406913589</v>
      </c>
      <c r="N19" s="7">
        <f t="shared" si="5"/>
        <v>440.07566054436853</v>
      </c>
      <c r="O19" s="7">
        <f t="shared" si="4"/>
        <v>1434.3902440898096</v>
      </c>
    </row>
    <row r="20" spans="1:15">
      <c r="A20" t="s">
        <v>45</v>
      </c>
      <c r="B20" t="s">
        <v>41</v>
      </c>
      <c r="C20" s="7">
        <v>0.94514833593970893</v>
      </c>
      <c r="D20" s="7">
        <v>3.9735718143659642</v>
      </c>
      <c r="E20" s="7">
        <v>17.194589420888072</v>
      </c>
      <c r="G20" t="s">
        <v>45</v>
      </c>
      <c r="H20" t="s">
        <v>41</v>
      </c>
      <c r="I20" s="7">
        <v>0.18741544000858665</v>
      </c>
      <c r="J20" s="7">
        <v>0.77837102535738534</v>
      </c>
      <c r="K20" s="7">
        <v>3.9194820815951807</v>
      </c>
      <c r="M20" s="7">
        <f t="shared" si="3"/>
        <v>1.1325637759482956</v>
      </c>
      <c r="N20" s="7">
        <f t="shared" si="5"/>
        <v>4.7519428397233492</v>
      </c>
      <c r="O20" s="7">
        <f t="shared" si="4"/>
        <v>21.114071502483252</v>
      </c>
    </row>
    <row r="21" spans="1:15">
      <c r="A21" t="s">
        <v>46</v>
      </c>
      <c r="B21" t="s">
        <v>41</v>
      </c>
      <c r="C21" s="7">
        <v>5.4603050067209065</v>
      </c>
      <c r="D21" s="7">
        <v>29.665356202670228</v>
      </c>
      <c r="E21" s="7">
        <v>70.334582510402015</v>
      </c>
      <c r="G21" t="s">
        <v>46</v>
      </c>
      <c r="H21" t="s">
        <v>41</v>
      </c>
      <c r="I21" s="7">
        <v>0.9098559836888731</v>
      </c>
      <c r="J21" s="7">
        <v>5.3945034018853573</v>
      </c>
      <c r="K21" s="7">
        <v>11.150568511101108</v>
      </c>
      <c r="M21" s="7">
        <f t="shared" si="3"/>
        <v>6.3701609904097793</v>
      </c>
      <c r="N21" s="7">
        <f t="shared" si="5"/>
        <v>35.059859604555584</v>
      </c>
      <c r="O21" s="7">
        <f t="shared" si="4"/>
        <v>81.485151021503128</v>
      </c>
    </row>
    <row r="22" spans="1:15">
      <c r="C22" s="8"/>
      <c r="D22" s="8"/>
      <c r="E22" s="8"/>
      <c r="L22" s="5" t="s">
        <v>49</v>
      </c>
      <c r="M22" s="7">
        <f>SUM(M16:M21)+SUM(M5:M10)</f>
        <v>462.27973630423361</v>
      </c>
      <c r="N22" s="7">
        <f>SUM(N16:N21)+SUM(N5:N10)</f>
        <v>2203.6178524869915</v>
      </c>
      <c r="O22" s="7">
        <f>SUM(O16:O21)+SUM(O5:O10)</f>
        <v>7030.7295629505988</v>
      </c>
    </row>
  </sheetData>
  <pageMargins left="0.7" right="0.7" top="0.75" bottom="0.75" header="0.3" footer="0.3"/>
  <legacy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2082CC3-BD79-4309-B0AA-5CDFB4D6A4DF}">
  <dimension ref="A1:I27"/>
  <sheetViews>
    <sheetView workbookViewId="0">
      <selection activeCell="C6" sqref="C6"/>
    </sheetView>
  </sheetViews>
  <sheetFormatPr defaultColWidth="9.140625" defaultRowHeight="15"/>
  <cols>
    <col min="1" max="1" width="49.7109375" style="13" bestFit="1" customWidth="1"/>
    <col min="2" max="2" width="19" style="13" bestFit="1" customWidth="1"/>
    <col min="3" max="4" width="29.28515625" style="61" bestFit="1" customWidth="1"/>
    <col min="5" max="6" width="9.140625" style="13"/>
    <col min="7" max="7" width="19" style="13" bestFit="1" customWidth="1"/>
    <col min="8" max="9" width="29.28515625" style="61" bestFit="1" customWidth="1"/>
    <col min="10" max="16384" width="9.140625" style="13"/>
  </cols>
  <sheetData>
    <row r="1" spans="1:9" ht="17.100000000000001" thickBot="1">
      <c r="A1" s="20"/>
      <c r="B1" s="21"/>
      <c r="C1" s="54" t="s">
        <v>50</v>
      </c>
      <c r="D1" s="54" t="s">
        <v>51</v>
      </c>
      <c r="G1" s="21"/>
      <c r="H1" s="54"/>
      <c r="I1" s="54"/>
    </row>
    <row r="2" spans="1:9">
      <c r="C2" s="55" t="s">
        <v>52</v>
      </c>
      <c r="D2" s="55" t="s">
        <v>52</v>
      </c>
      <c r="H2" s="55"/>
      <c r="I2" s="55"/>
    </row>
    <row r="3" spans="1:9" ht="15.95">
      <c r="C3" s="55" t="s">
        <v>17</v>
      </c>
      <c r="D3" s="54" t="s">
        <v>17</v>
      </c>
      <c r="H3" s="55"/>
      <c r="I3" s="54"/>
    </row>
    <row r="4" spans="1:9">
      <c r="C4" s="56">
        <v>13917360</v>
      </c>
      <c r="D4" s="62">
        <v>12439920</v>
      </c>
      <c r="H4" s="56"/>
      <c r="I4" s="62"/>
    </row>
    <row r="5" spans="1:9" ht="15.95">
      <c r="C5" s="55" t="s">
        <v>18</v>
      </c>
      <c r="D5" s="63" t="s">
        <v>18</v>
      </c>
      <c r="H5" s="55"/>
      <c r="I5" s="63"/>
    </row>
    <row r="6" spans="1:9" ht="15.95" thickBot="1">
      <c r="C6" s="56">
        <v>31375564</v>
      </c>
      <c r="D6" s="64">
        <v>28024132</v>
      </c>
      <c r="H6" s="56"/>
      <c r="I6" s="64"/>
    </row>
    <row r="7" spans="1:9" s="16" customFormat="1" ht="15.95">
      <c r="A7" s="22"/>
      <c r="B7" s="15" t="s">
        <v>53</v>
      </c>
      <c r="C7" s="57" t="s">
        <v>54</v>
      </c>
      <c r="D7" s="57" t="s">
        <v>54</v>
      </c>
      <c r="G7" s="15"/>
      <c r="H7" s="57"/>
      <c r="I7" s="57"/>
    </row>
    <row r="8" spans="1:9" s="16" customFormat="1" ht="15.95">
      <c r="A8" s="17" t="s">
        <v>55</v>
      </c>
      <c r="B8" s="23" t="s">
        <v>56</v>
      </c>
      <c r="C8" s="58" t="s">
        <v>57</v>
      </c>
      <c r="D8" s="58" t="s">
        <v>58</v>
      </c>
      <c r="G8" s="23"/>
      <c r="H8" s="58"/>
      <c r="I8" s="58"/>
    </row>
    <row r="9" spans="1:9" s="16" customFormat="1" ht="15.95">
      <c r="A9" s="17" t="s">
        <v>59</v>
      </c>
      <c r="B9" s="23" t="s">
        <v>60</v>
      </c>
      <c r="C9" s="58" t="s">
        <v>61</v>
      </c>
      <c r="D9" s="58" t="s">
        <v>62</v>
      </c>
      <c r="G9" s="23"/>
      <c r="H9" s="58"/>
      <c r="I9" s="58"/>
    </row>
    <row r="10" spans="1:9" s="16" customFormat="1" ht="15.95">
      <c r="A10" s="17" t="s">
        <v>63</v>
      </c>
      <c r="B10" s="24">
        <v>5.0000000000000001E-3</v>
      </c>
      <c r="C10" s="58">
        <v>74810</v>
      </c>
      <c r="D10" s="58">
        <v>74940</v>
      </c>
      <c r="G10" s="24"/>
      <c r="H10" s="58"/>
      <c r="I10" s="58"/>
    </row>
    <row r="11" spans="1:9" s="16" customFormat="1" ht="15.95">
      <c r="A11" s="17" t="s">
        <v>64</v>
      </c>
      <c r="B11" s="24">
        <v>0.36499999999999999</v>
      </c>
      <c r="C11" s="58">
        <v>17465</v>
      </c>
      <c r="D11" s="58">
        <v>17495</v>
      </c>
      <c r="G11" s="24"/>
      <c r="H11" s="58"/>
      <c r="I11" s="58"/>
    </row>
    <row r="12" spans="1:9" s="16" customFormat="1">
      <c r="A12" s="18" t="s">
        <v>65</v>
      </c>
      <c r="B12" s="24">
        <v>0.34</v>
      </c>
      <c r="C12" s="58">
        <v>13495</v>
      </c>
      <c r="D12" s="58">
        <v>13520</v>
      </c>
      <c r="G12" s="24"/>
      <c r="H12" s="58"/>
      <c r="I12" s="58"/>
    </row>
    <row r="13" spans="1:9" s="16" customFormat="1" ht="15.95">
      <c r="A13" s="17" t="s">
        <v>66</v>
      </c>
      <c r="B13" s="24">
        <v>1.87</v>
      </c>
      <c r="C13" s="58">
        <v>1155</v>
      </c>
      <c r="D13" s="58">
        <v>1155</v>
      </c>
      <c r="G13" s="24"/>
      <c r="H13" s="58"/>
      <c r="I13" s="58"/>
    </row>
    <row r="14" spans="1:9" s="16" customFormat="1" ht="15.95">
      <c r="A14" s="17" t="s">
        <v>67</v>
      </c>
      <c r="B14" s="24">
        <v>33.82</v>
      </c>
      <c r="C14" s="58">
        <v>1445</v>
      </c>
      <c r="D14" s="58">
        <v>1445</v>
      </c>
      <c r="G14" s="24"/>
      <c r="H14" s="58"/>
      <c r="I14" s="58"/>
    </row>
    <row r="15" spans="1:9" s="16" customFormat="1" ht="15.95">
      <c r="A15" s="17" t="s">
        <v>68</v>
      </c>
      <c r="B15" s="24">
        <v>23.769999999999996</v>
      </c>
      <c r="C15" s="58">
        <v>640</v>
      </c>
      <c r="D15" s="58">
        <v>645</v>
      </c>
      <c r="G15" s="24"/>
      <c r="H15" s="58"/>
      <c r="I15" s="58"/>
    </row>
    <row r="16" spans="1:9" s="16" customFormat="1" ht="15.95">
      <c r="A16" s="17" t="s">
        <v>69</v>
      </c>
      <c r="B16" s="24">
        <v>1.02</v>
      </c>
      <c r="C16" s="58">
        <v>575</v>
      </c>
      <c r="D16" s="58">
        <v>575</v>
      </c>
      <c r="G16" s="24"/>
      <c r="H16" s="58"/>
      <c r="I16" s="58"/>
    </row>
    <row r="17" spans="1:9" s="16" customFormat="1" ht="15.95">
      <c r="A17" s="17" t="s">
        <v>70</v>
      </c>
      <c r="B17" s="24">
        <v>36.160000000000004</v>
      </c>
      <c r="C17" s="58">
        <v>2685</v>
      </c>
      <c r="D17" s="58">
        <v>2690</v>
      </c>
      <c r="G17" s="24"/>
      <c r="H17" s="58"/>
      <c r="I17" s="58"/>
    </row>
    <row r="18" spans="1:9" s="16" customFormat="1" ht="15.95">
      <c r="A18" s="17" t="s">
        <v>71</v>
      </c>
      <c r="B18" s="24">
        <v>1122.22</v>
      </c>
      <c r="C18" s="58">
        <v>98380</v>
      </c>
      <c r="D18" s="58">
        <v>98550</v>
      </c>
      <c r="G18" s="24"/>
      <c r="H18" s="58"/>
      <c r="I18" s="58"/>
    </row>
    <row r="19" spans="1:9" s="16" customFormat="1" ht="17.100000000000001" thickBot="1">
      <c r="A19" s="19" t="s">
        <v>72</v>
      </c>
      <c r="B19" s="25">
        <v>189.20500000000001</v>
      </c>
      <c r="C19" s="59">
        <v>37875</v>
      </c>
      <c r="D19" s="59">
        <v>37940</v>
      </c>
      <c r="G19" s="25"/>
      <c r="H19" s="59"/>
      <c r="I19" s="59"/>
    </row>
    <row r="20" spans="1:9" s="16" customFormat="1">
      <c r="C20" s="60"/>
      <c r="D20" s="60"/>
      <c r="H20" s="60"/>
      <c r="I20" s="60"/>
    </row>
    <row r="21" spans="1:9" s="16" customFormat="1">
      <c r="C21" s="60"/>
      <c r="D21" s="60"/>
      <c r="H21" s="60"/>
      <c r="I21" s="60"/>
    </row>
    <row r="22" spans="1:9" s="16" customFormat="1">
      <c r="C22" s="60"/>
      <c r="D22" s="60"/>
      <c r="H22" s="60"/>
      <c r="I22" s="60"/>
    </row>
    <row r="23" spans="1:9" s="16" customFormat="1">
      <c r="C23" s="60"/>
      <c r="D23" s="60"/>
      <c r="H23" s="60"/>
      <c r="I23" s="60"/>
    </row>
    <row r="24" spans="1:9" s="16" customFormat="1">
      <c r="C24" s="60"/>
      <c r="D24" s="60"/>
      <c r="H24" s="60"/>
      <c r="I24" s="60"/>
    </row>
    <row r="25" spans="1:9" s="16" customFormat="1">
      <c r="C25" s="60"/>
      <c r="D25" s="60"/>
      <c r="H25" s="60"/>
      <c r="I25" s="60"/>
    </row>
    <row r="26" spans="1:9" s="16" customFormat="1">
      <c r="C26" s="60"/>
      <c r="D26" s="60"/>
      <c r="H26" s="60"/>
      <c r="I26" s="60"/>
    </row>
    <row r="27" spans="1:9" s="16" customFormat="1">
      <c r="C27" s="60"/>
      <c r="D27" s="60"/>
      <c r="H27" s="60"/>
      <c r="I27" s="60"/>
    </row>
  </sheetData>
  <pageMargins left="0.7" right="0.7" top="0.75" bottom="0.75" header="0.3" footer="0.3"/>
  <pageSetup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45A1C58-7FD6-EB49-B9FC-E19EC9E7D295}">
  <dimension ref="A1:E22"/>
  <sheetViews>
    <sheetView workbookViewId="0">
      <selection activeCell="B7" sqref="B7"/>
    </sheetView>
  </sheetViews>
  <sheetFormatPr defaultColWidth="11.42578125" defaultRowHeight="15"/>
  <cols>
    <col min="1" max="1" width="20.42578125" customWidth="1"/>
    <col min="2" max="2" width="17.140625" customWidth="1"/>
  </cols>
  <sheetData>
    <row r="1" spans="1:5">
      <c r="A1" s="5" t="s">
        <v>33</v>
      </c>
      <c r="B1" s="5" t="s">
        <v>34</v>
      </c>
      <c r="C1" s="5" t="s">
        <v>35</v>
      </c>
      <c r="D1" s="5"/>
      <c r="E1" s="5"/>
    </row>
    <row r="2" spans="1:5" ht="32.1">
      <c r="C2" s="6" t="s">
        <v>37</v>
      </c>
      <c r="D2" s="6" t="s">
        <v>38</v>
      </c>
      <c r="E2" s="6" t="s">
        <v>39</v>
      </c>
    </row>
    <row r="3" spans="1:5">
      <c r="A3" t="s">
        <v>40</v>
      </c>
      <c r="B3" t="s">
        <v>73</v>
      </c>
      <c r="C3">
        <v>6.5481280000000002</v>
      </c>
      <c r="D3">
        <v>47.319222000000003</v>
      </c>
      <c r="E3">
        <v>89.597513000000006</v>
      </c>
    </row>
    <row r="4" spans="1:5">
      <c r="A4" t="s">
        <v>45</v>
      </c>
      <c r="B4" t="s">
        <v>73</v>
      </c>
      <c r="C4">
        <v>6.7735820000000002E-3</v>
      </c>
      <c r="D4">
        <v>4.0312929999999997E-2</v>
      </c>
      <c r="E4">
        <v>0.10575889999999999</v>
      </c>
    </row>
    <row r="5" spans="1:5">
      <c r="A5" t="s">
        <v>44</v>
      </c>
      <c r="B5" t="s">
        <v>73</v>
      </c>
      <c r="C5">
        <v>0.81762449999999998</v>
      </c>
      <c r="D5">
        <v>6.5815520000000003</v>
      </c>
      <c r="E5">
        <v>10.947943</v>
      </c>
    </row>
    <row r="6" spans="1:5">
      <c r="A6" t="s">
        <v>46</v>
      </c>
      <c r="B6" t="s">
        <v>73</v>
      </c>
      <c r="C6">
        <v>0.22783229999999999</v>
      </c>
      <c r="D6">
        <v>2.0753240000000002</v>
      </c>
      <c r="E6">
        <v>3.1172019999999998</v>
      </c>
    </row>
    <row r="7" spans="1:5">
      <c r="C7" s="4"/>
      <c r="D7" s="4"/>
      <c r="E7" s="4"/>
    </row>
    <row r="8" spans="1:5">
      <c r="C8" s="4"/>
      <c r="D8" s="4"/>
      <c r="E8" s="4"/>
    </row>
    <row r="9" spans="1:5">
      <c r="C9" s="4"/>
      <c r="D9" s="4"/>
      <c r="E9" s="4"/>
    </row>
    <row r="10" spans="1:5">
      <c r="C10" s="4"/>
      <c r="D10" s="4"/>
      <c r="E10" s="4"/>
    </row>
    <row r="11" spans="1:5">
      <c r="C11" s="4"/>
      <c r="D11" s="4"/>
      <c r="E11" s="4"/>
    </row>
    <row r="12" spans="1:5">
      <c r="C12" s="4"/>
      <c r="D12" s="4"/>
      <c r="E12" s="4"/>
    </row>
    <row r="13" spans="1:5">
      <c r="C13" s="4"/>
      <c r="D13" s="4"/>
      <c r="E13" s="4"/>
    </row>
    <row r="14" spans="1:5">
      <c r="C14" s="4"/>
      <c r="D14" s="4"/>
      <c r="E14" s="4"/>
    </row>
    <row r="15" spans="1:5">
      <c r="C15" s="4"/>
      <c r="D15" s="4"/>
      <c r="E15" s="4"/>
    </row>
    <row r="16" spans="1:5">
      <c r="C16" s="4"/>
      <c r="D16" s="4"/>
      <c r="E16" s="4"/>
    </row>
    <row r="17" spans="1:5">
      <c r="C17" s="4"/>
      <c r="D17" s="4"/>
      <c r="E17" s="4"/>
    </row>
    <row r="18" spans="1:5">
      <c r="C18" s="4"/>
      <c r="D18" s="4"/>
      <c r="E18" s="4"/>
    </row>
    <row r="19" spans="1:5">
      <c r="C19" s="4"/>
      <c r="D19" s="4"/>
      <c r="E19" s="4"/>
    </row>
    <row r="20" spans="1:5">
      <c r="C20" s="4"/>
      <c r="D20" s="4"/>
      <c r="E20" s="4"/>
    </row>
    <row r="21" spans="1:5">
      <c r="A21" s="5"/>
      <c r="C21" s="4"/>
      <c r="D21" s="4"/>
      <c r="E21" s="4"/>
    </row>
    <row r="22" spans="1:5">
      <c r="A22" s="5"/>
      <c r="C22" s="4"/>
      <c r="D22" s="4"/>
      <c r="E22" s="4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7"/>
  <sheetViews>
    <sheetView workbookViewId="0">
      <selection activeCell="D12" sqref="D12"/>
    </sheetView>
  </sheetViews>
  <sheetFormatPr defaultColWidth="8.85546875" defaultRowHeight="15"/>
  <cols>
    <col min="1" max="1" width="49.7109375" style="13" bestFit="1" customWidth="1"/>
    <col min="2" max="2" width="23" style="13" customWidth="1"/>
    <col min="3" max="4" width="29.28515625" style="14" bestFit="1" customWidth="1"/>
    <col min="5" max="16384" width="8.85546875" style="13"/>
  </cols>
  <sheetData>
    <row r="1" spans="1:4" ht="15.95">
      <c r="A1" s="20"/>
      <c r="B1" s="21"/>
      <c r="C1" s="10" t="s">
        <v>50</v>
      </c>
      <c r="D1" s="10" t="s">
        <v>51</v>
      </c>
    </row>
    <row r="2" spans="1:4">
      <c r="C2" s="42" t="s">
        <v>52</v>
      </c>
      <c r="D2" s="42" t="s">
        <v>52</v>
      </c>
    </row>
    <row r="3" spans="1:4" ht="15.95">
      <c r="C3" s="42" t="s">
        <v>17</v>
      </c>
      <c r="D3" s="10" t="s">
        <v>17</v>
      </c>
    </row>
    <row r="4" spans="1:4">
      <c r="C4" s="31" t="s">
        <v>74</v>
      </c>
      <c r="D4" s="32">
        <v>758657</v>
      </c>
    </row>
    <row r="5" spans="1:4" ht="15.95">
      <c r="C5" s="42" t="s">
        <v>18</v>
      </c>
      <c r="D5" s="30" t="s">
        <v>18</v>
      </c>
    </row>
    <row r="6" spans="1:4">
      <c r="C6" s="31" t="s">
        <v>75</v>
      </c>
      <c r="D6" s="34">
        <v>1709093</v>
      </c>
    </row>
    <row r="7" spans="1:4" ht="15.95" customHeight="1">
      <c r="A7" s="22"/>
      <c r="B7" s="15" t="s">
        <v>53</v>
      </c>
      <c r="C7" s="45" t="s">
        <v>54</v>
      </c>
      <c r="D7" s="45" t="s">
        <v>54</v>
      </c>
    </row>
    <row r="8" spans="1:4" ht="15.95" customHeight="1">
      <c r="A8" s="17" t="s">
        <v>55</v>
      </c>
      <c r="B8" s="26" t="s">
        <v>76</v>
      </c>
      <c r="C8" s="27" t="s">
        <v>77</v>
      </c>
      <c r="D8" s="28" t="s">
        <v>78</v>
      </c>
    </row>
    <row r="9" spans="1:4" ht="15.95">
      <c r="A9" s="17" t="s">
        <v>59</v>
      </c>
      <c r="B9" s="26" t="s">
        <v>79</v>
      </c>
      <c r="C9" s="27" t="s">
        <v>80</v>
      </c>
      <c r="D9" s="28" t="s">
        <v>81</v>
      </c>
    </row>
    <row r="10" spans="1:4" ht="15.95" customHeight="1">
      <c r="A10" s="17" t="s">
        <v>63</v>
      </c>
      <c r="B10" s="33">
        <v>0</v>
      </c>
      <c r="C10" s="34">
        <v>3644</v>
      </c>
      <c r="D10" s="36">
        <v>3644</v>
      </c>
    </row>
    <row r="11" spans="1:4" ht="15.95" customHeight="1">
      <c r="A11" s="17" t="s">
        <v>64</v>
      </c>
      <c r="B11" s="33">
        <v>1.7999999999999999E-2</v>
      </c>
      <c r="C11" s="34">
        <v>853</v>
      </c>
      <c r="D11" s="36">
        <v>853</v>
      </c>
    </row>
    <row r="12" spans="1:4" ht="15.95" customHeight="1">
      <c r="A12" s="17" t="s">
        <v>65</v>
      </c>
      <c r="B12" s="33">
        <v>1.7000000000000001E-2</v>
      </c>
      <c r="C12" s="34">
        <v>660</v>
      </c>
      <c r="D12" s="36">
        <v>660</v>
      </c>
    </row>
    <row r="13" spans="1:4" ht="15.95" customHeight="1">
      <c r="A13" s="17" t="s">
        <v>66</v>
      </c>
      <c r="B13" s="33">
        <v>9.0999999999999998E-2</v>
      </c>
      <c r="C13" s="34">
        <v>56</v>
      </c>
      <c r="D13" s="36">
        <v>56</v>
      </c>
    </row>
    <row r="14" spans="1:4" ht="15.95" customHeight="1">
      <c r="A14" s="17" t="s">
        <v>67</v>
      </c>
      <c r="B14" s="33">
        <v>1.6519999999999999</v>
      </c>
      <c r="C14" s="34">
        <v>71</v>
      </c>
      <c r="D14" s="36">
        <v>71</v>
      </c>
    </row>
    <row r="15" spans="1:4" ht="15.95" customHeight="1">
      <c r="A15" s="17" t="s">
        <v>68</v>
      </c>
      <c r="B15" s="33">
        <v>1.161</v>
      </c>
      <c r="C15" s="34">
        <v>31</v>
      </c>
      <c r="D15" s="36">
        <v>31</v>
      </c>
    </row>
    <row r="16" spans="1:4" ht="15.95" customHeight="1">
      <c r="A16" s="17" t="s">
        <v>69</v>
      </c>
      <c r="B16" s="33">
        <v>0.05</v>
      </c>
      <c r="C16" s="34">
        <v>28</v>
      </c>
      <c r="D16" s="36">
        <v>28</v>
      </c>
    </row>
    <row r="17" spans="1:4" ht="15.95">
      <c r="A17" s="17" t="s">
        <v>70</v>
      </c>
      <c r="B17" s="33">
        <v>1.7669999999999999</v>
      </c>
      <c r="C17" s="34">
        <v>131</v>
      </c>
      <c r="D17" s="36">
        <v>131</v>
      </c>
    </row>
    <row r="18" spans="1:4" ht="15.95">
      <c r="A18" s="17" t="s">
        <v>71</v>
      </c>
      <c r="B18" s="33">
        <v>54.854999999999997</v>
      </c>
      <c r="C18" s="34">
        <v>4809</v>
      </c>
      <c r="D18" s="36">
        <v>4809</v>
      </c>
    </row>
    <row r="19" spans="1:4" ht="15.95">
      <c r="A19" s="19" t="s">
        <v>72</v>
      </c>
      <c r="B19" s="38">
        <v>9.2479999999999993</v>
      </c>
      <c r="C19" s="39">
        <v>1851</v>
      </c>
      <c r="D19" s="37">
        <v>1851</v>
      </c>
    </row>
    <row r="20" spans="1:4">
      <c r="A20" s="16"/>
      <c r="B20" s="16"/>
      <c r="C20" s="29"/>
      <c r="D20" s="29"/>
    </row>
    <row r="21" spans="1:4">
      <c r="A21" s="16"/>
      <c r="B21" s="16"/>
      <c r="C21" s="29"/>
      <c r="D21" s="29"/>
    </row>
    <row r="22" spans="1:4">
      <c r="A22" s="16"/>
      <c r="B22" s="16"/>
      <c r="C22" s="29"/>
      <c r="D22" s="29"/>
    </row>
    <row r="23" spans="1:4">
      <c r="A23" s="16"/>
      <c r="B23" s="16"/>
      <c r="C23" s="29"/>
      <c r="D23" s="29"/>
    </row>
    <row r="24" spans="1:4">
      <c r="A24" s="16"/>
      <c r="B24" s="16"/>
      <c r="C24" s="29"/>
      <c r="D24" s="29"/>
    </row>
    <row r="25" spans="1:4">
      <c r="A25" s="16"/>
      <c r="B25" s="16"/>
      <c r="C25" s="29"/>
      <c r="D25" s="29"/>
    </row>
    <row r="26" spans="1:4">
      <c r="A26" s="16"/>
      <c r="B26" s="16"/>
      <c r="C26" s="29"/>
      <c r="D26" s="29"/>
    </row>
    <row r="27" spans="1:4">
      <c r="A27" s="16"/>
      <c r="B27" s="16"/>
      <c r="C27" s="29"/>
      <c r="D27" s="29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A5334E0-C064-DD49-8A44-4860AB84F713}">
  <dimension ref="A1:E22"/>
  <sheetViews>
    <sheetView workbookViewId="0">
      <selection activeCell="D22" sqref="D22"/>
    </sheetView>
  </sheetViews>
  <sheetFormatPr defaultColWidth="11.42578125" defaultRowHeight="15"/>
  <cols>
    <col min="1" max="1" width="27.28515625" customWidth="1"/>
    <col min="2" max="2" width="16.42578125" customWidth="1"/>
    <col min="3" max="3" width="12.42578125" customWidth="1"/>
    <col min="4" max="4" width="13.42578125" customWidth="1"/>
  </cols>
  <sheetData>
    <row r="1" spans="1:5" s="5" customFormat="1">
      <c r="A1" s="5" t="s">
        <v>33</v>
      </c>
      <c r="B1" s="5" t="s">
        <v>34</v>
      </c>
      <c r="C1" s="76" t="s">
        <v>35</v>
      </c>
      <c r="D1" s="76"/>
      <c r="E1" s="76"/>
    </row>
    <row r="2" spans="1:5" ht="32.1">
      <c r="C2" s="6" t="s">
        <v>37</v>
      </c>
      <c r="D2" s="6" t="s">
        <v>38</v>
      </c>
      <c r="E2" s="6" t="s">
        <v>39</v>
      </c>
    </row>
    <row r="3" spans="1:5">
      <c r="A3" t="s">
        <v>82</v>
      </c>
      <c r="B3" t="s">
        <v>83</v>
      </c>
      <c r="C3" s="4">
        <v>2211</v>
      </c>
      <c r="D3" s="4">
        <v>8524</v>
      </c>
      <c r="E3" s="4">
        <v>30653</v>
      </c>
    </row>
    <row r="4" spans="1:5">
      <c r="A4" t="s">
        <v>84</v>
      </c>
      <c r="B4" t="s">
        <v>85</v>
      </c>
      <c r="C4" s="4">
        <v>0</v>
      </c>
      <c r="D4" s="4">
        <v>0</v>
      </c>
      <c r="E4" s="4">
        <v>0</v>
      </c>
    </row>
    <row r="5" spans="1:5">
      <c r="A5" t="s">
        <v>86</v>
      </c>
      <c r="B5" t="s">
        <v>85</v>
      </c>
      <c r="C5" s="4">
        <v>0</v>
      </c>
      <c r="D5" s="4">
        <v>0</v>
      </c>
      <c r="E5" s="4">
        <v>0</v>
      </c>
    </row>
    <row r="6" spans="1:5">
      <c r="A6" t="s">
        <v>87</v>
      </c>
      <c r="B6" t="s">
        <v>85</v>
      </c>
      <c r="C6" s="4">
        <v>0</v>
      </c>
      <c r="D6" s="4">
        <v>0</v>
      </c>
      <c r="E6" s="4">
        <v>0</v>
      </c>
    </row>
    <row r="7" spans="1:5">
      <c r="A7" t="s">
        <v>88</v>
      </c>
      <c r="B7" t="s">
        <v>85</v>
      </c>
      <c r="C7" s="4">
        <v>0</v>
      </c>
      <c r="D7" s="4">
        <v>0</v>
      </c>
      <c r="E7" s="4">
        <v>0</v>
      </c>
    </row>
    <row r="8" spans="1:5">
      <c r="A8" t="s">
        <v>89</v>
      </c>
      <c r="B8" t="s">
        <v>85</v>
      </c>
      <c r="C8" s="4">
        <v>1115</v>
      </c>
      <c r="D8" s="4">
        <v>4677</v>
      </c>
      <c r="E8" s="4">
        <v>18874</v>
      </c>
    </row>
    <row r="9" spans="1:5">
      <c r="A9" t="s">
        <v>90</v>
      </c>
      <c r="B9" t="s">
        <v>85</v>
      </c>
      <c r="C9" s="4">
        <v>0</v>
      </c>
      <c r="D9" s="4">
        <v>0</v>
      </c>
      <c r="E9" s="4">
        <v>0</v>
      </c>
    </row>
    <row r="10" spans="1:5">
      <c r="A10" t="s">
        <v>91</v>
      </c>
      <c r="B10" t="s">
        <v>85</v>
      </c>
      <c r="C10" s="4">
        <v>1</v>
      </c>
      <c r="D10" s="4">
        <v>6</v>
      </c>
      <c r="E10" s="4">
        <v>23</v>
      </c>
    </row>
    <row r="11" spans="1:5">
      <c r="A11" t="s">
        <v>92</v>
      </c>
      <c r="B11" t="s">
        <v>85</v>
      </c>
      <c r="C11" s="4">
        <v>0</v>
      </c>
      <c r="D11" s="4">
        <v>0</v>
      </c>
      <c r="E11" s="4">
        <v>0</v>
      </c>
    </row>
    <row r="12" spans="1:5">
      <c r="A12" t="s">
        <v>93</v>
      </c>
      <c r="B12" t="s">
        <v>85</v>
      </c>
      <c r="C12" s="4">
        <v>0</v>
      </c>
      <c r="D12" s="4">
        <v>0</v>
      </c>
      <c r="E12" s="4">
        <v>0</v>
      </c>
    </row>
    <row r="13" spans="1:5">
      <c r="A13" t="s">
        <v>94</v>
      </c>
      <c r="B13" t="s">
        <v>85</v>
      </c>
      <c r="C13" s="4">
        <v>152</v>
      </c>
      <c r="D13" s="4">
        <v>633</v>
      </c>
      <c r="E13" s="4">
        <v>2951</v>
      </c>
    </row>
    <row r="14" spans="1:5">
      <c r="A14" t="s">
        <v>95</v>
      </c>
      <c r="B14" t="s">
        <v>85</v>
      </c>
      <c r="C14" s="4">
        <v>0</v>
      </c>
      <c r="D14" s="4">
        <v>0</v>
      </c>
      <c r="E14" s="4">
        <v>0</v>
      </c>
    </row>
    <row r="15" spans="1:5">
      <c r="A15" t="s">
        <v>96</v>
      </c>
      <c r="B15" t="s">
        <v>85</v>
      </c>
      <c r="C15" s="4">
        <v>2986</v>
      </c>
      <c r="D15" s="4">
        <v>12520</v>
      </c>
      <c r="E15" s="4">
        <v>52164</v>
      </c>
    </row>
    <row r="16" spans="1:5">
      <c r="A16" t="s">
        <v>97</v>
      </c>
      <c r="B16" t="s">
        <v>85</v>
      </c>
      <c r="C16" s="4">
        <v>3</v>
      </c>
      <c r="D16" s="4">
        <v>12</v>
      </c>
      <c r="E16" s="4">
        <v>62</v>
      </c>
    </row>
    <row r="17" spans="1:5">
      <c r="A17" t="s">
        <v>98</v>
      </c>
      <c r="B17" t="s">
        <v>85</v>
      </c>
      <c r="C17" s="4">
        <v>63</v>
      </c>
      <c r="D17" s="4">
        <v>262</v>
      </c>
      <c r="E17" s="4">
        <v>1100</v>
      </c>
    </row>
    <row r="18" spans="1:5">
      <c r="A18" t="s">
        <v>99</v>
      </c>
      <c r="B18" t="s">
        <v>85</v>
      </c>
      <c r="C18" s="4">
        <v>156</v>
      </c>
      <c r="D18" s="4">
        <v>657</v>
      </c>
      <c r="E18" s="4">
        <v>2398</v>
      </c>
    </row>
    <row r="19" spans="1:5">
      <c r="A19" t="s">
        <v>100</v>
      </c>
      <c r="B19" t="s">
        <v>85</v>
      </c>
      <c r="C19" s="4">
        <v>0</v>
      </c>
      <c r="D19" s="4">
        <v>0</v>
      </c>
      <c r="E19" s="4">
        <v>0</v>
      </c>
    </row>
    <row r="20" spans="1:5">
      <c r="A20" t="s">
        <v>101</v>
      </c>
      <c r="B20" t="s">
        <v>85</v>
      </c>
      <c r="C20" s="4">
        <v>37</v>
      </c>
      <c r="D20" s="4">
        <v>156</v>
      </c>
      <c r="E20" s="4">
        <v>722</v>
      </c>
    </row>
    <row r="21" spans="1:5">
      <c r="A21" s="5" t="s">
        <v>102</v>
      </c>
      <c r="B21" t="s">
        <v>41</v>
      </c>
      <c r="C21" s="4">
        <v>2</v>
      </c>
      <c r="D21" s="4">
        <v>8</v>
      </c>
      <c r="E21" s="4">
        <v>34</v>
      </c>
    </row>
    <row r="22" spans="1:5">
      <c r="A22" s="5" t="s">
        <v>103</v>
      </c>
      <c r="B22" t="s">
        <v>85</v>
      </c>
      <c r="C22" s="4">
        <v>156</v>
      </c>
      <c r="D22" s="4">
        <v>653</v>
      </c>
      <c r="E22" s="4">
        <v>3040</v>
      </c>
    </row>
  </sheetData>
  <mergeCells count="1">
    <mergeCell ref="C1:E1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70C6D1B-51A1-488F-BEE1-684CAE1666EB}">
  <dimension ref="A1:H28"/>
  <sheetViews>
    <sheetView workbookViewId="0">
      <selection activeCell="B25" sqref="B25:C25"/>
    </sheetView>
  </sheetViews>
  <sheetFormatPr defaultColWidth="8.85546875" defaultRowHeight="15"/>
  <cols>
    <col min="1" max="1" width="49.7109375" style="13" bestFit="1" customWidth="1"/>
    <col min="2" max="2" width="19.42578125" style="41" bestFit="1" customWidth="1"/>
    <col min="3" max="4" width="41.85546875" style="31" bestFit="1" customWidth="1"/>
    <col min="5" max="5" width="15.42578125" style="31" customWidth="1"/>
    <col min="6" max="6" width="18.42578125" style="43" bestFit="1" customWidth="1"/>
    <col min="7" max="8" width="35.85546875" style="31" bestFit="1" customWidth="1"/>
    <col min="9" max="16384" width="8.85546875" style="13"/>
  </cols>
  <sheetData>
    <row r="1" spans="1:8" s="40" customFormat="1" ht="31.5" customHeight="1">
      <c r="A1" s="20"/>
      <c r="B1" s="49"/>
      <c r="C1" s="10" t="s">
        <v>50</v>
      </c>
      <c r="D1" s="10" t="s">
        <v>51</v>
      </c>
      <c r="E1" s="65"/>
      <c r="F1" s="52"/>
      <c r="G1" s="10" t="s">
        <v>50</v>
      </c>
      <c r="H1" s="10" t="s">
        <v>51</v>
      </c>
    </row>
    <row r="2" spans="1:8" ht="15" customHeight="1">
      <c r="C2" s="42" t="s">
        <v>104</v>
      </c>
      <c r="D2" s="42" t="s">
        <v>104</v>
      </c>
      <c r="E2" s="42"/>
      <c r="F2" s="73"/>
      <c r="G2" s="42" t="s">
        <v>105</v>
      </c>
      <c r="H2" s="42" t="s">
        <v>105</v>
      </c>
    </row>
    <row r="3" spans="1:8" ht="15" customHeight="1">
      <c r="C3" s="42" t="s">
        <v>17</v>
      </c>
      <c r="D3" s="10" t="s">
        <v>17</v>
      </c>
      <c r="E3" s="65"/>
      <c r="F3" s="73"/>
      <c r="G3" s="11" t="s">
        <v>17</v>
      </c>
      <c r="H3" s="10" t="s">
        <v>17</v>
      </c>
    </row>
    <row r="4" spans="1:8" ht="15" customHeight="1">
      <c r="C4" s="51">
        <v>100062</v>
      </c>
      <c r="D4" s="51">
        <v>89287</v>
      </c>
      <c r="E4" s="66"/>
      <c r="G4" s="32">
        <v>95985</v>
      </c>
      <c r="H4" s="51">
        <v>85649</v>
      </c>
    </row>
    <row r="5" spans="1:8" ht="15" customHeight="1">
      <c r="C5" s="42" t="s">
        <v>18</v>
      </c>
      <c r="D5" s="30" t="s">
        <v>18</v>
      </c>
      <c r="E5" s="30"/>
      <c r="F5" s="73"/>
      <c r="G5" s="9" t="s">
        <v>18</v>
      </c>
      <c r="H5" s="9" t="s">
        <v>18</v>
      </c>
    </row>
    <row r="6" spans="1:8" ht="15.95" customHeight="1" thickBot="1">
      <c r="C6" s="36">
        <v>225583</v>
      </c>
      <c r="D6" s="36">
        <v>201143</v>
      </c>
      <c r="E6" s="36"/>
      <c r="G6" s="36">
        <v>216392</v>
      </c>
      <c r="H6" s="36">
        <v>192947</v>
      </c>
    </row>
    <row r="7" spans="1:8" ht="15.95" customHeight="1">
      <c r="A7" s="22"/>
      <c r="B7" s="44" t="s">
        <v>53</v>
      </c>
      <c r="C7" s="45" t="s">
        <v>54</v>
      </c>
      <c r="D7" s="45" t="s">
        <v>54</v>
      </c>
      <c r="E7" s="67"/>
      <c r="F7" s="73" t="s">
        <v>53</v>
      </c>
      <c r="G7" s="12" t="s">
        <v>54</v>
      </c>
      <c r="H7" s="12" t="s">
        <v>54</v>
      </c>
    </row>
    <row r="8" spans="1:8" ht="15.95" customHeight="1">
      <c r="A8" s="17" t="s">
        <v>55</v>
      </c>
      <c r="B8" s="50" t="s">
        <v>106</v>
      </c>
      <c r="C8" s="28" t="s">
        <v>107</v>
      </c>
      <c r="D8" s="28" t="s">
        <v>108</v>
      </c>
      <c r="E8" s="28"/>
      <c r="F8" s="43" t="s">
        <v>106</v>
      </c>
      <c r="G8" s="28" t="s">
        <v>109</v>
      </c>
      <c r="H8" s="28" t="s">
        <v>110</v>
      </c>
    </row>
    <row r="9" spans="1:8" ht="15.95" customHeight="1">
      <c r="A9" s="17" t="s">
        <v>59</v>
      </c>
      <c r="B9" s="50" t="s">
        <v>111</v>
      </c>
      <c r="C9" s="28" t="s">
        <v>112</v>
      </c>
      <c r="D9" s="28" t="s">
        <v>113</v>
      </c>
      <c r="E9" s="28"/>
      <c r="F9" s="43" t="s">
        <v>111</v>
      </c>
      <c r="G9" s="28" t="s">
        <v>114</v>
      </c>
      <c r="H9" s="28" t="s">
        <v>115</v>
      </c>
    </row>
    <row r="10" spans="1:8" s="46" customFormat="1">
      <c r="A10" s="18" t="s">
        <v>63</v>
      </c>
      <c r="B10" s="35">
        <v>0</v>
      </c>
      <c r="C10" s="36">
        <v>430</v>
      </c>
      <c r="D10" s="36">
        <v>430</v>
      </c>
      <c r="E10" s="36"/>
      <c r="F10" s="43">
        <v>0</v>
      </c>
      <c r="G10" s="36">
        <v>412</v>
      </c>
      <c r="H10" s="36">
        <v>412</v>
      </c>
    </row>
    <row r="11" spans="1:8" ht="15.95" customHeight="1">
      <c r="A11" s="17" t="s">
        <v>64</v>
      </c>
      <c r="B11" s="33">
        <v>2E-3</v>
      </c>
      <c r="C11" s="36">
        <v>101</v>
      </c>
      <c r="D11" s="36">
        <v>101</v>
      </c>
      <c r="E11" s="36"/>
      <c r="F11" s="43">
        <v>2E-3</v>
      </c>
      <c r="G11" s="36">
        <v>97</v>
      </c>
      <c r="H11" s="36">
        <v>97</v>
      </c>
    </row>
    <row r="12" spans="1:8" ht="15.95" customHeight="1">
      <c r="A12" s="18" t="s">
        <v>65</v>
      </c>
      <c r="B12" s="33">
        <v>2E-3</v>
      </c>
      <c r="C12" s="36">
        <v>78</v>
      </c>
      <c r="D12" s="36">
        <v>78</v>
      </c>
      <c r="E12" s="36"/>
      <c r="F12" s="43">
        <v>2E-3</v>
      </c>
      <c r="G12" s="36">
        <v>74</v>
      </c>
      <c r="H12" s="36">
        <v>74</v>
      </c>
    </row>
    <row r="13" spans="1:8" ht="15.95" customHeight="1">
      <c r="A13" s="17" t="s">
        <v>66</v>
      </c>
      <c r="B13" s="33">
        <v>1.0999999999999999E-2</v>
      </c>
      <c r="C13" s="36">
        <v>7</v>
      </c>
      <c r="D13" s="36">
        <v>7</v>
      </c>
      <c r="E13" s="36"/>
      <c r="F13" s="43">
        <v>0.01</v>
      </c>
      <c r="G13" s="36">
        <v>6</v>
      </c>
      <c r="H13" s="36">
        <v>6</v>
      </c>
    </row>
    <row r="14" spans="1:8" ht="15.95" customHeight="1">
      <c r="A14" s="17" t="s">
        <v>67</v>
      </c>
      <c r="B14" s="33">
        <v>0.19400000000000001</v>
      </c>
      <c r="C14" s="36">
        <v>8</v>
      </c>
      <c r="D14" s="36">
        <v>8</v>
      </c>
      <c r="E14" s="36"/>
      <c r="F14" s="43">
        <v>0.186</v>
      </c>
      <c r="G14" s="36">
        <v>8</v>
      </c>
      <c r="H14" s="36">
        <v>8</v>
      </c>
    </row>
    <row r="15" spans="1:8" ht="15.95" customHeight="1">
      <c r="A15" s="17" t="s">
        <v>68</v>
      </c>
      <c r="B15" s="33">
        <v>0.13600000000000001</v>
      </c>
      <c r="C15" s="36">
        <v>4</v>
      </c>
      <c r="D15" s="36">
        <v>4</v>
      </c>
      <c r="E15" s="36"/>
      <c r="F15" s="43">
        <v>0.13100000000000001</v>
      </c>
      <c r="G15" s="36">
        <v>4</v>
      </c>
      <c r="H15" s="36">
        <v>4</v>
      </c>
    </row>
    <row r="16" spans="1:8" ht="15.95" customHeight="1">
      <c r="A16" s="17" t="s">
        <v>69</v>
      </c>
      <c r="B16" s="33">
        <v>6.0000000000000001E-3</v>
      </c>
      <c r="C16" s="36">
        <v>3</v>
      </c>
      <c r="D16" s="36">
        <v>3</v>
      </c>
      <c r="E16" s="36"/>
      <c r="F16" s="43">
        <v>6.0000000000000001E-3</v>
      </c>
      <c r="G16" s="36">
        <v>3</v>
      </c>
      <c r="H16" s="36">
        <v>3</v>
      </c>
    </row>
    <row r="17" spans="1:8" ht="15.95" customHeight="1">
      <c r="A17" s="17" t="s">
        <v>70</v>
      </c>
      <c r="B17" s="33">
        <v>0.20699999999999999</v>
      </c>
      <c r="C17" s="36">
        <v>15</v>
      </c>
      <c r="D17" s="36">
        <v>15</v>
      </c>
      <c r="E17" s="36"/>
      <c r="F17" s="43">
        <v>0.19900000000000001</v>
      </c>
      <c r="G17" s="36">
        <v>15</v>
      </c>
      <c r="H17" s="36">
        <v>15</v>
      </c>
    </row>
    <row r="18" spans="1:8" ht="15.95">
      <c r="A18" s="17" t="s">
        <v>71</v>
      </c>
      <c r="B18" s="33">
        <v>6.4349999999999996</v>
      </c>
      <c r="C18" s="36">
        <v>564</v>
      </c>
      <c r="D18" s="36">
        <v>564</v>
      </c>
      <c r="E18" s="36"/>
      <c r="F18" s="43">
        <v>6.1719999999999997</v>
      </c>
      <c r="G18" s="36">
        <v>541</v>
      </c>
      <c r="H18" s="36">
        <v>541</v>
      </c>
    </row>
    <row r="19" spans="1:8" ht="17.100000000000001" thickBot="1">
      <c r="A19" s="19" t="s">
        <v>72</v>
      </c>
      <c r="B19" s="38">
        <v>1.085</v>
      </c>
      <c r="C19" s="37">
        <v>217</v>
      </c>
      <c r="D19" s="37">
        <v>217</v>
      </c>
      <c r="E19" s="68"/>
      <c r="F19" s="43">
        <v>1.0409999999999999</v>
      </c>
      <c r="G19" s="37">
        <v>208</v>
      </c>
      <c r="H19" s="37">
        <v>208</v>
      </c>
    </row>
    <row r="20" spans="1:8">
      <c r="A20" s="16"/>
      <c r="B20" s="47"/>
      <c r="C20" s="48"/>
      <c r="D20" s="48"/>
      <c r="E20" s="48"/>
      <c r="G20" s="48"/>
    </row>
    <row r="21" spans="1:8">
      <c r="A21" s="16"/>
      <c r="B21" s="71" t="s">
        <v>17</v>
      </c>
      <c r="C21" s="72" t="s">
        <v>18</v>
      </c>
      <c r="D21" s="48"/>
      <c r="E21" s="48"/>
      <c r="G21" s="48"/>
    </row>
    <row r="22" spans="1:8">
      <c r="A22" s="16" t="s">
        <v>116</v>
      </c>
      <c r="B22" s="70">
        <f>C4+G4</f>
        <v>196047</v>
      </c>
      <c r="C22" s="70">
        <f>C6+G6</f>
        <v>441975</v>
      </c>
      <c r="D22" s="48"/>
      <c r="E22" s="48"/>
      <c r="G22" s="48"/>
    </row>
    <row r="23" spans="1:8">
      <c r="A23" s="16" t="s">
        <v>117</v>
      </c>
      <c r="B23" s="70">
        <f>D4+H4</f>
        <v>174936</v>
      </c>
      <c r="C23" s="70">
        <f>D6+H6</f>
        <v>394090</v>
      </c>
      <c r="D23" s="48"/>
      <c r="E23" s="48"/>
      <c r="G23" s="48"/>
    </row>
    <row r="24" spans="1:8">
      <c r="A24" s="16" t="s">
        <v>118</v>
      </c>
      <c r="B24" s="70">
        <f>B22*0.32</f>
        <v>62735.040000000001</v>
      </c>
      <c r="C24" s="70">
        <f>C22*0.32</f>
        <v>141432</v>
      </c>
      <c r="D24" s="48"/>
      <c r="E24" s="48"/>
      <c r="G24" s="48"/>
    </row>
    <row r="25" spans="1:8">
      <c r="A25" s="16" t="s">
        <v>119</v>
      </c>
      <c r="B25" s="70">
        <f>B23*0.32</f>
        <v>55979.520000000004</v>
      </c>
      <c r="C25" s="70">
        <f>C23*0.32</f>
        <v>126108.8</v>
      </c>
      <c r="D25" s="48"/>
      <c r="E25" s="48"/>
      <c r="G25" s="48"/>
    </row>
    <row r="26" spans="1:8">
      <c r="A26" s="16"/>
      <c r="B26" s="47"/>
      <c r="C26" s="48"/>
      <c r="D26" s="48"/>
      <c r="E26" s="48"/>
      <c r="G26" s="48"/>
    </row>
    <row r="27" spans="1:8">
      <c r="A27" s="16"/>
      <c r="B27" s="47"/>
      <c r="C27" s="48"/>
      <c r="D27" s="48"/>
      <c r="E27" s="48"/>
      <c r="G27" s="48"/>
    </row>
    <row r="28" spans="1:8">
      <c r="A28" s="16"/>
      <c r="B28" s="47"/>
      <c r="C28" s="48"/>
      <c r="D28" s="48"/>
      <c r="E28" s="48"/>
      <c r="G28" s="48"/>
    </row>
  </sheetData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 Online</Application>
  <Manager/>
  <Company/>
  <HyperlinkBase/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BenitezOu, Ashley</cp:lastModifiedBy>
  <cp:revision/>
  <dcterms:created xsi:type="dcterms:W3CDTF">2024-03-22T18:30:16Z</dcterms:created>
  <dcterms:modified xsi:type="dcterms:W3CDTF">2024-03-28T17:11:08Z</dcterms:modified>
  <cp:category/>
  <cp:contentStatus/>
</cp:coreProperties>
</file>