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estcogct-my.sharepoint.com/personal/server_westcog_org/Documents/Planning/6 Environmental/Climate Action Plan - 2023/Grants/Application Forms/"/>
    </mc:Choice>
  </mc:AlternateContent>
  <xr:revisionPtr revIDLastSave="14" documentId="13_ncr:1_{2F5FD2D7-9DA9-476D-93CC-0C1F95281028}" xr6:coauthVersionLast="47" xr6:coauthVersionMax="47" xr10:uidLastSave="{6003A0DE-1521-4C13-8C68-0CBB9B47C75C}"/>
  <bookViews>
    <workbookView xWindow="-110" yWindow="-110" windowWidth="30940" windowHeight="18700" xr2:uid="{10BAB08D-67CF-483C-955B-D917461C475F}"/>
  </bookViews>
  <sheets>
    <sheet name="Measure Calculation " sheetId="1" r:id="rId1"/>
    <sheet name="Emissions Factors" sheetId="4" r:id="rId2"/>
    <sheet name="Housing Permits " sheetId="2" r:id="rId3"/>
    <sheet name="CEC_RenewableEnergyReport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2" i="1" l="1"/>
  <c r="B65" i="1" s="1"/>
  <c r="B26" i="1"/>
  <c r="G13" i="4"/>
  <c r="F13" i="4"/>
  <c r="H13" i="4" s="1"/>
  <c r="E13" i="4"/>
  <c r="G10" i="4"/>
  <c r="F10" i="4"/>
  <c r="E10" i="4"/>
  <c r="H10" i="4" s="1"/>
  <c r="D7" i="4"/>
  <c r="G7" i="4" s="1"/>
  <c r="C7" i="4"/>
  <c r="F7" i="4" s="1"/>
  <c r="B7" i="4"/>
  <c r="E7" i="4" s="1"/>
  <c r="H7" i="4" s="1"/>
  <c r="G4" i="4"/>
  <c r="F4" i="4"/>
  <c r="H4" i="4" s="1"/>
  <c r="E4" i="4"/>
  <c r="G22" i="3" l="1"/>
  <c r="G23" i="3" s="1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22" i="3" s="1"/>
  <c r="I8" i="3"/>
  <c r="I7" i="3"/>
  <c r="I6" i="3"/>
  <c r="I5" i="3"/>
  <c r="I4" i="3"/>
  <c r="AL21" i="2"/>
  <c r="AI20" i="2"/>
  <c r="AI21" i="2" s="1"/>
  <c r="AH20" i="2"/>
  <c r="AH21" i="2" s="1"/>
  <c r="AG20" i="2"/>
  <c r="AG21" i="2" s="1"/>
  <c r="AF20" i="2"/>
  <c r="AF21" i="2" s="1"/>
  <c r="AE20" i="2"/>
  <c r="AD20" i="2"/>
  <c r="AE21" i="2" s="1"/>
  <c r="AC20" i="2"/>
  <c r="AB20" i="2"/>
  <c r="AC21" i="2" s="1"/>
  <c r="AA20" i="2"/>
  <c r="AA21" i="2" s="1"/>
  <c r="Z20" i="2"/>
  <c r="Z21" i="2" s="1"/>
  <c r="Y20" i="2"/>
  <c r="Y21" i="2" s="1"/>
  <c r="X20" i="2"/>
  <c r="X21" i="2" s="1"/>
  <c r="W20" i="2"/>
  <c r="W21" i="2" s="1"/>
  <c r="V20" i="2"/>
  <c r="V21" i="2" s="1"/>
  <c r="U20" i="2"/>
  <c r="U21" i="2" s="1"/>
  <c r="T20" i="2"/>
  <c r="T21" i="2" s="1"/>
  <c r="S20" i="2"/>
  <c r="R20" i="2"/>
  <c r="S21" i="2" s="1"/>
  <c r="Q20" i="2"/>
  <c r="P20" i="2"/>
  <c r="Q21" i="2" s="1"/>
  <c r="O20" i="2"/>
  <c r="O21" i="2" s="1"/>
  <c r="N20" i="2"/>
  <c r="N21" i="2" s="1"/>
  <c r="M20" i="2"/>
  <c r="M21" i="2" s="1"/>
  <c r="L20" i="2"/>
  <c r="L21" i="2" s="1"/>
  <c r="K20" i="2"/>
  <c r="K21" i="2" s="1"/>
  <c r="J20" i="2"/>
  <c r="J21" i="2" s="1"/>
  <c r="I20" i="2"/>
  <c r="I21" i="2" s="1"/>
  <c r="H20" i="2"/>
  <c r="H21" i="2" s="1"/>
  <c r="G20" i="2"/>
  <c r="F20" i="2"/>
  <c r="G21" i="2" s="1"/>
  <c r="E20" i="2"/>
  <c r="D20" i="2"/>
  <c r="E21" i="2" s="1"/>
  <c r="C20" i="2"/>
  <c r="AO20" i="2" s="1"/>
  <c r="AM19" i="2"/>
  <c r="AJ19" i="2"/>
  <c r="AM18" i="2"/>
  <c r="AJ18" i="2"/>
  <c r="AM17" i="2"/>
  <c r="AJ17" i="2"/>
  <c r="AM16" i="2"/>
  <c r="AJ16" i="2"/>
  <c r="AM15" i="2"/>
  <c r="AJ15" i="2"/>
  <c r="AM14" i="2"/>
  <c r="AJ14" i="2"/>
  <c r="AM13" i="2"/>
  <c r="AJ13" i="2"/>
  <c r="AM12" i="2"/>
  <c r="AJ12" i="2"/>
  <c r="AM11" i="2"/>
  <c r="AJ11" i="2"/>
  <c r="AM10" i="2"/>
  <c r="AJ10" i="2"/>
  <c r="AM9" i="2"/>
  <c r="AJ9" i="2"/>
  <c r="AM8" i="2"/>
  <c r="AJ8" i="2"/>
  <c r="AM7" i="2"/>
  <c r="AJ7" i="2"/>
  <c r="AM6" i="2"/>
  <c r="AJ6" i="2"/>
  <c r="AM5" i="2"/>
  <c r="AM21" i="2" s="1"/>
  <c r="AJ5" i="2"/>
  <c r="AM4" i="2"/>
  <c r="AJ4" i="2"/>
  <c r="AM3" i="2"/>
  <c r="AJ3" i="2"/>
  <c r="AO2" i="2"/>
  <c r="AM2" i="2"/>
  <c r="AJ2" i="2"/>
  <c r="AJ20" i="2" s="1"/>
  <c r="AK2" i="2" s="1"/>
  <c r="F1" i="1"/>
  <c r="B11" i="1"/>
  <c r="B42" i="1" s="1"/>
  <c r="B17" i="1" l="1"/>
  <c r="AK5" i="2"/>
  <c r="AN5" i="2" s="1"/>
  <c r="AK17" i="2"/>
  <c r="AN17" i="2" s="1"/>
  <c r="AN2" i="2"/>
  <c r="AK15" i="2"/>
  <c r="AN15" i="2" s="1"/>
  <c r="AK10" i="2"/>
  <c r="AN10" i="2" s="1"/>
  <c r="AK11" i="2"/>
  <c r="AN11" i="2" s="1"/>
  <c r="AK7" i="2"/>
  <c r="AN7" i="2" s="1"/>
  <c r="AK8" i="2"/>
  <c r="AN8" i="2" s="1"/>
  <c r="AK3" i="2"/>
  <c r="AN3" i="2" s="1"/>
  <c r="AK4" i="2"/>
  <c r="AN4" i="2" s="1"/>
  <c r="AK13" i="2"/>
  <c r="AN13" i="2" s="1"/>
  <c r="AK19" i="2"/>
  <c r="AN19" i="2" s="1"/>
  <c r="AK14" i="2"/>
  <c r="AN14" i="2" s="1"/>
  <c r="AK9" i="2"/>
  <c r="AN9" i="2" s="1"/>
  <c r="AK16" i="2"/>
  <c r="AK6" i="2"/>
  <c r="AN6" i="2" s="1"/>
  <c r="AK12" i="2"/>
  <c r="AN12" i="2" s="1"/>
  <c r="AK18" i="2"/>
  <c r="AN18" i="2" s="1"/>
  <c r="AB21" i="2"/>
  <c r="F21" i="2"/>
  <c r="R21" i="2"/>
  <c r="AD21" i="2"/>
  <c r="P21" i="2"/>
  <c r="AJ21" i="2"/>
  <c r="D21" i="2"/>
  <c r="B1" i="1"/>
  <c r="AN16" i="2" l="1"/>
  <c r="AK21" i="2"/>
  <c r="AK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tc={C027059F-820C-4FF5-9902-15532C71CEA8}</author>
    <author>tc={882CFE88-A211-4B2D-97D5-75DD69386C24}</author>
    <author>tc={90137991-7133-4B1F-84CF-B034868DA1EC}</author>
    <author>tc={0338142E-3749-47F5-92EC-56DD2CA4722C}</author>
    <author>tc={2851F2AC-27FA-4282-A062-AB62332B4646}</author>
  </authors>
  <commentList>
    <comment ref="C8" authorId="0" shapeId="0" xr:uid="{C027059F-820C-4FF5-9902-15532C71CEA8}">
      <text>
        <t>[Threaded comment]
Your version of Excel allows you to read this threaded comment; however, any edits to it will get removed if the file is opened in a newer version of Excel. Learn more: https://go.microsoft.com/fwlink/?linkid=870924
Comment:
    Each housing unit has a permit, see "Annual Housing Units by Town" for split by number of units</t>
      </text>
    </comment>
    <comment ref="D14" authorId="1" shapeId="0" xr:uid="{882CFE88-A211-4B2D-97D5-75DD69386C24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https://www.eversource.com/content/residential/save-money-energy/clean-energy-options/solar-energy/installing-solar/solar-sizing</t>
      </text>
    </comment>
    <comment ref="D20" authorId="2" shapeId="0" xr:uid="{90137991-7133-4B1F-84CF-B034868DA1E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https://www.epa.gov/avert/avert-web-edition
Section D Distributed rooftop entry : 10 MW
Results: "This load profile will displace 16 GWh of regional fossil fuel generation over the course of a year. For reference, this equals the annual electricity consumed by 1,357 average homes in the United States."
</t>
      </text>
    </comment>
    <comment ref="D23" authorId="3" shapeId="0" xr:uid="{0338142E-3749-47F5-92EC-56DD2CA4722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 https://www.epa.gov/system/files/documents/2023-03/ghg_emission_factors_hub.pdf
</t>
      </text>
    </comment>
    <comment ref="D39" authorId="4" shapeId="0" xr:uid="{2851F2AC-27FA-4282-A062-AB62332B4646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https://nepis.epa.gov/Exe/ZyPDF.cgi?Dockey=P100U8YT.pdf</t>
      </text>
    </comment>
  </commentList>
</comments>
</file>

<file path=xl/sharedStrings.xml><?xml version="1.0" encoding="utf-8"?>
<sst xmlns="http://schemas.openxmlformats.org/spreadsheetml/2006/main" count="341" uniqueCount="257">
  <si>
    <t xml:space="preserve">Total MTCO2e Reduced 
for 2025-2030 </t>
  </si>
  <si>
    <t xml:space="preserve">Total MTCO2e Reduced 
for 2025-2050 </t>
  </si>
  <si>
    <t xml:space="preserve">Brief Description: </t>
  </si>
  <si>
    <t>[input]</t>
  </si>
  <si>
    <t>Number of municipalities participating</t>
  </si>
  <si>
    <t>(municipalities)</t>
  </si>
  <si>
    <t>[value]</t>
  </si>
  <si>
    <t>Average annual housing permits in WestCOG region</t>
  </si>
  <si>
    <t>(housing permits
/year/municipality)</t>
  </si>
  <si>
    <t>Average number of housing permits per town per year based on WestoCOG municipalities from 1990-2022</t>
  </si>
  <si>
    <t>[calc]</t>
  </si>
  <si>
    <t xml:space="preserve">Average annual housing permits </t>
  </si>
  <si>
    <t>(housing permits/year)</t>
  </si>
  <si>
    <t xml:space="preserve">Solar system sizing </t>
  </si>
  <si>
    <t>(kW/house)</t>
  </si>
  <si>
    <t xml:space="preserve">Assumption: High end of range from Eversource. Alternative value could be WestCOG community average of 14.5 kW from Energize CT data for 2023. </t>
  </si>
  <si>
    <t>Solar capacity for specified number of housing units</t>
  </si>
  <si>
    <t>(kW)</t>
  </si>
  <si>
    <t>If all future housing was oriented to maximize solar potential</t>
  </si>
  <si>
    <t xml:space="preserve">Annual solar electricity generation </t>
  </si>
  <si>
    <t>(kWh/year)</t>
  </si>
  <si>
    <t xml:space="preserve">Quanitity that displaces fossil fuel generation over one year for every 10,000 kW of capacity, based EPA AVERT </t>
  </si>
  <si>
    <t xml:space="preserve">Emissions avoided from solar generation </t>
  </si>
  <si>
    <t>(MTCO2e/kWh)</t>
  </si>
  <si>
    <t>NEWE eGRid 2021 Emissions Factor from EPA Emissions Factor Hub (released Feb 2023)</t>
  </si>
  <si>
    <t>Component Description</t>
  </si>
  <si>
    <t>(MTCO2e/year)</t>
  </si>
  <si>
    <t>Estimated emissions reduction from solar</t>
  </si>
  <si>
    <t>Percent of participating areas that are highly urban</t>
  </si>
  <si>
    <t>(%)</t>
  </si>
  <si>
    <t>Number of electric vehicles per housing unit in urban areas</t>
  </si>
  <si>
    <t>(vehicle/housing unit)</t>
  </si>
  <si>
    <t>Number of electric vehicles per housing unit in suburban or rural areas</t>
  </si>
  <si>
    <t>Annual emissions associated with a passenger vehicle</t>
  </si>
  <si>
    <t>(MTCO2/vehicle/year)</t>
  </si>
  <si>
    <t>From EPA Greenhouse Gas Emissions from a
Typical Passenger Vehicle</t>
  </si>
  <si>
    <t>Annual emissions avoided from electric vehicles</t>
  </si>
  <si>
    <t>Assumed that access to EV charging can enable EV ownership. Electricty from charging assumed to be from renewable sources, such as on-site solar.</t>
  </si>
  <si>
    <t>TO ADD: TOD VMT reduction calcs, Heat pump calcs, carbon sequestration calcs</t>
  </si>
  <si>
    <t>[FINAL]</t>
  </si>
  <si>
    <t xml:space="preserve">Total Reduced for 2025-2030 </t>
  </si>
  <si>
    <t>(MTCO2e)</t>
  </si>
  <si>
    <t xml:space="preserve">Total Reduced for 2025-2050 </t>
  </si>
  <si>
    <t>CH4</t>
  </si>
  <si>
    <t>N2O</t>
  </si>
  <si>
    <t xml:space="preserve">kg to metric ton </t>
  </si>
  <si>
    <t>g to MT</t>
  </si>
  <si>
    <t>lb to MT</t>
  </si>
  <si>
    <t>Type</t>
  </si>
  <si>
    <t>kg CO2 per gallon</t>
  </si>
  <si>
    <t>g CH4 per gallon</t>
  </si>
  <si>
    <t>g N2O per gallon</t>
  </si>
  <si>
    <t>MT CO2</t>
  </si>
  <si>
    <t>MT CH4</t>
  </si>
  <si>
    <t>MT N2O</t>
  </si>
  <si>
    <t>MTCO2e/gal</t>
  </si>
  <si>
    <t>Gasoline</t>
  </si>
  <si>
    <t>CO2 lb/kWh</t>
  </si>
  <si>
    <t>CH4 lb/kwh</t>
  </si>
  <si>
    <t>N2O lb/kwh</t>
  </si>
  <si>
    <t>CO2 MT/kWh</t>
  </si>
  <si>
    <t>CH4 MT/kWh</t>
  </si>
  <si>
    <t>N2O MT/kWh</t>
  </si>
  <si>
    <t>MTCO2e/kWh</t>
  </si>
  <si>
    <t>Electricity (NEWE egrid)</t>
  </si>
  <si>
    <t>CO2 kg/MMBTU</t>
  </si>
  <si>
    <t>CH4 g/MMBTU</t>
  </si>
  <si>
    <t>N2O g/MMBTU</t>
  </si>
  <si>
    <t>CH4 MT/MMBTU</t>
  </si>
  <si>
    <t>N2O MT/MMBTU</t>
  </si>
  <si>
    <t>MTCO2e/MMBTU</t>
  </si>
  <si>
    <t>Natuarl Gas</t>
  </si>
  <si>
    <t xml:space="preserve">Fuel Oil No. 2 </t>
  </si>
  <si>
    <t>State/Towns</t>
  </si>
  <si>
    <t>County</t>
  </si>
  <si>
    <t>10year housing permit total</t>
  </si>
  <si>
    <t>% of regional 10 year total</t>
  </si>
  <si>
    <t>2010 population</t>
  </si>
  <si>
    <t>% of regional population 2010</t>
  </si>
  <si>
    <t xml:space="preserve">Average </t>
  </si>
  <si>
    <t>Bethel</t>
  </si>
  <si>
    <t>Fairfield</t>
  </si>
  <si>
    <t>Bridgewater</t>
  </si>
  <si>
    <t>Litchfield</t>
  </si>
  <si>
    <t>Brookfield</t>
  </si>
  <si>
    <t>Danbury</t>
  </si>
  <si>
    <t>Darien</t>
  </si>
  <si>
    <t>Greenwich</t>
  </si>
  <si>
    <t>New Canaan</t>
  </si>
  <si>
    <t>New Fairfield</t>
  </si>
  <si>
    <t>New Milford</t>
  </si>
  <si>
    <t>Newtown</t>
  </si>
  <si>
    <t>Norwalk</t>
  </si>
  <si>
    <t>Redding</t>
  </si>
  <si>
    <t>Ridgefield</t>
  </si>
  <si>
    <t>Sherman</t>
  </si>
  <si>
    <t>Stamford</t>
  </si>
  <si>
    <t>Weston</t>
  </si>
  <si>
    <t>Westport</t>
  </si>
  <si>
    <t>Wilton</t>
  </si>
  <si>
    <t>WestCOG</t>
  </si>
  <si>
    <t>3 cities</t>
  </si>
  <si>
    <t>2023 Installed Renewables Energy Capacity Report By Town</t>
  </si>
  <si>
    <t>Town Name</t>
  </si>
  <si>
    <t>Total KW Installed</t>
  </si>
  <si>
    <t xml:space="preserve">No. of Units </t>
  </si>
  <si>
    <t>KW per unit</t>
  </si>
  <si>
    <t>Andover</t>
  </si>
  <si>
    <t>Ansonia</t>
  </si>
  <si>
    <t>Ashford</t>
  </si>
  <si>
    <t>Avon</t>
  </si>
  <si>
    <t>Barkhamsted</t>
  </si>
  <si>
    <t>Beacon Falls</t>
  </si>
  <si>
    <t>Berlin</t>
  </si>
  <si>
    <t>Bethany</t>
  </si>
  <si>
    <t>Bethlehem</t>
  </si>
  <si>
    <t>Bloomfield</t>
  </si>
  <si>
    <t>Bolton</t>
  </si>
  <si>
    <t>Bozrah</t>
  </si>
  <si>
    <t>Branford</t>
  </si>
  <si>
    <t>Bridgeport</t>
  </si>
  <si>
    <t>Bristol</t>
  </si>
  <si>
    <t>Brooklyn</t>
  </si>
  <si>
    <t>Burlington</t>
  </si>
  <si>
    <t>Canaan</t>
  </si>
  <si>
    <t>Canterbury</t>
  </si>
  <si>
    <t>Canton</t>
  </si>
  <si>
    <t>Chaplin</t>
  </si>
  <si>
    <t>Cheshire</t>
  </si>
  <si>
    <t>Chester</t>
  </si>
  <si>
    <t>Clinton</t>
  </si>
  <si>
    <t>Colchester</t>
  </si>
  <si>
    <t>Colebrook</t>
  </si>
  <si>
    <t>Columbia</t>
  </si>
  <si>
    <t>Cornwall</t>
  </si>
  <si>
    <t>Coventry</t>
  </si>
  <si>
    <t>Cromwell</t>
  </si>
  <si>
    <t>Deep River</t>
  </si>
  <si>
    <t>Derby</t>
  </si>
  <si>
    <t>Durham</t>
  </si>
  <si>
    <t>East Granby</t>
  </si>
  <si>
    <t>East Haddam</t>
  </si>
  <si>
    <t>East Hampton</t>
  </si>
  <si>
    <t>East Hartford</t>
  </si>
  <si>
    <t>East Haven</t>
  </si>
  <si>
    <t>East Lyme</t>
  </si>
  <si>
    <t>East Windsor</t>
  </si>
  <si>
    <t>Eastford</t>
  </si>
  <si>
    <t>Easton</t>
  </si>
  <si>
    <t>Ellington</t>
  </si>
  <si>
    <t>Enfield</t>
  </si>
  <si>
    <t>Essex</t>
  </si>
  <si>
    <t>Farmington</t>
  </si>
  <si>
    <t>Franklin</t>
  </si>
  <si>
    <t>Glastonbury</t>
  </si>
  <si>
    <t>Goshen</t>
  </si>
  <si>
    <t>Granby</t>
  </si>
  <si>
    <t>Griswold</t>
  </si>
  <si>
    <t>Groton</t>
  </si>
  <si>
    <t>Guilford</t>
  </si>
  <si>
    <t>Haddam</t>
  </si>
  <si>
    <t>Hamden</t>
  </si>
  <si>
    <t>Hampton</t>
  </si>
  <si>
    <t>Hartford</t>
  </si>
  <si>
    <t>Hartland</t>
  </si>
  <si>
    <t>Harwinton</t>
  </si>
  <si>
    <t>Hebron</t>
  </si>
  <si>
    <t>Kent</t>
  </si>
  <si>
    <t>Killingly</t>
  </si>
  <si>
    <t>Killingworth</t>
  </si>
  <si>
    <t>Lebanon</t>
  </si>
  <si>
    <t>Ledyard</t>
  </si>
  <si>
    <t>Lisbon</t>
  </si>
  <si>
    <t>Lyme</t>
  </si>
  <si>
    <t>Madison</t>
  </si>
  <si>
    <t>Manchester</t>
  </si>
  <si>
    <t>Mansfield</t>
  </si>
  <si>
    <t>Marlborough</t>
  </si>
  <si>
    <t>Meriden</t>
  </si>
  <si>
    <t>Middlebury</t>
  </si>
  <si>
    <t>Middlefield</t>
  </si>
  <si>
    <t>Middletown</t>
  </si>
  <si>
    <t>Milford</t>
  </si>
  <si>
    <t>Monroe</t>
  </si>
  <si>
    <t>Montville</t>
  </si>
  <si>
    <t>Morris</t>
  </si>
  <si>
    <t>Naugatuck</t>
  </si>
  <si>
    <t>New Britain</t>
  </si>
  <si>
    <t>New Hartford</t>
  </si>
  <si>
    <t>New Haven</t>
  </si>
  <si>
    <t>New London</t>
  </si>
  <si>
    <t>Newington</t>
  </si>
  <si>
    <t>Norfolk</t>
  </si>
  <si>
    <t>North Branford</t>
  </si>
  <si>
    <t>North Canaan</t>
  </si>
  <si>
    <t>North Haven</t>
  </si>
  <si>
    <t>North Stonington</t>
  </si>
  <si>
    <t>Norwich</t>
  </si>
  <si>
    <t>Old Lyme</t>
  </si>
  <si>
    <t>Old Saybrook</t>
  </si>
  <si>
    <t>Orange</t>
  </si>
  <si>
    <t>Oxford</t>
  </si>
  <si>
    <t>Plainfield</t>
  </si>
  <si>
    <t>Plainville</t>
  </si>
  <si>
    <t>Plymouth</t>
  </si>
  <si>
    <t>Pomfret</t>
  </si>
  <si>
    <t>Portland</t>
  </si>
  <si>
    <t>Preston</t>
  </si>
  <si>
    <t>Prospect</t>
  </si>
  <si>
    <t>Putnam</t>
  </si>
  <si>
    <t>Rocky Hill</t>
  </si>
  <si>
    <t>Roxbury</t>
  </si>
  <si>
    <t>Salem</t>
  </si>
  <si>
    <t>Salisbury</t>
  </si>
  <si>
    <t>Scotland</t>
  </si>
  <si>
    <t>Seymour</t>
  </si>
  <si>
    <t>Sharon</t>
  </si>
  <si>
    <t>Shelton</t>
  </si>
  <si>
    <t>Simsbury</t>
  </si>
  <si>
    <t>Somers</t>
  </si>
  <si>
    <t>South Windsor</t>
  </si>
  <si>
    <t>Southbury</t>
  </si>
  <si>
    <t>Southington</t>
  </si>
  <si>
    <t>Sprague</t>
  </si>
  <si>
    <t>Stafford</t>
  </si>
  <si>
    <t>Sterling</t>
  </si>
  <si>
    <t>Stonington</t>
  </si>
  <si>
    <t>Stratford</t>
  </si>
  <si>
    <t>Suffield</t>
  </si>
  <si>
    <t>Thomaston</t>
  </si>
  <si>
    <t>Thompson</t>
  </si>
  <si>
    <t>Tolland</t>
  </si>
  <si>
    <t>Torrington</t>
  </si>
  <si>
    <t>Trumbull</t>
  </si>
  <si>
    <t>Union</t>
  </si>
  <si>
    <t>Vernon</t>
  </si>
  <si>
    <t>Voluntown</t>
  </si>
  <si>
    <t>Wallingford</t>
  </si>
  <si>
    <t>Warren</t>
  </si>
  <si>
    <t>Washington</t>
  </si>
  <si>
    <t>Waterbury</t>
  </si>
  <si>
    <t>Waterford</t>
  </si>
  <si>
    <t>Watertown</t>
  </si>
  <si>
    <t>West Hartford</t>
  </si>
  <si>
    <t>West Haven</t>
  </si>
  <si>
    <t>Westbrook</t>
  </si>
  <si>
    <t>Wethersfield</t>
  </si>
  <si>
    <t>Willington</t>
  </si>
  <si>
    <t>Winchester</t>
  </si>
  <si>
    <t>Windham</t>
  </si>
  <si>
    <t>Windsor</t>
  </si>
  <si>
    <t>Windsor Locks</t>
  </si>
  <si>
    <t>Wolcott</t>
  </si>
  <si>
    <t>Woodbridge</t>
  </si>
  <si>
    <t>Woodbury</t>
  </si>
  <si>
    <t>Woodstock</t>
  </si>
  <si>
    <t>Annual Emmissions Avoided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</si>
</sst>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0.00000000"/>
    <numFmt numFmtId="167" formatCode="_(* #,##0.0000000_);_(* \(#,##0.00000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.95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3"/>
      <color rgb="FF565C65"/>
      <name val="Helvetica Neue"/>
    </font>
    <font>
      <sz val="11"/>
      <color rgb="FF3D4551"/>
      <name val="Helvetica Neue"/>
    </font>
    <font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indent="1"/>
    </xf>
    <xf numFmtId="43" fontId="4" fillId="0" borderId="0" xfId="1" applyFont="1" applyAlignment="1"/>
    <xf numFmtId="0" fontId="4" fillId="0" borderId="0" xfId="0" applyFont="1" applyAlignment="1">
      <alignment horizontal="left" indent="1"/>
    </xf>
    <xf numFmtId="164" fontId="4" fillId="0" borderId="0" xfId="1" applyNumberFormat="1" applyFont="1" applyAlignment="1"/>
    <xf numFmtId="0" fontId="4" fillId="0" borderId="0" xfId="0" applyFont="1" applyAlignment="1">
      <alignment horizontal="left"/>
    </xf>
    <xf numFmtId="0" fontId="8" fillId="0" borderId="0" xfId="3" applyAlignment="1" applyProtection="1">
      <alignment wrapText="1"/>
      <protection locked="0"/>
    </xf>
    <xf numFmtId="0" fontId="8" fillId="0" borderId="0" xfId="3" applyAlignment="1">
      <alignment wrapText="1"/>
    </xf>
    <xf numFmtId="0" fontId="8" fillId="2" borderId="0" xfId="3" applyFill="1" applyAlignment="1">
      <alignment wrapText="1"/>
    </xf>
    <xf numFmtId="0" fontId="8" fillId="0" borderId="0" xfId="3" applyProtection="1">
      <protection locked="0"/>
    </xf>
    <xf numFmtId="0" fontId="8" fillId="0" borderId="0" xfId="3"/>
    <xf numFmtId="3" fontId="8" fillId="0" borderId="0" xfId="3" applyNumberFormat="1"/>
    <xf numFmtId="10" fontId="0" fillId="0" borderId="0" xfId="4" applyNumberFormat="1" applyFont="1"/>
    <xf numFmtId="164" fontId="1" fillId="3" borderId="1" xfId="5" applyNumberFormat="1" applyFont="1" applyFill="1" applyBorder="1" applyAlignment="1">
      <alignment horizontal="right" wrapText="1"/>
    </xf>
    <xf numFmtId="10" fontId="8" fillId="0" borderId="0" xfId="3" applyNumberFormat="1"/>
    <xf numFmtId="9" fontId="0" fillId="0" borderId="0" xfId="4" applyFont="1"/>
    <xf numFmtId="0" fontId="8" fillId="2" borderId="0" xfId="3" applyFill="1" applyProtection="1">
      <protection locked="0"/>
    </xf>
    <xf numFmtId="0" fontId="8" fillId="2" borderId="0" xfId="3" applyFill="1"/>
    <xf numFmtId="164" fontId="9" fillId="3" borderId="1" xfId="5" applyNumberFormat="1" applyFont="1" applyFill="1" applyBorder="1" applyAlignment="1">
      <alignment horizontal="right" wrapText="1"/>
    </xf>
    <xf numFmtId="164" fontId="0" fillId="0" borderId="0" xfId="4" applyNumberFormat="1" applyFont="1"/>
    <xf numFmtId="0" fontId="8" fillId="4" borderId="0" xfId="3" applyFill="1"/>
    <xf numFmtId="0" fontId="11" fillId="0" borderId="2" xfId="3" applyFont="1" applyBorder="1" applyAlignment="1" applyProtection="1">
      <alignment vertical="top" wrapText="1" readingOrder="1"/>
      <protection locked="0"/>
    </xf>
    <xf numFmtId="43" fontId="0" fillId="0" borderId="0" xfId="5" applyFont="1"/>
    <xf numFmtId="43" fontId="8" fillId="0" borderId="0" xfId="3" applyNumberFormat="1"/>
    <xf numFmtId="0" fontId="11" fillId="0" borderId="3" xfId="3" applyFont="1" applyBorder="1" applyAlignment="1" applyProtection="1">
      <alignment vertical="top" wrapText="1" readingOrder="1"/>
      <protection locked="0"/>
    </xf>
    <xf numFmtId="43" fontId="12" fillId="0" borderId="0" xfId="3" applyNumberFormat="1" applyFont="1"/>
    <xf numFmtId="0" fontId="12" fillId="0" borderId="0" xfId="3" applyFont="1"/>
    <xf numFmtId="165" fontId="13" fillId="0" borderId="0" xfId="3" applyNumberFormat="1" applyFont="1"/>
    <xf numFmtId="0" fontId="13" fillId="0" borderId="0" xfId="3" applyFont="1"/>
    <xf numFmtId="0" fontId="14" fillId="0" borderId="0" xfId="3" applyFont="1" applyAlignment="1">
      <alignment horizontal="left"/>
    </xf>
    <xf numFmtId="0" fontId="15" fillId="0" borderId="0" xfId="3" applyFont="1"/>
    <xf numFmtId="0" fontId="16" fillId="5" borderId="2" xfId="0" applyFont="1" applyFill="1" applyBorder="1" applyAlignment="1" applyProtection="1">
      <alignment horizontal="center" vertical="center" wrapText="1" readingOrder="1"/>
      <protection locked="0"/>
    </xf>
    <xf numFmtId="0" fontId="16" fillId="5" borderId="2" xfId="3" applyFont="1" applyFill="1" applyBorder="1" applyAlignment="1" applyProtection="1">
      <alignment horizontal="center" vertical="center" wrapText="1" readingOrder="1"/>
      <protection locked="0"/>
    </xf>
    <xf numFmtId="43" fontId="8" fillId="4" borderId="0" xfId="3" applyNumberFormat="1" applyFill="1"/>
    <xf numFmtId="164" fontId="0" fillId="0" borderId="0" xfId="1" applyNumberFormat="1" applyFont="1"/>
    <xf numFmtId="43" fontId="0" fillId="0" borderId="0" xfId="0" applyNumberFormat="1"/>
    <xf numFmtId="167" fontId="4" fillId="0" borderId="0" xfId="1" applyNumberFormat="1" applyFont="1" applyAlignment="1"/>
    <xf numFmtId="9" fontId="4" fillId="0" borderId="0" xfId="2" applyFont="1" applyAlignment="1"/>
    <xf numFmtId="43" fontId="4" fillId="7" borderId="0" xfId="1" applyFont="1" applyFill="1" applyAlignment="1"/>
    <xf numFmtId="0" fontId="4" fillId="7" borderId="0" xfId="0" applyFont="1" applyFill="1" applyAlignment="1">
      <alignment horizontal="left" indent="1"/>
    </xf>
    <xf numFmtId="43" fontId="4" fillId="0" borderId="0" xfId="1" applyFont="1" applyFill="1" applyAlignment="1"/>
    <xf numFmtId="9" fontId="4" fillId="0" borderId="0" xfId="2" applyFont="1" applyFill="1" applyAlignment="1"/>
    <xf numFmtId="2" fontId="4" fillId="0" borderId="0" xfId="2" applyNumberFormat="1" applyFont="1" applyFill="1" applyAlignment="1"/>
    <xf numFmtId="0" fontId="7" fillId="0" borderId="0" xfId="0" applyFont="1"/>
    <xf numFmtId="0" fontId="4" fillId="0" borderId="0" xfId="0" applyFont="1" applyAlignment="1">
      <alignment horizontal="left" wrapText="1" indent="1"/>
    </xf>
    <xf numFmtId="0" fontId="7" fillId="0" borderId="0" xfId="0" applyFont="1" applyAlignment="1">
      <alignment vertical="top" wrapText="1"/>
    </xf>
    <xf numFmtId="0" fontId="2" fillId="0" borderId="1" xfId="0" applyFont="1" applyBorder="1"/>
    <xf numFmtId="0" fontId="2" fillId="6" borderId="1" xfId="0" applyFont="1" applyFill="1" applyBorder="1"/>
    <xf numFmtId="0" fontId="0" fillId="0" borderId="1" xfId="0" applyBorder="1"/>
    <xf numFmtId="166" fontId="0" fillId="0" borderId="1" xfId="0" applyNumberFormat="1" applyBorder="1"/>
    <xf numFmtId="0" fontId="7" fillId="7" borderId="0" xfId="0" applyFont="1" applyFill="1" applyAlignment="1">
      <alignment horizontal="left"/>
    </xf>
    <xf numFmtId="0" fontId="6" fillId="0" borderId="0" xfId="0" applyFont="1" applyAlignment="1">
      <alignment horizontal="left" inden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43" fontId="3" fillId="0" borderId="0" xfId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6" fillId="7" borderId="0" xfId="0" applyFont="1" applyFill="1" applyAlignment="1">
      <alignment horizontal="left" indent="1"/>
    </xf>
    <xf numFmtId="0" fontId="10" fillId="0" borderId="0" xfId="3" applyFont="1" applyAlignment="1" applyProtection="1">
      <alignment horizontal="center" vertical="center" wrapText="1" readingOrder="1"/>
      <protection locked="0"/>
    </xf>
    <xf numFmtId="0" fontId="8" fillId="0" borderId="0" xfId="3"/>
    <xf numFmtId="0" fontId="6" fillId="0" borderId="0" xfId="0" applyFont="1" applyAlignment="1"/>
  </cellXfs>
  <cellStyles count="6">
    <cellStyle name="Comma" xfId="1" builtinId="3"/>
    <cellStyle name="Comma 2" xfId="5" xr:uid="{B08F8AF3-9A1F-46AA-AECA-EB72EE1A2B88}"/>
    <cellStyle name="Normal" xfId="0" builtinId="0"/>
    <cellStyle name="Normal 2" xfId="3" xr:uid="{A2FBB714-C116-4F27-BD33-54023411D601}"/>
    <cellStyle name="Percent" xfId="2" builtinId="5"/>
    <cellStyle name="Percent 2" xfId="4" xr:uid="{FBAD8A4C-2375-4E8C-A283-691430CA1E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'Housing Permits '!$C$1:$AI$1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'Housing Permits '!$C$20:$AI$20</c:f>
              <c:numCache>
                <c:formatCode>General</c:formatCode>
                <c:ptCount val="33"/>
                <c:pt idx="0">
                  <c:v>1385</c:v>
                </c:pt>
                <c:pt idx="1">
                  <c:v>1006</c:v>
                </c:pt>
                <c:pt idx="2">
                  <c:v>1070</c:v>
                </c:pt>
                <c:pt idx="3">
                  <c:v>1444</c:v>
                </c:pt>
                <c:pt idx="4">
                  <c:v>1467</c:v>
                </c:pt>
                <c:pt idx="5">
                  <c:v>1709</c:v>
                </c:pt>
                <c:pt idx="6">
                  <c:v>1328</c:v>
                </c:pt>
                <c:pt idx="7">
                  <c:v>1497</c:v>
                </c:pt>
                <c:pt idx="8">
                  <c:v>2260</c:v>
                </c:pt>
                <c:pt idx="9">
                  <c:v>1983</c:v>
                </c:pt>
                <c:pt idx="10">
                  <c:v>1957</c:v>
                </c:pt>
                <c:pt idx="11">
                  <c:v>1884</c:v>
                </c:pt>
                <c:pt idx="12">
                  <c:v>1564</c:v>
                </c:pt>
                <c:pt idx="13">
                  <c:v>1588</c:v>
                </c:pt>
                <c:pt idx="14">
                  <c:v>2031</c:v>
                </c:pt>
                <c:pt idx="15">
                  <c:v>2224</c:v>
                </c:pt>
                <c:pt idx="16">
                  <c:v>1493</c:v>
                </c:pt>
                <c:pt idx="17">
                  <c:v>1782</c:v>
                </c:pt>
                <c:pt idx="18">
                  <c:v>1460</c:v>
                </c:pt>
                <c:pt idx="19">
                  <c:v>1016</c:v>
                </c:pt>
                <c:pt idx="20">
                  <c:v>757</c:v>
                </c:pt>
                <c:pt idx="21">
                  <c:v>711</c:v>
                </c:pt>
                <c:pt idx="22">
                  <c:v>1610</c:v>
                </c:pt>
                <c:pt idx="23">
                  <c:v>1916</c:v>
                </c:pt>
                <c:pt idx="24">
                  <c:v>1592</c:v>
                </c:pt>
                <c:pt idx="25">
                  <c:v>2157</c:v>
                </c:pt>
                <c:pt idx="26">
                  <c:v>1529</c:v>
                </c:pt>
                <c:pt idx="27">
                  <c:v>1424</c:v>
                </c:pt>
                <c:pt idx="28">
                  <c:v>820</c:v>
                </c:pt>
                <c:pt idx="29">
                  <c:v>1860</c:v>
                </c:pt>
                <c:pt idx="30">
                  <c:v>1269</c:v>
                </c:pt>
                <c:pt idx="31">
                  <c:v>1032</c:v>
                </c:pt>
                <c:pt idx="32">
                  <c:v>1905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9A-4E5B-AFE3-4CAA7F0DF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0560152"/>
        <c:axId val="800561232"/>
      </c:lineChart>
      <c:catAx>
        <c:axId val="800560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561232"/>
        <c:crosses val="autoZero"/>
        <c:auto val="1"/>
        <c:lblAlgn val="ctr"/>
        <c:lblOffset val="100"/>
        <c:noMultiLvlLbl val="0"/>
      </c:catAx>
      <c:valAx>
        <c:axId val="80056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560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323850</xdr:colOff>
      <xdr:row>1</xdr:row>
      <xdr:rowOff>76200</xdr:rowOff>
    </xdr:from>
    <xdr:to>
      <xdr:col>25</xdr:col>
      <xdr:colOff>228600</xdr:colOff>
      <xdr:row>8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D4CD9B0-37C4-4A6C-8188-71BDBBA8CAA6}"/>
            </a:ext>
          </a:extLst>
        </xdr:cNvPr>
        <xdr:cNvSpPr txBox="1"/>
      </xdr:nvSpPr>
      <xdr:spPr>
        <a:xfrm>
          <a:off x="11068050" y="266700"/>
          <a:ext cx="5114925" cy="1276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Source</a:t>
          </a:r>
          <a:br>
            <a:rPr lang="en-US" sz="1100"/>
          </a:br>
          <a:r>
            <a:rPr lang="en-US" sz="1100"/>
            <a:t> https://www.epa.gov/system/files/documents/2023-03/ghg_emission_factors_hub.pdf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25</xdr:row>
      <xdr:rowOff>95250</xdr:rowOff>
    </xdr:from>
    <xdr:to>
      <xdr:col>35</xdr:col>
      <xdr:colOff>66675</xdr:colOff>
      <xdr:row>42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984944-BB98-49BF-A75F-05CC572ECD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285750</xdr:colOff>
      <xdr:row>0</xdr:row>
      <xdr:rowOff>38101</xdr:rowOff>
    </xdr:from>
    <xdr:to>
      <xdr:col>6</xdr:col>
      <xdr:colOff>495300</xdr:colOff>
      <xdr:row>0</xdr:row>
      <xdr:rowOff>457201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ADDDFCF-D713-2EF9-030E-7A4A88D50584}"/>
            </a:ext>
          </a:extLst>
        </xdr:cNvPr>
        <xdr:cNvSpPr txBox="1"/>
      </xdr:nvSpPr>
      <xdr:spPr>
        <a:xfrm>
          <a:off x="1504950" y="38101"/>
          <a:ext cx="2647950" cy="41910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Source: </a:t>
          </a:r>
          <a:r>
            <a:rPr lang="en-US">
              <a:hlinkClick xmlns:r="http://schemas.openxmlformats.org/officeDocument/2006/relationships" r:id=""/>
            </a:rPr>
            <a:t>Exports and Housing Data (ct.gov)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409575</xdr:colOff>
      <xdr:row>2</xdr:row>
      <xdr:rowOff>76200</xdr:rowOff>
    </xdr:from>
    <xdr:to>
      <xdr:col>13</xdr:col>
      <xdr:colOff>409575</xdr:colOff>
      <xdr:row>4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E073033-CBC6-991B-6054-A80AF8D2E2DA}"/>
            </a:ext>
          </a:extLst>
        </xdr:cNvPr>
        <xdr:cNvSpPr txBox="1"/>
      </xdr:nvSpPr>
      <xdr:spPr>
        <a:xfrm>
          <a:off x="8439150" y="400050"/>
          <a:ext cx="243840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Source EnergizeCT Dashboard 2023 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Yates, Cassidy" id="{3F58D418-7D3D-47B5-819F-3A4A9B9F943F}" userId="S::Yates.Cassidy@wseinc.com::5cf94a7d-6fe4-4d8d-b4c7-7bb1e25245e0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4-03-26T14:21:29.09" personId="{3F58D418-7D3D-47B5-819F-3A4A9B9F943F}" id="{C027059F-820C-4FF5-9902-15532C71CEA8}">
    <text>Each housing unit has a permit, see "Annual Housing Units by Town" for split by number of units</text>
  </threadedComment>
  <threadedComment ref="D14" dT="2024-03-26T14:00:20.75" personId="{3F58D418-7D3D-47B5-819F-3A4A9B9F943F}" id="{882CFE88-A211-4B2D-97D5-75DD69386C24}">
    <text>https://www.eversource.com/content/residential/save-money-energy/clean-energy-options/solar-energy/installing-solar/solar-sizing</text>
    <extLst>
      <x:ext xmlns:xltc2="http://schemas.microsoft.com/office/spreadsheetml/2020/threadedcomments2" uri="{F7C98A9C-CBB3-438F-8F68-D28B6AF4A901}">
        <xltc2:checksum>3318786468</xltc2:checksum>
        <xltc2:hyperlink startIndex="0" length="128" url="https://www.eversource.com/content/residential/save-money-energy/clean-energy-options/solar-energy/installing-solar/solar-sizing"/>
      </x:ext>
    </extLst>
  </threadedComment>
  <threadedComment ref="D20" dT="2024-03-26T14:10:03.29" personId="{3F58D418-7D3D-47B5-819F-3A4A9B9F943F}" id="{90137991-7133-4B1F-84CF-B034868DA1EC}">
    <text xml:space="preserve">https://www.epa.gov/avert/avert-web-edition
Section D Distributed rooftop entry : 10 MW
Results: "This load profile will displace 16 GWh of regional fossil fuel generation over the course of a year. For reference, this equals the annual electricity consumed by 1,357 average homes in the United States."
</text>
    <extLst>
      <x:ext xmlns:xltc2="http://schemas.microsoft.com/office/spreadsheetml/2020/threadedcomments2" uri="{F7C98A9C-CBB3-438F-8F68-D28B6AF4A901}">
        <xltc2:checksum>2752896142</xltc2:checksum>
        <xltc2:hyperlink startIndex="0" length="43" url="https://www.epa.gov/avert/avert-web-edition"/>
      </x:ext>
    </extLst>
  </threadedComment>
  <threadedComment ref="D23" dT="2024-03-26T14:17:37.88" personId="{3F58D418-7D3D-47B5-819F-3A4A9B9F943F}" id="{0338142E-3749-47F5-92EC-56DD2CA4722C}">
    <text xml:space="preserve"> https://www.epa.gov/system/files/documents/2023-03/ghg_emission_factors_hub.pdf
</text>
  </threadedComment>
  <threadedComment ref="D39" dT="2024-03-26T14:28:17.88" personId="{3F58D418-7D3D-47B5-819F-3A4A9B9F943F}" id="{2851F2AC-27FA-4282-A062-AB62332B4646}">
    <text>https://nepis.epa.gov/Exe/ZyPDF.cgi?Dockey=P100U8YT.pdf</text>
    <extLst>
      <x:ext xmlns:xltc2="http://schemas.microsoft.com/office/spreadsheetml/2020/threadedcomments2" uri="{F7C98A9C-CBB3-438F-8F68-D28B6AF4A901}">
        <xltc2:checksum>2896542293</xltc2:checksum>
        <xltc2:hyperlink startIndex="0" length="55" url="https://nepis.epa.gov/Exe/ZyPDF.cgi?Dockey=P100U8YT.pdf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96B7D-6244-4673-82F0-8C5FFDC2ABA8}">
  <sheetPr>
    <tabColor theme="8" tint="0.39997558519241921"/>
  </sheetPr>
  <dimension ref="A1:AE65"/>
  <sheetViews>
    <sheetView tabSelected="1" showWhiteSpace="0" topLeftCell="A23" zoomScaleNormal="100" zoomScalePageLayoutView="80" workbookViewId="0">
      <selection activeCell="B63" sqref="B63"/>
    </sheetView>
  </sheetViews>
  <sheetFormatPr defaultColWidth="8.7265625" defaultRowHeight="14"/>
  <cols>
    <col min="1" max="1" width="7" style="3" customWidth="1"/>
    <col min="2" max="2" width="13.81640625" style="5" customWidth="1"/>
    <col min="3" max="3" width="23" style="8" customWidth="1"/>
    <col min="4" max="4" width="6.81640625" style="1" customWidth="1"/>
    <col min="5" max="5" width="6.7265625" style="1" customWidth="1"/>
    <col min="6" max="6" width="6.54296875" style="1" customWidth="1"/>
    <col min="7" max="7" width="5.1796875" style="1" customWidth="1"/>
    <col min="8" max="8" width="8.81640625" style="1" customWidth="1"/>
    <col min="9" max="9" width="8" style="1" customWidth="1"/>
    <col min="10" max="10" width="8.81640625" style="1" customWidth="1"/>
    <col min="11" max="11" width="8.7265625" style="1"/>
    <col min="12" max="12" width="12.54296875" style="1" bestFit="1" customWidth="1"/>
    <col min="13" max="22" width="8.81640625" style="1" bestFit="1" customWidth="1"/>
    <col min="23" max="23" width="9.7265625" style="1" bestFit="1" customWidth="1"/>
    <col min="24" max="30" width="8.81640625" style="1" bestFit="1" customWidth="1"/>
    <col min="31" max="16384" width="8.7265625" style="1"/>
  </cols>
  <sheetData>
    <row r="1" spans="1:31" ht="19" customHeight="1">
      <c r="A1" s="2"/>
      <c r="B1" s="58">
        <f>B62</f>
        <v>144521.76</v>
      </c>
      <c r="C1" s="58"/>
      <c r="D1" s="58"/>
      <c r="E1" s="58"/>
      <c r="F1" s="58">
        <f>B65</f>
        <v>1348869.76</v>
      </c>
      <c r="G1" s="58"/>
      <c r="H1" s="58"/>
      <c r="I1" s="58"/>
      <c r="J1"/>
    </row>
    <row r="2" spans="1:31" ht="33" customHeight="1">
      <c r="A2" s="2"/>
      <c r="B2" s="59" t="s">
        <v>0</v>
      </c>
      <c r="C2" s="59"/>
      <c r="D2" s="59"/>
      <c r="E2" s="59"/>
      <c r="F2" s="59" t="s">
        <v>1</v>
      </c>
      <c r="G2" s="59"/>
      <c r="H2" s="59"/>
      <c r="I2" s="59"/>
      <c r="J2"/>
    </row>
    <row r="3" spans="1:31" ht="33" customHeight="1">
      <c r="A3" s="57" t="s">
        <v>2</v>
      </c>
      <c r="B3" s="57"/>
      <c r="C3" s="57"/>
      <c r="D3" s="57"/>
      <c r="E3" s="57"/>
      <c r="F3" s="57"/>
      <c r="G3" s="57"/>
      <c r="H3" s="57"/>
      <c r="I3" s="57"/>
      <c r="J3"/>
    </row>
    <row r="4" spans="1:31">
      <c r="A4" s="3" t="s">
        <v>3</v>
      </c>
      <c r="B4" s="54" t="s">
        <v>4</v>
      </c>
      <c r="C4" s="54"/>
      <c r="D4" s="54"/>
      <c r="E4" s="54"/>
      <c r="F4" s="54"/>
      <c r="G4" s="54"/>
      <c r="H4" s="54"/>
      <c r="I4" s="54"/>
      <c r="J4" s="54"/>
    </row>
    <row r="5" spans="1:31" ht="14.5">
      <c r="B5" s="5">
        <v>50</v>
      </c>
      <c r="C5" s="6" t="s">
        <v>5</v>
      </c>
      <c r="D5" s="56"/>
      <c r="E5" s="56"/>
      <c r="F5" s="56"/>
      <c r="G5" s="56"/>
      <c r="H5" s="56"/>
      <c r="I5" s="56"/>
      <c r="J5" s="56"/>
    </row>
    <row r="6" spans="1:31">
      <c r="C6" s="6"/>
      <c r="D6" s="6"/>
      <c r="E6" s="6"/>
      <c r="F6" s="6"/>
      <c r="G6" s="6"/>
      <c r="H6" s="6"/>
      <c r="I6" s="6"/>
      <c r="J6" s="6"/>
    </row>
    <row r="7" spans="1:31" ht="14.5">
      <c r="A7" s="3" t="s">
        <v>6</v>
      </c>
      <c r="B7" s="54" t="s">
        <v>7</v>
      </c>
      <c r="C7" s="54"/>
      <c r="D7" s="54"/>
      <c r="E7" s="54"/>
      <c r="F7" s="54"/>
      <c r="G7" s="54"/>
      <c r="H7" s="54"/>
      <c r="I7" s="54"/>
      <c r="J7" s="54"/>
      <c r="AB7"/>
      <c r="AC7"/>
      <c r="AD7"/>
      <c r="AE7"/>
    </row>
    <row r="8" spans="1:31" ht="29.25" customHeight="1">
      <c r="B8" s="5">
        <v>85.4</v>
      </c>
      <c r="C8" s="47" t="s">
        <v>8</v>
      </c>
      <c r="D8" s="60" t="s">
        <v>9</v>
      </c>
      <c r="E8" s="60"/>
      <c r="F8" s="60"/>
      <c r="G8" s="60"/>
      <c r="H8" s="60"/>
      <c r="I8" s="60"/>
      <c r="J8" s="48"/>
      <c r="AB8"/>
      <c r="AC8"/>
      <c r="AD8"/>
      <c r="AE8"/>
    </row>
    <row r="9" spans="1:31" ht="30.75" customHeight="1">
      <c r="C9" s="6"/>
      <c r="D9" s="60"/>
      <c r="E9" s="60"/>
      <c r="F9" s="60"/>
      <c r="G9" s="60"/>
      <c r="H9" s="60"/>
      <c r="I9" s="60"/>
      <c r="J9" s="48"/>
      <c r="AB9"/>
      <c r="AC9"/>
      <c r="AD9"/>
      <c r="AE9"/>
    </row>
    <row r="10" spans="1:31" ht="14.5">
      <c r="A10" s="3" t="s">
        <v>10</v>
      </c>
      <c r="B10" s="54" t="s">
        <v>11</v>
      </c>
      <c r="C10" s="54"/>
      <c r="D10" s="54"/>
      <c r="E10" s="54"/>
      <c r="F10" s="54"/>
      <c r="G10" s="54"/>
      <c r="H10" s="54"/>
      <c r="I10" s="54"/>
      <c r="J10" s="54"/>
      <c r="AB10"/>
      <c r="AC10"/>
      <c r="AD10"/>
      <c r="AE10"/>
    </row>
    <row r="11" spans="1:31" ht="14.5">
      <c r="B11" s="5">
        <f>B5*B8</f>
        <v>4270</v>
      </c>
      <c r="C11" s="6" t="s">
        <v>12</v>
      </c>
      <c r="D11" s="56"/>
      <c r="E11" s="56"/>
      <c r="F11" s="56"/>
      <c r="G11" s="56"/>
      <c r="H11" s="56"/>
      <c r="I11" s="56"/>
      <c r="J11" s="56"/>
      <c r="AB11"/>
      <c r="AC11"/>
      <c r="AD11"/>
      <c r="AE11"/>
    </row>
    <row r="12" spans="1:31" ht="14.5">
      <c r="C12" s="6"/>
      <c r="D12" s="6"/>
      <c r="E12" s="6"/>
      <c r="F12" s="6"/>
      <c r="G12" s="6"/>
      <c r="H12" s="6"/>
      <c r="I12" s="6"/>
      <c r="J12" s="6"/>
      <c r="AB12"/>
      <c r="AC12"/>
      <c r="AD12"/>
      <c r="AE12"/>
    </row>
    <row r="13" spans="1:31" ht="14.5">
      <c r="A13" s="3" t="s">
        <v>6</v>
      </c>
      <c r="B13" s="54" t="s">
        <v>13</v>
      </c>
      <c r="C13" s="54"/>
      <c r="D13" s="54"/>
      <c r="E13" s="54"/>
      <c r="F13" s="54"/>
      <c r="G13" s="54"/>
      <c r="H13" s="54"/>
      <c r="I13" s="54"/>
      <c r="J13" s="54"/>
      <c r="AB13"/>
      <c r="AC13"/>
      <c r="AD13"/>
      <c r="AE13"/>
    </row>
    <row r="14" spans="1:31" ht="14.5">
      <c r="B14" s="5">
        <v>10</v>
      </c>
      <c r="C14" s="6" t="s">
        <v>14</v>
      </c>
      <c r="D14" s="60" t="s">
        <v>15</v>
      </c>
      <c r="E14" s="60"/>
      <c r="F14" s="60"/>
      <c r="G14" s="60"/>
      <c r="H14" s="60"/>
      <c r="I14" s="60"/>
      <c r="J14" s="46"/>
      <c r="AB14"/>
      <c r="AC14"/>
      <c r="AD14"/>
      <c r="AE14"/>
    </row>
    <row r="15" spans="1:31" ht="51.75" customHeight="1">
      <c r="C15" s="6"/>
      <c r="D15" s="60"/>
      <c r="E15" s="60"/>
      <c r="F15" s="60"/>
      <c r="G15" s="60"/>
      <c r="H15" s="60"/>
      <c r="I15" s="60"/>
      <c r="J15" s="6"/>
      <c r="AB15"/>
      <c r="AC15"/>
      <c r="AD15"/>
      <c r="AE15"/>
    </row>
    <row r="16" spans="1:31" ht="14.5">
      <c r="A16" s="3" t="s">
        <v>10</v>
      </c>
      <c r="B16" s="54" t="s">
        <v>16</v>
      </c>
      <c r="C16" s="54"/>
      <c r="D16" s="54"/>
      <c r="E16" s="54"/>
      <c r="F16" s="54"/>
      <c r="G16" s="54"/>
      <c r="H16" s="54"/>
      <c r="I16" s="54"/>
      <c r="J16" s="54"/>
      <c r="AB16"/>
      <c r="AC16"/>
      <c r="AD16"/>
      <c r="AE16"/>
    </row>
    <row r="17" spans="1:31" ht="14.5">
      <c r="B17" s="5">
        <f>B11*B14</f>
        <v>42700</v>
      </c>
      <c r="C17" s="6" t="s">
        <v>17</v>
      </c>
      <c r="D17" s="60" t="s">
        <v>18</v>
      </c>
      <c r="E17" s="60"/>
      <c r="F17" s="60"/>
      <c r="G17" s="60"/>
      <c r="H17" s="60"/>
      <c r="I17" s="60"/>
      <c r="J17" s="46"/>
      <c r="AB17"/>
      <c r="AC17"/>
      <c r="AD17"/>
      <c r="AE17"/>
    </row>
    <row r="18" spans="1:31" ht="14.5">
      <c r="C18" s="6"/>
      <c r="D18" s="60"/>
      <c r="E18" s="60"/>
      <c r="F18" s="60"/>
      <c r="G18" s="60"/>
      <c r="H18" s="60"/>
      <c r="I18" s="60"/>
      <c r="J18" s="6"/>
      <c r="AB18"/>
      <c r="AC18"/>
      <c r="AD18"/>
      <c r="AE18"/>
    </row>
    <row r="19" spans="1:31" ht="14.5">
      <c r="A19" s="3" t="s">
        <v>10</v>
      </c>
      <c r="B19" s="54" t="s">
        <v>19</v>
      </c>
      <c r="C19" s="54"/>
      <c r="D19" s="54"/>
      <c r="E19" s="54"/>
      <c r="F19" s="54"/>
      <c r="G19" s="54"/>
      <c r="H19" s="54"/>
      <c r="I19" s="54"/>
      <c r="J19" s="54"/>
      <c r="AB19"/>
      <c r="AC19"/>
      <c r="AD19"/>
      <c r="AE19"/>
    </row>
    <row r="20" spans="1:31" ht="14.5">
      <c r="B20" s="7">
        <v>16000000</v>
      </c>
      <c r="C20" s="6" t="s">
        <v>20</v>
      </c>
      <c r="D20" s="60" t="s">
        <v>21</v>
      </c>
      <c r="E20" s="60"/>
      <c r="F20" s="60"/>
      <c r="G20" s="60"/>
      <c r="H20" s="60"/>
      <c r="I20" s="60"/>
      <c r="J20" s="46"/>
      <c r="AB20"/>
      <c r="AC20"/>
      <c r="AD20"/>
      <c r="AE20"/>
    </row>
    <row r="21" spans="1:31" ht="48.75" customHeight="1">
      <c r="C21" s="6"/>
      <c r="D21" s="60"/>
      <c r="E21" s="60"/>
      <c r="F21" s="60"/>
      <c r="G21" s="60"/>
      <c r="H21" s="60"/>
      <c r="I21" s="60"/>
      <c r="J21" s="6"/>
      <c r="AB21"/>
      <c r="AC21"/>
      <c r="AD21"/>
      <c r="AE21"/>
    </row>
    <row r="22" spans="1:31" ht="14.5">
      <c r="A22" s="3" t="s">
        <v>10</v>
      </c>
      <c r="B22" s="54" t="s">
        <v>22</v>
      </c>
      <c r="C22" s="54"/>
      <c r="D22" s="54"/>
      <c r="E22" s="54"/>
      <c r="F22" s="54"/>
      <c r="G22" s="54"/>
      <c r="H22" s="54"/>
      <c r="I22" s="54"/>
      <c r="J22" s="54"/>
      <c r="AB22"/>
      <c r="AC22"/>
      <c r="AD22"/>
      <c r="AE22"/>
    </row>
    <row r="23" spans="1:31" ht="14.5">
      <c r="B23" s="39">
        <v>2.466585034013605E-4</v>
      </c>
      <c r="C23" s="6" t="s">
        <v>23</v>
      </c>
      <c r="D23" s="60" t="s">
        <v>24</v>
      </c>
      <c r="E23" s="60"/>
      <c r="F23" s="60"/>
      <c r="G23" s="60"/>
      <c r="H23" s="60"/>
      <c r="I23" s="60"/>
      <c r="J23" s="46"/>
      <c r="AB23"/>
      <c r="AC23"/>
      <c r="AD23"/>
      <c r="AE23"/>
    </row>
    <row r="24" spans="1:31" ht="36" customHeight="1">
      <c r="C24" s="6"/>
      <c r="D24" s="60"/>
      <c r="E24" s="60"/>
      <c r="F24" s="60"/>
      <c r="G24" s="60"/>
      <c r="H24" s="60"/>
      <c r="I24" s="60"/>
      <c r="J24" s="6"/>
      <c r="AB24"/>
      <c r="AC24"/>
      <c r="AD24"/>
      <c r="AE24"/>
    </row>
    <row r="25" spans="1:31" ht="14.5">
      <c r="A25" s="3" t="s">
        <v>10</v>
      </c>
      <c r="B25" s="54" t="s">
        <v>25</v>
      </c>
      <c r="C25" s="54"/>
      <c r="D25" s="54"/>
      <c r="E25" s="54"/>
      <c r="F25" s="54"/>
      <c r="G25" s="54"/>
      <c r="H25" s="54"/>
      <c r="I25" s="54"/>
      <c r="J25" s="54"/>
      <c r="AB25"/>
      <c r="AC25"/>
      <c r="AD25"/>
      <c r="AE25"/>
    </row>
    <row r="26" spans="1:31" ht="14.5">
      <c r="B26" s="5">
        <f>B20*B23</f>
        <v>3946.5360544217679</v>
      </c>
      <c r="C26" s="6" t="s">
        <v>26</v>
      </c>
      <c r="D26" s="56" t="s">
        <v>27</v>
      </c>
      <c r="E26" s="56"/>
      <c r="F26" s="56"/>
      <c r="G26" s="56"/>
      <c r="H26" s="56"/>
      <c r="I26" s="56"/>
      <c r="J26" s="56"/>
      <c r="AB26"/>
      <c r="AC26"/>
      <c r="AD26"/>
      <c r="AE26"/>
    </row>
    <row r="27" spans="1:31" ht="14.5">
      <c r="C27" s="6"/>
      <c r="D27" s="6"/>
      <c r="E27" s="6"/>
      <c r="F27" s="6"/>
      <c r="G27" s="6"/>
      <c r="H27" s="6"/>
      <c r="I27" s="6"/>
      <c r="J27" s="6"/>
      <c r="AB27"/>
      <c r="AC27"/>
      <c r="AD27"/>
      <c r="AE27"/>
    </row>
    <row r="28" spans="1:31">
      <c r="A28" s="3" t="s">
        <v>3</v>
      </c>
      <c r="B28" s="54" t="s">
        <v>28</v>
      </c>
      <c r="C28" s="54"/>
      <c r="D28" s="54"/>
      <c r="E28" s="54"/>
      <c r="F28" s="54"/>
      <c r="G28" s="54"/>
      <c r="H28" s="54"/>
      <c r="I28" s="54"/>
      <c r="J28" s="54"/>
    </row>
    <row r="29" spans="1:31" ht="14.5">
      <c r="B29" s="40">
        <v>0.3</v>
      </c>
      <c r="C29" s="6" t="s">
        <v>29</v>
      </c>
      <c r="D29" s="56"/>
      <c r="E29" s="56"/>
      <c r="F29" s="56"/>
      <c r="G29" s="56"/>
      <c r="H29" s="56"/>
      <c r="I29" s="56"/>
      <c r="J29" s="56"/>
    </row>
    <row r="31" spans="1:31">
      <c r="A31" s="3" t="s">
        <v>3</v>
      </c>
      <c r="B31" s="54" t="s">
        <v>30</v>
      </c>
      <c r="C31" s="54"/>
      <c r="D31" s="54"/>
      <c r="E31" s="54"/>
      <c r="F31" s="54"/>
      <c r="G31" s="54"/>
      <c r="H31" s="54"/>
      <c r="I31" s="54"/>
      <c r="J31" s="54"/>
    </row>
    <row r="32" spans="1:31" ht="14.5">
      <c r="B32" s="5">
        <v>1</v>
      </c>
      <c r="C32" s="6" t="s">
        <v>31</v>
      </c>
      <c r="D32" s="56"/>
      <c r="E32" s="56"/>
      <c r="F32" s="56"/>
      <c r="G32" s="56"/>
      <c r="H32" s="56"/>
      <c r="I32" s="56"/>
      <c r="J32" s="56"/>
    </row>
    <row r="34" spans="1:10">
      <c r="A34" s="3" t="s">
        <v>3</v>
      </c>
      <c r="B34" s="54" t="s">
        <v>32</v>
      </c>
      <c r="C34" s="54"/>
      <c r="D34" s="54"/>
      <c r="E34" s="54"/>
      <c r="F34" s="54"/>
      <c r="G34" s="54"/>
      <c r="H34" s="54"/>
      <c r="I34" s="54"/>
      <c r="J34" s="54"/>
    </row>
    <row r="35" spans="1:10" ht="14.5">
      <c r="B35" s="5">
        <v>2</v>
      </c>
      <c r="C35" s="6" t="s">
        <v>31</v>
      </c>
      <c r="D35" s="56"/>
      <c r="E35" s="56"/>
      <c r="F35" s="56"/>
      <c r="G35" s="56"/>
      <c r="H35" s="56"/>
      <c r="I35" s="56"/>
      <c r="J35" s="56"/>
    </row>
    <row r="38" spans="1:10">
      <c r="A38" s="3" t="s">
        <v>6</v>
      </c>
      <c r="B38" s="54" t="s">
        <v>33</v>
      </c>
      <c r="C38" s="54"/>
      <c r="D38" s="54"/>
      <c r="E38" s="54"/>
      <c r="F38" s="54"/>
      <c r="G38" s="54"/>
      <c r="H38" s="54"/>
      <c r="I38" s="54"/>
      <c r="J38" s="54"/>
    </row>
    <row r="39" spans="1:10" ht="14.5">
      <c r="B39" s="5">
        <v>4.5999999999999996</v>
      </c>
      <c r="C39" s="6" t="s">
        <v>34</v>
      </c>
      <c r="D39" s="55" t="s">
        <v>35</v>
      </c>
      <c r="E39" s="56"/>
      <c r="F39" s="56"/>
      <c r="G39" s="56"/>
      <c r="H39" s="56"/>
      <c r="I39" s="56"/>
      <c r="J39" s="56"/>
    </row>
    <row r="40" spans="1:10">
      <c r="C40" s="6"/>
      <c r="D40" s="6"/>
      <c r="E40" s="6"/>
      <c r="F40" s="6"/>
      <c r="G40" s="6"/>
      <c r="H40" s="6"/>
      <c r="I40" s="6"/>
      <c r="J40" s="6"/>
    </row>
    <row r="41" spans="1:10">
      <c r="A41" s="3" t="s">
        <v>10</v>
      </c>
      <c r="B41" s="54" t="s">
        <v>36</v>
      </c>
      <c r="C41" s="54"/>
      <c r="D41" s="54"/>
      <c r="E41" s="54"/>
      <c r="F41" s="54"/>
      <c r="G41" s="54"/>
      <c r="H41" s="54"/>
      <c r="I41" s="54"/>
      <c r="J41" s="54"/>
    </row>
    <row r="42" spans="1:10" ht="14.5">
      <c r="B42" s="5">
        <f>(B32*B39*(B11*B29))+(B35*B39*(B11*(1-B29)))</f>
        <v>33391.4</v>
      </c>
      <c r="C42" s="6" t="s">
        <v>26</v>
      </c>
      <c r="D42" s="56" t="s">
        <v>37</v>
      </c>
      <c r="E42" s="56"/>
      <c r="F42" s="56"/>
      <c r="G42" s="56"/>
      <c r="H42" s="56"/>
      <c r="I42" s="56"/>
      <c r="J42" s="56"/>
    </row>
    <row r="43" spans="1:10">
      <c r="C43" s="6"/>
      <c r="D43" s="6"/>
      <c r="E43" s="6"/>
      <c r="F43" s="6"/>
      <c r="G43" s="6"/>
      <c r="H43" s="6"/>
      <c r="I43" s="6"/>
      <c r="J43" s="6"/>
    </row>
    <row r="44" spans="1:10">
      <c r="A44" s="3" t="s">
        <v>6</v>
      </c>
      <c r="B44" s="61" t="s">
        <v>38</v>
      </c>
      <c r="C44" s="61"/>
      <c r="D44" s="61"/>
      <c r="E44" s="61"/>
      <c r="F44" s="61"/>
      <c r="G44" s="61"/>
      <c r="H44" s="61"/>
      <c r="I44" s="61"/>
      <c r="J44" s="61"/>
    </row>
    <row r="45" spans="1:10" ht="14.5">
      <c r="B45" s="41"/>
      <c r="C45" s="42"/>
      <c r="D45" s="53"/>
      <c r="E45" s="53"/>
      <c r="F45" s="53"/>
      <c r="G45" s="53"/>
      <c r="H45" s="53"/>
      <c r="I45" s="53"/>
      <c r="J45" s="53"/>
    </row>
    <row r="46" spans="1:10">
      <c r="A46" s="3" t="s">
        <v>256</v>
      </c>
      <c r="B46" s="43"/>
    </row>
    <row r="47" spans="1:10">
      <c r="B47" s="3">
        <v>48173.919999999998</v>
      </c>
      <c r="C47" s="6" t="s">
        <v>26</v>
      </c>
      <c r="D47" s="64"/>
      <c r="E47" s="64"/>
      <c r="F47" s="64"/>
      <c r="G47" s="64"/>
      <c r="H47" s="64"/>
      <c r="I47" s="64"/>
      <c r="J47" s="64"/>
    </row>
    <row r="48" spans="1:10">
      <c r="B48" s="44"/>
    </row>
    <row r="49" spans="1:10">
      <c r="B49" s="43"/>
    </row>
    <row r="50" spans="1:10"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B51" s="45"/>
    </row>
    <row r="52" spans="1:10">
      <c r="B52" s="43"/>
    </row>
    <row r="53" spans="1:10">
      <c r="B53" s="54"/>
      <c r="C53" s="54"/>
      <c r="D53" s="54"/>
      <c r="E53" s="54"/>
      <c r="F53" s="54"/>
      <c r="G53" s="54"/>
      <c r="H53" s="54"/>
      <c r="I53" s="54"/>
      <c r="J53" s="54"/>
    </row>
    <row r="54" spans="1:10" ht="14.5">
      <c r="B54" s="43"/>
      <c r="C54" s="6"/>
      <c r="D54" s="56"/>
      <c r="E54" s="56"/>
      <c r="F54" s="56"/>
      <c r="G54" s="56"/>
      <c r="H54" s="56"/>
      <c r="I54" s="56"/>
      <c r="J54" s="56"/>
    </row>
    <row r="61" spans="1:10">
      <c r="A61" s="3" t="s">
        <v>39</v>
      </c>
      <c r="B61" s="4" t="s">
        <v>40</v>
      </c>
      <c r="C61" s="4"/>
      <c r="D61" s="4"/>
      <c r="E61" s="4"/>
      <c r="F61" s="4"/>
      <c r="G61" s="4"/>
      <c r="H61" s="4"/>
      <c r="I61" s="4"/>
      <c r="J61" s="4"/>
    </row>
    <row r="62" spans="1:10">
      <c r="B62" s="7">
        <f>B47*3</f>
        <v>144521.76</v>
      </c>
      <c r="C62" s="6" t="s">
        <v>41</v>
      </c>
      <c r="D62" s="6"/>
      <c r="E62" s="6"/>
      <c r="F62" s="6"/>
      <c r="G62" s="6"/>
      <c r="H62" s="6"/>
      <c r="I62" s="6"/>
      <c r="J62" s="6"/>
    </row>
    <row r="63" spans="1:10">
      <c r="C63" s="6"/>
      <c r="D63" s="6"/>
      <c r="E63" s="6"/>
      <c r="F63" s="6"/>
      <c r="G63" s="6"/>
      <c r="H63" s="6"/>
      <c r="I63" s="6"/>
      <c r="J63" s="6"/>
    </row>
    <row r="64" spans="1:10">
      <c r="A64" s="3" t="s">
        <v>39</v>
      </c>
      <c r="B64" s="4" t="s">
        <v>42</v>
      </c>
      <c r="C64" s="4"/>
      <c r="D64" s="4"/>
      <c r="E64" s="4"/>
      <c r="F64" s="4"/>
      <c r="G64" s="4"/>
      <c r="H64" s="4"/>
      <c r="I64" s="4"/>
      <c r="J64" s="4"/>
    </row>
    <row r="65" spans="2:10">
      <c r="B65" s="7">
        <f>B47*25+B62</f>
        <v>1348869.76</v>
      </c>
      <c r="C65" s="6" t="s">
        <v>41</v>
      </c>
      <c r="D65" s="6"/>
      <c r="E65" s="6"/>
      <c r="F65" s="6"/>
      <c r="G65" s="6"/>
      <c r="H65" s="6"/>
      <c r="I65" s="6"/>
      <c r="J65" s="6"/>
    </row>
  </sheetData>
  <mergeCells count="36">
    <mergeCell ref="B1:E1"/>
    <mergeCell ref="F1:I1"/>
    <mergeCell ref="B2:E2"/>
    <mergeCell ref="F2:I2"/>
    <mergeCell ref="B53:J53"/>
    <mergeCell ref="D11:J11"/>
    <mergeCell ref="B50:J50"/>
    <mergeCell ref="D8:I9"/>
    <mergeCell ref="D14:I15"/>
    <mergeCell ref="D17:I18"/>
    <mergeCell ref="D20:I21"/>
    <mergeCell ref="D23:I24"/>
    <mergeCell ref="D29:J29"/>
    <mergeCell ref="B28:J28"/>
    <mergeCell ref="B44:J44"/>
    <mergeCell ref="D54:J54"/>
    <mergeCell ref="B22:J22"/>
    <mergeCell ref="B25:J25"/>
    <mergeCell ref="D26:J26"/>
    <mergeCell ref="A3:I3"/>
    <mergeCell ref="B34:J34"/>
    <mergeCell ref="D35:J35"/>
    <mergeCell ref="B31:J31"/>
    <mergeCell ref="D32:J32"/>
    <mergeCell ref="B13:J13"/>
    <mergeCell ref="B16:J16"/>
    <mergeCell ref="B19:J19"/>
    <mergeCell ref="B4:J4"/>
    <mergeCell ref="D5:J5"/>
    <mergeCell ref="B7:J7"/>
    <mergeCell ref="B10:J10"/>
    <mergeCell ref="D45:J45"/>
    <mergeCell ref="B38:J38"/>
    <mergeCell ref="D39:J39"/>
    <mergeCell ref="B41:J41"/>
    <mergeCell ref="D42:J42"/>
  </mergeCells>
  <pageMargins left="0.7" right="0.7" top="0.75" bottom="0.75" header="0.3" footer="0.3"/>
  <pageSetup orientation="portrait" r:id="rId1"/>
  <headerFooter>
    <oddHeader>&amp;L&amp;"Arial,Bold"GHG Emissions Reduction Calculations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96D81-EA1A-4D7C-A525-6B1DD5E36DFF}">
  <dimension ref="A1:T27"/>
  <sheetViews>
    <sheetView workbookViewId="0">
      <selection activeCell="H7" sqref="H7"/>
    </sheetView>
  </sheetViews>
  <sheetFormatPr defaultRowHeight="14.5"/>
  <cols>
    <col min="6" max="7" width="12" bestFit="1" customWidth="1"/>
    <col min="20" max="20" width="14.1796875" customWidth="1"/>
  </cols>
  <sheetData>
    <row r="1" spans="1:20">
      <c r="E1" t="s">
        <v>43</v>
      </c>
      <c r="F1">
        <v>25</v>
      </c>
      <c r="G1" t="s">
        <v>44</v>
      </c>
      <c r="H1">
        <v>298</v>
      </c>
      <c r="K1" t="s">
        <v>45</v>
      </c>
      <c r="L1">
        <v>1000</v>
      </c>
      <c r="N1" t="s">
        <v>46</v>
      </c>
      <c r="O1">
        <v>1000000</v>
      </c>
      <c r="Q1" t="s">
        <v>47</v>
      </c>
      <c r="R1">
        <v>2205</v>
      </c>
    </row>
    <row r="3" spans="1:20">
      <c r="A3" s="49" t="s">
        <v>48</v>
      </c>
      <c r="B3" s="49" t="s">
        <v>49</v>
      </c>
      <c r="C3" s="49" t="s">
        <v>50</v>
      </c>
      <c r="D3" s="49" t="s">
        <v>51</v>
      </c>
      <c r="E3" s="49" t="s">
        <v>52</v>
      </c>
      <c r="F3" s="49" t="s">
        <v>53</v>
      </c>
      <c r="G3" s="49" t="s">
        <v>54</v>
      </c>
      <c r="H3" s="50" t="s">
        <v>55</v>
      </c>
    </row>
    <row r="4" spans="1:20">
      <c r="A4" s="51" t="s">
        <v>56</v>
      </c>
      <c r="B4" s="51">
        <v>8.7799999999999994</v>
      </c>
      <c r="C4">
        <v>0.38</v>
      </c>
      <c r="D4">
        <v>0.08</v>
      </c>
      <c r="E4" s="51">
        <f>B4/L1</f>
        <v>8.7799999999999996E-3</v>
      </c>
      <c r="F4" s="51">
        <f>C4/O1</f>
        <v>3.8000000000000001E-7</v>
      </c>
      <c r="G4" s="52">
        <f>D4/O1</f>
        <v>8.0000000000000002E-8</v>
      </c>
      <c r="H4" s="51">
        <f>E4+(F4*$F$1)+(G4*$H$1)</f>
        <v>8.8133400000000011E-3</v>
      </c>
    </row>
    <row r="6" spans="1:20">
      <c r="A6" s="49" t="s">
        <v>48</v>
      </c>
      <c r="B6" s="49" t="s">
        <v>57</v>
      </c>
      <c r="C6" s="49" t="s">
        <v>58</v>
      </c>
      <c r="D6" s="49" t="s">
        <v>59</v>
      </c>
      <c r="E6" s="49" t="s">
        <v>60</v>
      </c>
      <c r="F6" s="49" t="s">
        <v>61</v>
      </c>
      <c r="G6" s="49" t="s">
        <v>62</v>
      </c>
      <c r="H6" s="50" t="s">
        <v>63</v>
      </c>
    </row>
    <row r="7" spans="1:20">
      <c r="A7" s="51" t="s">
        <v>64</v>
      </c>
      <c r="B7" s="51">
        <f>539.4/L1</f>
        <v>0.53939999999999999</v>
      </c>
      <c r="C7" s="51">
        <f>0.072/L1</f>
        <v>7.1999999999999988E-5</v>
      </c>
      <c r="D7" s="51">
        <f>0.009/L1</f>
        <v>8.9999999999999985E-6</v>
      </c>
      <c r="E7" s="51">
        <f>B7/R1</f>
        <v>2.4462585034013603E-4</v>
      </c>
      <c r="F7" s="51">
        <f>C7/R1</f>
        <v>3.2653061224489788E-8</v>
      </c>
      <c r="G7" s="51">
        <f>D7/R1</f>
        <v>4.0816326530612235E-9</v>
      </c>
      <c r="H7" s="51">
        <f>E7+(F7*$F$1)+(G7*$H$1)</f>
        <v>2.466585034013605E-4</v>
      </c>
    </row>
    <row r="9" spans="1:20">
      <c r="A9" s="49" t="s">
        <v>48</v>
      </c>
      <c r="B9" s="49" t="s">
        <v>65</v>
      </c>
      <c r="C9" s="49" t="s">
        <v>66</v>
      </c>
      <c r="D9" s="49" t="s">
        <v>67</v>
      </c>
      <c r="E9" s="49" t="s">
        <v>60</v>
      </c>
      <c r="F9" s="49" t="s">
        <v>68</v>
      </c>
      <c r="G9" s="49" t="s">
        <v>69</v>
      </c>
      <c r="H9" s="50" t="s">
        <v>70</v>
      </c>
    </row>
    <row r="10" spans="1:20">
      <c r="A10" s="51" t="s">
        <v>71</v>
      </c>
      <c r="B10" s="51">
        <v>53.06</v>
      </c>
      <c r="C10" s="51">
        <v>1</v>
      </c>
      <c r="D10" s="51">
        <v>0.1</v>
      </c>
      <c r="E10" s="51">
        <f>B10/L1</f>
        <v>5.3060000000000003E-2</v>
      </c>
      <c r="F10" s="51">
        <f>C10/O1</f>
        <v>9.9999999999999995E-7</v>
      </c>
      <c r="G10" s="51">
        <f>D10/O1</f>
        <v>1.0000000000000001E-7</v>
      </c>
      <c r="H10" s="51">
        <f>E10+(F10*$F$1)+(G10*$H$1)</f>
        <v>5.3114800000000004E-2</v>
      </c>
    </row>
    <row r="12" spans="1:20">
      <c r="A12" s="49" t="s">
        <v>48</v>
      </c>
      <c r="B12" s="49" t="s">
        <v>65</v>
      </c>
      <c r="C12" s="49" t="s">
        <v>66</v>
      </c>
      <c r="D12" s="49" t="s">
        <v>67</v>
      </c>
      <c r="E12" s="49" t="s">
        <v>60</v>
      </c>
      <c r="F12" s="49" t="s">
        <v>68</v>
      </c>
      <c r="G12" s="49" t="s">
        <v>69</v>
      </c>
      <c r="H12" s="50" t="s">
        <v>70</v>
      </c>
    </row>
    <row r="13" spans="1:20">
      <c r="A13" t="s">
        <v>72</v>
      </c>
      <c r="B13">
        <v>73.959999999999994</v>
      </c>
      <c r="C13">
        <v>3</v>
      </c>
      <c r="D13">
        <v>0.6</v>
      </c>
      <c r="E13">
        <f>B13/L1</f>
        <v>7.3959999999999998E-2</v>
      </c>
      <c r="F13">
        <f>C13/O1</f>
        <v>3.0000000000000001E-6</v>
      </c>
      <c r="G13">
        <f>D13/O1</f>
        <v>5.9999999999999997E-7</v>
      </c>
      <c r="H13" s="51">
        <f>E13+(F13*$F$1)+(G13*$H$1)</f>
        <v>7.421380000000001E-2</v>
      </c>
      <c r="T13" s="37"/>
    </row>
    <row r="16" spans="1:20">
      <c r="T16" s="37"/>
    </row>
    <row r="17" spans="20:20">
      <c r="T17" s="38"/>
    </row>
    <row r="18" spans="20:20">
      <c r="T18" s="38"/>
    </row>
    <row r="19" spans="20:20">
      <c r="T19" s="38"/>
    </row>
    <row r="21" spans="20:20">
      <c r="T21" s="38"/>
    </row>
    <row r="22" spans="20:20">
      <c r="T22" s="38"/>
    </row>
    <row r="25" spans="20:20">
      <c r="T25" s="37"/>
    </row>
    <row r="26" spans="20:20">
      <c r="T26" s="37"/>
    </row>
    <row r="27" spans="20:20">
      <c r="T27" s="3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709BB-337E-4535-89B4-0A742C538826}">
  <dimension ref="A1:AR2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O2" sqref="AO2"/>
    </sheetView>
  </sheetViews>
  <sheetFormatPr defaultColWidth="9.1796875" defaultRowHeight="12.5"/>
  <cols>
    <col min="1" max="1" width="9.1796875" style="12"/>
    <col min="2" max="2" width="9.1796875" style="13"/>
    <col min="3" max="30" width="9.1796875" style="13" customWidth="1"/>
    <col min="31" max="35" width="9.1796875" style="13"/>
    <col min="36" max="36" width="22.7265625" style="13" customWidth="1"/>
    <col min="37" max="37" width="14.1796875" style="13" customWidth="1"/>
    <col min="38" max="16384" width="9.1796875" style="13"/>
  </cols>
  <sheetData>
    <row r="1" spans="1:44" s="10" customFormat="1" ht="50">
      <c r="A1" s="9" t="s">
        <v>73</v>
      </c>
      <c r="B1" s="10" t="s">
        <v>74</v>
      </c>
      <c r="C1" s="10">
        <v>1990</v>
      </c>
      <c r="D1" s="10">
        <v>1991</v>
      </c>
      <c r="E1" s="10">
        <v>1992</v>
      </c>
      <c r="F1" s="10">
        <v>1993</v>
      </c>
      <c r="G1" s="10">
        <v>1994</v>
      </c>
      <c r="H1" s="10">
        <v>1995</v>
      </c>
      <c r="I1" s="10">
        <v>1996</v>
      </c>
      <c r="J1" s="10">
        <v>1997</v>
      </c>
      <c r="K1" s="10">
        <v>1998</v>
      </c>
      <c r="L1" s="10">
        <v>1999</v>
      </c>
      <c r="M1" s="10">
        <v>2000</v>
      </c>
      <c r="N1" s="10">
        <v>2001</v>
      </c>
      <c r="O1" s="10">
        <v>2002</v>
      </c>
      <c r="P1" s="10">
        <v>2003</v>
      </c>
      <c r="Q1" s="10">
        <v>2004</v>
      </c>
      <c r="R1" s="10">
        <v>2005</v>
      </c>
      <c r="S1" s="10">
        <v>2006</v>
      </c>
      <c r="T1" s="10">
        <v>2007</v>
      </c>
      <c r="U1" s="10">
        <v>2008</v>
      </c>
      <c r="V1" s="10">
        <v>2009</v>
      </c>
      <c r="W1" s="10">
        <v>2010</v>
      </c>
      <c r="X1" s="10">
        <v>2011</v>
      </c>
      <c r="Y1" s="10">
        <v>2012</v>
      </c>
      <c r="Z1" s="10">
        <v>2013</v>
      </c>
      <c r="AA1" s="10">
        <v>2014</v>
      </c>
      <c r="AB1" s="10">
        <v>2015</v>
      </c>
      <c r="AC1" s="10">
        <v>2016</v>
      </c>
      <c r="AD1" s="10">
        <v>2017</v>
      </c>
      <c r="AE1" s="11">
        <v>2018</v>
      </c>
      <c r="AF1" s="11">
        <v>2019</v>
      </c>
      <c r="AG1" s="11">
        <v>2020</v>
      </c>
      <c r="AH1" s="11">
        <v>2021</v>
      </c>
      <c r="AI1" s="11">
        <v>2022</v>
      </c>
      <c r="AJ1" s="10" t="s">
        <v>75</v>
      </c>
      <c r="AK1" s="10" t="s">
        <v>76</v>
      </c>
      <c r="AL1" s="10" t="s">
        <v>77</v>
      </c>
      <c r="AM1" s="10" t="s">
        <v>78</v>
      </c>
      <c r="AO1" s="10" t="s">
        <v>79</v>
      </c>
    </row>
    <row r="2" spans="1:44" ht="14.5">
      <c r="A2" s="12" t="s">
        <v>80</v>
      </c>
      <c r="B2" s="13" t="s">
        <v>81</v>
      </c>
      <c r="C2" s="13">
        <v>19</v>
      </c>
      <c r="D2" s="13">
        <v>38</v>
      </c>
      <c r="E2" s="13">
        <v>43</v>
      </c>
      <c r="F2" s="13">
        <v>40</v>
      </c>
      <c r="G2" s="13">
        <v>48</v>
      </c>
      <c r="H2" s="13">
        <v>29</v>
      </c>
      <c r="I2" s="13">
        <v>45</v>
      </c>
      <c r="J2" s="13">
        <v>43</v>
      </c>
      <c r="K2" s="13">
        <v>41</v>
      </c>
      <c r="L2" s="13">
        <v>46</v>
      </c>
      <c r="M2" s="13">
        <v>40</v>
      </c>
      <c r="N2" s="13">
        <v>90</v>
      </c>
      <c r="O2" s="13">
        <v>61</v>
      </c>
      <c r="P2" s="13">
        <v>76</v>
      </c>
      <c r="Q2" s="13">
        <v>28</v>
      </c>
      <c r="R2" s="13">
        <v>16</v>
      </c>
      <c r="S2" s="13">
        <v>49</v>
      </c>
      <c r="T2" s="13">
        <v>8</v>
      </c>
      <c r="U2" s="13">
        <v>25</v>
      </c>
      <c r="V2" s="13">
        <v>47</v>
      </c>
      <c r="W2" s="13">
        <v>65</v>
      </c>
      <c r="X2" s="13">
        <v>54</v>
      </c>
      <c r="Y2" s="13">
        <v>42</v>
      </c>
      <c r="Z2" s="13">
        <v>47</v>
      </c>
      <c r="AA2" s="13">
        <v>86</v>
      </c>
      <c r="AB2" s="13">
        <v>118</v>
      </c>
      <c r="AC2" s="13">
        <v>68</v>
      </c>
      <c r="AD2" s="13">
        <v>62</v>
      </c>
      <c r="AE2" s="13">
        <v>47</v>
      </c>
      <c r="AF2" s="13">
        <v>80</v>
      </c>
      <c r="AG2" s="13">
        <v>101</v>
      </c>
      <c r="AH2" s="14">
        <v>79</v>
      </c>
      <c r="AI2" s="13">
        <v>95</v>
      </c>
      <c r="AJ2" s="13">
        <f>SUM(Z2:AI2)</f>
        <v>783</v>
      </c>
      <c r="AK2" s="15">
        <f>AJ2/$AJ$20</f>
        <v>5.0503095975232198E-2</v>
      </c>
      <c r="AL2" s="16">
        <v>18584</v>
      </c>
      <c r="AM2" s="15">
        <f>AL2/$AL$20</f>
        <v>3.1544552606787915E-2</v>
      </c>
      <c r="AN2" s="17">
        <f>AK2-AM2</f>
        <v>1.8958543368444283E-2</v>
      </c>
      <c r="AO2" s="23">
        <f>AVERAGE(C2:AI19)</f>
        <v>85.404040404040401</v>
      </c>
    </row>
    <row r="3" spans="1:44" ht="14.5">
      <c r="A3" s="12" t="s">
        <v>82</v>
      </c>
      <c r="B3" s="13" t="s">
        <v>83</v>
      </c>
      <c r="C3" s="13">
        <v>6</v>
      </c>
      <c r="D3" s="13">
        <v>9</v>
      </c>
      <c r="E3" s="13">
        <v>6</v>
      </c>
      <c r="F3" s="13">
        <v>7</v>
      </c>
      <c r="G3" s="13">
        <v>9</v>
      </c>
      <c r="H3" s="13">
        <v>14</v>
      </c>
      <c r="I3" s="13">
        <v>11</v>
      </c>
      <c r="J3" s="13">
        <v>7</v>
      </c>
      <c r="K3" s="13">
        <v>14</v>
      </c>
      <c r="L3" s="13">
        <v>7</v>
      </c>
      <c r="M3" s="13">
        <v>10</v>
      </c>
      <c r="N3" s="13">
        <v>5</v>
      </c>
      <c r="O3" s="13">
        <v>9</v>
      </c>
      <c r="P3" s="13">
        <v>5</v>
      </c>
      <c r="Q3" s="13">
        <v>7</v>
      </c>
      <c r="R3" s="13">
        <v>6</v>
      </c>
      <c r="S3" s="13">
        <v>7</v>
      </c>
      <c r="T3" s="13">
        <v>1</v>
      </c>
      <c r="U3" s="13">
        <v>5</v>
      </c>
      <c r="V3" s="13">
        <v>0</v>
      </c>
      <c r="W3" s="13">
        <v>0</v>
      </c>
      <c r="X3" s="13">
        <v>1</v>
      </c>
      <c r="Y3" s="13">
        <v>1</v>
      </c>
      <c r="Z3" s="13">
        <v>1</v>
      </c>
      <c r="AA3" s="13">
        <v>0</v>
      </c>
      <c r="AB3" s="13">
        <v>0</v>
      </c>
      <c r="AC3" s="13">
        <v>0</v>
      </c>
      <c r="AD3" s="13">
        <v>1</v>
      </c>
      <c r="AE3" s="13">
        <v>2</v>
      </c>
      <c r="AF3" s="13">
        <v>3</v>
      </c>
      <c r="AG3" s="13">
        <v>1</v>
      </c>
      <c r="AH3" s="13">
        <v>1</v>
      </c>
      <c r="AI3" s="13">
        <v>2</v>
      </c>
      <c r="AJ3" s="13">
        <f>SUM(Z3:AI3)</f>
        <v>11</v>
      </c>
      <c r="AK3" s="15">
        <f t="shared" ref="AK3:AK19" si="0">AJ3/$AJ$20</f>
        <v>7.0949432404540766E-4</v>
      </c>
      <c r="AL3" s="16">
        <v>1727</v>
      </c>
      <c r="AM3" s="15">
        <f t="shared" ref="AM3:AM19" si="1">AL3/$AL$20</f>
        <v>2.9314163986183133E-3</v>
      </c>
      <c r="AN3" s="17">
        <f t="shared" ref="AN3:AN19" si="2">AK3-AM3</f>
        <v>-2.2219220745729054E-3</v>
      </c>
      <c r="AR3" s="18"/>
    </row>
    <row r="4" spans="1:44" ht="14.5">
      <c r="A4" s="12" t="s">
        <v>84</v>
      </c>
      <c r="B4" s="13" t="s">
        <v>81</v>
      </c>
      <c r="C4" s="13">
        <v>44</v>
      </c>
      <c r="D4" s="13">
        <v>30</v>
      </c>
      <c r="E4" s="13">
        <v>40</v>
      </c>
      <c r="F4" s="13">
        <v>47</v>
      </c>
      <c r="G4" s="13">
        <v>47</v>
      </c>
      <c r="H4" s="13">
        <v>37</v>
      </c>
      <c r="I4" s="13">
        <v>59</v>
      </c>
      <c r="J4" s="13">
        <v>57</v>
      </c>
      <c r="K4" s="13">
        <v>50</v>
      </c>
      <c r="L4" s="13">
        <v>63</v>
      </c>
      <c r="M4" s="13">
        <v>46</v>
      </c>
      <c r="N4" s="13">
        <v>32</v>
      </c>
      <c r="O4" s="13">
        <v>55</v>
      </c>
      <c r="P4" s="13">
        <v>77</v>
      </c>
      <c r="Q4" s="13">
        <v>89</v>
      </c>
      <c r="R4" s="13">
        <v>83</v>
      </c>
      <c r="S4" s="13">
        <v>76</v>
      </c>
      <c r="T4" s="13">
        <v>127</v>
      </c>
      <c r="U4" s="13">
        <v>5</v>
      </c>
      <c r="V4" s="13">
        <v>6</v>
      </c>
      <c r="W4" s="13">
        <v>9</v>
      </c>
      <c r="X4" s="13">
        <v>29</v>
      </c>
      <c r="Y4" s="13">
        <v>25</v>
      </c>
      <c r="Z4" s="13">
        <v>81</v>
      </c>
      <c r="AA4" s="13">
        <v>50</v>
      </c>
      <c r="AB4" s="13">
        <v>50</v>
      </c>
      <c r="AC4" s="13">
        <v>28</v>
      </c>
      <c r="AD4" s="13">
        <v>22</v>
      </c>
      <c r="AE4" s="13">
        <v>12</v>
      </c>
      <c r="AF4" s="13">
        <v>16</v>
      </c>
      <c r="AG4" s="13">
        <v>8</v>
      </c>
      <c r="AH4" s="13">
        <v>35</v>
      </c>
      <c r="AI4" s="13">
        <v>127</v>
      </c>
      <c r="AJ4" s="13">
        <f t="shared" ref="AJ4:AJ19" si="3">SUM(Z4:AI4)</f>
        <v>429</v>
      </c>
      <c r="AK4" s="15">
        <f t="shared" si="0"/>
        <v>2.7670278637770898E-2</v>
      </c>
      <c r="AL4" s="16">
        <v>16452</v>
      </c>
      <c r="AM4" s="15">
        <f t="shared" si="1"/>
        <v>2.7925687660722925E-2</v>
      </c>
      <c r="AN4" s="17">
        <f t="shared" si="2"/>
        <v>-2.5540902295202728E-4</v>
      </c>
    </row>
    <row r="5" spans="1:44" ht="14.5">
      <c r="A5" s="12" t="s">
        <v>85</v>
      </c>
      <c r="B5" s="13" t="s">
        <v>81</v>
      </c>
      <c r="C5" s="13">
        <v>67</v>
      </c>
      <c r="D5" s="13">
        <v>89</v>
      </c>
      <c r="E5" s="13">
        <v>132</v>
      </c>
      <c r="F5" s="13">
        <v>123</v>
      </c>
      <c r="G5" s="13">
        <v>112</v>
      </c>
      <c r="H5" s="13">
        <v>84</v>
      </c>
      <c r="I5" s="13">
        <v>46</v>
      </c>
      <c r="J5" s="13">
        <v>242</v>
      </c>
      <c r="K5" s="13">
        <v>926</v>
      </c>
      <c r="L5" s="13">
        <v>321</v>
      </c>
      <c r="M5" s="13">
        <v>381</v>
      </c>
      <c r="N5" s="13">
        <v>236</v>
      </c>
      <c r="O5" s="13">
        <v>261</v>
      </c>
      <c r="P5" s="13">
        <v>206</v>
      </c>
      <c r="Q5" s="13">
        <v>435</v>
      </c>
      <c r="R5" s="13">
        <v>598</v>
      </c>
      <c r="S5" s="13">
        <v>318</v>
      </c>
      <c r="T5" s="13">
        <v>290</v>
      </c>
      <c r="U5" s="13">
        <v>89</v>
      </c>
      <c r="V5" s="13">
        <v>259</v>
      </c>
      <c r="W5" s="13">
        <v>128</v>
      </c>
      <c r="X5" s="13">
        <v>103</v>
      </c>
      <c r="Y5" s="13">
        <v>396</v>
      </c>
      <c r="Z5" s="13">
        <v>310</v>
      </c>
      <c r="AA5" s="13">
        <v>317</v>
      </c>
      <c r="AB5" s="13">
        <v>551</v>
      </c>
      <c r="AC5" s="13">
        <v>82</v>
      </c>
      <c r="AD5" s="13">
        <v>155</v>
      </c>
      <c r="AE5" s="13">
        <v>126</v>
      </c>
      <c r="AF5" s="13">
        <v>106</v>
      </c>
      <c r="AG5" s="13">
        <v>232</v>
      </c>
      <c r="AH5" s="14">
        <v>85</v>
      </c>
      <c r="AI5" s="13">
        <v>59</v>
      </c>
      <c r="AJ5" s="13">
        <f t="shared" si="3"/>
        <v>2023</v>
      </c>
      <c r="AK5" s="15">
        <f t="shared" si="0"/>
        <v>0.13048245614035087</v>
      </c>
      <c r="AL5" s="16">
        <v>80893</v>
      </c>
      <c r="AM5" s="15">
        <f t="shared" si="1"/>
        <v>0.13730808728050448</v>
      </c>
      <c r="AN5" s="17">
        <f t="shared" si="2"/>
        <v>-6.8256311401536096E-3</v>
      </c>
    </row>
    <row r="6" spans="1:44" ht="14.5">
      <c r="A6" s="12" t="s">
        <v>86</v>
      </c>
      <c r="B6" s="13" t="s">
        <v>81</v>
      </c>
      <c r="C6" s="13">
        <v>9</v>
      </c>
      <c r="D6" s="13">
        <v>14</v>
      </c>
      <c r="E6" s="13">
        <v>25</v>
      </c>
      <c r="F6" s="13">
        <v>23</v>
      </c>
      <c r="G6" s="13">
        <v>57</v>
      </c>
      <c r="H6" s="13">
        <v>23</v>
      </c>
      <c r="I6" s="13">
        <v>15</v>
      </c>
      <c r="J6" s="13">
        <v>27</v>
      </c>
      <c r="K6" s="13">
        <v>26</v>
      </c>
      <c r="L6" s="13">
        <v>32</v>
      </c>
      <c r="M6" s="13">
        <v>48</v>
      </c>
      <c r="N6" s="13">
        <v>42</v>
      </c>
      <c r="O6" s="13">
        <v>32</v>
      </c>
      <c r="P6" s="13">
        <v>222</v>
      </c>
      <c r="Q6" s="13">
        <v>46</v>
      </c>
      <c r="R6" s="13">
        <v>56</v>
      </c>
      <c r="S6" s="13">
        <v>42</v>
      </c>
      <c r="T6" s="13">
        <v>55</v>
      </c>
      <c r="U6" s="13">
        <v>32</v>
      </c>
      <c r="V6" s="13">
        <v>20</v>
      </c>
      <c r="W6" s="13">
        <v>18</v>
      </c>
      <c r="X6" s="13">
        <v>24</v>
      </c>
      <c r="Y6" s="13">
        <v>74</v>
      </c>
      <c r="Z6" s="13">
        <v>128</v>
      </c>
      <c r="AA6" s="13">
        <v>56</v>
      </c>
      <c r="AB6" s="13">
        <v>64</v>
      </c>
      <c r="AC6" s="13">
        <v>30</v>
      </c>
      <c r="AD6" s="13">
        <v>35</v>
      </c>
      <c r="AE6" s="13">
        <v>24</v>
      </c>
      <c r="AF6" s="13">
        <v>41</v>
      </c>
      <c r="AG6" s="13">
        <v>22</v>
      </c>
      <c r="AH6" s="14">
        <v>163</v>
      </c>
      <c r="AI6" s="13">
        <v>67</v>
      </c>
      <c r="AJ6" s="13">
        <f t="shared" si="3"/>
        <v>630</v>
      </c>
      <c r="AK6" s="15">
        <f t="shared" si="0"/>
        <v>4.0634674922600617E-2</v>
      </c>
      <c r="AL6" s="16">
        <v>20732</v>
      </c>
      <c r="AM6" s="15">
        <f t="shared" si="1"/>
        <v>3.5190576013986605E-2</v>
      </c>
      <c r="AN6" s="17">
        <f t="shared" si="2"/>
        <v>5.4440989086140118E-3</v>
      </c>
    </row>
    <row r="7" spans="1:44" ht="14.5">
      <c r="A7" s="12" t="s">
        <v>87</v>
      </c>
      <c r="B7" s="13" t="s">
        <v>81</v>
      </c>
      <c r="C7" s="13">
        <v>166</v>
      </c>
      <c r="D7" s="13">
        <v>70</v>
      </c>
      <c r="E7" s="13">
        <v>90</v>
      </c>
      <c r="F7" s="13">
        <v>81</v>
      </c>
      <c r="G7" s="13">
        <v>100</v>
      </c>
      <c r="H7" s="13">
        <v>99</v>
      </c>
      <c r="I7" s="13">
        <v>66</v>
      </c>
      <c r="J7" s="13">
        <v>131</v>
      </c>
      <c r="K7" s="13">
        <v>114</v>
      </c>
      <c r="L7" s="13">
        <v>105</v>
      </c>
      <c r="M7" s="13">
        <v>136</v>
      </c>
      <c r="N7" s="13">
        <v>126</v>
      </c>
      <c r="O7" s="13">
        <v>150</v>
      </c>
      <c r="P7" s="13">
        <v>140</v>
      </c>
      <c r="Q7" s="13">
        <v>214</v>
      </c>
      <c r="R7" s="13">
        <v>221</v>
      </c>
      <c r="S7" s="13">
        <v>226</v>
      </c>
      <c r="T7" s="13">
        <v>191</v>
      </c>
      <c r="U7" s="13">
        <v>140</v>
      </c>
      <c r="V7" s="13">
        <v>94</v>
      </c>
      <c r="W7" s="13">
        <v>64</v>
      </c>
      <c r="X7" s="13">
        <v>59</v>
      </c>
      <c r="Y7" s="13">
        <v>62</v>
      </c>
      <c r="Z7" s="13">
        <v>110</v>
      </c>
      <c r="AA7" s="13">
        <v>115</v>
      </c>
      <c r="AB7" s="13">
        <v>138</v>
      </c>
      <c r="AC7" s="13">
        <v>128</v>
      </c>
      <c r="AD7" s="13">
        <v>250</v>
      </c>
      <c r="AE7" s="14">
        <v>109</v>
      </c>
      <c r="AF7" s="14">
        <v>111</v>
      </c>
      <c r="AG7" s="13">
        <v>44</v>
      </c>
      <c r="AH7" s="14">
        <v>122</v>
      </c>
      <c r="AI7" s="13">
        <v>80</v>
      </c>
      <c r="AJ7" s="13">
        <f t="shared" si="3"/>
        <v>1207</v>
      </c>
      <c r="AK7" s="15">
        <f t="shared" si="0"/>
        <v>7.7850877192982462E-2</v>
      </c>
      <c r="AL7" s="16">
        <v>61171</v>
      </c>
      <c r="AM7" s="15">
        <f t="shared" si="1"/>
        <v>0.10383188912558242</v>
      </c>
      <c r="AN7" s="17">
        <f t="shared" si="2"/>
        <v>-2.5981011932599954E-2</v>
      </c>
    </row>
    <row r="8" spans="1:44" ht="14.5">
      <c r="A8" s="12" t="s">
        <v>88</v>
      </c>
      <c r="B8" s="13" t="s">
        <v>81</v>
      </c>
      <c r="C8" s="13">
        <v>7</v>
      </c>
      <c r="D8" s="13">
        <v>30</v>
      </c>
      <c r="E8" s="13">
        <v>40</v>
      </c>
      <c r="F8" s="13">
        <v>41</v>
      </c>
      <c r="G8" s="13">
        <v>55</v>
      </c>
      <c r="H8" s="13">
        <v>28</v>
      </c>
      <c r="I8" s="13">
        <v>50</v>
      </c>
      <c r="J8" s="13">
        <v>63</v>
      </c>
      <c r="K8" s="13">
        <v>56</v>
      </c>
      <c r="L8" s="13">
        <v>56</v>
      </c>
      <c r="M8" s="13">
        <v>58</v>
      </c>
      <c r="N8" s="13">
        <v>54</v>
      </c>
      <c r="O8" s="13">
        <v>59</v>
      </c>
      <c r="P8" s="13">
        <v>54</v>
      </c>
      <c r="Q8" s="13">
        <v>65</v>
      </c>
      <c r="R8" s="13">
        <v>66</v>
      </c>
      <c r="S8" s="13">
        <v>71</v>
      </c>
      <c r="T8" s="13">
        <v>51</v>
      </c>
      <c r="U8" s="13">
        <v>26</v>
      </c>
      <c r="V8" s="13">
        <v>12</v>
      </c>
      <c r="W8" s="13">
        <v>17</v>
      </c>
      <c r="X8" s="13">
        <v>25</v>
      </c>
      <c r="Y8" s="13">
        <v>28</v>
      </c>
      <c r="Z8" s="13">
        <v>51</v>
      </c>
      <c r="AA8" s="13">
        <v>49</v>
      </c>
      <c r="AB8" s="13">
        <v>41</v>
      </c>
      <c r="AC8" s="13">
        <v>26</v>
      </c>
      <c r="AD8" s="13">
        <v>25</v>
      </c>
      <c r="AE8" s="14">
        <v>23</v>
      </c>
      <c r="AF8" s="14">
        <v>11</v>
      </c>
      <c r="AG8" s="13">
        <v>76</v>
      </c>
      <c r="AH8" s="14">
        <v>27</v>
      </c>
      <c r="AI8" s="13">
        <v>58</v>
      </c>
      <c r="AJ8" s="13">
        <f t="shared" si="3"/>
        <v>387</v>
      </c>
      <c r="AK8" s="15">
        <f t="shared" si="0"/>
        <v>2.4961300309597523E-2</v>
      </c>
      <c r="AL8" s="16">
        <v>19738</v>
      </c>
      <c r="AM8" s="15">
        <f t="shared" si="1"/>
        <v>3.3503356616055746E-2</v>
      </c>
      <c r="AN8" s="17">
        <f t="shared" si="2"/>
        <v>-8.5420563064582226E-3</v>
      </c>
    </row>
    <row r="9" spans="1:44" ht="14.5">
      <c r="A9" s="12" t="s">
        <v>89</v>
      </c>
      <c r="B9" s="13" t="s">
        <v>81</v>
      </c>
      <c r="C9" s="13">
        <v>31</v>
      </c>
      <c r="D9" s="13">
        <v>36</v>
      </c>
      <c r="E9" s="13">
        <v>34</v>
      </c>
      <c r="F9" s="13">
        <v>42</v>
      </c>
      <c r="G9" s="13">
        <v>94</v>
      </c>
      <c r="H9" s="13">
        <v>60</v>
      </c>
      <c r="I9" s="13">
        <v>46</v>
      </c>
      <c r="J9" s="13">
        <v>38</v>
      </c>
      <c r="K9" s="13">
        <v>31</v>
      </c>
      <c r="L9" s="13">
        <v>27</v>
      </c>
      <c r="M9" s="13">
        <v>28</v>
      </c>
      <c r="N9" s="13">
        <v>34</v>
      </c>
      <c r="O9" s="13">
        <v>23</v>
      </c>
      <c r="P9" s="13">
        <v>29</v>
      </c>
      <c r="Q9" s="13">
        <v>42</v>
      </c>
      <c r="R9" s="13">
        <v>43</v>
      </c>
      <c r="S9" s="13">
        <v>15</v>
      </c>
      <c r="T9" s="13">
        <v>13</v>
      </c>
      <c r="U9" s="13">
        <v>7</v>
      </c>
      <c r="V9" s="13">
        <v>9</v>
      </c>
      <c r="W9" s="13">
        <v>9</v>
      </c>
      <c r="X9" s="13">
        <v>6</v>
      </c>
      <c r="Y9" s="13">
        <v>7</v>
      </c>
      <c r="Z9" s="13">
        <v>6</v>
      </c>
      <c r="AA9" s="13">
        <v>5</v>
      </c>
      <c r="AB9" s="13">
        <v>12</v>
      </c>
      <c r="AC9" s="13">
        <v>10</v>
      </c>
      <c r="AD9" s="13">
        <v>6</v>
      </c>
      <c r="AE9" s="14">
        <v>8</v>
      </c>
      <c r="AF9" s="14">
        <v>6</v>
      </c>
      <c r="AG9" s="13">
        <v>9</v>
      </c>
      <c r="AH9" s="14">
        <v>5</v>
      </c>
      <c r="AI9" s="13">
        <v>5</v>
      </c>
      <c r="AJ9" s="13">
        <f t="shared" si="3"/>
        <v>72</v>
      </c>
      <c r="AK9" s="15">
        <f t="shared" si="0"/>
        <v>4.6439628482972135E-3</v>
      </c>
      <c r="AL9" s="16">
        <v>13881</v>
      </c>
      <c r="AM9" s="15">
        <f t="shared" si="1"/>
        <v>2.3561662437302146E-2</v>
      </c>
      <c r="AN9" s="17">
        <f t="shared" si="2"/>
        <v>-1.8917699589004931E-2</v>
      </c>
    </row>
    <row r="10" spans="1:44" ht="14.5">
      <c r="A10" s="12" t="s">
        <v>90</v>
      </c>
      <c r="B10" s="13" t="s">
        <v>83</v>
      </c>
      <c r="C10" s="13">
        <v>169</v>
      </c>
      <c r="D10" s="13">
        <v>103</v>
      </c>
      <c r="E10" s="13">
        <v>194</v>
      </c>
      <c r="F10" s="13">
        <v>151</v>
      </c>
      <c r="G10" s="13">
        <v>149</v>
      </c>
      <c r="H10" s="13">
        <v>102</v>
      </c>
      <c r="I10" s="13">
        <v>123</v>
      </c>
      <c r="J10" s="13">
        <v>113</v>
      </c>
      <c r="K10" s="13">
        <v>118</v>
      </c>
      <c r="L10" s="13">
        <v>181</v>
      </c>
      <c r="M10" s="13">
        <v>123</v>
      </c>
      <c r="N10" s="13">
        <v>146</v>
      </c>
      <c r="O10" s="13">
        <v>138</v>
      </c>
      <c r="P10" s="13">
        <v>136</v>
      </c>
      <c r="Q10" s="13">
        <v>116</v>
      </c>
      <c r="R10" s="13">
        <v>83</v>
      </c>
      <c r="S10" s="13">
        <v>84</v>
      </c>
      <c r="T10" s="13">
        <v>34</v>
      </c>
      <c r="U10" s="13">
        <v>43</v>
      </c>
      <c r="V10" s="13">
        <v>14</v>
      </c>
      <c r="W10" s="13">
        <v>38</v>
      </c>
      <c r="X10" s="13">
        <v>11</v>
      </c>
      <c r="Y10" s="13">
        <v>18</v>
      </c>
      <c r="Z10" s="13">
        <v>18</v>
      </c>
      <c r="AA10" s="13">
        <v>20</v>
      </c>
      <c r="AB10" s="13">
        <v>22</v>
      </c>
      <c r="AC10" s="13">
        <v>48</v>
      </c>
      <c r="AD10" s="13">
        <v>25</v>
      </c>
      <c r="AE10" s="14">
        <v>14</v>
      </c>
      <c r="AF10" s="14">
        <v>13</v>
      </c>
      <c r="AG10" s="13">
        <v>53</v>
      </c>
      <c r="AH10" s="14">
        <v>75</v>
      </c>
      <c r="AI10" s="13">
        <v>42</v>
      </c>
      <c r="AJ10" s="13">
        <f t="shared" si="3"/>
        <v>330</v>
      </c>
      <c r="AK10" s="15">
        <f t="shared" si="0"/>
        <v>2.1284829721362229E-2</v>
      </c>
      <c r="AL10" s="16">
        <v>28142</v>
      </c>
      <c r="AM10" s="15">
        <f t="shared" si="1"/>
        <v>4.7768338326529575E-2</v>
      </c>
      <c r="AN10" s="17">
        <f t="shared" si="2"/>
        <v>-2.6483508605167346E-2</v>
      </c>
    </row>
    <row r="11" spans="1:44" ht="14.5">
      <c r="A11" s="12" t="s">
        <v>91</v>
      </c>
      <c r="B11" s="13" t="s">
        <v>81</v>
      </c>
      <c r="C11" s="13">
        <v>69</v>
      </c>
      <c r="D11" s="13">
        <v>92</v>
      </c>
      <c r="E11" s="13">
        <v>143</v>
      </c>
      <c r="F11" s="13">
        <v>207</v>
      </c>
      <c r="G11" s="13">
        <v>213</v>
      </c>
      <c r="H11" s="13">
        <v>210</v>
      </c>
      <c r="I11" s="13">
        <v>199</v>
      </c>
      <c r="J11" s="13">
        <v>195</v>
      </c>
      <c r="K11" s="13">
        <v>238</v>
      </c>
      <c r="L11" s="13">
        <v>221</v>
      </c>
      <c r="M11" s="13">
        <v>103</v>
      </c>
      <c r="N11" s="13">
        <v>164</v>
      </c>
      <c r="O11" s="13">
        <v>195</v>
      </c>
      <c r="P11" s="13">
        <v>159</v>
      </c>
      <c r="Q11" s="13">
        <v>137</v>
      </c>
      <c r="R11" s="13">
        <v>97</v>
      </c>
      <c r="S11" s="13">
        <v>36</v>
      </c>
      <c r="T11" s="13">
        <v>34</v>
      </c>
      <c r="U11" s="13">
        <v>20</v>
      </c>
      <c r="V11" s="13">
        <v>9</v>
      </c>
      <c r="W11" s="13">
        <v>14</v>
      </c>
      <c r="X11" s="13">
        <v>22</v>
      </c>
      <c r="Y11" s="13">
        <v>12</v>
      </c>
      <c r="Z11" s="13">
        <v>18</v>
      </c>
      <c r="AA11" s="13">
        <v>19</v>
      </c>
      <c r="AB11" s="13">
        <v>29</v>
      </c>
      <c r="AC11" s="13">
        <v>42</v>
      </c>
      <c r="AD11" s="13">
        <v>50</v>
      </c>
      <c r="AE11" s="14">
        <v>76</v>
      </c>
      <c r="AF11" s="14">
        <v>59</v>
      </c>
      <c r="AG11" s="13">
        <v>162</v>
      </c>
      <c r="AH11" s="14">
        <v>58</v>
      </c>
      <c r="AI11" s="13">
        <v>125</v>
      </c>
      <c r="AJ11" s="13">
        <f t="shared" si="3"/>
        <v>638</v>
      </c>
      <c r="AK11" s="15">
        <f t="shared" si="0"/>
        <v>4.1150670794633644E-2</v>
      </c>
      <c r="AL11" s="16">
        <v>27560</v>
      </c>
      <c r="AM11" s="15">
        <f t="shared" si="1"/>
        <v>4.6780449302791384E-2</v>
      </c>
      <c r="AN11" s="17">
        <f t="shared" si="2"/>
        <v>-5.6297785081577401E-3</v>
      </c>
    </row>
    <row r="12" spans="1:44" ht="14.5">
      <c r="A12" s="12" t="s">
        <v>92</v>
      </c>
      <c r="B12" s="13" t="s">
        <v>81</v>
      </c>
      <c r="C12" s="13">
        <v>141</v>
      </c>
      <c r="D12" s="13">
        <v>100</v>
      </c>
      <c r="E12" s="13">
        <v>82</v>
      </c>
      <c r="F12" s="13">
        <v>87</v>
      </c>
      <c r="G12" s="13">
        <v>113</v>
      </c>
      <c r="H12" s="13">
        <v>104</v>
      </c>
      <c r="I12" s="13">
        <v>160</v>
      </c>
      <c r="J12" s="13">
        <v>98</v>
      </c>
      <c r="K12" s="13">
        <v>132</v>
      </c>
      <c r="L12" s="13">
        <v>151</v>
      </c>
      <c r="M12" s="13">
        <v>116</v>
      </c>
      <c r="N12" s="13">
        <v>328</v>
      </c>
      <c r="O12" s="13">
        <v>121</v>
      </c>
      <c r="P12" s="13">
        <v>130</v>
      </c>
      <c r="Q12" s="13">
        <v>294</v>
      </c>
      <c r="R12" s="13">
        <v>333</v>
      </c>
      <c r="S12" s="13">
        <v>107</v>
      </c>
      <c r="T12" s="13">
        <v>95</v>
      </c>
      <c r="U12" s="13">
        <v>205</v>
      </c>
      <c r="V12" s="13">
        <v>448</v>
      </c>
      <c r="W12" s="13">
        <v>40</v>
      </c>
      <c r="X12" s="13">
        <v>67</v>
      </c>
      <c r="Y12" s="13">
        <v>230</v>
      </c>
      <c r="Z12" s="13">
        <v>187</v>
      </c>
      <c r="AA12" s="13">
        <v>236</v>
      </c>
      <c r="AB12" s="13">
        <v>350</v>
      </c>
      <c r="AC12" s="13">
        <v>199</v>
      </c>
      <c r="AD12" s="13">
        <v>429</v>
      </c>
      <c r="AE12" s="14">
        <v>29</v>
      </c>
      <c r="AF12" s="14">
        <v>194</v>
      </c>
      <c r="AG12" s="13">
        <v>121</v>
      </c>
      <c r="AH12" s="14">
        <v>149</v>
      </c>
      <c r="AI12" s="13">
        <v>654</v>
      </c>
      <c r="AJ12" s="13">
        <f t="shared" si="3"/>
        <v>2548</v>
      </c>
      <c r="AK12" s="15">
        <f t="shared" si="0"/>
        <v>0.16434468524251805</v>
      </c>
      <c r="AL12" s="16">
        <v>85603</v>
      </c>
      <c r="AM12" s="15">
        <f t="shared" si="1"/>
        <v>0.14530285927673622</v>
      </c>
      <c r="AN12" s="17">
        <f t="shared" si="2"/>
        <v>1.9041825965781828E-2</v>
      </c>
    </row>
    <row r="13" spans="1:44" ht="14.5">
      <c r="A13" s="12" t="s">
        <v>93</v>
      </c>
      <c r="B13" s="13" t="s">
        <v>81</v>
      </c>
      <c r="C13" s="13">
        <v>31</v>
      </c>
      <c r="D13" s="13">
        <v>10</v>
      </c>
      <c r="E13" s="13">
        <v>16</v>
      </c>
      <c r="F13" s="13">
        <v>18</v>
      </c>
      <c r="G13" s="13">
        <v>28</v>
      </c>
      <c r="H13" s="13">
        <v>26</v>
      </c>
      <c r="I13" s="13">
        <v>0</v>
      </c>
      <c r="J13" s="13">
        <v>34</v>
      </c>
      <c r="K13" s="13">
        <v>30</v>
      </c>
      <c r="L13" s="13">
        <v>53</v>
      </c>
      <c r="M13" s="13">
        <v>50</v>
      </c>
      <c r="N13" s="13">
        <v>25</v>
      </c>
      <c r="O13" s="13">
        <v>34</v>
      </c>
      <c r="P13" s="13">
        <v>32</v>
      </c>
      <c r="Q13" s="13">
        <v>21</v>
      </c>
      <c r="R13" s="13">
        <v>131</v>
      </c>
      <c r="S13" s="13">
        <v>13</v>
      </c>
      <c r="T13" s="13">
        <v>3</v>
      </c>
      <c r="U13" s="13">
        <v>6</v>
      </c>
      <c r="V13" s="13">
        <v>3</v>
      </c>
      <c r="W13" s="13">
        <v>3</v>
      </c>
      <c r="X13" s="13">
        <v>1</v>
      </c>
      <c r="Y13" s="13">
        <v>4</v>
      </c>
      <c r="Z13" s="13">
        <v>2</v>
      </c>
      <c r="AA13" s="13">
        <v>6</v>
      </c>
      <c r="AB13" s="13">
        <v>5</v>
      </c>
      <c r="AC13" s="13">
        <v>5</v>
      </c>
      <c r="AD13" s="13">
        <v>1</v>
      </c>
      <c r="AE13" s="14">
        <v>4</v>
      </c>
      <c r="AF13" s="14">
        <v>2</v>
      </c>
      <c r="AG13" s="13">
        <v>1</v>
      </c>
      <c r="AH13" s="14">
        <v>7</v>
      </c>
      <c r="AI13" s="13">
        <v>8</v>
      </c>
      <c r="AJ13" s="13">
        <f t="shared" si="3"/>
        <v>41</v>
      </c>
      <c r="AK13" s="15">
        <f t="shared" si="0"/>
        <v>2.6444788441692467E-3</v>
      </c>
      <c r="AL13" s="16">
        <v>9158</v>
      </c>
      <c r="AM13" s="15">
        <f t="shared" si="1"/>
        <v>1.5544824191399255E-2</v>
      </c>
      <c r="AN13" s="17">
        <f t="shared" si="2"/>
        <v>-1.2900345347230007E-2</v>
      </c>
    </row>
    <row r="14" spans="1:44" ht="14.5">
      <c r="A14" s="12" t="s">
        <v>94</v>
      </c>
      <c r="B14" s="13" t="s">
        <v>81</v>
      </c>
      <c r="C14" s="13">
        <v>97</v>
      </c>
      <c r="D14" s="13">
        <v>81</v>
      </c>
      <c r="E14" s="13">
        <v>63</v>
      </c>
      <c r="F14" s="13">
        <v>77</v>
      </c>
      <c r="G14" s="13">
        <v>124</v>
      </c>
      <c r="H14" s="13">
        <v>117</v>
      </c>
      <c r="I14" s="13">
        <v>61</v>
      </c>
      <c r="J14" s="13">
        <v>130</v>
      </c>
      <c r="K14" s="13">
        <v>115</v>
      </c>
      <c r="L14" s="13">
        <v>83</v>
      </c>
      <c r="M14" s="13">
        <v>68</v>
      </c>
      <c r="N14" s="13">
        <v>66</v>
      </c>
      <c r="O14" s="13">
        <v>52</v>
      </c>
      <c r="P14" s="13">
        <v>44</v>
      </c>
      <c r="Q14" s="13">
        <v>46</v>
      </c>
      <c r="R14" s="13">
        <v>34</v>
      </c>
      <c r="S14" s="13">
        <v>54</v>
      </c>
      <c r="T14" s="13">
        <v>107</v>
      </c>
      <c r="U14" s="13">
        <v>71</v>
      </c>
      <c r="V14" s="13">
        <v>15</v>
      </c>
      <c r="W14" s="13">
        <v>18</v>
      </c>
      <c r="X14" s="13">
        <v>12</v>
      </c>
      <c r="Y14" s="13">
        <v>35</v>
      </c>
      <c r="Z14" s="13">
        <v>21</v>
      </c>
      <c r="AA14" s="13">
        <v>42</v>
      </c>
      <c r="AB14" s="13">
        <v>26</v>
      </c>
      <c r="AC14" s="13">
        <v>52</v>
      </c>
      <c r="AD14" s="13">
        <v>34</v>
      </c>
      <c r="AE14" s="14">
        <v>8</v>
      </c>
      <c r="AF14" s="14">
        <v>9</v>
      </c>
      <c r="AG14" s="13">
        <v>18</v>
      </c>
      <c r="AH14" s="14">
        <v>16</v>
      </c>
      <c r="AI14" s="13">
        <v>13</v>
      </c>
      <c r="AJ14" s="13">
        <f t="shared" si="3"/>
        <v>239</v>
      </c>
      <c r="AK14" s="15">
        <f t="shared" si="0"/>
        <v>1.5415376676986585E-2</v>
      </c>
      <c r="AL14" s="16">
        <v>24638</v>
      </c>
      <c r="AM14" s="15">
        <f t="shared" si="1"/>
        <v>4.1820635338250145E-2</v>
      </c>
      <c r="AN14" s="17">
        <f t="shared" si="2"/>
        <v>-2.6405258661263559E-2</v>
      </c>
    </row>
    <row r="15" spans="1:44" ht="14.5">
      <c r="A15" s="12" t="s">
        <v>95</v>
      </c>
      <c r="B15" s="13" t="s">
        <v>81</v>
      </c>
      <c r="C15" s="13">
        <v>17</v>
      </c>
      <c r="D15" s="13">
        <v>9</v>
      </c>
      <c r="E15" s="13">
        <v>19</v>
      </c>
      <c r="F15" s="13">
        <v>13</v>
      </c>
      <c r="G15" s="13">
        <v>15</v>
      </c>
      <c r="H15" s="13">
        <v>33</v>
      </c>
      <c r="I15" s="13">
        <v>24</v>
      </c>
      <c r="J15" s="13">
        <v>24</v>
      </c>
      <c r="K15" s="13">
        <v>23</v>
      </c>
      <c r="L15" s="13">
        <v>25</v>
      </c>
      <c r="M15" s="13">
        <v>27</v>
      </c>
      <c r="N15" s="13">
        <v>28</v>
      </c>
      <c r="O15" s="13">
        <v>40</v>
      </c>
      <c r="P15" s="13">
        <v>20</v>
      </c>
      <c r="Q15" s="13">
        <v>23</v>
      </c>
      <c r="R15" s="13">
        <v>23</v>
      </c>
      <c r="S15" s="13">
        <v>8</v>
      </c>
      <c r="T15" s="13">
        <v>8</v>
      </c>
      <c r="U15" s="13">
        <v>4</v>
      </c>
      <c r="V15" s="13">
        <v>4</v>
      </c>
      <c r="W15" s="13">
        <v>4</v>
      </c>
      <c r="X15" s="13">
        <v>5</v>
      </c>
      <c r="Y15" s="13">
        <v>9</v>
      </c>
      <c r="Z15" s="13">
        <v>2</v>
      </c>
      <c r="AA15" s="13">
        <v>3</v>
      </c>
      <c r="AB15" s="13">
        <v>5</v>
      </c>
      <c r="AC15" s="13">
        <v>2</v>
      </c>
      <c r="AD15" s="13">
        <v>5</v>
      </c>
      <c r="AE15" s="14">
        <v>4</v>
      </c>
      <c r="AF15" s="14">
        <v>3</v>
      </c>
      <c r="AG15" s="13">
        <v>5</v>
      </c>
      <c r="AH15" s="14">
        <v>11</v>
      </c>
      <c r="AI15" s="13">
        <v>4</v>
      </c>
      <c r="AJ15" s="13">
        <f t="shared" si="3"/>
        <v>44</v>
      </c>
      <c r="AK15" s="15">
        <f t="shared" si="0"/>
        <v>2.8379772961816306E-3</v>
      </c>
      <c r="AL15" s="16">
        <v>3581</v>
      </c>
      <c r="AM15" s="15">
        <f t="shared" si="1"/>
        <v>6.0784030824853385E-3</v>
      </c>
      <c r="AN15" s="17">
        <f t="shared" si="2"/>
        <v>-3.2404257863037078E-3</v>
      </c>
    </row>
    <row r="16" spans="1:44" ht="14.5">
      <c r="A16" s="12" t="s">
        <v>96</v>
      </c>
      <c r="B16" s="13" t="s">
        <v>81</v>
      </c>
      <c r="C16" s="13">
        <v>464</v>
      </c>
      <c r="D16" s="13">
        <v>237</v>
      </c>
      <c r="E16" s="13">
        <v>77</v>
      </c>
      <c r="F16" s="13">
        <v>391</v>
      </c>
      <c r="G16" s="13">
        <v>190</v>
      </c>
      <c r="H16" s="13">
        <v>522</v>
      </c>
      <c r="I16" s="13">
        <v>300</v>
      </c>
      <c r="J16" s="13">
        <v>199</v>
      </c>
      <c r="K16" s="13">
        <v>222</v>
      </c>
      <c r="L16" s="13">
        <v>451</v>
      </c>
      <c r="M16" s="13">
        <v>571</v>
      </c>
      <c r="N16" s="13">
        <v>394</v>
      </c>
      <c r="O16" s="13">
        <v>219</v>
      </c>
      <c r="P16" s="13">
        <v>96</v>
      </c>
      <c r="Q16" s="13">
        <v>290</v>
      </c>
      <c r="R16" s="13">
        <v>258</v>
      </c>
      <c r="S16" s="13">
        <v>247</v>
      </c>
      <c r="T16" s="13">
        <v>631</v>
      </c>
      <c r="U16" s="13">
        <v>684</v>
      </c>
      <c r="V16" s="13">
        <v>35</v>
      </c>
      <c r="W16" s="13">
        <v>152</v>
      </c>
      <c r="X16" s="13">
        <v>207</v>
      </c>
      <c r="Y16" s="13">
        <v>564</v>
      </c>
      <c r="Z16" s="13">
        <v>801</v>
      </c>
      <c r="AA16" s="13">
        <v>391</v>
      </c>
      <c r="AB16" s="13">
        <v>639</v>
      </c>
      <c r="AC16" s="13">
        <v>720</v>
      </c>
      <c r="AD16" s="13">
        <v>148</v>
      </c>
      <c r="AE16" s="14">
        <v>124</v>
      </c>
      <c r="AF16" s="14">
        <v>1140</v>
      </c>
      <c r="AG16" s="13">
        <v>312</v>
      </c>
      <c r="AH16" s="14">
        <v>55</v>
      </c>
      <c r="AI16" s="13">
        <v>283</v>
      </c>
      <c r="AJ16" s="13">
        <f t="shared" si="3"/>
        <v>4613</v>
      </c>
      <c r="AK16" s="15">
        <f t="shared" si="0"/>
        <v>0.29753611971104232</v>
      </c>
      <c r="AL16" s="16">
        <v>122643</v>
      </c>
      <c r="AM16" s="15">
        <f t="shared" si="1"/>
        <v>0.20817469680124251</v>
      </c>
      <c r="AN16" s="17">
        <f t="shared" si="2"/>
        <v>8.9361422909799815E-2</v>
      </c>
    </row>
    <row r="17" spans="1:41" ht="14.5">
      <c r="A17" s="12" t="s">
        <v>97</v>
      </c>
      <c r="B17" s="13" t="s">
        <v>81</v>
      </c>
      <c r="C17" s="13">
        <v>12</v>
      </c>
      <c r="D17" s="13">
        <v>10</v>
      </c>
      <c r="E17" s="13">
        <v>21</v>
      </c>
      <c r="F17" s="13">
        <v>25</v>
      </c>
      <c r="G17" s="13">
        <v>36</v>
      </c>
      <c r="H17" s="13">
        <v>36</v>
      </c>
      <c r="I17" s="13">
        <v>33</v>
      </c>
      <c r="J17" s="13">
        <v>14</v>
      </c>
      <c r="K17" s="13">
        <v>18</v>
      </c>
      <c r="L17" s="13">
        <v>31</v>
      </c>
      <c r="M17" s="13">
        <v>32</v>
      </c>
      <c r="N17" s="13">
        <v>26</v>
      </c>
      <c r="O17" s="13">
        <v>12</v>
      </c>
      <c r="P17" s="13">
        <v>15</v>
      </c>
      <c r="Q17" s="13">
        <v>27</v>
      </c>
      <c r="R17" s="13">
        <v>31</v>
      </c>
      <c r="S17" s="13">
        <v>24</v>
      </c>
      <c r="T17" s="13">
        <v>14</v>
      </c>
      <c r="U17" s="13">
        <v>6</v>
      </c>
      <c r="V17" s="13">
        <v>2</v>
      </c>
      <c r="W17" s="13">
        <v>9</v>
      </c>
      <c r="X17" s="13">
        <v>2</v>
      </c>
      <c r="Y17" s="13">
        <v>5</v>
      </c>
      <c r="Z17" s="13">
        <v>8</v>
      </c>
      <c r="AA17" s="13">
        <v>9</v>
      </c>
      <c r="AB17" s="13">
        <v>7</v>
      </c>
      <c r="AC17" s="13">
        <v>14</v>
      </c>
      <c r="AD17" s="13">
        <v>10</v>
      </c>
      <c r="AE17" s="14">
        <v>11</v>
      </c>
      <c r="AF17" s="14">
        <v>9</v>
      </c>
      <c r="AG17" s="13">
        <v>8</v>
      </c>
      <c r="AH17" s="14">
        <v>13</v>
      </c>
      <c r="AI17" s="13">
        <v>12</v>
      </c>
      <c r="AJ17" s="13">
        <f t="shared" si="3"/>
        <v>101</v>
      </c>
      <c r="AK17" s="15">
        <f t="shared" si="0"/>
        <v>6.5144478844169247E-3</v>
      </c>
      <c r="AL17" s="16">
        <v>10179</v>
      </c>
      <c r="AM17" s="15">
        <f t="shared" si="1"/>
        <v>1.7277873492493233E-2</v>
      </c>
      <c r="AN17" s="17">
        <f t="shared" si="2"/>
        <v>-1.0763425608076308E-2</v>
      </c>
    </row>
    <row r="18" spans="1:41" ht="14.5">
      <c r="A18" s="12" t="s">
        <v>98</v>
      </c>
      <c r="B18" s="13" t="s">
        <v>81</v>
      </c>
      <c r="C18" s="13">
        <v>15</v>
      </c>
      <c r="D18" s="13">
        <v>15</v>
      </c>
      <c r="E18" s="13">
        <v>14</v>
      </c>
      <c r="F18" s="13">
        <v>37</v>
      </c>
      <c r="G18" s="13">
        <v>36</v>
      </c>
      <c r="H18" s="13">
        <v>32</v>
      </c>
      <c r="I18" s="13">
        <v>2</v>
      </c>
      <c r="J18" s="13">
        <v>40</v>
      </c>
      <c r="K18" s="13">
        <v>62</v>
      </c>
      <c r="L18" s="13">
        <v>90</v>
      </c>
      <c r="M18" s="13">
        <v>76</v>
      </c>
      <c r="N18" s="13">
        <v>66</v>
      </c>
      <c r="O18" s="13">
        <v>79</v>
      </c>
      <c r="P18" s="13">
        <v>115</v>
      </c>
      <c r="Q18" s="13">
        <v>114</v>
      </c>
      <c r="R18" s="13">
        <v>114</v>
      </c>
      <c r="S18" s="13">
        <v>94</v>
      </c>
      <c r="T18" s="13">
        <v>93</v>
      </c>
      <c r="U18" s="13">
        <v>74</v>
      </c>
      <c r="V18" s="13">
        <v>32</v>
      </c>
      <c r="W18" s="13">
        <v>63</v>
      </c>
      <c r="X18" s="13">
        <v>72</v>
      </c>
      <c r="Y18" s="13">
        <v>90</v>
      </c>
      <c r="Z18" s="13">
        <v>103</v>
      </c>
      <c r="AA18" s="13">
        <v>163</v>
      </c>
      <c r="AB18" s="13">
        <v>91</v>
      </c>
      <c r="AC18" s="13">
        <v>66</v>
      </c>
      <c r="AD18" s="13">
        <v>159</v>
      </c>
      <c r="AE18" s="14">
        <v>194</v>
      </c>
      <c r="AF18" s="14">
        <v>55</v>
      </c>
      <c r="AG18" s="13">
        <v>88</v>
      </c>
      <c r="AH18" s="14">
        <v>77</v>
      </c>
      <c r="AI18" s="13">
        <v>84</v>
      </c>
      <c r="AJ18" s="13">
        <f t="shared" si="3"/>
        <v>1080</v>
      </c>
      <c r="AK18" s="15">
        <f t="shared" si="0"/>
        <v>6.9659442724458204E-2</v>
      </c>
      <c r="AL18" s="16">
        <v>26391</v>
      </c>
      <c r="AM18" s="15">
        <f t="shared" si="1"/>
        <v>4.4796184236210713E-2</v>
      </c>
      <c r="AN18" s="17">
        <f t="shared" si="2"/>
        <v>2.486325848824749E-2</v>
      </c>
    </row>
    <row r="19" spans="1:41" ht="14.5">
      <c r="A19" s="12" t="s">
        <v>99</v>
      </c>
      <c r="B19" s="13" t="s">
        <v>81</v>
      </c>
      <c r="C19" s="13">
        <v>21</v>
      </c>
      <c r="D19" s="13">
        <v>33</v>
      </c>
      <c r="E19" s="13">
        <v>31</v>
      </c>
      <c r="F19" s="13">
        <v>34</v>
      </c>
      <c r="G19" s="13">
        <v>41</v>
      </c>
      <c r="H19" s="13">
        <v>153</v>
      </c>
      <c r="I19" s="13">
        <v>88</v>
      </c>
      <c r="J19" s="13">
        <v>42</v>
      </c>
      <c r="K19" s="13">
        <v>44</v>
      </c>
      <c r="L19" s="13">
        <v>40</v>
      </c>
      <c r="M19" s="13">
        <v>44</v>
      </c>
      <c r="N19" s="13">
        <v>22</v>
      </c>
      <c r="O19" s="13">
        <v>24</v>
      </c>
      <c r="P19" s="13">
        <v>32</v>
      </c>
      <c r="Q19" s="13">
        <v>37</v>
      </c>
      <c r="R19" s="13">
        <v>31</v>
      </c>
      <c r="S19" s="13">
        <v>22</v>
      </c>
      <c r="T19" s="13">
        <v>27</v>
      </c>
      <c r="U19" s="13">
        <v>18</v>
      </c>
      <c r="V19" s="13">
        <v>7</v>
      </c>
      <c r="W19" s="13">
        <v>106</v>
      </c>
      <c r="X19" s="13">
        <v>11</v>
      </c>
      <c r="Y19" s="13">
        <v>8</v>
      </c>
      <c r="Z19" s="13">
        <v>22</v>
      </c>
      <c r="AA19" s="13">
        <v>25</v>
      </c>
      <c r="AB19" s="13">
        <v>9</v>
      </c>
      <c r="AC19" s="13">
        <v>9</v>
      </c>
      <c r="AD19" s="13">
        <v>7</v>
      </c>
      <c r="AE19" s="14">
        <v>5</v>
      </c>
      <c r="AF19" s="14">
        <v>2</v>
      </c>
      <c r="AG19" s="13">
        <v>8</v>
      </c>
      <c r="AH19" s="14">
        <v>54</v>
      </c>
      <c r="AI19" s="13">
        <v>187</v>
      </c>
      <c r="AJ19" s="13">
        <f t="shared" si="3"/>
        <v>328</v>
      </c>
      <c r="AK19" s="15">
        <f t="shared" si="0"/>
        <v>2.1155830753353973E-2</v>
      </c>
      <c r="AL19" s="16">
        <v>18062</v>
      </c>
      <c r="AM19" s="15">
        <f t="shared" si="1"/>
        <v>3.0658507812301086E-2</v>
      </c>
      <c r="AN19" s="17">
        <f t="shared" si="2"/>
        <v>-9.5026770589471121E-3</v>
      </c>
    </row>
    <row r="20" spans="1:41" ht="14.5">
      <c r="A20" s="19" t="s">
        <v>100</v>
      </c>
      <c r="B20" s="20"/>
      <c r="C20" s="20">
        <f>SUM(C2:C19)</f>
        <v>1385</v>
      </c>
      <c r="D20" s="20">
        <f t="shared" ref="D20:AI20" si="4">SUM(D2:D19)</f>
        <v>1006</v>
      </c>
      <c r="E20" s="20">
        <f t="shared" si="4"/>
        <v>1070</v>
      </c>
      <c r="F20" s="20">
        <f t="shared" si="4"/>
        <v>1444</v>
      </c>
      <c r="G20" s="20">
        <f t="shared" si="4"/>
        <v>1467</v>
      </c>
      <c r="H20" s="20">
        <f t="shared" si="4"/>
        <v>1709</v>
      </c>
      <c r="I20" s="20">
        <f t="shared" si="4"/>
        <v>1328</v>
      </c>
      <c r="J20" s="20">
        <f t="shared" si="4"/>
        <v>1497</v>
      </c>
      <c r="K20" s="20">
        <f t="shared" si="4"/>
        <v>2260</v>
      </c>
      <c r="L20" s="20">
        <f t="shared" si="4"/>
        <v>1983</v>
      </c>
      <c r="M20" s="20">
        <f t="shared" si="4"/>
        <v>1957</v>
      </c>
      <c r="N20" s="20">
        <f t="shared" si="4"/>
        <v>1884</v>
      </c>
      <c r="O20" s="20">
        <f t="shared" si="4"/>
        <v>1564</v>
      </c>
      <c r="P20" s="20">
        <f t="shared" si="4"/>
        <v>1588</v>
      </c>
      <c r="Q20" s="20">
        <f t="shared" si="4"/>
        <v>2031</v>
      </c>
      <c r="R20" s="20">
        <f t="shared" si="4"/>
        <v>2224</v>
      </c>
      <c r="S20" s="20">
        <f t="shared" si="4"/>
        <v>1493</v>
      </c>
      <c r="T20" s="20">
        <f t="shared" si="4"/>
        <v>1782</v>
      </c>
      <c r="U20" s="20">
        <f t="shared" si="4"/>
        <v>1460</v>
      </c>
      <c r="V20" s="20">
        <f t="shared" si="4"/>
        <v>1016</v>
      </c>
      <c r="W20" s="20">
        <f t="shared" si="4"/>
        <v>757</v>
      </c>
      <c r="X20" s="20">
        <f t="shared" si="4"/>
        <v>711</v>
      </c>
      <c r="Y20" s="20">
        <f t="shared" si="4"/>
        <v>1610</v>
      </c>
      <c r="Z20" s="20">
        <f t="shared" si="4"/>
        <v>1916</v>
      </c>
      <c r="AA20" s="20">
        <f t="shared" si="4"/>
        <v>1592</v>
      </c>
      <c r="AB20" s="20">
        <f t="shared" si="4"/>
        <v>2157</v>
      </c>
      <c r="AC20" s="20">
        <f t="shared" si="4"/>
        <v>1529</v>
      </c>
      <c r="AD20" s="20">
        <f t="shared" si="4"/>
        <v>1424</v>
      </c>
      <c r="AE20" s="20">
        <f t="shared" si="4"/>
        <v>820</v>
      </c>
      <c r="AF20" s="20">
        <f t="shared" si="4"/>
        <v>1860</v>
      </c>
      <c r="AG20" s="20">
        <f t="shared" si="4"/>
        <v>1269</v>
      </c>
      <c r="AH20" s="20">
        <f t="shared" si="4"/>
        <v>1032</v>
      </c>
      <c r="AI20" s="20">
        <f t="shared" si="4"/>
        <v>1905</v>
      </c>
      <c r="AJ20" s="13">
        <f>SUM(AJ2:AJ19)</f>
        <v>15504</v>
      </c>
      <c r="AK20" s="15">
        <f>SUM(AK2:AK19)</f>
        <v>1</v>
      </c>
      <c r="AL20" s="21">
        <v>589135</v>
      </c>
      <c r="AO20" s="13">
        <f>AVERAGE(C20:AI20)</f>
        <v>1537.2727272727273</v>
      </c>
    </row>
    <row r="21" spans="1:41" ht="14.5">
      <c r="A21" s="12" t="s">
        <v>101</v>
      </c>
      <c r="D21" s="18">
        <f>((D20-C20)/C20)</f>
        <v>-0.27364620938628159</v>
      </c>
      <c r="E21" s="18">
        <f t="shared" ref="E21:AI21" si="5">((E20-D20)/D20)</f>
        <v>6.3618290258449298E-2</v>
      </c>
      <c r="F21" s="18">
        <f t="shared" si="5"/>
        <v>0.34953271028037386</v>
      </c>
      <c r="G21" s="18">
        <f t="shared" si="5"/>
        <v>1.5927977839335181E-2</v>
      </c>
      <c r="H21" s="18">
        <f t="shared" si="5"/>
        <v>0.16496250852079072</v>
      </c>
      <c r="I21" s="18">
        <f t="shared" si="5"/>
        <v>-0.22293739028671739</v>
      </c>
      <c r="J21" s="18">
        <f t="shared" si="5"/>
        <v>0.12725903614457831</v>
      </c>
      <c r="K21" s="18">
        <f t="shared" si="5"/>
        <v>0.50968603874415497</v>
      </c>
      <c r="L21" s="18">
        <f t="shared" si="5"/>
        <v>-0.12256637168141593</v>
      </c>
      <c r="M21" s="18">
        <f t="shared" si="5"/>
        <v>-1.3111447302067574E-2</v>
      </c>
      <c r="N21" s="18">
        <f t="shared" si="5"/>
        <v>-3.7301992846193149E-2</v>
      </c>
      <c r="O21" s="18">
        <f t="shared" si="5"/>
        <v>-0.16985138004246284</v>
      </c>
      <c r="P21" s="18">
        <f t="shared" si="5"/>
        <v>1.5345268542199489E-2</v>
      </c>
      <c r="Q21" s="18">
        <f t="shared" si="5"/>
        <v>0.27896725440806047</v>
      </c>
      <c r="R21" s="18">
        <f t="shared" si="5"/>
        <v>9.5027080256031515E-2</v>
      </c>
      <c r="S21" s="18">
        <f t="shared" si="5"/>
        <v>-0.32868705035971224</v>
      </c>
      <c r="T21" s="18">
        <f t="shared" si="5"/>
        <v>0.19356999330207636</v>
      </c>
      <c r="U21" s="18">
        <f t="shared" si="5"/>
        <v>-0.18069584736251404</v>
      </c>
      <c r="V21" s="18">
        <f t="shared" si="5"/>
        <v>-0.30410958904109592</v>
      </c>
      <c r="W21" s="18">
        <f t="shared" si="5"/>
        <v>-0.25492125984251968</v>
      </c>
      <c r="X21" s="18">
        <f t="shared" si="5"/>
        <v>-6.0766182298546897E-2</v>
      </c>
      <c r="Y21" s="18">
        <f t="shared" si="5"/>
        <v>1.2644163150492265</v>
      </c>
      <c r="Z21" s="18">
        <f t="shared" si="5"/>
        <v>0.19006211180124225</v>
      </c>
      <c r="AA21" s="18">
        <f t="shared" si="5"/>
        <v>-0.16910229645093947</v>
      </c>
      <c r="AB21" s="18">
        <f t="shared" si="5"/>
        <v>0.35489949748743721</v>
      </c>
      <c r="AC21" s="18">
        <f t="shared" si="5"/>
        <v>-0.29114510894761242</v>
      </c>
      <c r="AD21" s="18">
        <f t="shared" si="5"/>
        <v>-6.8672334859385217E-2</v>
      </c>
      <c r="AE21" s="18">
        <f t="shared" si="5"/>
        <v>-0.4241573033707865</v>
      </c>
      <c r="AF21" s="18">
        <f t="shared" si="5"/>
        <v>1.2682926829268293</v>
      </c>
      <c r="AG21" s="18">
        <f t="shared" si="5"/>
        <v>-0.31774193548387097</v>
      </c>
      <c r="AH21" s="18">
        <f t="shared" si="5"/>
        <v>-0.1867612293144208</v>
      </c>
      <c r="AI21" s="18">
        <f t="shared" si="5"/>
        <v>0.84593023255813948</v>
      </c>
      <c r="AJ21" s="13">
        <f>AJ16+AJ12+AJ5</f>
        <v>9184</v>
      </c>
      <c r="AK21" s="15">
        <f>AK16+AK12+AK5</f>
        <v>0.59236326109391124</v>
      </c>
      <c r="AL21" s="22">
        <f>AL5+AL12+AL16</f>
        <v>289139</v>
      </c>
      <c r="AM21" s="15">
        <f>AM5+AM12+AM16</f>
        <v>0.49078564335848324</v>
      </c>
    </row>
  </sheetData>
  <conditionalFormatting sqref="AN2:AN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BB7DD-0288-4CDD-9085-7203E051D8D8}">
  <dimension ref="A1:U172"/>
  <sheetViews>
    <sheetView showGridLines="0" workbookViewId="0">
      <selection activeCell="V7" sqref="V7"/>
    </sheetView>
  </sheetViews>
  <sheetFormatPr defaultColWidth="9.1796875" defaultRowHeight="12.5"/>
  <cols>
    <col min="1" max="1" width="15.54296875" style="13" customWidth="1"/>
    <col min="2" max="2" width="15.1796875" style="13" customWidth="1"/>
    <col min="3" max="3" width="13.7265625" style="13" customWidth="1"/>
    <col min="4" max="5" width="9.1796875" style="13"/>
    <col min="6" max="6" width="23.54296875" style="13" customWidth="1"/>
    <col min="7" max="7" width="15.81640625" style="13" customWidth="1"/>
    <col min="8" max="14" width="9.1796875" style="13"/>
    <col min="15" max="15" width="17.81640625" style="13" customWidth="1"/>
    <col min="16" max="19" width="9.1796875" style="13"/>
    <col min="20" max="20" width="11.54296875" style="13" customWidth="1"/>
    <col min="21" max="16384" width="9.1796875" style="13"/>
  </cols>
  <sheetData>
    <row r="1" spans="1:20">
      <c r="A1" s="62" t="s">
        <v>102</v>
      </c>
      <c r="B1" s="63"/>
      <c r="C1" s="63"/>
    </row>
    <row r="3" spans="1:20" ht="29">
      <c r="A3" s="34" t="s">
        <v>103</v>
      </c>
      <c r="B3" s="35" t="s">
        <v>104</v>
      </c>
      <c r="C3" s="35" t="s">
        <v>105</v>
      </c>
      <c r="F3" s="34" t="s">
        <v>103</v>
      </c>
      <c r="G3" s="34" t="s">
        <v>104</v>
      </c>
      <c r="H3" s="34" t="s">
        <v>105</v>
      </c>
      <c r="I3" s="34" t="s">
        <v>106</v>
      </c>
      <c r="O3" s="34"/>
      <c r="P3" s="34"/>
      <c r="Q3" s="34"/>
      <c r="R3" s="34"/>
      <c r="S3" s="34"/>
      <c r="T3" s="34"/>
    </row>
    <row r="4" spans="1:20" ht="14.5">
      <c r="A4" s="24" t="s">
        <v>107</v>
      </c>
      <c r="B4" s="24">
        <v>68</v>
      </c>
      <c r="C4" s="24">
        <v>8</v>
      </c>
      <c r="E4" s="13">
        <v>1</v>
      </c>
      <c r="F4" s="24" t="s">
        <v>80</v>
      </c>
      <c r="G4" s="24">
        <v>277</v>
      </c>
      <c r="H4" s="24">
        <v>36</v>
      </c>
      <c r="I4" s="25">
        <f t="shared" ref="I4:I21" si="0">G4/H4</f>
        <v>7.6944444444444446</v>
      </c>
      <c r="O4" s="24"/>
      <c r="P4" s="24"/>
      <c r="Q4" s="24"/>
      <c r="S4" s="25"/>
      <c r="T4" s="26"/>
    </row>
    <row r="5" spans="1:20" ht="14.5">
      <c r="A5" s="24" t="s">
        <v>108</v>
      </c>
      <c r="B5" s="24">
        <v>365</v>
      </c>
      <c r="C5" s="24">
        <v>57</v>
      </c>
      <c r="E5" s="13">
        <v>2</v>
      </c>
      <c r="F5" s="24" t="s">
        <v>82</v>
      </c>
      <c r="G5" s="24">
        <v>22</v>
      </c>
      <c r="H5" s="24">
        <v>2</v>
      </c>
      <c r="I5" s="25">
        <f t="shared" si="0"/>
        <v>11</v>
      </c>
      <c r="O5" s="24"/>
      <c r="P5" s="24"/>
      <c r="Q5" s="24"/>
      <c r="S5" s="25"/>
      <c r="T5" s="26"/>
    </row>
    <row r="6" spans="1:20" ht="14.5">
      <c r="A6" s="24" t="s">
        <v>109</v>
      </c>
      <c r="B6" s="24">
        <v>112</v>
      </c>
      <c r="C6" s="24">
        <v>12</v>
      </c>
      <c r="E6" s="13">
        <v>3</v>
      </c>
      <c r="F6" s="24" t="s">
        <v>84</v>
      </c>
      <c r="G6" s="24">
        <v>519</v>
      </c>
      <c r="H6" s="24">
        <v>53</v>
      </c>
      <c r="I6" s="25">
        <f t="shared" si="0"/>
        <v>9.7924528301886795</v>
      </c>
      <c r="O6" s="24"/>
      <c r="P6" s="24"/>
      <c r="Q6" s="24"/>
      <c r="S6" s="25"/>
      <c r="T6" s="26"/>
    </row>
    <row r="7" spans="1:20" ht="14.5">
      <c r="A7" s="24" t="s">
        <v>110</v>
      </c>
      <c r="B7" s="24">
        <v>175</v>
      </c>
      <c r="C7" s="24">
        <v>23</v>
      </c>
      <c r="E7" s="13">
        <v>4</v>
      </c>
      <c r="F7" s="24" t="s">
        <v>85</v>
      </c>
      <c r="G7" s="24">
        <v>2163</v>
      </c>
      <c r="H7" s="24">
        <v>144</v>
      </c>
      <c r="I7" s="25">
        <f t="shared" si="0"/>
        <v>15.020833333333334</v>
      </c>
      <c r="O7" s="24"/>
      <c r="P7" s="24"/>
      <c r="Q7" s="24"/>
      <c r="S7" s="25"/>
      <c r="T7" s="26"/>
    </row>
    <row r="8" spans="1:20" ht="14.5">
      <c r="A8" s="24" t="s">
        <v>111</v>
      </c>
      <c r="B8" s="24">
        <v>59</v>
      </c>
      <c r="C8" s="24">
        <v>6</v>
      </c>
      <c r="E8" s="13">
        <v>5</v>
      </c>
      <c r="F8" s="24" t="s">
        <v>86</v>
      </c>
      <c r="G8" s="24">
        <v>442</v>
      </c>
      <c r="H8" s="24">
        <v>18</v>
      </c>
      <c r="I8" s="25">
        <f t="shared" si="0"/>
        <v>24.555555555555557</v>
      </c>
      <c r="O8" s="24"/>
      <c r="P8" s="24"/>
      <c r="Q8" s="24"/>
      <c r="S8" s="25"/>
      <c r="T8" s="26"/>
    </row>
    <row r="9" spans="1:20" ht="14.5">
      <c r="A9" s="24" t="s">
        <v>112</v>
      </c>
      <c r="B9" s="24">
        <v>165</v>
      </c>
      <c r="C9" s="24">
        <v>21</v>
      </c>
      <c r="E9" s="13">
        <v>6</v>
      </c>
      <c r="F9" s="24" t="s">
        <v>87</v>
      </c>
      <c r="G9" s="24">
        <v>399</v>
      </c>
      <c r="H9" s="24">
        <v>24</v>
      </c>
      <c r="I9" s="25">
        <f t="shared" si="0"/>
        <v>16.625</v>
      </c>
      <c r="O9" s="24"/>
      <c r="P9" s="24"/>
      <c r="Q9" s="24"/>
      <c r="S9" s="25"/>
      <c r="T9" s="26"/>
    </row>
    <row r="10" spans="1:20" ht="14.5">
      <c r="A10" s="24" t="s">
        <v>113</v>
      </c>
      <c r="B10" s="24">
        <v>397</v>
      </c>
      <c r="C10" s="24">
        <v>48</v>
      </c>
      <c r="E10" s="13">
        <v>7</v>
      </c>
      <c r="F10" s="24" t="s">
        <v>88</v>
      </c>
      <c r="G10" s="24">
        <v>388</v>
      </c>
      <c r="H10" s="24">
        <v>14</v>
      </c>
      <c r="I10" s="25">
        <f t="shared" si="0"/>
        <v>27.714285714285715</v>
      </c>
      <c r="O10" s="24"/>
      <c r="P10" s="24"/>
      <c r="Q10" s="24"/>
      <c r="S10" s="25"/>
      <c r="T10" s="26"/>
    </row>
    <row r="11" spans="1:20" ht="14.5">
      <c r="A11" s="24" t="s">
        <v>114</v>
      </c>
      <c r="B11" s="24">
        <v>155</v>
      </c>
      <c r="C11" s="24">
        <v>20</v>
      </c>
      <c r="E11" s="13">
        <v>8</v>
      </c>
      <c r="F11" s="24" t="s">
        <v>89</v>
      </c>
      <c r="G11" s="24">
        <v>283</v>
      </c>
      <c r="H11" s="24">
        <v>32</v>
      </c>
      <c r="I11" s="25">
        <f t="shared" si="0"/>
        <v>8.84375</v>
      </c>
      <c r="O11" s="24"/>
      <c r="P11" s="24"/>
      <c r="Q11" s="24"/>
      <c r="S11" s="25"/>
      <c r="T11" s="26"/>
    </row>
    <row r="12" spans="1:20" ht="14.5">
      <c r="A12" s="24" t="s">
        <v>80</v>
      </c>
      <c r="B12" s="24">
        <v>277</v>
      </c>
      <c r="C12" s="24">
        <v>36</v>
      </c>
      <c r="E12" s="13">
        <v>9</v>
      </c>
      <c r="F12" s="24" t="s">
        <v>90</v>
      </c>
      <c r="G12" s="24">
        <v>1304</v>
      </c>
      <c r="H12" s="24">
        <v>79</v>
      </c>
      <c r="I12" s="25">
        <f t="shared" si="0"/>
        <v>16.50632911392405</v>
      </c>
      <c r="O12" s="24"/>
      <c r="P12" s="24"/>
      <c r="Q12" s="24"/>
      <c r="S12" s="25"/>
      <c r="T12" s="26"/>
    </row>
    <row r="13" spans="1:20" ht="14.5">
      <c r="A13" s="24" t="s">
        <v>115</v>
      </c>
      <c r="B13" s="24">
        <v>94</v>
      </c>
      <c r="C13" s="24">
        <v>10</v>
      </c>
      <c r="E13" s="13">
        <v>10</v>
      </c>
      <c r="F13" s="24" t="s">
        <v>91</v>
      </c>
      <c r="G13" s="24">
        <v>876</v>
      </c>
      <c r="H13" s="24">
        <v>68</v>
      </c>
      <c r="I13" s="25">
        <f t="shared" si="0"/>
        <v>12.882352941176471</v>
      </c>
      <c r="O13" s="24"/>
      <c r="P13" s="24"/>
      <c r="Q13" s="24"/>
      <c r="S13" s="25"/>
      <c r="T13" s="26"/>
    </row>
    <row r="14" spans="1:20" ht="14.5">
      <c r="A14" s="24" t="s">
        <v>116</v>
      </c>
      <c r="B14" s="24">
        <v>812</v>
      </c>
      <c r="C14" s="24">
        <v>107</v>
      </c>
      <c r="E14" s="13">
        <v>11</v>
      </c>
      <c r="F14" s="24" t="s">
        <v>92</v>
      </c>
      <c r="G14" s="24">
        <v>1181</v>
      </c>
      <c r="H14" s="24">
        <v>126</v>
      </c>
      <c r="I14" s="25">
        <f t="shared" si="0"/>
        <v>9.3730158730158735</v>
      </c>
      <c r="O14" s="24"/>
      <c r="P14" s="24"/>
      <c r="Q14" s="24"/>
      <c r="S14" s="25"/>
      <c r="T14" s="26"/>
    </row>
    <row r="15" spans="1:20" ht="14.5">
      <c r="A15" s="24" t="s">
        <v>117</v>
      </c>
      <c r="B15" s="24">
        <v>423</v>
      </c>
      <c r="C15" s="24">
        <v>18</v>
      </c>
      <c r="E15" s="13">
        <v>12</v>
      </c>
      <c r="F15" s="24" t="s">
        <v>93</v>
      </c>
      <c r="G15" s="24">
        <v>192</v>
      </c>
      <c r="H15" s="24">
        <v>16</v>
      </c>
      <c r="I15" s="25">
        <f t="shared" si="0"/>
        <v>12</v>
      </c>
      <c r="O15" s="24"/>
      <c r="P15" s="24"/>
      <c r="Q15" s="24"/>
      <c r="S15" s="25"/>
      <c r="T15" s="26"/>
    </row>
    <row r="16" spans="1:20" ht="14.5">
      <c r="A16" s="24" t="s">
        <v>118</v>
      </c>
      <c r="B16" s="24">
        <v>0</v>
      </c>
      <c r="C16" s="24">
        <v>0</v>
      </c>
      <c r="E16" s="13">
        <v>13</v>
      </c>
      <c r="F16" s="24" t="s">
        <v>94</v>
      </c>
      <c r="G16" s="24">
        <v>250</v>
      </c>
      <c r="H16" s="24">
        <v>20</v>
      </c>
      <c r="I16" s="25">
        <f t="shared" si="0"/>
        <v>12.5</v>
      </c>
      <c r="O16" s="24"/>
      <c r="P16" s="24"/>
      <c r="Q16" s="24"/>
      <c r="S16" s="25"/>
      <c r="T16" s="26"/>
    </row>
    <row r="17" spans="1:21" ht="14.5">
      <c r="A17" s="24" t="s">
        <v>119</v>
      </c>
      <c r="B17" s="24">
        <v>589</v>
      </c>
      <c r="C17" s="24">
        <v>70</v>
      </c>
      <c r="E17" s="13">
        <v>14</v>
      </c>
      <c r="F17" s="24" t="s">
        <v>95</v>
      </c>
      <c r="G17" s="24">
        <v>91</v>
      </c>
      <c r="H17" s="24">
        <v>6</v>
      </c>
      <c r="I17" s="25">
        <f t="shared" si="0"/>
        <v>15.166666666666666</v>
      </c>
      <c r="O17" s="24"/>
      <c r="P17" s="24"/>
      <c r="Q17" s="24"/>
      <c r="S17" s="25"/>
      <c r="T17" s="26"/>
    </row>
    <row r="18" spans="1:21" ht="14.5">
      <c r="A18" s="24" t="s">
        <v>120</v>
      </c>
      <c r="B18" s="24">
        <v>2548</v>
      </c>
      <c r="C18" s="24">
        <v>369</v>
      </c>
      <c r="E18" s="13">
        <v>15</v>
      </c>
      <c r="F18" s="24" t="s">
        <v>96</v>
      </c>
      <c r="G18" s="24">
        <v>1027</v>
      </c>
      <c r="H18" s="24">
        <v>110</v>
      </c>
      <c r="I18" s="25">
        <f t="shared" si="0"/>
        <v>9.336363636363636</v>
      </c>
      <c r="O18" s="24"/>
      <c r="P18" s="24"/>
      <c r="Q18" s="24"/>
      <c r="S18" s="25"/>
      <c r="T18" s="26"/>
    </row>
    <row r="19" spans="1:21" ht="14.5">
      <c r="A19" s="24" t="s">
        <v>82</v>
      </c>
      <c r="B19" s="24">
        <v>22</v>
      </c>
      <c r="C19" s="24">
        <v>2</v>
      </c>
      <c r="E19" s="13">
        <v>16</v>
      </c>
      <c r="F19" s="24" t="s">
        <v>97</v>
      </c>
      <c r="G19" s="24">
        <v>191</v>
      </c>
      <c r="H19" s="24">
        <v>12</v>
      </c>
      <c r="I19" s="25">
        <f t="shared" si="0"/>
        <v>15.916666666666666</v>
      </c>
      <c r="O19" s="24"/>
      <c r="P19" s="24"/>
      <c r="Q19" s="24"/>
      <c r="S19" s="25"/>
      <c r="T19" s="26"/>
    </row>
    <row r="20" spans="1:21" ht="14.5">
      <c r="A20" s="24" t="s">
        <v>121</v>
      </c>
      <c r="B20" s="24">
        <v>1622</v>
      </c>
      <c r="C20" s="24">
        <v>145</v>
      </c>
      <c r="E20" s="13">
        <v>17</v>
      </c>
      <c r="F20" s="24" t="s">
        <v>98</v>
      </c>
      <c r="G20" s="24">
        <v>699</v>
      </c>
      <c r="H20" s="24">
        <v>31</v>
      </c>
      <c r="I20" s="25">
        <f t="shared" si="0"/>
        <v>22.548387096774192</v>
      </c>
      <c r="O20" s="24"/>
      <c r="P20" s="24"/>
      <c r="Q20" s="24"/>
      <c r="S20" s="25"/>
      <c r="T20" s="26"/>
    </row>
    <row r="21" spans="1:21" ht="14.5">
      <c r="A21" s="24" t="s">
        <v>84</v>
      </c>
      <c r="B21" s="24">
        <v>519</v>
      </c>
      <c r="C21" s="24">
        <v>53</v>
      </c>
      <c r="E21" s="13">
        <v>18</v>
      </c>
      <c r="F21" s="24" t="s">
        <v>99</v>
      </c>
      <c r="G21" s="24">
        <v>152</v>
      </c>
      <c r="H21" s="24">
        <v>11</v>
      </c>
      <c r="I21" s="25">
        <f t="shared" si="0"/>
        <v>13.818181818181818</v>
      </c>
      <c r="O21" s="24"/>
      <c r="P21" s="24"/>
      <c r="Q21" s="24"/>
      <c r="S21" s="25"/>
      <c r="T21" s="26"/>
    </row>
    <row r="22" spans="1:21" ht="14.5">
      <c r="A22" s="24" t="s">
        <v>122</v>
      </c>
      <c r="B22" s="24">
        <v>256</v>
      </c>
      <c r="C22" s="24">
        <v>34</v>
      </c>
      <c r="F22" s="27"/>
      <c r="G22" s="13">
        <f>SUM(G4:G21)</f>
        <v>10456</v>
      </c>
      <c r="I22" s="36">
        <f>AVERAGE(I4:I21)</f>
        <v>14.516349205032059</v>
      </c>
      <c r="J22" s="29"/>
      <c r="O22" s="24"/>
      <c r="P22" s="24"/>
      <c r="Q22" s="24"/>
      <c r="S22" s="25"/>
      <c r="T22" s="26"/>
    </row>
    <row r="23" spans="1:21" ht="15.5">
      <c r="A23" s="24" t="s">
        <v>123</v>
      </c>
      <c r="B23" s="24">
        <v>99</v>
      </c>
      <c r="C23" s="24">
        <v>12</v>
      </c>
      <c r="G23" s="13">
        <f>G22/1000</f>
        <v>10.456</v>
      </c>
      <c r="J23" s="31"/>
      <c r="O23" s="24"/>
      <c r="P23" s="24"/>
      <c r="Q23" s="24"/>
      <c r="S23" s="25"/>
      <c r="T23" s="26"/>
    </row>
    <row r="24" spans="1:21" ht="16.5">
      <c r="A24" s="24" t="s">
        <v>124</v>
      </c>
      <c r="B24" s="24">
        <v>252</v>
      </c>
      <c r="C24" s="24">
        <v>13</v>
      </c>
      <c r="J24" s="32"/>
      <c r="K24" s="33"/>
      <c r="O24" s="24"/>
      <c r="P24" s="24"/>
      <c r="Q24" s="24"/>
      <c r="S24" s="25"/>
      <c r="T24" s="26"/>
    </row>
    <row r="25" spans="1:21" ht="14.5">
      <c r="A25" s="24" t="s">
        <v>125</v>
      </c>
      <c r="B25" s="24">
        <v>156</v>
      </c>
      <c r="C25" s="24">
        <v>18</v>
      </c>
      <c r="O25" s="24"/>
      <c r="P25" s="24"/>
      <c r="Q25" s="24"/>
      <c r="S25" s="25"/>
      <c r="T25" s="26"/>
    </row>
    <row r="26" spans="1:21" ht="14.5">
      <c r="A26" s="24" t="s">
        <v>126</v>
      </c>
      <c r="B26" s="24">
        <v>128</v>
      </c>
      <c r="C26" s="24">
        <v>12</v>
      </c>
      <c r="O26" s="24"/>
      <c r="P26" s="24"/>
      <c r="Q26" s="24"/>
      <c r="S26" s="25"/>
      <c r="T26" s="26"/>
    </row>
    <row r="27" spans="1:21" ht="14.5">
      <c r="A27" s="24" t="s">
        <v>127</v>
      </c>
      <c r="B27" s="24">
        <v>47</v>
      </c>
      <c r="C27" s="24">
        <v>5</v>
      </c>
      <c r="O27" s="24"/>
      <c r="P27" s="24"/>
      <c r="Q27" s="24"/>
      <c r="S27" s="25"/>
      <c r="T27" s="26"/>
    </row>
    <row r="28" spans="1:21" ht="14.5">
      <c r="A28" s="24" t="s">
        <v>128</v>
      </c>
      <c r="B28" s="24">
        <v>930</v>
      </c>
      <c r="C28" s="24">
        <v>76</v>
      </c>
      <c r="O28" s="24"/>
      <c r="P28" s="24"/>
      <c r="Q28" s="24"/>
      <c r="S28" s="25"/>
      <c r="T28" s="26"/>
    </row>
    <row r="29" spans="1:21" ht="14.5">
      <c r="A29" s="24" t="s">
        <v>129</v>
      </c>
      <c r="B29" s="24">
        <v>181</v>
      </c>
      <c r="C29" s="24">
        <v>22</v>
      </c>
      <c r="T29" s="28"/>
      <c r="U29" s="29"/>
    </row>
    <row r="30" spans="1:21" ht="15.5">
      <c r="A30" s="24" t="s">
        <v>130</v>
      </c>
      <c r="B30" s="24">
        <v>359</v>
      </c>
      <c r="C30" s="24">
        <v>35</v>
      </c>
      <c r="T30" s="30"/>
    </row>
    <row r="31" spans="1:21" ht="14.5">
      <c r="A31" s="24" t="s">
        <v>131</v>
      </c>
      <c r="B31" s="24">
        <v>362</v>
      </c>
      <c r="C31" s="24">
        <v>43</v>
      </c>
    </row>
    <row r="32" spans="1:21" ht="14.5">
      <c r="A32" s="24" t="s">
        <v>132</v>
      </c>
      <c r="B32" s="24">
        <v>36</v>
      </c>
      <c r="C32" s="24">
        <v>4</v>
      </c>
    </row>
    <row r="33" spans="1:3" ht="14.5">
      <c r="A33" s="24" t="s">
        <v>133</v>
      </c>
      <c r="B33" s="24">
        <v>97</v>
      </c>
      <c r="C33" s="24">
        <v>11</v>
      </c>
    </row>
    <row r="34" spans="1:3" ht="14.5">
      <c r="A34" s="24" t="s">
        <v>134</v>
      </c>
      <c r="B34" s="24">
        <v>33</v>
      </c>
      <c r="C34" s="24">
        <v>3</v>
      </c>
    </row>
    <row r="35" spans="1:3" ht="14.5">
      <c r="A35" s="24" t="s">
        <v>135</v>
      </c>
      <c r="B35" s="24">
        <v>270</v>
      </c>
      <c r="C35" s="24">
        <v>32</v>
      </c>
    </row>
    <row r="36" spans="1:3" ht="14.5">
      <c r="A36" s="24" t="s">
        <v>136</v>
      </c>
      <c r="B36" s="24">
        <v>262</v>
      </c>
      <c r="C36" s="24">
        <v>41</v>
      </c>
    </row>
    <row r="37" spans="1:3" ht="14.5">
      <c r="A37" s="24" t="s">
        <v>85</v>
      </c>
      <c r="B37" s="24">
        <v>2163</v>
      </c>
      <c r="C37" s="24">
        <v>144</v>
      </c>
    </row>
    <row r="38" spans="1:3" ht="14.5">
      <c r="A38" s="24" t="s">
        <v>86</v>
      </c>
      <c r="B38" s="24">
        <v>442</v>
      </c>
      <c r="C38" s="24">
        <v>18</v>
      </c>
    </row>
    <row r="39" spans="1:3" ht="14.5">
      <c r="A39" s="24" t="s">
        <v>137</v>
      </c>
      <c r="B39" s="24">
        <v>66</v>
      </c>
      <c r="C39" s="24">
        <v>9</v>
      </c>
    </row>
    <row r="40" spans="1:3" ht="14.5">
      <c r="A40" s="24" t="s">
        <v>138</v>
      </c>
      <c r="B40" s="24">
        <v>1193</v>
      </c>
      <c r="C40" s="24">
        <v>37</v>
      </c>
    </row>
    <row r="41" spans="1:3" ht="14.5">
      <c r="A41" s="24" t="s">
        <v>139</v>
      </c>
      <c r="B41" s="24">
        <v>352</v>
      </c>
      <c r="C41" s="24">
        <v>42</v>
      </c>
    </row>
    <row r="42" spans="1:3" ht="14.5">
      <c r="A42" s="24" t="s">
        <v>140</v>
      </c>
      <c r="B42" s="24">
        <v>97</v>
      </c>
      <c r="C42" s="24">
        <v>15</v>
      </c>
    </row>
    <row r="43" spans="1:3" ht="14.5">
      <c r="A43" s="24" t="s">
        <v>141</v>
      </c>
      <c r="B43" s="24">
        <v>206</v>
      </c>
      <c r="C43" s="24">
        <v>24</v>
      </c>
    </row>
    <row r="44" spans="1:3" ht="14.5">
      <c r="A44" s="24" t="s">
        <v>142</v>
      </c>
      <c r="B44" s="24">
        <v>223</v>
      </c>
      <c r="C44" s="24">
        <v>29</v>
      </c>
    </row>
    <row r="45" spans="1:3" ht="14.5">
      <c r="A45" s="24" t="s">
        <v>143</v>
      </c>
      <c r="B45" s="24">
        <v>2122</v>
      </c>
      <c r="C45" s="24">
        <v>187</v>
      </c>
    </row>
    <row r="46" spans="1:3" ht="14.5">
      <c r="A46" s="24" t="s">
        <v>144</v>
      </c>
      <c r="B46" s="24">
        <v>1141</v>
      </c>
      <c r="C46" s="24">
        <v>167</v>
      </c>
    </row>
    <row r="47" spans="1:3" ht="14.5">
      <c r="A47" s="24" t="s">
        <v>145</v>
      </c>
      <c r="B47" s="24">
        <v>576</v>
      </c>
      <c r="C47" s="24">
        <v>73</v>
      </c>
    </row>
    <row r="48" spans="1:3" ht="14.5">
      <c r="A48" s="24" t="s">
        <v>146</v>
      </c>
      <c r="B48" s="24">
        <v>240</v>
      </c>
      <c r="C48" s="24">
        <v>31</v>
      </c>
    </row>
    <row r="49" spans="1:3" ht="14.5">
      <c r="A49" s="24" t="s">
        <v>147</v>
      </c>
      <c r="B49" s="24">
        <v>11</v>
      </c>
      <c r="C49" s="24">
        <v>2</v>
      </c>
    </row>
    <row r="50" spans="1:3" ht="14.5">
      <c r="A50" s="24" t="s">
        <v>148</v>
      </c>
      <c r="B50" s="24">
        <v>474</v>
      </c>
      <c r="C50" s="24">
        <v>18</v>
      </c>
    </row>
    <row r="51" spans="1:3" ht="14.5">
      <c r="A51" s="24" t="s">
        <v>149</v>
      </c>
      <c r="B51" s="24">
        <v>378</v>
      </c>
      <c r="C51" s="24">
        <v>34</v>
      </c>
    </row>
    <row r="52" spans="1:3" ht="14.5">
      <c r="A52" s="24" t="s">
        <v>150</v>
      </c>
      <c r="B52" s="24">
        <v>3035</v>
      </c>
      <c r="C52" s="24">
        <v>90</v>
      </c>
    </row>
    <row r="53" spans="1:3" ht="14.5">
      <c r="A53" s="24" t="s">
        <v>151</v>
      </c>
      <c r="B53" s="24">
        <v>469</v>
      </c>
      <c r="C53" s="24">
        <v>17</v>
      </c>
    </row>
    <row r="54" spans="1:3" ht="14.5">
      <c r="A54" s="24" t="s">
        <v>81</v>
      </c>
      <c r="B54" s="24">
        <v>1594</v>
      </c>
      <c r="C54" s="24">
        <v>135</v>
      </c>
    </row>
    <row r="55" spans="1:3" ht="14.5">
      <c r="A55" s="24" t="s">
        <v>152</v>
      </c>
      <c r="B55" s="24">
        <v>2191</v>
      </c>
      <c r="C55" s="24">
        <v>26</v>
      </c>
    </row>
    <row r="56" spans="1:3" ht="14.5">
      <c r="A56" s="24" t="s">
        <v>153</v>
      </c>
      <c r="B56" s="24">
        <v>85</v>
      </c>
      <c r="C56" s="24">
        <v>9</v>
      </c>
    </row>
    <row r="57" spans="1:3" ht="14.5">
      <c r="A57" s="24" t="s">
        <v>154</v>
      </c>
      <c r="B57" s="24">
        <v>934</v>
      </c>
      <c r="C57" s="24">
        <v>51</v>
      </c>
    </row>
    <row r="58" spans="1:3" ht="14.5">
      <c r="A58" s="24" t="s">
        <v>155</v>
      </c>
      <c r="B58" s="24">
        <v>131</v>
      </c>
      <c r="C58" s="24">
        <v>9</v>
      </c>
    </row>
    <row r="59" spans="1:3" ht="14.5">
      <c r="A59" s="24" t="s">
        <v>156</v>
      </c>
      <c r="B59" s="24">
        <v>206</v>
      </c>
      <c r="C59" s="24">
        <v>23</v>
      </c>
    </row>
    <row r="60" spans="1:3" ht="14.5">
      <c r="A60" s="24" t="s">
        <v>87</v>
      </c>
      <c r="B60" s="24">
        <v>399</v>
      </c>
      <c r="C60" s="24">
        <v>24</v>
      </c>
    </row>
    <row r="61" spans="1:3" ht="14.5">
      <c r="A61" s="24" t="s">
        <v>157</v>
      </c>
      <c r="B61" s="24">
        <v>272</v>
      </c>
      <c r="C61" s="24">
        <v>32</v>
      </c>
    </row>
    <row r="62" spans="1:3" ht="14.5">
      <c r="A62" s="24" t="s">
        <v>158</v>
      </c>
      <c r="B62" s="24">
        <v>108</v>
      </c>
      <c r="C62" s="24">
        <v>15</v>
      </c>
    </row>
    <row r="63" spans="1:3" ht="14.5">
      <c r="A63" s="24" t="s">
        <v>159</v>
      </c>
      <c r="B63" s="24">
        <v>560</v>
      </c>
      <c r="C63" s="24">
        <v>57</v>
      </c>
    </row>
    <row r="64" spans="1:3" ht="14.5">
      <c r="A64" s="24" t="s">
        <v>160</v>
      </c>
      <c r="B64" s="24">
        <v>168</v>
      </c>
      <c r="C64" s="24">
        <v>20</v>
      </c>
    </row>
    <row r="65" spans="1:3" ht="14.5">
      <c r="A65" s="24" t="s">
        <v>161</v>
      </c>
      <c r="B65" s="24">
        <v>2232</v>
      </c>
      <c r="C65" s="24">
        <v>323</v>
      </c>
    </row>
    <row r="66" spans="1:3" ht="14.5">
      <c r="A66" s="24" t="s">
        <v>162</v>
      </c>
      <c r="B66" s="24">
        <v>4029</v>
      </c>
      <c r="C66" s="24">
        <v>7</v>
      </c>
    </row>
    <row r="67" spans="1:3" ht="14.5">
      <c r="A67" s="24" t="s">
        <v>163</v>
      </c>
      <c r="B67" s="24">
        <v>1326</v>
      </c>
      <c r="C67" s="24">
        <v>141</v>
      </c>
    </row>
    <row r="68" spans="1:3" ht="14.5">
      <c r="A68" s="24" t="s">
        <v>164</v>
      </c>
      <c r="B68" s="24">
        <v>44</v>
      </c>
      <c r="C68" s="24">
        <v>6</v>
      </c>
    </row>
    <row r="69" spans="1:3" ht="14.5">
      <c r="A69" s="24" t="s">
        <v>165</v>
      </c>
      <c r="B69" s="24">
        <v>107</v>
      </c>
      <c r="C69" s="24">
        <v>13</v>
      </c>
    </row>
    <row r="70" spans="1:3" ht="14.5">
      <c r="A70" s="24" t="s">
        <v>166</v>
      </c>
      <c r="B70" s="24">
        <v>211</v>
      </c>
      <c r="C70" s="24">
        <v>25</v>
      </c>
    </row>
    <row r="71" spans="1:3" ht="14.5">
      <c r="A71" s="24" t="s">
        <v>167</v>
      </c>
      <c r="B71" s="24">
        <v>103</v>
      </c>
      <c r="C71" s="24">
        <v>14</v>
      </c>
    </row>
    <row r="72" spans="1:3" ht="14.5">
      <c r="A72" s="24" t="s">
        <v>168</v>
      </c>
      <c r="B72" s="24">
        <v>998</v>
      </c>
      <c r="C72" s="24">
        <v>39</v>
      </c>
    </row>
    <row r="73" spans="1:3" ht="14.5">
      <c r="A73" s="24" t="s">
        <v>169</v>
      </c>
      <c r="B73" s="24">
        <v>129</v>
      </c>
      <c r="C73" s="24">
        <v>14</v>
      </c>
    </row>
    <row r="74" spans="1:3" ht="14.5">
      <c r="A74" s="24" t="s">
        <v>170</v>
      </c>
      <c r="B74" s="24">
        <v>141</v>
      </c>
      <c r="C74" s="24">
        <v>18</v>
      </c>
    </row>
    <row r="75" spans="1:3" ht="14.5">
      <c r="A75" s="24" t="s">
        <v>171</v>
      </c>
      <c r="B75" s="24">
        <v>740</v>
      </c>
      <c r="C75" s="24">
        <v>63</v>
      </c>
    </row>
    <row r="76" spans="1:3" ht="14.5">
      <c r="A76" s="24" t="s">
        <v>172</v>
      </c>
      <c r="B76" s="24">
        <v>268</v>
      </c>
      <c r="C76" s="24">
        <v>31</v>
      </c>
    </row>
    <row r="77" spans="1:3" ht="14.5">
      <c r="A77" s="24" t="s">
        <v>83</v>
      </c>
      <c r="B77" s="24">
        <v>932</v>
      </c>
      <c r="C77" s="24">
        <v>27</v>
      </c>
    </row>
    <row r="78" spans="1:3" ht="14.5">
      <c r="A78" s="24" t="s">
        <v>173</v>
      </c>
      <c r="B78" s="24">
        <v>90</v>
      </c>
      <c r="C78" s="24">
        <v>9</v>
      </c>
    </row>
    <row r="79" spans="1:3" ht="14.5">
      <c r="A79" s="24" t="s">
        <v>174</v>
      </c>
      <c r="B79" s="24">
        <v>597</v>
      </c>
      <c r="C79" s="24">
        <v>51</v>
      </c>
    </row>
    <row r="80" spans="1:3" ht="14.5">
      <c r="A80" s="24" t="s">
        <v>175</v>
      </c>
      <c r="B80" s="24">
        <v>991</v>
      </c>
      <c r="C80" s="24">
        <v>131</v>
      </c>
    </row>
    <row r="81" spans="1:3" ht="14.5">
      <c r="A81" s="24" t="s">
        <v>176</v>
      </c>
      <c r="B81" s="24">
        <v>282</v>
      </c>
      <c r="C81" s="24">
        <v>31</v>
      </c>
    </row>
    <row r="82" spans="1:3" ht="14.5">
      <c r="A82" s="24" t="s">
        <v>177</v>
      </c>
      <c r="B82" s="24">
        <v>94</v>
      </c>
      <c r="C82" s="24">
        <v>10</v>
      </c>
    </row>
    <row r="83" spans="1:3" ht="14.5">
      <c r="A83" s="24" t="s">
        <v>178</v>
      </c>
      <c r="B83" s="24">
        <v>3245</v>
      </c>
      <c r="C83" s="24">
        <v>189</v>
      </c>
    </row>
    <row r="84" spans="1:3" ht="14.5">
      <c r="A84" s="24" t="s">
        <v>179</v>
      </c>
      <c r="B84" s="24">
        <v>509</v>
      </c>
      <c r="C84" s="24">
        <v>23</v>
      </c>
    </row>
    <row r="85" spans="1:3" ht="14.5">
      <c r="A85" s="24" t="s">
        <v>180</v>
      </c>
      <c r="B85" s="24">
        <v>297</v>
      </c>
      <c r="C85" s="24">
        <v>19</v>
      </c>
    </row>
    <row r="86" spans="1:3" ht="14.5">
      <c r="A86" s="24" t="s">
        <v>181</v>
      </c>
      <c r="B86" s="24">
        <v>1343</v>
      </c>
      <c r="C86" s="24">
        <v>178</v>
      </c>
    </row>
    <row r="87" spans="1:3" ht="14.5">
      <c r="A87" s="24" t="s">
        <v>182</v>
      </c>
      <c r="B87" s="24">
        <v>4064</v>
      </c>
      <c r="C87" s="24">
        <v>296</v>
      </c>
    </row>
    <row r="88" spans="1:3" ht="14.5">
      <c r="A88" s="24" t="s">
        <v>183</v>
      </c>
      <c r="B88" s="24">
        <v>463</v>
      </c>
      <c r="C88" s="24">
        <v>48</v>
      </c>
    </row>
    <row r="89" spans="1:3" ht="14.5">
      <c r="A89" s="24" t="s">
        <v>184</v>
      </c>
      <c r="B89" s="24">
        <v>1330</v>
      </c>
      <c r="C89" s="24">
        <v>113</v>
      </c>
    </row>
    <row r="90" spans="1:3" ht="14.5">
      <c r="A90" s="24" t="s">
        <v>185</v>
      </c>
      <c r="B90" s="24">
        <v>133</v>
      </c>
      <c r="C90" s="24">
        <v>14</v>
      </c>
    </row>
    <row r="91" spans="1:3" ht="14.5">
      <c r="A91" s="24" t="s">
        <v>186</v>
      </c>
      <c r="B91" s="24">
        <v>681</v>
      </c>
      <c r="C91" s="24">
        <v>96</v>
      </c>
    </row>
    <row r="92" spans="1:3" ht="14.5">
      <c r="A92" s="24" t="s">
        <v>187</v>
      </c>
      <c r="B92" s="24">
        <v>1878</v>
      </c>
      <c r="C92" s="24">
        <v>194</v>
      </c>
    </row>
    <row r="93" spans="1:3" ht="14.5">
      <c r="A93" s="24" t="s">
        <v>88</v>
      </c>
      <c r="B93" s="24">
        <v>388</v>
      </c>
      <c r="C93" s="24">
        <v>14</v>
      </c>
    </row>
    <row r="94" spans="1:3" ht="14.5">
      <c r="A94" s="24" t="s">
        <v>89</v>
      </c>
      <c r="B94" s="24">
        <v>283</v>
      </c>
      <c r="C94" s="24">
        <v>32</v>
      </c>
    </row>
    <row r="95" spans="1:3" ht="14.5">
      <c r="A95" s="24" t="s">
        <v>188</v>
      </c>
      <c r="B95" s="24">
        <v>114</v>
      </c>
      <c r="C95" s="24">
        <v>12</v>
      </c>
    </row>
    <row r="96" spans="1:3" ht="14.5">
      <c r="A96" s="24" t="s">
        <v>189</v>
      </c>
      <c r="B96" s="24">
        <v>2803</v>
      </c>
      <c r="C96" s="24">
        <v>246</v>
      </c>
    </row>
    <row r="97" spans="1:3" ht="14.5">
      <c r="A97" s="24" t="s">
        <v>190</v>
      </c>
      <c r="B97" s="24">
        <v>1268</v>
      </c>
      <c r="C97" s="24">
        <v>106</v>
      </c>
    </row>
    <row r="98" spans="1:3" ht="14.5">
      <c r="A98" s="24" t="s">
        <v>90</v>
      </c>
      <c r="B98" s="24">
        <v>1304</v>
      </c>
      <c r="C98" s="24">
        <v>79</v>
      </c>
    </row>
    <row r="99" spans="1:3" ht="14.5">
      <c r="A99" s="24" t="s">
        <v>191</v>
      </c>
      <c r="B99" s="24">
        <v>725</v>
      </c>
      <c r="C99" s="24">
        <v>97</v>
      </c>
    </row>
    <row r="100" spans="1:3" ht="14.5">
      <c r="A100" s="24" t="s">
        <v>91</v>
      </c>
      <c r="B100" s="24">
        <v>876</v>
      </c>
      <c r="C100" s="24">
        <v>68</v>
      </c>
    </row>
    <row r="101" spans="1:3" ht="14.5">
      <c r="A101" s="24" t="s">
        <v>192</v>
      </c>
      <c r="B101" s="24">
        <v>46</v>
      </c>
      <c r="C101" s="24">
        <v>5</v>
      </c>
    </row>
    <row r="102" spans="1:3" ht="14.5">
      <c r="A102" s="24" t="s">
        <v>193</v>
      </c>
      <c r="B102" s="24">
        <v>278</v>
      </c>
      <c r="C102" s="24">
        <v>37</v>
      </c>
    </row>
    <row r="103" spans="1:3" ht="14.5">
      <c r="A103" s="24" t="s">
        <v>194</v>
      </c>
      <c r="B103" s="24">
        <v>0</v>
      </c>
      <c r="C103" s="24">
        <v>0</v>
      </c>
    </row>
    <row r="104" spans="1:3" ht="14.5">
      <c r="A104" s="24" t="s">
        <v>195</v>
      </c>
      <c r="B104" s="24">
        <v>10507</v>
      </c>
      <c r="C104" s="24">
        <v>164</v>
      </c>
    </row>
    <row r="105" spans="1:3" ht="14.5">
      <c r="A105" s="24" t="s">
        <v>196</v>
      </c>
      <c r="B105" s="24">
        <v>829</v>
      </c>
      <c r="C105" s="24">
        <v>32</v>
      </c>
    </row>
    <row r="106" spans="1:3" ht="14.5">
      <c r="A106" s="24" t="s">
        <v>92</v>
      </c>
      <c r="B106" s="24">
        <v>1181</v>
      </c>
      <c r="C106" s="24">
        <v>126</v>
      </c>
    </row>
    <row r="107" spans="1:3" ht="14.5">
      <c r="A107" s="24" t="s">
        <v>197</v>
      </c>
      <c r="B107" s="24">
        <v>0</v>
      </c>
      <c r="C107" s="24">
        <v>0</v>
      </c>
    </row>
    <row r="108" spans="1:3" ht="14.5">
      <c r="A108" s="24" t="s">
        <v>198</v>
      </c>
      <c r="B108" s="24">
        <v>291</v>
      </c>
      <c r="C108" s="24">
        <v>24</v>
      </c>
    </row>
    <row r="109" spans="1:3" ht="14.5">
      <c r="A109" s="24" t="s">
        <v>199</v>
      </c>
      <c r="B109" s="24">
        <v>248</v>
      </c>
      <c r="C109" s="24">
        <v>28</v>
      </c>
    </row>
    <row r="110" spans="1:3" ht="14.5">
      <c r="A110" s="24" t="s">
        <v>200</v>
      </c>
      <c r="B110" s="24">
        <v>574</v>
      </c>
      <c r="C110" s="24">
        <v>67</v>
      </c>
    </row>
    <row r="111" spans="1:3" ht="14.5">
      <c r="A111" s="24" t="s">
        <v>201</v>
      </c>
      <c r="B111" s="24">
        <v>370</v>
      </c>
      <c r="C111" s="24">
        <v>32</v>
      </c>
    </row>
    <row r="112" spans="1:3" ht="14.5">
      <c r="A112" s="24" t="s">
        <v>202</v>
      </c>
      <c r="B112" s="24">
        <v>1383</v>
      </c>
      <c r="C112" s="24">
        <v>57</v>
      </c>
    </row>
    <row r="113" spans="1:3" ht="14.5">
      <c r="A113" s="24" t="s">
        <v>203</v>
      </c>
      <c r="B113" s="24">
        <v>324</v>
      </c>
      <c r="C113" s="24">
        <v>46</v>
      </c>
    </row>
    <row r="114" spans="1:3" ht="14.5">
      <c r="A114" s="24" t="s">
        <v>204</v>
      </c>
      <c r="B114" s="24">
        <v>250</v>
      </c>
      <c r="C114" s="24">
        <v>34</v>
      </c>
    </row>
    <row r="115" spans="1:3" ht="14.5">
      <c r="A115" s="24" t="s">
        <v>205</v>
      </c>
      <c r="B115" s="24">
        <v>175</v>
      </c>
      <c r="C115" s="24">
        <v>15</v>
      </c>
    </row>
    <row r="116" spans="1:3" ht="14.5">
      <c r="A116" s="24" t="s">
        <v>206</v>
      </c>
      <c r="B116" s="24">
        <v>288</v>
      </c>
      <c r="C116" s="24">
        <v>41</v>
      </c>
    </row>
    <row r="117" spans="1:3" ht="14.5">
      <c r="A117" s="24" t="s">
        <v>207</v>
      </c>
      <c r="B117" s="24">
        <v>209</v>
      </c>
      <c r="C117" s="24">
        <v>21</v>
      </c>
    </row>
    <row r="118" spans="1:3" ht="14.5">
      <c r="A118" s="24" t="s">
        <v>208</v>
      </c>
      <c r="B118" s="24">
        <v>211</v>
      </c>
      <c r="C118" s="24">
        <v>25</v>
      </c>
    </row>
    <row r="119" spans="1:3" ht="14.5">
      <c r="A119" s="24" t="s">
        <v>209</v>
      </c>
      <c r="B119" s="24">
        <v>1572</v>
      </c>
      <c r="C119" s="24">
        <v>39</v>
      </c>
    </row>
    <row r="120" spans="1:3" ht="14.5">
      <c r="A120" s="24" t="s">
        <v>93</v>
      </c>
      <c r="B120" s="24">
        <v>192</v>
      </c>
      <c r="C120" s="24">
        <v>16</v>
      </c>
    </row>
    <row r="121" spans="1:3" ht="14.5">
      <c r="A121" s="24" t="s">
        <v>94</v>
      </c>
      <c r="B121" s="24">
        <v>250</v>
      </c>
      <c r="C121" s="24">
        <v>20</v>
      </c>
    </row>
    <row r="122" spans="1:3" ht="14.5">
      <c r="A122" s="24" t="s">
        <v>210</v>
      </c>
      <c r="B122" s="24">
        <v>287</v>
      </c>
      <c r="C122" s="24">
        <v>38</v>
      </c>
    </row>
    <row r="123" spans="1:3" ht="14.5">
      <c r="A123" s="24" t="s">
        <v>211</v>
      </c>
      <c r="B123" s="24">
        <v>23</v>
      </c>
      <c r="C123" s="24">
        <v>3</v>
      </c>
    </row>
    <row r="124" spans="1:3" ht="14.5">
      <c r="A124" s="24" t="s">
        <v>212</v>
      </c>
      <c r="B124" s="24">
        <v>185</v>
      </c>
      <c r="C124" s="24">
        <v>21</v>
      </c>
    </row>
    <row r="125" spans="1:3" ht="14.5">
      <c r="A125" s="24" t="s">
        <v>213</v>
      </c>
      <c r="B125" s="24">
        <v>186</v>
      </c>
      <c r="C125" s="24">
        <v>12</v>
      </c>
    </row>
    <row r="126" spans="1:3" ht="14.5">
      <c r="A126" s="24" t="s">
        <v>214</v>
      </c>
      <c r="B126" s="24">
        <v>46</v>
      </c>
      <c r="C126" s="24">
        <v>7</v>
      </c>
    </row>
    <row r="127" spans="1:3" ht="14.5">
      <c r="A127" s="24" t="s">
        <v>215</v>
      </c>
      <c r="B127" s="24">
        <v>370</v>
      </c>
      <c r="C127" s="24">
        <v>41</v>
      </c>
    </row>
    <row r="128" spans="1:3" ht="14.5">
      <c r="A128" s="24" t="s">
        <v>216</v>
      </c>
      <c r="B128" s="24">
        <v>119</v>
      </c>
      <c r="C128" s="24">
        <v>9</v>
      </c>
    </row>
    <row r="129" spans="1:3" ht="14.5">
      <c r="A129" s="24" t="s">
        <v>217</v>
      </c>
      <c r="B129" s="24">
        <v>852</v>
      </c>
      <c r="C129" s="24">
        <v>97</v>
      </c>
    </row>
    <row r="130" spans="1:3" ht="14.5">
      <c r="A130" s="24" t="s">
        <v>95</v>
      </c>
      <c r="B130" s="24">
        <v>91</v>
      </c>
      <c r="C130" s="24">
        <v>6</v>
      </c>
    </row>
    <row r="131" spans="1:3" ht="14.5">
      <c r="A131" s="24" t="s">
        <v>218</v>
      </c>
      <c r="B131" s="24">
        <v>205</v>
      </c>
      <c r="C131" s="24">
        <v>23</v>
      </c>
    </row>
    <row r="132" spans="1:3" ht="14.5">
      <c r="A132" s="24" t="s">
        <v>219</v>
      </c>
      <c r="B132" s="24">
        <v>3239</v>
      </c>
      <c r="C132" s="24">
        <v>31</v>
      </c>
    </row>
    <row r="133" spans="1:3" ht="14.5">
      <c r="A133" s="24" t="s">
        <v>220</v>
      </c>
      <c r="B133" s="24">
        <v>5892</v>
      </c>
      <c r="C133" s="24">
        <v>89</v>
      </c>
    </row>
    <row r="134" spans="1:3" ht="14.5">
      <c r="A134" s="24" t="s">
        <v>221</v>
      </c>
      <c r="B134" s="24">
        <v>1286</v>
      </c>
      <c r="C134" s="24">
        <v>32</v>
      </c>
    </row>
    <row r="135" spans="1:3" ht="14.5">
      <c r="A135" s="24" t="s">
        <v>222</v>
      </c>
      <c r="B135" s="24">
        <v>1356</v>
      </c>
      <c r="C135" s="24">
        <v>116</v>
      </c>
    </row>
    <row r="136" spans="1:3" ht="14.5">
      <c r="A136" s="24" t="s">
        <v>223</v>
      </c>
      <c r="B136" s="24">
        <v>84</v>
      </c>
      <c r="C136" s="24">
        <v>11</v>
      </c>
    </row>
    <row r="137" spans="1:3" ht="14.5">
      <c r="A137" s="24" t="s">
        <v>224</v>
      </c>
      <c r="B137" s="24">
        <v>103</v>
      </c>
      <c r="C137" s="24">
        <v>14</v>
      </c>
    </row>
    <row r="138" spans="1:3" ht="14.5">
      <c r="A138" s="24" t="s">
        <v>96</v>
      </c>
      <c r="B138" s="24">
        <v>1027</v>
      </c>
      <c r="C138" s="24">
        <v>110</v>
      </c>
    </row>
    <row r="139" spans="1:3" ht="14.5">
      <c r="A139" s="24" t="s">
        <v>225</v>
      </c>
      <c r="B139" s="24">
        <v>437</v>
      </c>
      <c r="C139" s="24">
        <v>20</v>
      </c>
    </row>
    <row r="140" spans="1:3" ht="14.5">
      <c r="A140" s="24" t="s">
        <v>226</v>
      </c>
      <c r="B140" s="24">
        <v>5382</v>
      </c>
      <c r="C140" s="24">
        <v>61</v>
      </c>
    </row>
    <row r="141" spans="1:3" ht="14.5">
      <c r="A141" s="24" t="s">
        <v>227</v>
      </c>
      <c r="B141" s="24">
        <v>2949</v>
      </c>
      <c r="C141" s="24">
        <v>260</v>
      </c>
    </row>
    <row r="142" spans="1:3" ht="14.5">
      <c r="A142" s="24" t="s">
        <v>228</v>
      </c>
      <c r="B142" s="24">
        <v>902</v>
      </c>
      <c r="C142" s="24">
        <v>33</v>
      </c>
    </row>
    <row r="143" spans="1:3" ht="14.5">
      <c r="A143" s="24" t="s">
        <v>229</v>
      </c>
      <c r="B143" s="24">
        <v>239</v>
      </c>
      <c r="C143" s="24">
        <v>30</v>
      </c>
    </row>
    <row r="144" spans="1:3" ht="14.5">
      <c r="A144" s="24" t="s">
        <v>230</v>
      </c>
      <c r="B144" s="24">
        <v>133</v>
      </c>
      <c r="C144" s="24">
        <v>19</v>
      </c>
    </row>
    <row r="145" spans="1:3" ht="14.5">
      <c r="A145" s="24" t="s">
        <v>231</v>
      </c>
      <c r="B145" s="24">
        <v>442</v>
      </c>
      <c r="C145" s="24">
        <v>53</v>
      </c>
    </row>
    <row r="146" spans="1:3" ht="14.5">
      <c r="A146" s="24" t="s">
        <v>232</v>
      </c>
      <c r="B146" s="24">
        <v>1457</v>
      </c>
      <c r="C146" s="24">
        <v>104</v>
      </c>
    </row>
    <row r="147" spans="1:3" ht="14.5">
      <c r="A147" s="24" t="s">
        <v>233</v>
      </c>
      <c r="B147" s="24">
        <v>784</v>
      </c>
      <c r="C147" s="24">
        <v>103</v>
      </c>
    </row>
    <row r="148" spans="1:3" ht="14.5">
      <c r="A148" s="24" t="s">
        <v>234</v>
      </c>
      <c r="B148" s="24">
        <v>26</v>
      </c>
      <c r="C148" s="24">
        <v>3</v>
      </c>
    </row>
    <row r="149" spans="1:3" ht="14.5">
      <c r="A149" s="24" t="s">
        <v>235</v>
      </c>
      <c r="B149" s="24">
        <v>519</v>
      </c>
      <c r="C149" s="24">
        <v>42</v>
      </c>
    </row>
    <row r="150" spans="1:3" ht="14.5">
      <c r="A150" s="24" t="s">
        <v>236</v>
      </c>
      <c r="B150" s="24">
        <v>127</v>
      </c>
      <c r="C150" s="24">
        <v>14</v>
      </c>
    </row>
    <row r="151" spans="1:3" ht="14.5">
      <c r="A151" s="24" t="s">
        <v>237</v>
      </c>
      <c r="B151" s="24">
        <v>0</v>
      </c>
      <c r="C151" s="24">
        <v>0</v>
      </c>
    </row>
    <row r="152" spans="1:3" ht="14.5">
      <c r="A152" s="24" t="s">
        <v>238</v>
      </c>
      <c r="B152" s="24">
        <v>108</v>
      </c>
      <c r="C152" s="24">
        <v>5</v>
      </c>
    </row>
    <row r="153" spans="1:3" ht="14.5">
      <c r="A153" s="24" t="s">
        <v>239</v>
      </c>
      <c r="B153" s="24">
        <v>216</v>
      </c>
      <c r="C153" s="24">
        <v>5</v>
      </c>
    </row>
    <row r="154" spans="1:3" ht="14.5">
      <c r="A154" s="24" t="s">
        <v>240</v>
      </c>
      <c r="B154" s="24">
        <v>2201</v>
      </c>
      <c r="C154" s="24">
        <v>306</v>
      </c>
    </row>
    <row r="155" spans="1:3" ht="14.5">
      <c r="A155" s="24" t="s">
        <v>241</v>
      </c>
      <c r="B155" s="24">
        <v>785</v>
      </c>
      <c r="C155" s="24">
        <v>105</v>
      </c>
    </row>
    <row r="156" spans="1:3" ht="14.5">
      <c r="A156" s="24" t="s">
        <v>242</v>
      </c>
      <c r="B156" s="24">
        <v>1262</v>
      </c>
      <c r="C156" s="24">
        <v>102</v>
      </c>
    </row>
    <row r="157" spans="1:3" ht="14.5">
      <c r="A157" s="24" t="s">
        <v>243</v>
      </c>
      <c r="B157" s="24">
        <v>1064</v>
      </c>
      <c r="C157" s="24">
        <v>99</v>
      </c>
    </row>
    <row r="158" spans="1:3" ht="14.5">
      <c r="A158" s="24" t="s">
        <v>244</v>
      </c>
      <c r="B158" s="24">
        <v>1679</v>
      </c>
      <c r="C158" s="24">
        <v>222</v>
      </c>
    </row>
    <row r="159" spans="1:3" ht="14.5">
      <c r="A159" s="24" t="s">
        <v>245</v>
      </c>
      <c r="B159" s="24">
        <v>534</v>
      </c>
      <c r="C159" s="24">
        <v>8</v>
      </c>
    </row>
    <row r="160" spans="1:3" ht="14.5">
      <c r="A160" s="24" t="s">
        <v>97</v>
      </c>
      <c r="B160" s="24">
        <v>191</v>
      </c>
      <c r="C160" s="24">
        <v>12</v>
      </c>
    </row>
    <row r="161" spans="1:3" ht="14.5">
      <c r="A161" s="24" t="s">
        <v>98</v>
      </c>
      <c r="B161" s="24">
        <v>699</v>
      </c>
      <c r="C161" s="24">
        <v>31</v>
      </c>
    </row>
    <row r="162" spans="1:3" ht="14.5">
      <c r="A162" s="24" t="s">
        <v>246</v>
      </c>
      <c r="B162" s="24">
        <v>520</v>
      </c>
      <c r="C162" s="24">
        <v>80</v>
      </c>
    </row>
    <row r="163" spans="1:3" ht="14.5">
      <c r="A163" s="24" t="s">
        <v>247</v>
      </c>
      <c r="B163" s="24">
        <v>100</v>
      </c>
      <c r="C163" s="24">
        <v>12</v>
      </c>
    </row>
    <row r="164" spans="1:3" ht="14.5">
      <c r="A164" s="24" t="s">
        <v>99</v>
      </c>
      <c r="B164" s="24">
        <v>152</v>
      </c>
      <c r="C164" s="24">
        <v>11</v>
      </c>
    </row>
    <row r="165" spans="1:3" ht="14.5">
      <c r="A165" s="24" t="s">
        <v>248</v>
      </c>
      <c r="B165" s="24">
        <v>62</v>
      </c>
      <c r="C165" s="24">
        <v>10</v>
      </c>
    </row>
    <row r="166" spans="1:3" ht="14.5">
      <c r="A166" s="24" t="s">
        <v>249</v>
      </c>
      <c r="B166" s="24">
        <v>456</v>
      </c>
      <c r="C166" s="24">
        <v>72</v>
      </c>
    </row>
    <row r="167" spans="1:3" ht="14.5">
      <c r="A167" s="24" t="s">
        <v>250</v>
      </c>
      <c r="B167" s="24">
        <v>1001</v>
      </c>
      <c r="C167" s="24">
        <v>91</v>
      </c>
    </row>
    <row r="168" spans="1:3" ht="14.5">
      <c r="A168" s="24" t="s">
        <v>251</v>
      </c>
      <c r="B168" s="24">
        <v>721</v>
      </c>
      <c r="C168" s="24">
        <v>43</v>
      </c>
    </row>
    <row r="169" spans="1:3" ht="14.5">
      <c r="A169" s="24" t="s">
        <v>252</v>
      </c>
      <c r="B169" s="24">
        <v>541</v>
      </c>
      <c r="C169" s="24">
        <v>60</v>
      </c>
    </row>
    <row r="170" spans="1:3" ht="14.5">
      <c r="A170" s="24" t="s">
        <v>253</v>
      </c>
      <c r="B170" s="24">
        <v>312</v>
      </c>
      <c r="C170" s="24">
        <v>32</v>
      </c>
    </row>
    <row r="171" spans="1:3" ht="14.5">
      <c r="A171" s="24" t="s">
        <v>254</v>
      </c>
      <c r="B171" s="24">
        <v>156</v>
      </c>
      <c r="C171" s="24">
        <v>15</v>
      </c>
    </row>
    <row r="172" spans="1:3" ht="14.5">
      <c r="A172" s="24" t="s">
        <v>255</v>
      </c>
      <c r="B172" s="24">
        <v>115</v>
      </c>
      <c r="C172" s="24">
        <v>13</v>
      </c>
    </row>
  </sheetData>
  <mergeCells count="1">
    <mergeCell ref="A1:C1"/>
  </mergeCells>
  <pageMargins left="1" right="1" top="1" bottom="1" header="1" footer="1"/>
  <pageSetup orientation="portrait" r:id="rId1"/>
  <headerFooter alignWithMargins="0">
    <oddFooter>&amp;L&amp;C&amp;R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 Calculation </vt:lpstr>
      <vt:lpstr>Emissions Factors</vt:lpstr>
      <vt:lpstr>Housing Permits </vt:lpstr>
      <vt:lpstr>CEC_RenewableEnergyReport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Yates, Cassidy</dc:creator>
  <cp:keywords/>
  <dc:description/>
  <cp:lastModifiedBy>Michael Towle</cp:lastModifiedBy>
  <cp:revision/>
  <dcterms:created xsi:type="dcterms:W3CDTF">2024-03-26T13:48:03Z</dcterms:created>
  <dcterms:modified xsi:type="dcterms:W3CDTF">2024-04-01T23:27:22Z</dcterms:modified>
  <cp:category/>
  <cp:contentStatus/>
</cp:coreProperties>
</file>