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328" documentId="8_{5F792D94-1E67-4B32-A11C-098F11E3DBAD}" xr6:coauthVersionLast="47" xr6:coauthVersionMax="47" xr10:uidLastSave="{D6CD13AA-37AD-4869-B50E-80A8F5FED695}"/>
  <bookViews>
    <workbookView xWindow="-108" yWindow="-108" windowWidth="23256" windowHeight="12456" tabRatio="979" firstSheet="2" activeTab="2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1 Budget ($1000s)" sheetId="35" r:id="rId4"/>
    <sheet name="Measure 2 Budget" sheetId="27" r:id="rId5"/>
    <sheet name="Measure 3 Budget" sheetId="28" r:id="rId6"/>
    <sheet name="Measure 4 Budget" sheetId="29" r:id="rId7"/>
    <sheet name="Measure 5 Budget" sheetId="31" r:id="rId8"/>
    <sheet name="Sample Budget 1" sheetId="32" r:id="rId9"/>
    <sheet name="Sample Budget 2" sheetId="33" r:id="rId10"/>
    <sheet name="Sample Budget 3" sheetId="34" r:id="rId11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1 Budget ($1000s)'!#REF!</definedName>
    <definedName name="_xlnm._FilterDatabase" localSheetId="4" hidden="1">'Measure 2 Budget'!#REF!</definedName>
    <definedName name="_xlnm._FilterDatabase" localSheetId="5" hidden="1">'Measure 3 Budget'!#REF!</definedName>
    <definedName name="_xlnm._FilterDatabase" localSheetId="6" hidden="1">'Measure 4 Budget'!#REF!</definedName>
    <definedName name="_xlnm._FilterDatabase" localSheetId="7" hidden="1">'Measure 5 Budget'!#REF!</definedName>
    <definedName name="_xlnm._FilterDatabase" localSheetId="8" hidden="1">'Sample Budget 1'!#REF!</definedName>
    <definedName name="_xlnm._FilterDatabase" localSheetId="9" hidden="1">'Sample Budget 2'!#REF!</definedName>
    <definedName name="_xlnm._FilterDatabase" localSheetId="10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35" l="1"/>
  <c r="F44" i="35"/>
  <c r="G44" i="35"/>
  <c r="H44" i="35"/>
  <c r="D44" i="35"/>
  <c r="E39" i="35"/>
  <c r="F39" i="35"/>
  <c r="G39" i="35"/>
  <c r="G40" i="35" s="1"/>
  <c r="H39" i="35"/>
  <c r="H40" i="35" s="1"/>
  <c r="D39" i="35"/>
  <c r="D36" i="35"/>
  <c r="E36" i="35"/>
  <c r="E40" i="35" s="1"/>
  <c r="F36" i="35"/>
  <c r="G36" i="35"/>
  <c r="H36" i="35"/>
  <c r="D37" i="35"/>
  <c r="D40" i="35" s="1"/>
  <c r="E37" i="35"/>
  <c r="F37" i="35"/>
  <c r="G37" i="35"/>
  <c r="I37" i="35" s="1"/>
  <c r="H37" i="35"/>
  <c r="E35" i="35"/>
  <c r="F35" i="35"/>
  <c r="G35" i="35"/>
  <c r="H35" i="35"/>
  <c r="D35" i="35"/>
  <c r="D28" i="35"/>
  <c r="E28" i="35"/>
  <c r="F28" i="35"/>
  <c r="G28" i="35"/>
  <c r="H28" i="35"/>
  <c r="D29" i="35"/>
  <c r="E29" i="35"/>
  <c r="F29" i="35"/>
  <c r="G29" i="35"/>
  <c r="H29" i="35"/>
  <c r="D30" i="35"/>
  <c r="I30" i="35" s="1"/>
  <c r="E30" i="35"/>
  <c r="F30" i="35"/>
  <c r="G30" i="35"/>
  <c r="H30" i="35"/>
  <c r="D31" i="35"/>
  <c r="E31" i="35"/>
  <c r="F31" i="35"/>
  <c r="I31" i="35" s="1"/>
  <c r="G31" i="35"/>
  <c r="H31" i="35"/>
  <c r="E27" i="35"/>
  <c r="F27" i="35"/>
  <c r="G27" i="35"/>
  <c r="H27" i="35"/>
  <c r="D27" i="35"/>
  <c r="I27" i="35" s="1"/>
  <c r="E15" i="35"/>
  <c r="F15" i="35"/>
  <c r="G15" i="35"/>
  <c r="H15" i="35"/>
  <c r="D15" i="35"/>
  <c r="E12" i="35"/>
  <c r="F12" i="35"/>
  <c r="G12" i="35"/>
  <c r="H12" i="35"/>
  <c r="D12" i="35"/>
  <c r="D10" i="35"/>
  <c r="E10" i="35"/>
  <c r="F10" i="35"/>
  <c r="G10" i="35"/>
  <c r="H10" i="35"/>
  <c r="E9" i="35"/>
  <c r="F9" i="35"/>
  <c r="G9" i="35"/>
  <c r="H9" i="35"/>
  <c r="D9" i="35"/>
  <c r="I9" i="35" s="1"/>
  <c r="H45" i="35"/>
  <c r="G45" i="35"/>
  <c r="F45" i="35"/>
  <c r="E45" i="35"/>
  <c r="D45" i="35"/>
  <c r="I44" i="35"/>
  <c r="I39" i="35"/>
  <c r="I36" i="35"/>
  <c r="F40" i="35"/>
  <c r="I24" i="35"/>
  <c r="H24" i="35"/>
  <c r="G24" i="35"/>
  <c r="F24" i="35"/>
  <c r="E24" i="35"/>
  <c r="D24" i="35"/>
  <c r="I23" i="35"/>
  <c r="I22" i="35"/>
  <c r="I20" i="35"/>
  <c r="H20" i="35"/>
  <c r="G20" i="35"/>
  <c r="F20" i="35"/>
  <c r="E20" i="35"/>
  <c r="D20" i="35"/>
  <c r="I19" i="35"/>
  <c r="I18" i="35"/>
  <c r="H16" i="35"/>
  <c r="G16" i="35"/>
  <c r="F16" i="35"/>
  <c r="E16" i="35"/>
  <c r="D16" i="35"/>
  <c r="I15" i="35"/>
  <c r="I16" i="35" s="1"/>
  <c r="H13" i="35"/>
  <c r="G13" i="35"/>
  <c r="F13" i="35"/>
  <c r="E13" i="35"/>
  <c r="D13" i="35"/>
  <c r="I12" i="35"/>
  <c r="I13" i="35" s="1"/>
  <c r="F11" i="35"/>
  <c r="I10" i="35"/>
  <c r="H11" i="35"/>
  <c r="G11" i="35"/>
  <c r="E11" i="35"/>
  <c r="E30" i="16"/>
  <c r="F30" i="16"/>
  <c r="G30" i="16"/>
  <c r="H30" i="16"/>
  <c r="D30" i="16"/>
  <c r="I37" i="16"/>
  <c r="E28" i="16"/>
  <c r="F28" i="16"/>
  <c r="G28" i="16"/>
  <c r="H28" i="16"/>
  <c r="D28" i="16"/>
  <c r="D27" i="16"/>
  <c r="E27" i="16"/>
  <c r="F27" i="16"/>
  <c r="G27" i="16"/>
  <c r="H27" i="16"/>
  <c r="I12" i="16"/>
  <c r="I13" i="16" s="1"/>
  <c r="H31" i="16"/>
  <c r="G31" i="16"/>
  <c r="F31" i="16"/>
  <c r="E31" i="16"/>
  <c r="D31" i="16"/>
  <c r="D35" i="16"/>
  <c r="D36" i="16"/>
  <c r="E9" i="16"/>
  <c r="F9" i="16"/>
  <c r="G9" i="16"/>
  <c r="H9" i="16"/>
  <c r="E10" i="16"/>
  <c r="F10" i="16"/>
  <c r="G10" i="16"/>
  <c r="H10" i="16"/>
  <c r="D10" i="16"/>
  <c r="I10" i="16" s="1"/>
  <c r="D9" i="16"/>
  <c r="E16" i="16"/>
  <c r="F16" i="16"/>
  <c r="G16" i="16"/>
  <c r="H16" i="16"/>
  <c r="D16" i="16"/>
  <c r="E36" i="16"/>
  <c r="E35" i="16"/>
  <c r="F35" i="16"/>
  <c r="G35" i="16"/>
  <c r="H35" i="16"/>
  <c r="E13" i="16"/>
  <c r="F13" i="16"/>
  <c r="G13" i="16"/>
  <c r="H13" i="16"/>
  <c r="E32" i="35" l="1"/>
  <c r="F32" i="35"/>
  <c r="G32" i="35"/>
  <c r="G41" i="35" s="1"/>
  <c r="G47" i="35" s="1"/>
  <c r="I40" i="35"/>
  <c r="H32" i="35"/>
  <c r="H41" i="35" s="1"/>
  <c r="H47" i="35" s="1"/>
  <c r="E41" i="35"/>
  <c r="E47" i="35" s="1"/>
  <c r="F41" i="35"/>
  <c r="F47" i="35" s="1"/>
  <c r="I45" i="35"/>
  <c r="D11" i="35"/>
  <c r="I11" i="35" s="1"/>
  <c r="I28" i="35"/>
  <c r="I35" i="35"/>
  <c r="I28" i="16"/>
  <c r="I31" i="16"/>
  <c r="D13" i="16"/>
  <c r="D11" i="16"/>
  <c r="J18" i="3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I15" i="16"/>
  <c r="E54" i="34"/>
  <c r="J54" i="34" s="1"/>
  <c r="F54" i="34"/>
  <c r="F56" i="34" s="1"/>
  <c r="J56" i="34" s="1"/>
  <c r="G54" i="34"/>
  <c r="H54" i="34"/>
  <c r="D54" i="34"/>
  <c r="I9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40" i="16"/>
  <c r="D40" i="16"/>
  <c r="E24" i="16"/>
  <c r="F24" i="16"/>
  <c r="G24" i="16"/>
  <c r="H24" i="16"/>
  <c r="D24" i="16"/>
  <c r="I22" i="16"/>
  <c r="I23" i="16"/>
  <c r="I39" i="16"/>
  <c r="E20" i="16"/>
  <c r="F20" i="16"/>
  <c r="G20" i="16"/>
  <c r="H20" i="16"/>
  <c r="D20" i="16"/>
  <c r="I19" i="16"/>
  <c r="I18" i="16"/>
  <c r="I20" i="16" l="1"/>
  <c r="I24" i="16"/>
  <c r="I16" i="16"/>
  <c r="G10" i="30"/>
  <c r="E10" i="30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E11" i="30"/>
  <c r="F10" i="30"/>
  <c r="H10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J42" i="28"/>
  <c r="J31" i="28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F51" i="28"/>
  <c r="J11" i="28"/>
  <c r="E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J55" i="29"/>
  <c r="J49" i="29"/>
  <c r="J50" i="28"/>
  <c r="J56" i="27"/>
  <c r="I29" i="35" l="1"/>
  <c r="D32" i="35"/>
  <c r="D41" i="35" s="1"/>
  <c r="G36" i="16"/>
  <c r="G40" i="16" s="1"/>
  <c r="G13" i="30" s="1"/>
  <c r="F36" i="16"/>
  <c r="F40" i="16" s="1"/>
  <c r="H36" i="16"/>
  <c r="H40" i="16" s="1"/>
  <c r="H13" i="30" s="1"/>
  <c r="I10" i="30"/>
  <c r="I11" i="30"/>
  <c r="D58" i="34"/>
  <c r="J51" i="34"/>
  <c r="J58" i="34" s="1"/>
  <c r="J51" i="33"/>
  <c r="J58" i="33" s="1"/>
  <c r="D58" i="33"/>
  <c r="J46" i="32"/>
  <c r="J53" i="32" s="1"/>
  <c r="I9" i="30"/>
  <c r="I8" i="30"/>
  <c r="J51" i="28"/>
  <c r="J58" i="28" s="1"/>
  <c r="D25" i="30" s="1"/>
  <c r="F58" i="28"/>
  <c r="J50" i="31"/>
  <c r="J57" i="31" s="1"/>
  <c r="J50" i="29"/>
  <c r="J57" i="29" s="1"/>
  <c r="D26" i="30" s="1"/>
  <c r="J51" i="27"/>
  <c r="J58" i="27" s="1"/>
  <c r="D24" i="30" s="1"/>
  <c r="I41" i="35" l="1"/>
  <c r="D47" i="35"/>
  <c r="I32" i="35"/>
  <c r="F13" i="30"/>
  <c r="I13" i="30" s="1"/>
  <c r="I40" i="16"/>
  <c r="I36" i="16"/>
  <c r="I47" i="35" l="1"/>
  <c r="H11" i="16"/>
  <c r="F11" i="16"/>
  <c r="G11" i="16"/>
  <c r="E11" i="16"/>
  <c r="I11" i="16" l="1"/>
  <c r="H7" i="30"/>
  <c r="E7" i="30"/>
  <c r="F7" i="30"/>
  <c r="D7" i="30"/>
  <c r="G7" i="30"/>
  <c r="I35" i="16"/>
  <c r="I7" i="30" l="1"/>
  <c r="I30" i="16" l="1"/>
  <c r="I44" i="16" l="1"/>
  <c r="I45" i="16" s="1"/>
  <c r="H45" i="16"/>
  <c r="H29" i="16" s="1"/>
  <c r="E45" i="16"/>
  <c r="E29" i="16" s="1"/>
  <c r="E32" i="16" s="1"/>
  <c r="G45" i="16"/>
  <c r="G29" i="16" s="1"/>
  <c r="F45" i="16"/>
  <c r="F29" i="16" s="1"/>
  <c r="D45" i="16"/>
  <c r="D29" i="16" s="1"/>
  <c r="D32" i="16" s="1"/>
  <c r="F32" i="16" l="1"/>
  <c r="G32" i="16"/>
  <c r="H32" i="16"/>
  <c r="F16" i="30"/>
  <c r="G16" i="30"/>
  <c r="E16" i="30"/>
  <c r="D16" i="30"/>
  <c r="H16" i="30"/>
  <c r="F41" i="16" l="1"/>
  <c r="F47" i="16" s="1"/>
  <c r="F12" i="30"/>
  <c r="F14" i="30" s="1"/>
  <c r="F18" i="30" s="1"/>
  <c r="E12" i="30"/>
  <c r="E14" i="30" s="1"/>
  <c r="E18" i="30" s="1"/>
  <c r="E41" i="16"/>
  <c r="E47" i="16" s="1"/>
  <c r="G41" i="16"/>
  <c r="G47" i="16" s="1"/>
  <c r="G12" i="30"/>
  <c r="G14" i="30" s="1"/>
  <c r="G18" i="30" s="1"/>
  <c r="H41" i="16"/>
  <c r="H47" i="16" s="1"/>
  <c r="H12" i="30"/>
  <c r="H14" i="30" s="1"/>
  <c r="H18" i="30" s="1"/>
  <c r="I29" i="16"/>
  <c r="I16" i="30"/>
  <c r="I27" i="16" l="1"/>
  <c r="D41" i="16"/>
  <c r="D12" i="30" l="1"/>
  <c r="I12" i="30" s="1"/>
  <c r="D47" i="16"/>
  <c r="I41" i="16"/>
  <c r="I32" i="16"/>
  <c r="D14" i="30" l="1"/>
  <c r="D18" i="30" s="1"/>
  <c r="I47" i="16"/>
  <c r="I14" i="30" l="1"/>
  <c r="I18" i="30" s="1"/>
  <c r="D23" i="30"/>
  <c r="D29" i="30" l="1"/>
  <c r="E23" i="30" s="1"/>
  <c r="E26" i="30" l="1"/>
  <c r="E25" i="30"/>
  <c r="E27" i="30"/>
  <c r="E24" i="30"/>
  <c r="E29" i="30" l="1"/>
</calcChain>
</file>

<file path=xl/sharedStrings.xml><?xml version="1.0" encoding="utf-8"?>
<sst xmlns="http://schemas.openxmlformats.org/spreadsheetml/2006/main" count="576" uniqueCount="100">
  <si>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</si>
  <si>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</si>
  <si>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</si>
  <si>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</si>
  <si>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</si>
  <si>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</si>
  <si>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</si>
  <si>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</si>
  <si>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</si>
  <si>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</si>
  <si>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</si>
  <si>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</si>
  <si>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</si>
  <si>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</si>
  <si>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</si>
  <si>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</si>
  <si>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</si>
  <si>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</si>
  <si>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</si>
  <si>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</si>
  <si>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</si>
  <si>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</si>
  <si>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</si>
  <si>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</si>
  <si>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</si>
  <si>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</si>
  <si>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</si>
  <si>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</si>
  <si>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1</t>
  </si>
  <si>
    <t>Name 2</t>
  </si>
  <si>
    <t>Name 3</t>
  </si>
  <si>
    <t>Name 4</t>
  </si>
  <si>
    <t>Name 5</t>
  </si>
  <si>
    <t>Total</t>
  </si>
  <si>
    <t>Detailed Budget Table</t>
  </si>
  <si>
    <t xml:space="preserve">This Excel Workbook is provided to aid applicants in developing the required budget table(s) within the budget narrative.  </t>
  </si>
  <si>
    <t xml:space="preserve">Personnel </t>
  </si>
  <si>
    <t> </t>
  </si>
  <si>
    <t>CT DEEP staff 6 FTE:</t>
  </si>
  <si>
    <t xml:space="preserve">   Grants and Contracts Specialists (2 FTE) </t>
  </si>
  <si>
    <t xml:space="preserve">   Research Analysts (4 FTE)</t>
  </si>
  <si>
    <t>Fringe Benefits (CT DEEP average)</t>
  </si>
  <si>
    <t xml:space="preserve"> Travel </t>
  </si>
  <si>
    <t>Two conferences per year</t>
  </si>
  <si>
    <t xml:space="preserve"> Equipment </t>
  </si>
  <si>
    <t xml:space="preserve"> </t>
  </si>
  <si>
    <t xml:space="preserve"> Supplies </t>
  </si>
  <si>
    <t xml:space="preserve"> Contractual</t>
  </si>
  <si>
    <t xml:space="preserve"> Regional Implementer</t>
  </si>
  <si>
    <t>Market Hub: Workforce Training &amp; Development</t>
  </si>
  <si>
    <t>Resource Hub: Collect and Share Data</t>
  </si>
  <si>
    <t>All Hubs: Program Administration &amp; Outreach</t>
  </si>
  <si>
    <t xml:space="preserve">  Third-party evaluator</t>
  </si>
  <si>
    <t xml:space="preserve">  RFP support, Advisory Council convener</t>
  </si>
  <si>
    <t>OTHER</t>
  </si>
  <si>
    <t>Participant Support Costs</t>
  </si>
  <si>
    <t>Market Hub: Heat Pump Incentives</t>
  </si>
  <si>
    <t>Innovation Hub: Grants</t>
  </si>
  <si>
    <t>Resource Hub: Community Stipends</t>
  </si>
  <si>
    <t>Subawards</t>
  </si>
  <si>
    <t xml:space="preserve">      Subawards to RI, MA, NH, ME for staffing</t>
  </si>
  <si>
    <t>Indirect Costs</t>
  </si>
  <si>
    <t>CT DEEP Indirect costs</t>
  </si>
  <si>
    <t>Personnel</t>
  </si>
  <si>
    <t xml:space="preserve"> Fringe Benefits </t>
  </si>
  <si>
    <t xml:space="preserve"> Contractual 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</si>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</sst>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  <numFmt numFmtId="166" formatCode="0.0000%"/>
  </numFmts>
  <fonts count="2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6" fontId="10" fillId="0" borderId="19" xfId="0" applyNumberFormat="1" applyFont="1" applyBorder="1" applyAlignment="1">
      <alignment wrapText="1"/>
    </xf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left" wrapText="1" indent="2"/>
    </xf>
    <xf numFmtId="6" fontId="3" fillId="0" borderId="1" xfId="0" applyNumberFormat="1" applyFont="1" applyBorder="1" applyAlignment="1">
      <alignment wrapText="1"/>
    </xf>
    <xf numFmtId="0" fontId="0" fillId="4" borderId="1" xfId="0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1" xfId="0" applyFont="1" applyBorder="1" applyAlignment="1">
      <alignment wrapText="1"/>
    </xf>
    <xf numFmtId="164" fontId="3" fillId="0" borderId="1" xfId="1" applyNumberFormat="1" applyFont="1" applyBorder="1" applyAlignment="1">
      <alignment wrapText="1"/>
    </xf>
    <xf numFmtId="164" fontId="0" fillId="0" borderId="1" xfId="1" applyNumberFormat="1" applyFont="1" applyBorder="1" applyAlignment="1">
      <alignment wrapText="1"/>
    </xf>
    <xf numFmtId="164" fontId="7" fillId="4" borderId="1" xfId="1" applyNumberFormat="1" applyFont="1" applyFill="1" applyBorder="1" applyAlignment="1">
      <alignment wrapText="1"/>
    </xf>
    <xf numFmtId="165" fontId="0" fillId="0" borderId="0" xfId="2" applyNumberFormat="1" applyFont="1"/>
    <xf numFmtId="164" fontId="0" fillId="0" borderId="1" xfId="1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wrapText="1"/>
    </xf>
    <xf numFmtId="164" fontId="0" fillId="0" borderId="0" xfId="1" applyNumberFormat="1" applyFont="1"/>
    <xf numFmtId="164" fontId="3" fillId="4" borderId="1" xfId="1" applyNumberFormat="1" applyFont="1" applyFill="1" applyBorder="1" applyAlignment="1">
      <alignment wrapText="1"/>
    </xf>
    <xf numFmtId="164" fontId="3" fillId="4" borderId="4" xfId="1" applyNumberFormat="1" applyFont="1" applyFill="1" applyBorder="1" applyAlignment="1">
      <alignment wrapText="1"/>
    </xf>
    <xf numFmtId="164" fontId="20" fillId="0" borderId="1" xfId="1" applyNumberFormat="1" applyFont="1" applyBorder="1" applyAlignment="1">
      <alignment wrapText="1"/>
    </xf>
    <xf numFmtId="164" fontId="0" fillId="0" borderId="1" xfId="1" applyNumberFormat="1" applyFont="1" applyBorder="1" applyAlignment="1">
      <alignment vertical="top"/>
    </xf>
    <xf numFmtId="164" fontId="19" fillId="0" borderId="12" xfId="1" applyNumberFormat="1" applyFont="1" applyBorder="1" applyAlignment="1">
      <alignment wrapText="1"/>
    </xf>
    <xf numFmtId="6" fontId="18" fillId="7" borderId="1" xfId="0" applyNumberFormat="1" applyFont="1" applyFill="1" applyBorder="1" applyAlignment="1">
      <alignment wrapText="1"/>
    </xf>
    <xf numFmtId="6" fontId="18" fillId="4" borderId="1" xfId="0" applyNumberFormat="1" applyFont="1" applyFill="1" applyBorder="1" applyAlignment="1">
      <alignment wrapText="1"/>
    </xf>
    <xf numFmtId="166" fontId="0" fillId="0" borderId="0" xfId="0" applyNumberFormat="1"/>
    <xf numFmtId="164" fontId="0" fillId="0" borderId="0" xfId="0" applyNumberFormat="1"/>
    <xf numFmtId="9" fontId="0" fillId="0" borderId="0" xfId="2" applyFont="1"/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4.4" x14ac:dyDescent="0.3"/>
  <cols>
    <col min="1" max="1" width="1.6640625" customWidth="1"/>
    <col min="5" max="5" width="13.44140625" bestFit="1" customWidth="1"/>
    <col min="6" max="6" width="14.44140625" bestFit="1" customWidth="1"/>
    <col min="7" max="9" width="14.44140625" customWidth="1"/>
    <col min="10" max="10" width="10.664062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3"/>
      <c r="E2" s="3"/>
      <c r="J2" s="33"/>
      <c r="K2" s="3"/>
    </row>
    <row r="3" spans="4:11" x14ac:dyDescent="0.3">
      <c r="D3" s="3"/>
      <c r="E3" s="3"/>
      <c r="J3" s="31"/>
      <c r="K3" s="32"/>
    </row>
    <row r="4" spans="4:11" x14ac:dyDescent="0.3">
      <c r="D4" s="4"/>
      <c r="E4" s="3"/>
    </row>
    <row r="9" spans="4:11" x14ac:dyDescent="0.3">
      <c r="J9" s="21"/>
    </row>
    <row r="17" spans="5:18" x14ac:dyDescent="0.3">
      <c r="E17" s="34"/>
      <c r="F17" s="34"/>
      <c r="G17" s="34"/>
      <c r="H17" s="34"/>
      <c r="I17" s="34"/>
    </row>
    <row r="18" spans="5:18" x14ac:dyDescent="0.3">
      <c r="E18" s="34"/>
      <c r="F18" s="34"/>
      <c r="G18" s="34"/>
      <c r="H18" s="34"/>
      <c r="I18" s="34"/>
    </row>
    <row r="27" spans="5:18" ht="23.4" x14ac:dyDescent="0.45">
      <c r="Q27" s="30"/>
    </row>
    <row r="28" spans="5:18" x14ac:dyDescent="0.3">
      <c r="Q28" s="60"/>
      <c r="R28" s="61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pane="topRight" activeCell="R20" sqref="R20:W20"/>
      <selection pane="bottomLeft" activeCell="R20" sqref="R20:W20"/>
      <selection pane="bottomRight" activeCell="P27" sqref="P27"/>
    </sheetView>
  </sheetViews>
  <sheetFormatPr defaultColWidth="9.33203125" defaultRowHeight="14.4" x14ac:dyDescent="0.3"/>
  <cols>
    <col min="1" max="1" width="3.33203125" customWidth="1"/>
    <col min="2" max="2" width="12.33203125" customWidth="1"/>
    <col min="3" max="3" width="52.6640625" customWidth="1"/>
    <col min="4" max="4" width="12.6640625" style="6" customWidth="1"/>
    <col min="5" max="5" width="12.44140625" style="2" customWidth="1"/>
    <col min="6" max="7" width="12.6640625" customWidth="1"/>
    <col min="8" max="8" width="13.44140625" style="2" customWidth="1"/>
    <col min="9" max="9" width="0.6640625" style="7" customWidth="1"/>
    <col min="10" max="10" width="14.44140625" customWidth="1"/>
    <col min="11" max="11" width="10.33203125" customWidth="1"/>
  </cols>
  <sheetData>
    <row r="2" spans="2:39" ht="23.4" x14ac:dyDescent="0.45">
      <c r="B2" s="30" t="s">
        <v>34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63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68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3">
      <c r="B12" s="23"/>
      <c r="C12" s="14" t="s">
        <v>64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3">
      <c r="B13" s="23"/>
      <c r="C13" s="25" t="s">
        <v>70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3">
      <c r="B17" s="23"/>
      <c r="C17" s="14" t="s">
        <v>42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3">
      <c r="B18" s="23"/>
      <c r="C18" s="25" t="s">
        <v>86</v>
      </c>
      <c r="D18" s="13"/>
      <c r="E18" s="10"/>
      <c r="F18" s="10"/>
      <c r="G18" s="10"/>
      <c r="H18" s="10"/>
      <c r="J18" s="15" t="s">
        <v>37</v>
      </c>
    </row>
    <row r="19" spans="2:10" x14ac:dyDescent="0.3">
      <c r="B19" s="23"/>
      <c r="C19" s="29" t="s">
        <v>71</v>
      </c>
      <c r="D19" s="15" t="s">
        <v>45</v>
      </c>
      <c r="E19" s="11" t="s">
        <v>45</v>
      </c>
      <c r="F19" s="11" t="s">
        <v>45</v>
      </c>
      <c r="G19" s="11"/>
      <c r="H19" s="11"/>
      <c r="J19" s="15"/>
    </row>
    <row r="20" spans="2:10" x14ac:dyDescent="0.3">
      <c r="B20" s="23"/>
      <c r="C20" s="29" t="s">
        <v>72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">
      <c r="B21" s="23"/>
      <c r="C21" s="29" t="s">
        <v>73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3">
      <c r="B22" s="23"/>
      <c r="C22" s="25" t="s">
        <v>74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3">
      <c r="B23" s="23"/>
      <c r="C23" s="29" t="s">
        <v>75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3">
      <c r="B24" s="23"/>
      <c r="C24" s="29" t="s">
        <v>76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3">
      <c r="B25" s="23"/>
      <c r="C25" s="29" t="s">
        <v>77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3">
      <c r="B26" s="23"/>
      <c r="C26" s="25" t="s">
        <v>78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3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3">
      <c r="B28" s="23"/>
      <c r="C28" s="14" t="s">
        <v>44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45</v>
      </c>
      <c r="C30" s="28" t="s">
        <v>45</v>
      </c>
      <c r="D30" s="13" t="s">
        <v>37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46</v>
      </c>
      <c r="D32" s="13" t="s">
        <v>37</v>
      </c>
      <c r="E32" s="10"/>
      <c r="F32" s="10"/>
      <c r="G32" s="10"/>
      <c r="H32" s="10"/>
      <c r="J32" s="15"/>
    </row>
    <row r="33" spans="2:10" x14ac:dyDescent="0.3">
      <c r="B33" s="23"/>
      <c r="C33" s="25" t="s">
        <v>87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3">
      <c r="B36" s="23"/>
      <c r="C36" s="14" t="s">
        <v>65</v>
      </c>
      <c r="D36" s="13" t="s">
        <v>37</v>
      </c>
      <c r="E36" s="10"/>
      <c r="F36" s="10"/>
      <c r="G36" s="10"/>
      <c r="H36" s="10"/>
      <c r="J36" s="15"/>
    </row>
    <row r="37" spans="2:10" x14ac:dyDescent="0.3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3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3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3">
      <c r="B40" s="23"/>
      <c r="C40" s="59"/>
      <c r="D40" s="15"/>
      <c r="E40" s="15"/>
      <c r="F40" s="15"/>
      <c r="G40" s="15"/>
      <c r="H40" s="15"/>
      <c r="I40" s="35"/>
      <c r="J40" s="15"/>
    </row>
    <row r="41" spans="2:10" x14ac:dyDescent="0.3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3">
      <c r="B43" s="23"/>
      <c r="C43" s="14" t="s">
        <v>54</v>
      </c>
      <c r="D43" s="13" t="s">
        <v>37</v>
      </c>
      <c r="E43" s="10"/>
      <c r="F43" s="10"/>
      <c r="G43" s="10"/>
      <c r="H43" s="10"/>
      <c r="J43" s="15"/>
    </row>
    <row r="44" spans="2:10" ht="43.2" x14ac:dyDescent="0.3">
      <c r="B44" s="23"/>
      <c r="C44" s="25" t="s">
        <v>88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57.6" x14ac:dyDescent="0.3">
      <c r="B45" s="23"/>
      <c r="C45" s="25" t="s">
        <v>89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86.4" x14ac:dyDescent="0.3">
      <c r="B46" s="23"/>
      <c r="C46" s="25" t="s">
        <v>90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3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61</v>
      </c>
      <c r="C53" s="17" t="s">
        <v>61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33203125" defaultRowHeight="14.4" x14ac:dyDescent="0.3"/>
  <cols>
    <col min="1" max="1" width="3.33203125" customWidth="1"/>
    <col min="2" max="2" width="12.33203125" customWidth="1"/>
    <col min="3" max="3" width="52.6640625" customWidth="1"/>
    <col min="4" max="4" width="12.6640625" style="6" customWidth="1"/>
    <col min="5" max="5" width="12.5546875" style="2" customWidth="1"/>
    <col min="6" max="7" width="12.44140625" customWidth="1"/>
    <col min="8" max="8" width="12.5546875" style="2" customWidth="1"/>
    <col min="9" max="9" width="0.6640625" style="7" customWidth="1"/>
    <col min="10" max="10" width="13.5546875" customWidth="1"/>
    <col min="11" max="11" width="10.33203125" customWidth="1"/>
  </cols>
  <sheetData>
    <row r="2" spans="2:39" ht="23.4" x14ac:dyDescent="0.45">
      <c r="B2" s="30" t="s">
        <v>34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63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8" x14ac:dyDescent="0.3">
      <c r="B8" s="23"/>
      <c r="C8" s="25" t="s">
        <v>91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28.8" x14ac:dyDescent="0.3">
      <c r="B9" s="23"/>
      <c r="C9" s="25" t="s">
        <v>69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3">
      <c r="B12" s="23"/>
      <c r="C12" s="14" t="s">
        <v>64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3">
      <c r="B13" s="23"/>
      <c r="C13" s="25" t="s">
        <v>70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3">
      <c r="B17" s="23"/>
      <c r="C17" s="14" t="s">
        <v>42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3">
      <c r="B18" s="23"/>
      <c r="C18" s="25" t="s">
        <v>86</v>
      </c>
      <c r="D18" s="13"/>
      <c r="E18" s="10"/>
      <c r="F18" s="10"/>
      <c r="G18" s="10"/>
      <c r="H18" s="10"/>
      <c r="J18" s="15" t="s">
        <v>37</v>
      </c>
    </row>
    <row r="19" spans="2:10" x14ac:dyDescent="0.3">
      <c r="B19" s="23"/>
      <c r="C19" s="29" t="s">
        <v>71</v>
      </c>
      <c r="D19" s="15" t="s">
        <v>45</v>
      </c>
      <c r="E19" s="11" t="s">
        <v>45</v>
      </c>
      <c r="F19" s="11" t="s">
        <v>45</v>
      </c>
      <c r="G19" s="11"/>
      <c r="H19" s="11"/>
      <c r="J19" s="15"/>
    </row>
    <row r="20" spans="2:10" x14ac:dyDescent="0.3">
      <c r="B20" s="23"/>
      <c r="C20" s="29" t="s">
        <v>72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">
      <c r="B21" s="23"/>
      <c r="C21" s="29" t="s">
        <v>73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3">
      <c r="B22" s="23"/>
      <c r="C22" s="25" t="s">
        <v>92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3">
      <c r="B23" s="23"/>
      <c r="C23" s="29" t="s">
        <v>75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3">
      <c r="B24" s="23"/>
      <c r="C24" s="29" t="s">
        <v>76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3">
      <c r="B25" s="23"/>
      <c r="C25" s="29" t="s">
        <v>77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3">
      <c r="B28" s="23"/>
      <c r="C28" s="14" t="s">
        <v>44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45</v>
      </c>
      <c r="C30" s="28" t="s">
        <v>45</v>
      </c>
      <c r="D30" s="13" t="s">
        <v>37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46</v>
      </c>
      <c r="D32" s="13" t="s">
        <v>37</v>
      </c>
      <c r="E32" s="10"/>
      <c r="F32" s="10"/>
      <c r="G32" s="10"/>
      <c r="H32" s="10"/>
      <c r="J32" s="15"/>
    </row>
    <row r="33" spans="2:10" x14ac:dyDescent="0.3">
      <c r="B33" s="23"/>
      <c r="C33" s="25" t="s">
        <v>80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3">
      <c r="B36" s="23"/>
      <c r="C36" s="14" t="s">
        <v>65</v>
      </c>
      <c r="D36" s="13" t="s">
        <v>37</v>
      </c>
      <c r="E36" s="10"/>
      <c r="F36" s="10"/>
      <c r="G36" s="10"/>
      <c r="H36" s="10"/>
      <c r="J36" s="15"/>
    </row>
    <row r="37" spans="2:10" ht="28.8" x14ac:dyDescent="0.3">
      <c r="B37" s="23"/>
      <c r="C37" s="58" t="s">
        <v>93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">
      <c r="B38" s="23"/>
      <c r="C38" s="25" t="s">
        <v>94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3">
      <c r="B39" s="23"/>
      <c r="C39" s="25" t="s">
        <v>95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3">
      <c r="B40" s="23"/>
      <c r="C40" s="25" t="s">
        <v>96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3">
      <c r="B41" s="23"/>
      <c r="C41" s="25" t="s">
        <v>97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3">
      <c r="B43" s="23"/>
      <c r="C43" s="14" t="s">
        <v>54</v>
      </c>
      <c r="D43" s="13" t="s">
        <v>37</v>
      </c>
      <c r="E43" s="10"/>
      <c r="F43" s="10"/>
      <c r="G43" s="10"/>
      <c r="H43" s="10"/>
      <c r="J43" s="15"/>
    </row>
    <row r="44" spans="2:10" ht="28.8" x14ac:dyDescent="0.3">
      <c r="B44" s="23"/>
      <c r="C44" s="25" t="s">
        <v>98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3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61</v>
      </c>
      <c r="C53" s="17" t="s">
        <v>61</v>
      </c>
      <c r="D53" s="18"/>
      <c r="E53" s="18"/>
      <c r="F53" s="18"/>
      <c r="G53" s="18"/>
      <c r="H53" s="18"/>
      <c r="I53"/>
      <c r="J53" s="18" t="s">
        <v>20</v>
      </c>
    </row>
    <row r="54" spans="2:10" ht="28.8" x14ac:dyDescent="0.3">
      <c r="B54" s="23"/>
      <c r="C54" s="25" t="s">
        <v>99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3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L30"/>
  <sheetViews>
    <sheetView showGridLines="0" topLeftCell="A9" zoomScale="83" zoomScaleNormal="85" workbookViewId="0">
      <selection activeCell="I1" sqref="I1"/>
    </sheetView>
  </sheetViews>
  <sheetFormatPr defaultColWidth="9.33203125" defaultRowHeight="15" customHeight="1" x14ac:dyDescent="0.3"/>
  <cols>
    <col min="1" max="1" width="3.33203125" customWidth="1"/>
    <col min="2" max="2" width="12.33203125" customWidth="1"/>
    <col min="3" max="3" width="22.6640625" customWidth="1"/>
    <col min="4" max="4" width="12.6640625" style="6" bestFit="1" customWidth="1"/>
    <col min="5" max="5" width="13" style="2" bestFit="1" customWidth="1"/>
    <col min="6" max="7" width="13" bestFit="1" customWidth="1"/>
    <col min="8" max="8" width="13" style="2" bestFit="1" customWidth="1"/>
    <col min="9" max="9" width="13" bestFit="1" customWidth="1"/>
    <col min="10" max="10" width="10.33203125" customWidth="1"/>
  </cols>
  <sheetData>
    <row r="2" spans="2:38" ht="23.4" x14ac:dyDescent="0.45">
      <c r="B2" s="30" t="s">
        <v>0</v>
      </c>
    </row>
    <row r="3" spans="2:38" ht="26.7" customHeight="1" x14ac:dyDescent="0.3">
      <c r="B3" s="94" t="s">
        <v>1</v>
      </c>
      <c r="C3" s="94"/>
      <c r="D3" s="94"/>
      <c r="E3" s="94"/>
      <c r="F3" s="94"/>
      <c r="G3" s="94"/>
      <c r="H3" s="94"/>
      <c r="I3" s="94"/>
    </row>
    <row r="4" spans="2:38" ht="15" customHeight="1" x14ac:dyDescent="0.3">
      <c r="B4" s="5"/>
    </row>
    <row r="5" spans="2:38" ht="18" x14ac:dyDescent="0.35">
      <c r="B5" s="45" t="s">
        <v>2</v>
      </c>
      <c r="C5" s="46"/>
      <c r="D5" s="46"/>
      <c r="E5" s="46"/>
      <c r="F5" s="46"/>
      <c r="G5" s="46"/>
      <c r="H5" s="46"/>
      <c r="I5" s="65"/>
    </row>
    <row r="6" spans="2:38" ht="17.100000000000001" customHeight="1" x14ac:dyDescent="0.3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66" t="s">
        <v>10</v>
      </c>
    </row>
    <row r="7" spans="2:38" s="5" customFormat="1" ht="14.4" x14ac:dyDescent="0.3">
      <c r="B7" s="22" t="s">
        <v>11</v>
      </c>
      <c r="C7" s="50" t="s">
        <v>12</v>
      </c>
      <c r="D7" s="89">
        <f>'Measure 1 Budget'!D11+'Measure 2 Budget'!D11+'Measure 3 Budget'!D11+'Measure 4 Budget'!D11+'Measure 5 Budget'!D11</f>
        <v>536019</v>
      </c>
      <c r="E7" s="89">
        <f>'Measure 1 Budget'!E11+'Measure 2 Budget'!E11+'Measure 3 Budget'!E11+'Measure 4 Budget'!E11+'Measure 5 Budget'!E11</f>
        <v>536019</v>
      </c>
      <c r="F7" s="89">
        <f>'Measure 1 Budget'!F11+'Measure 2 Budget'!F11+'Measure 3 Budget'!F11+'Measure 4 Budget'!F11+'Measure 5 Budget'!F11</f>
        <v>536019</v>
      </c>
      <c r="G7" s="89">
        <f>'Measure 1 Budget'!G11+'Measure 2 Budget'!G11+'Measure 3 Budget'!G11+'Measure 4 Budget'!G11+'Measure 5 Budget'!G11</f>
        <v>536019</v>
      </c>
      <c r="H7" s="89">
        <f>'Measure 1 Budget'!H11+'Measure 2 Budget'!H11+'Measure 3 Budget'!H11+'Measure 4 Budget'!H11+'Measure 5 Budget'!H11</f>
        <v>536019</v>
      </c>
      <c r="I7" s="89">
        <f t="shared" ref="I7:I14" si="0">SUM(D7:H7)</f>
        <v>2680095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</row>
    <row r="8" spans="2:38" ht="14.4" x14ac:dyDescent="0.3">
      <c r="B8" s="23"/>
      <c r="C8" s="50" t="s">
        <v>13</v>
      </c>
      <c r="D8" s="89">
        <f>'Measure 1 Budget'!D13+'Measure 2 Budget'!D16+'Measure 3 Budget'!D16+'Measure 4 Budget'!D16+'Measure 5 Budget'!D16</f>
        <v>504980.53549999994</v>
      </c>
      <c r="E8" s="89">
        <f>'Measure 1 Budget'!E13+'Measure 2 Budget'!E16+'Measure 3 Budget'!E16+'Measure 4 Budget'!E16</f>
        <v>504980.53549999994</v>
      </c>
      <c r="F8" s="89">
        <f>'Measure 1 Budget'!F13+'Measure 2 Budget'!F16+'Measure 3 Budget'!F16+'Measure 4 Budget'!F16</f>
        <v>504980.53549999994</v>
      </c>
      <c r="G8" s="89">
        <f>'Measure 1 Budget'!G13+'Measure 2 Budget'!G16+'Measure 3 Budget'!G16+'Measure 4 Budget'!G16</f>
        <v>504980.53549999994</v>
      </c>
      <c r="H8" s="89">
        <f>'Measure 1 Budget'!H13+'Measure 2 Budget'!H16+'Measure 3 Budget'!H16+'Measure 4 Budget'!H16</f>
        <v>504980.53549999994</v>
      </c>
      <c r="I8" s="89">
        <f t="shared" si="0"/>
        <v>2524902.6774999998</v>
      </c>
    </row>
    <row r="9" spans="2:38" ht="14.4" x14ac:dyDescent="0.3">
      <c r="B9" s="23"/>
      <c r="C9" s="50" t="s">
        <v>14</v>
      </c>
      <c r="D9" s="89">
        <f>'Measure 1 Budget'!D16+'Measure 2 Budget'!D27+'Measure 3 Budget'!D27+'Measure 4 Budget'!D27+'Measure 5 Budget'!D27</f>
        <v>5000</v>
      </c>
      <c r="E9" s="89">
        <f>'Measure 1 Budget'!E16+'Measure 2 Budget'!E27+'Measure 3 Budget'!E27+'Measure 4 Budget'!E27</f>
        <v>5000</v>
      </c>
      <c r="F9" s="89">
        <f>'Measure 1 Budget'!F16+'Measure 2 Budget'!F27+'Measure 3 Budget'!F27+'Measure 4 Budget'!F27</f>
        <v>5000</v>
      </c>
      <c r="G9" s="89">
        <f>'Measure 1 Budget'!G16+'Measure 2 Budget'!G27+'Measure 3 Budget'!G27+'Measure 4 Budget'!G27</f>
        <v>5000</v>
      </c>
      <c r="H9" s="89">
        <f>'Measure 1 Budget'!H16+'Measure 2 Budget'!H27+'Measure 3 Budget'!H27+'Measure 4 Budget'!H27</f>
        <v>5000</v>
      </c>
      <c r="I9" s="89">
        <f t="shared" si="0"/>
        <v>25000</v>
      </c>
    </row>
    <row r="10" spans="2:38" ht="14.4" x14ac:dyDescent="0.3">
      <c r="B10" s="23"/>
      <c r="C10" s="50" t="s">
        <v>15</v>
      </c>
      <c r="D10" s="89">
        <f>'Measure 1 Budget'!D20+'Measure 2 Budget'!D31+'Measure 3 Budget'!D31+'Measure 4 Budget'!D31+'Measure 5 Budget'!D31</f>
        <v>0</v>
      </c>
      <c r="E10" s="89">
        <f>'Measure 1 Budget'!E20+'Measure 2 Budget'!E31+'Measure 3 Budget'!E31+'Measure 4 Budget'!E31</f>
        <v>0</v>
      </c>
      <c r="F10" s="89">
        <f>'Measure 1 Budget'!F20+'Measure 2 Budget'!F31+'Measure 3 Budget'!F31+'Measure 4 Budget'!F31</f>
        <v>0</v>
      </c>
      <c r="G10" s="89">
        <f>'Measure 1 Budget'!G20+'Measure 2 Budget'!G31+'Measure 3 Budget'!G31+'Measure 4 Budget'!G31</f>
        <v>0</v>
      </c>
      <c r="H10" s="89">
        <f>'Measure 1 Budget'!H20+'Measure 2 Budget'!H31+'Measure 3 Budget'!H31+'Measure 4 Budget'!H31</f>
        <v>0</v>
      </c>
      <c r="I10" s="89">
        <f t="shared" si="0"/>
        <v>0</v>
      </c>
    </row>
    <row r="11" spans="2:38" ht="14.4" x14ac:dyDescent="0.3">
      <c r="B11" s="23"/>
      <c r="C11" s="50" t="s">
        <v>16</v>
      </c>
      <c r="D11" s="89">
        <f>'Measure 1 Budget'!D24+'Measure 2 Budget'!D35+'Measure 3 Budget'!D35+'Measure 4 Budget'!D35+'Measure 5 Budget'!D35</f>
        <v>0</v>
      </c>
      <c r="E11" s="89">
        <f>'Measure 1 Budget'!E24+'Measure 2 Budget'!E35+'Measure 3 Budget'!E35+'Measure 4 Budget'!E35</f>
        <v>0</v>
      </c>
      <c r="F11" s="89">
        <f>'Measure 1 Budget'!F24+'Measure 2 Budget'!F35+'Measure 3 Budget'!F35+'Measure 4 Budget'!F35</f>
        <v>0</v>
      </c>
      <c r="G11" s="89">
        <f>'Measure 1 Budget'!G24+'Measure 2 Budget'!G35+'Measure 3 Budget'!G35+'Measure 4 Budget'!G35</f>
        <v>0</v>
      </c>
      <c r="H11" s="89">
        <f>'Measure 1 Budget'!H24+'Measure 2 Budget'!H35+'Measure 3 Budget'!H35+'Measure 4 Budget'!H35</f>
        <v>0</v>
      </c>
      <c r="I11" s="89">
        <f t="shared" si="0"/>
        <v>0</v>
      </c>
    </row>
    <row r="12" spans="2:38" ht="14.4" x14ac:dyDescent="0.3">
      <c r="B12" s="23"/>
      <c r="C12" s="50" t="s">
        <v>17</v>
      </c>
      <c r="D12" s="89">
        <f>'Measure 1 Budget'!D32+'Measure 2 Budget'!D42+'Measure 3 Budget'!D42+'Measure 4 Budget'!D41+'Measure 5 Budget'!D41</f>
        <v>9245702.3389999997</v>
      </c>
      <c r="E12" s="89">
        <f>'Measure 1 Budget'!E32+'Measure 2 Budget'!E42+'Measure 3 Budget'!E42+'Measure 4 Budget'!E41</f>
        <v>19245702.339000002</v>
      </c>
      <c r="F12" s="89">
        <f>'Measure 1 Budget'!F32+'Measure 2 Budget'!F42+'Measure 3 Budget'!F42+'Measure 4 Budget'!F41</f>
        <v>19245702.339000002</v>
      </c>
      <c r="G12" s="89">
        <f>'Measure 1 Budget'!G32+'Measure 2 Budget'!G42+'Measure 3 Budget'!G42+'Measure 4 Budget'!G41</f>
        <v>19245702.339000002</v>
      </c>
      <c r="H12" s="89">
        <f>'Measure 1 Budget'!H32+'Measure 2 Budget'!H42+'Measure 3 Budget'!H42+'Measure 4 Budget'!H41</f>
        <v>19245702.339000002</v>
      </c>
      <c r="I12" s="89">
        <f t="shared" si="0"/>
        <v>86228511.695000008</v>
      </c>
    </row>
    <row r="13" spans="2:38" ht="14.4" x14ac:dyDescent="0.3">
      <c r="B13" s="23"/>
      <c r="C13" s="50" t="s">
        <v>18</v>
      </c>
      <c r="D13" s="89">
        <f>'Measure 1 Budget'!D40+'Measure 2 Budget'!D50+'Measure 3 Budget'!D50+'Measure 4 Budget'!D49+'Measure 5 Budget'!D49</f>
        <v>49500000</v>
      </c>
      <c r="E13" s="89">
        <f>'Measure 1 Budget'!E40+'Measure 2 Budget'!E50+'Measure 3 Budget'!E50+'Measure 4 Budget'!E49</f>
        <v>89500000</v>
      </c>
      <c r="F13" s="89">
        <f>'Measure 1 Budget'!F40+'Measure 2 Budget'!F50+'Measure 3 Budget'!F50+'Measure 4 Budget'!F49</f>
        <v>89500000</v>
      </c>
      <c r="G13" s="89">
        <f>'Measure 1 Budget'!G40+'Measure 2 Budget'!G50+'Measure 3 Budget'!G50+'Measure 4 Budget'!G49</f>
        <v>89500000</v>
      </c>
      <c r="H13" s="89">
        <f>'Measure 1 Budget'!H40+'Measure 2 Budget'!H50+'Measure 3 Budget'!H50+'Measure 4 Budget'!H49</f>
        <v>89500000</v>
      </c>
      <c r="I13" s="89">
        <f t="shared" si="0"/>
        <v>407500000</v>
      </c>
    </row>
    <row r="14" spans="2:38" ht="14.4" x14ac:dyDescent="0.3">
      <c r="B14" s="24"/>
      <c r="C14" s="9" t="s">
        <v>19</v>
      </c>
      <c r="D14" s="90">
        <f>D13+D12+D11+D10+D9+D8+D7</f>
        <v>59791701.874499999</v>
      </c>
      <c r="E14" s="90">
        <f>E13+E12+E11+E10+E9+E8+E7</f>
        <v>109791701.87450001</v>
      </c>
      <c r="F14" s="90">
        <f>F13+F12+F11+F10+F9+F8+F7</f>
        <v>109791701.87450001</v>
      </c>
      <c r="G14" s="90">
        <f>G13+G12+G11+G10+G9+G8+G7</f>
        <v>109791701.87450001</v>
      </c>
      <c r="H14" s="90">
        <f>H13+H12+H11+H10+H9+H8+H7</f>
        <v>109791701.87450001</v>
      </c>
      <c r="I14" s="90">
        <f t="shared" si="0"/>
        <v>498958509.37250006</v>
      </c>
    </row>
    <row r="15" spans="2:38" ht="14.4" x14ac:dyDescent="0.3">
      <c r="B15" s="64"/>
      <c r="D15"/>
      <c r="E15"/>
      <c r="H15"/>
      <c r="I15" s="18" t="s">
        <v>20</v>
      </c>
    </row>
    <row r="16" spans="2:38" ht="20.100000000000001" customHeight="1" x14ac:dyDescent="0.3">
      <c r="B16" s="64"/>
      <c r="C16" s="9" t="s">
        <v>21</v>
      </c>
      <c r="D16" s="56">
        <f>'Measure 1 Budget'!D45+'Measure 2 Budget'!D56+'Measure 3 Budget'!D56+'Measure 4 Budget'!D55+'Measure 5 Budget'!D55</f>
        <v>208298.12550000002</v>
      </c>
      <c r="E16" s="56">
        <f>'Measure 1 Budget'!E45+'Measure 2 Budget'!E56+'Measure 3 Budget'!E56+'Measure 4 Budget'!E55</f>
        <v>208298.12550000002</v>
      </c>
      <c r="F16" s="56">
        <f>'Measure 1 Budget'!F45+'Measure 2 Budget'!F56+'Measure 3 Budget'!F56+'Measure 4 Budget'!F55</f>
        <v>208298.12550000002</v>
      </c>
      <c r="G16" s="56">
        <f>'Measure 1 Budget'!G45+'Measure 2 Budget'!G56+'Measure 3 Budget'!G56+'Measure 4 Budget'!G55</f>
        <v>208298.12550000002</v>
      </c>
      <c r="H16" s="56">
        <f>'Measure 1 Budget'!H45+'Measure 2 Budget'!H56+'Measure 3 Budget'!H56+'Measure 4 Budget'!H55</f>
        <v>208298.12550000002</v>
      </c>
      <c r="I16" s="78">
        <f>SUM(D16:H16)</f>
        <v>1041490.6275000002</v>
      </c>
    </row>
    <row r="17" spans="2:9" thickBot="1" x14ac:dyDescent="0.35">
      <c r="B17" s="64"/>
      <c r="D17"/>
      <c r="E17"/>
      <c r="H17"/>
      <c r="I17" s="18" t="s">
        <v>20</v>
      </c>
    </row>
    <row r="18" spans="2:9" ht="31.2" customHeight="1" thickBot="1" x14ac:dyDescent="0.35">
      <c r="B18" s="63" t="s">
        <v>22</v>
      </c>
      <c r="C18" s="19"/>
      <c r="D18" s="52">
        <f t="shared" ref="D18:I18" si="1">D14+D16</f>
        <v>60000000</v>
      </c>
      <c r="E18" s="52">
        <f t="shared" si="1"/>
        <v>110000000</v>
      </c>
      <c r="F18" s="52">
        <f t="shared" si="1"/>
        <v>110000000</v>
      </c>
      <c r="G18" s="52">
        <f t="shared" si="1"/>
        <v>110000000</v>
      </c>
      <c r="H18" s="52">
        <f t="shared" si="1"/>
        <v>110000000</v>
      </c>
      <c r="I18" s="67">
        <f t="shared" si="1"/>
        <v>500000000.00000006</v>
      </c>
    </row>
    <row r="19" spans="2:9" s="1" customFormat="1" ht="14.4" x14ac:dyDescent="0.3">
      <c r="B19" s="6"/>
      <c r="C19"/>
      <c r="D19" s="6"/>
      <c r="E19" s="2"/>
      <c r="F19"/>
      <c r="G19"/>
      <c r="H19" s="2"/>
      <c r="I19"/>
    </row>
    <row r="20" spans="2:9" ht="15" customHeight="1" x14ac:dyDescent="0.3">
      <c r="B20" s="6"/>
    </row>
    <row r="21" spans="2:9" ht="15" customHeight="1" x14ac:dyDescent="0.35">
      <c r="B21" s="45" t="s">
        <v>23</v>
      </c>
      <c r="C21" s="46"/>
      <c r="D21" s="46"/>
      <c r="E21" s="96"/>
      <c r="F21" s="96"/>
      <c r="H21"/>
    </row>
    <row r="22" spans="2:9" ht="29.1" customHeight="1" x14ac:dyDescent="0.3">
      <c r="B22" s="47" t="s">
        <v>24</v>
      </c>
      <c r="C22" s="47" t="s">
        <v>25</v>
      </c>
      <c r="D22" s="53" t="s">
        <v>26</v>
      </c>
      <c r="E22" s="97" t="s">
        <v>27</v>
      </c>
      <c r="F22" s="97"/>
      <c r="H22"/>
    </row>
    <row r="23" spans="2:9" ht="15" customHeight="1" x14ac:dyDescent="0.3">
      <c r="B23" s="50">
        <v>1</v>
      </c>
      <c r="C23" s="54" t="s">
        <v>28</v>
      </c>
      <c r="D23" s="55">
        <f>'Measure 1 Budget'!I47</f>
        <v>500000000.00000006</v>
      </c>
      <c r="E23" s="95">
        <f>D23/D$29</f>
        <v>1</v>
      </c>
      <c r="F23" s="95"/>
      <c r="H23"/>
    </row>
    <row r="24" spans="2:9" ht="15" customHeight="1" x14ac:dyDescent="0.3">
      <c r="B24" s="50">
        <v>2</v>
      </c>
      <c r="C24" s="51" t="s">
        <v>29</v>
      </c>
      <c r="D24" s="55">
        <f>'Measure 2 Budget'!J58</f>
        <v>0</v>
      </c>
      <c r="E24" s="95">
        <f t="shared" ref="E24:E27" si="2">D24/D$29</f>
        <v>0</v>
      </c>
      <c r="F24" s="95"/>
      <c r="H24"/>
    </row>
    <row r="25" spans="2:9" ht="15" customHeight="1" x14ac:dyDescent="0.3">
      <c r="B25" s="50">
        <v>3</v>
      </c>
      <c r="C25" s="51" t="s">
        <v>30</v>
      </c>
      <c r="D25" s="55">
        <f>'Measure 3 Budget'!J58</f>
        <v>0</v>
      </c>
      <c r="E25" s="95">
        <f t="shared" si="2"/>
        <v>0</v>
      </c>
      <c r="F25" s="95"/>
      <c r="H25"/>
    </row>
    <row r="26" spans="2:9" ht="15" customHeight="1" x14ac:dyDescent="0.3">
      <c r="B26" s="50">
        <v>4</v>
      </c>
      <c r="C26" s="51" t="s">
        <v>31</v>
      </c>
      <c r="D26" s="55">
        <f>'Measure 4 Budget'!J57</f>
        <v>0</v>
      </c>
      <c r="E26" s="95">
        <f t="shared" si="2"/>
        <v>0</v>
      </c>
      <c r="F26" s="95"/>
      <c r="H26"/>
    </row>
    <row r="27" spans="2:9" ht="15" customHeight="1" x14ac:dyDescent="0.3">
      <c r="B27" s="50">
        <v>5</v>
      </c>
      <c r="C27" s="51" t="s">
        <v>32</v>
      </c>
      <c r="D27" s="55">
        <v>0</v>
      </c>
      <c r="E27" s="95">
        <f t="shared" si="2"/>
        <v>0</v>
      </c>
      <c r="F27" s="95"/>
      <c r="H27"/>
    </row>
    <row r="28" spans="2:9" ht="15" customHeight="1" x14ac:dyDescent="0.3">
      <c r="B28" s="50"/>
      <c r="C28" s="51"/>
      <c r="D28" s="55"/>
      <c r="E28" s="95"/>
      <c r="F28" s="95"/>
      <c r="H28"/>
    </row>
    <row r="29" spans="2:9" ht="15" customHeight="1" x14ac:dyDescent="0.3">
      <c r="B29" s="50" t="s">
        <v>33</v>
      </c>
      <c r="C29" s="51"/>
      <c r="D29" s="55">
        <f>SUM(D23:D28)</f>
        <v>500000000.00000006</v>
      </c>
      <c r="E29" s="95">
        <f t="shared" ref="E29" si="3">SUM(E23:E28)</f>
        <v>1</v>
      </c>
      <c r="F29" s="95"/>
      <c r="H29"/>
    </row>
    <row r="30" spans="2:9" ht="15" customHeight="1" x14ac:dyDescent="0.3">
      <c r="H30"/>
    </row>
  </sheetData>
  <mergeCells count="10">
    <mergeCell ref="B3:I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L62"/>
  <sheetViews>
    <sheetView showGridLines="0" tabSelected="1" topLeftCell="C1" zoomScale="64" zoomScaleNormal="85" workbookViewId="0">
      <selection activeCell="C5" sqref="C5"/>
    </sheetView>
  </sheetViews>
  <sheetFormatPr defaultColWidth="9.33203125" defaultRowHeight="14.4" x14ac:dyDescent="0.3"/>
  <cols>
    <col min="1" max="1" width="3.33203125" customWidth="1"/>
    <col min="2" max="2" width="10.33203125" hidden="1" customWidth="1"/>
    <col min="3" max="3" width="40" customWidth="1"/>
    <col min="4" max="4" width="16" style="6" customWidth="1"/>
    <col min="5" max="5" width="16" style="2" customWidth="1"/>
    <col min="6" max="6" width="17.88671875" bestFit="1" customWidth="1"/>
    <col min="7" max="7" width="14.33203125" customWidth="1"/>
    <col min="8" max="8" width="17.88671875" style="2" bestFit="1" customWidth="1"/>
    <col min="9" max="9" width="17.88671875" bestFit="1" customWidth="1"/>
    <col min="10" max="10" width="11.33203125" customWidth="1"/>
  </cols>
  <sheetData>
    <row r="2" spans="2:38" ht="23.4" x14ac:dyDescent="0.45">
      <c r="B2" s="30" t="s">
        <v>34</v>
      </c>
    </row>
    <row r="3" spans="2:38" ht="16.2" customHeight="1" x14ac:dyDescent="0.3">
      <c r="B3" s="5" t="s">
        <v>35</v>
      </c>
    </row>
    <row r="4" spans="2:38" x14ac:dyDescent="0.3">
      <c r="B4" s="5"/>
    </row>
    <row r="5" spans="2:38" ht="18" x14ac:dyDescent="0.35">
      <c r="B5" s="36" t="s">
        <v>2</v>
      </c>
      <c r="C5" s="37"/>
      <c r="D5" s="37"/>
      <c r="E5" s="37"/>
      <c r="F5" s="37"/>
      <c r="G5" s="37"/>
      <c r="H5" s="37"/>
      <c r="I5" s="38"/>
    </row>
    <row r="6" spans="2:3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3" t="s">
        <v>10</v>
      </c>
    </row>
    <row r="7" spans="2:38" s="5" customFormat="1" ht="21" customHeight="1" x14ac:dyDescent="0.3">
      <c r="B7" s="68" t="s">
        <v>11</v>
      </c>
      <c r="C7" s="26" t="s">
        <v>36</v>
      </c>
      <c r="D7" s="69" t="s">
        <v>37</v>
      </c>
      <c r="E7" s="69" t="s">
        <v>37</v>
      </c>
      <c r="F7" s="69" t="s">
        <v>37</v>
      </c>
      <c r="G7" s="69"/>
      <c r="H7" s="69" t="s">
        <v>37</v>
      </c>
      <c r="I7" s="18" t="s">
        <v>37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</row>
    <row r="8" spans="2:38" x14ac:dyDescent="0.3">
      <c r="B8" s="23"/>
      <c r="C8" s="70" t="s">
        <v>38</v>
      </c>
      <c r="D8" s="71"/>
      <c r="E8" s="71"/>
      <c r="F8" s="71"/>
      <c r="G8" s="71"/>
      <c r="H8" s="71"/>
      <c r="I8" s="71"/>
    </row>
    <row r="9" spans="2:38" x14ac:dyDescent="0.3">
      <c r="B9" s="23"/>
      <c r="C9" s="70" t="s">
        <v>39</v>
      </c>
      <c r="D9" s="76">
        <f>100709.5*2</f>
        <v>201419</v>
      </c>
      <c r="E9" s="76">
        <f t="shared" ref="E9:H9" si="0">100709.5*2</f>
        <v>201419</v>
      </c>
      <c r="F9" s="76">
        <f t="shared" si="0"/>
        <v>201419</v>
      </c>
      <c r="G9" s="76">
        <f t="shared" si="0"/>
        <v>201419</v>
      </c>
      <c r="H9" s="76">
        <f t="shared" si="0"/>
        <v>201419</v>
      </c>
      <c r="I9" s="76">
        <f>SUM(D9:H9)</f>
        <v>1007095</v>
      </c>
    </row>
    <row r="10" spans="2:38" x14ac:dyDescent="0.3">
      <c r="B10" s="23"/>
      <c r="C10" s="70" t="s">
        <v>40</v>
      </c>
      <c r="D10" s="76">
        <f>83650*4</f>
        <v>334600</v>
      </c>
      <c r="E10" s="76">
        <f t="shared" ref="E10:H10" si="1">83650*4</f>
        <v>334600</v>
      </c>
      <c r="F10" s="76">
        <f t="shared" si="1"/>
        <v>334600</v>
      </c>
      <c r="G10" s="76">
        <f t="shared" si="1"/>
        <v>334600</v>
      </c>
      <c r="H10" s="76">
        <f t="shared" si="1"/>
        <v>334600</v>
      </c>
      <c r="I10" s="76">
        <f>SUM(D10:H10)</f>
        <v>1673000</v>
      </c>
    </row>
    <row r="11" spans="2:38" x14ac:dyDescent="0.3">
      <c r="B11" s="23"/>
      <c r="C11" s="72" t="s">
        <v>12</v>
      </c>
      <c r="D11" s="84">
        <f>SUM(D8:D10)</f>
        <v>536019</v>
      </c>
      <c r="E11" s="84">
        <f t="shared" ref="E11:H11" si="2">SUM(E8:E10)</f>
        <v>536019</v>
      </c>
      <c r="F11" s="84">
        <f t="shared" si="2"/>
        <v>536019</v>
      </c>
      <c r="G11" s="84">
        <f t="shared" si="2"/>
        <v>536019</v>
      </c>
      <c r="H11" s="84">
        <f t="shared" si="2"/>
        <v>536019</v>
      </c>
      <c r="I11" s="84">
        <f>SUM(D11:H11)</f>
        <v>2680095</v>
      </c>
      <c r="J11" s="79"/>
    </row>
    <row r="12" spans="2:38" x14ac:dyDescent="0.3">
      <c r="B12" s="23"/>
      <c r="C12" s="70" t="s">
        <v>41</v>
      </c>
      <c r="D12" s="76">
        <v>504980.53549999994</v>
      </c>
      <c r="E12" s="77">
        <v>504980.53549999994</v>
      </c>
      <c r="F12" s="77">
        <v>504980.53549999994</v>
      </c>
      <c r="G12" s="77">
        <v>504980.53549999994</v>
      </c>
      <c r="H12" s="77">
        <v>504980.53549999994</v>
      </c>
      <c r="I12" s="76">
        <f>SUM(D12:H12)</f>
        <v>2524902.6774999998</v>
      </c>
      <c r="J12" s="79"/>
    </row>
    <row r="13" spans="2:38" x14ac:dyDescent="0.3">
      <c r="B13" s="23"/>
      <c r="C13" s="72" t="s">
        <v>13</v>
      </c>
      <c r="D13" s="84">
        <f>SUM(D12:D12)</f>
        <v>504980.53549999994</v>
      </c>
      <c r="E13" s="84">
        <f>SUM(E12:E12)</f>
        <v>504980.53549999994</v>
      </c>
      <c r="F13" s="84">
        <f>SUM(F12:F12)</f>
        <v>504980.53549999994</v>
      </c>
      <c r="G13" s="84">
        <f>SUM(G12:G12)</f>
        <v>504980.53549999994</v>
      </c>
      <c r="H13" s="84">
        <f>SUM(H12:H12)</f>
        <v>504980.53549999994</v>
      </c>
      <c r="I13" s="84">
        <f>SUM(I12)</f>
        <v>2524902.6774999998</v>
      </c>
      <c r="J13" s="79"/>
    </row>
    <row r="14" spans="2:38" x14ac:dyDescent="0.3">
      <c r="B14" s="23"/>
      <c r="C14" s="73" t="s">
        <v>42</v>
      </c>
      <c r="D14" s="76" t="s">
        <v>37</v>
      </c>
      <c r="E14" s="77"/>
      <c r="F14" s="77"/>
      <c r="G14" s="77"/>
      <c r="H14" s="77"/>
      <c r="I14" s="80" t="s">
        <v>37</v>
      </c>
      <c r="J14" s="79"/>
    </row>
    <row r="15" spans="2:38" x14ac:dyDescent="0.3">
      <c r="B15" s="23"/>
      <c r="C15" s="70" t="s">
        <v>43</v>
      </c>
      <c r="D15" s="76">
        <v>5000</v>
      </c>
      <c r="E15" s="76">
        <v>5000</v>
      </c>
      <c r="F15" s="76">
        <v>5000</v>
      </c>
      <c r="G15" s="76">
        <v>5000</v>
      </c>
      <c r="H15" s="76">
        <v>5000</v>
      </c>
      <c r="I15" s="76">
        <f>SUM(D15:H15)</f>
        <v>25000</v>
      </c>
      <c r="J15" s="79"/>
    </row>
    <row r="16" spans="2:38" x14ac:dyDescent="0.3">
      <c r="B16" s="23"/>
      <c r="C16" s="72" t="s">
        <v>14</v>
      </c>
      <c r="D16" s="84">
        <f t="shared" ref="D16:I16" si="3">SUM(D15:D15)</f>
        <v>5000</v>
      </c>
      <c r="E16" s="84">
        <f t="shared" si="3"/>
        <v>5000</v>
      </c>
      <c r="F16" s="84">
        <f t="shared" si="3"/>
        <v>5000</v>
      </c>
      <c r="G16" s="84">
        <f t="shared" si="3"/>
        <v>5000</v>
      </c>
      <c r="H16" s="84">
        <f t="shared" si="3"/>
        <v>5000</v>
      </c>
      <c r="I16" s="84">
        <f t="shared" si="3"/>
        <v>25000</v>
      </c>
      <c r="J16" s="79"/>
    </row>
    <row r="17" spans="2:10" x14ac:dyDescent="0.3">
      <c r="B17" s="23"/>
      <c r="C17" s="73" t="s">
        <v>44</v>
      </c>
      <c r="D17" s="76"/>
      <c r="E17" s="77"/>
      <c r="F17" s="77"/>
      <c r="G17" s="77"/>
      <c r="H17" s="77"/>
      <c r="I17" s="76" t="s">
        <v>20</v>
      </c>
      <c r="J17" s="79"/>
    </row>
    <row r="18" spans="2:10" x14ac:dyDescent="0.3">
      <c r="B18" s="23"/>
      <c r="C18" s="70"/>
      <c r="D18" s="76"/>
      <c r="E18" s="77"/>
      <c r="F18" s="77"/>
      <c r="G18" s="77"/>
      <c r="H18" s="77"/>
      <c r="I18" s="76">
        <f>SUM(D18:H18)</f>
        <v>0</v>
      </c>
      <c r="J18" s="79"/>
    </row>
    <row r="19" spans="2:10" x14ac:dyDescent="0.3">
      <c r="B19" s="23" t="s">
        <v>45</v>
      </c>
      <c r="C19" s="74" t="s">
        <v>45</v>
      </c>
      <c r="D19" s="76" t="s">
        <v>37</v>
      </c>
      <c r="E19" s="77"/>
      <c r="F19" s="77"/>
      <c r="G19" s="77"/>
      <c r="H19" s="77"/>
      <c r="I19" s="76">
        <f t="shared" ref="I19:I39" si="4">SUM(D19:H19)</f>
        <v>0</v>
      </c>
      <c r="J19" s="79"/>
    </row>
    <row r="20" spans="2:10" x14ac:dyDescent="0.3">
      <c r="B20" s="23"/>
      <c r="C20" s="72" t="s">
        <v>15</v>
      </c>
      <c r="D20" s="85">
        <f>SUM(D18:D19)</f>
        <v>0</v>
      </c>
      <c r="E20" s="85">
        <f t="shared" ref="E20:H20" si="5">SUM(E18:E19)</f>
        <v>0</v>
      </c>
      <c r="F20" s="85">
        <f t="shared" si="5"/>
        <v>0</v>
      </c>
      <c r="G20" s="85">
        <f t="shared" si="5"/>
        <v>0</v>
      </c>
      <c r="H20" s="85">
        <f t="shared" si="5"/>
        <v>0</v>
      </c>
      <c r="I20" s="84">
        <f>SUM(I18:I19)</f>
        <v>0</v>
      </c>
      <c r="J20" s="79"/>
    </row>
    <row r="21" spans="2:10" x14ac:dyDescent="0.3">
      <c r="B21" s="23"/>
      <c r="C21" s="73" t="s">
        <v>46</v>
      </c>
      <c r="D21" s="76" t="s">
        <v>37</v>
      </c>
      <c r="E21" s="77"/>
      <c r="F21" s="77"/>
      <c r="G21" s="77"/>
      <c r="H21" s="77"/>
      <c r="I21" s="76"/>
      <c r="J21" s="79"/>
    </row>
    <row r="22" spans="2:10" x14ac:dyDescent="0.3">
      <c r="B22" s="23"/>
      <c r="C22" s="70"/>
      <c r="D22" s="76"/>
      <c r="E22" s="76"/>
      <c r="F22" s="76"/>
      <c r="G22" s="76"/>
      <c r="H22" s="76"/>
      <c r="I22" s="76">
        <f t="shared" si="4"/>
        <v>0</v>
      </c>
      <c r="J22" s="79"/>
    </row>
    <row r="23" spans="2:10" x14ac:dyDescent="0.3">
      <c r="B23" s="23"/>
      <c r="C23" s="70"/>
      <c r="D23" s="76"/>
      <c r="E23" s="77"/>
      <c r="F23" s="77"/>
      <c r="G23" s="77"/>
      <c r="H23" s="77"/>
      <c r="I23" s="76">
        <f t="shared" si="4"/>
        <v>0</v>
      </c>
      <c r="J23" s="79"/>
    </row>
    <row r="24" spans="2:10" x14ac:dyDescent="0.3">
      <c r="B24" s="23"/>
      <c r="C24" s="72" t="s">
        <v>16</v>
      </c>
      <c r="D24" s="84">
        <f>SUM(D22:D23)</f>
        <v>0</v>
      </c>
      <c r="E24" s="84">
        <f t="shared" ref="E24:H24" si="6">SUM(E22:E23)</f>
        <v>0</v>
      </c>
      <c r="F24" s="84">
        <f t="shared" si="6"/>
        <v>0</v>
      </c>
      <c r="G24" s="84">
        <f t="shared" si="6"/>
        <v>0</v>
      </c>
      <c r="H24" s="84">
        <f t="shared" si="6"/>
        <v>0</v>
      </c>
      <c r="I24" s="84">
        <f>SUM(I22:I23)</f>
        <v>0</v>
      </c>
      <c r="J24" s="79"/>
    </row>
    <row r="25" spans="2:10" x14ac:dyDescent="0.3">
      <c r="B25" s="23"/>
      <c r="C25" s="73" t="s">
        <v>47</v>
      </c>
      <c r="D25" s="86">
        <v>0.12</v>
      </c>
      <c r="E25" s="86">
        <v>0.22</v>
      </c>
      <c r="F25" s="86">
        <v>0.22</v>
      </c>
      <c r="G25" s="86">
        <v>0.22</v>
      </c>
      <c r="H25" s="86">
        <v>0.22</v>
      </c>
      <c r="I25" s="76"/>
      <c r="J25" s="79"/>
    </row>
    <row r="26" spans="2:10" x14ac:dyDescent="0.3">
      <c r="B26" s="23"/>
      <c r="C26" s="81" t="s">
        <v>48</v>
      </c>
      <c r="D26" s="87"/>
      <c r="E26" s="80"/>
      <c r="F26" s="80"/>
      <c r="G26" s="80"/>
      <c r="H26" s="80"/>
      <c r="I26" s="83"/>
      <c r="J26" s="79"/>
    </row>
    <row r="27" spans="2:10" ht="31.95" customHeight="1" x14ac:dyDescent="0.3">
      <c r="B27" s="23"/>
      <c r="C27" s="70" t="s">
        <v>49</v>
      </c>
      <c r="D27" s="76">
        <f>10^8*D25*8%</f>
        <v>960000</v>
      </c>
      <c r="E27" s="76">
        <f t="shared" ref="E27:H27" si="7">10^8*E25*8%</f>
        <v>1760000</v>
      </c>
      <c r="F27" s="76">
        <f t="shared" si="7"/>
        <v>1760000</v>
      </c>
      <c r="G27" s="76">
        <f t="shared" si="7"/>
        <v>1760000</v>
      </c>
      <c r="H27" s="76">
        <f t="shared" si="7"/>
        <v>1760000</v>
      </c>
      <c r="I27" s="76">
        <f>SUM(D27:H27)</f>
        <v>8000000</v>
      </c>
      <c r="J27" s="79"/>
    </row>
    <row r="28" spans="2:10" ht="19.95" customHeight="1" x14ac:dyDescent="0.3">
      <c r="B28" s="23"/>
      <c r="C28" s="70" t="s">
        <v>50</v>
      </c>
      <c r="D28" s="76">
        <f>10^8*D25*4%</f>
        <v>480000</v>
      </c>
      <c r="E28" s="76">
        <f t="shared" ref="E28:H28" si="8">10^8*E25*4%</f>
        <v>880000</v>
      </c>
      <c r="F28" s="76">
        <f t="shared" si="8"/>
        <v>880000</v>
      </c>
      <c r="G28" s="76">
        <f t="shared" si="8"/>
        <v>880000</v>
      </c>
      <c r="H28" s="76">
        <f t="shared" si="8"/>
        <v>880000</v>
      </c>
      <c r="I28" s="76">
        <f>SUM(D28:H28)</f>
        <v>4000000</v>
      </c>
      <c r="J28" s="79"/>
    </row>
    <row r="29" spans="2:10" ht="28.8" x14ac:dyDescent="0.3">
      <c r="B29" s="23"/>
      <c r="C29" s="70" t="s">
        <v>51</v>
      </c>
      <c r="D29" s="76">
        <f>D25*100000000-D27-D30-D31-D11-D13-D16-D45-D39-D28-D37</f>
        <v>5533016</v>
      </c>
      <c r="E29" s="76">
        <f>E25*100000000-E27-E30-E31-E11-E13-E16-E45-E39-E28-E37</f>
        <v>13833016</v>
      </c>
      <c r="F29" s="76">
        <f>F25*100000000-F27-F30-F31-F11-F13-F16-F45-F39-F28-F37</f>
        <v>13833016</v>
      </c>
      <c r="G29" s="76">
        <f>G25*100000000-G27-G30-G31-G11-G13-G16-G45-G39-G28-G37</f>
        <v>13833016</v>
      </c>
      <c r="H29" s="76">
        <f>H25*100000000-H27-H30-H31-H11-H13-H16-H45-H39-H28-H37</f>
        <v>13833016</v>
      </c>
      <c r="I29" s="76">
        <f>SUM(D29:H29)</f>
        <v>60865080</v>
      </c>
      <c r="J29" s="79"/>
    </row>
    <row r="30" spans="2:10" x14ac:dyDescent="0.3">
      <c r="B30" s="23"/>
      <c r="C30" s="81" t="s">
        <v>52</v>
      </c>
      <c r="D30" s="76">
        <f>1%*500000000*D25</f>
        <v>600000</v>
      </c>
      <c r="E30" s="76">
        <f t="shared" ref="E30:H30" si="9">1%*500000000*E25</f>
        <v>1100000</v>
      </c>
      <c r="F30" s="76">
        <f t="shared" si="9"/>
        <v>1100000</v>
      </c>
      <c r="G30" s="76">
        <f t="shared" si="9"/>
        <v>1100000</v>
      </c>
      <c r="H30" s="76">
        <f t="shared" si="9"/>
        <v>1100000</v>
      </c>
      <c r="I30" s="76">
        <f t="shared" si="4"/>
        <v>5000000</v>
      </c>
      <c r="J30" s="79"/>
    </row>
    <row r="31" spans="2:10" x14ac:dyDescent="0.3">
      <c r="B31" s="23"/>
      <c r="C31" s="81" t="s">
        <v>53</v>
      </c>
      <c r="D31" s="76">
        <f>1222686.339+450000</f>
        <v>1672686.3389999999</v>
      </c>
      <c r="E31" s="76">
        <f>1222686.339+450000</f>
        <v>1672686.3389999999</v>
      </c>
      <c r="F31" s="76">
        <f>1222686.339+450000</f>
        <v>1672686.3389999999</v>
      </c>
      <c r="G31" s="76">
        <f>1222686.339+450000</f>
        <v>1672686.3389999999</v>
      </c>
      <c r="H31" s="76">
        <f>1222686.339+450000</f>
        <v>1672686.3389999999</v>
      </c>
      <c r="I31" s="76">
        <f t="shared" si="4"/>
        <v>8363431.6949999994</v>
      </c>
      <c r="J31" s="79"/>
    </row>
    <row r="32" spans="2:10" x14ac:dyDescent="0.3">
      <c r="B32" s="23"/>
      <c r="C32" s="72" t="s">
        <v>17</v>
      </c>
      <c r="D32" s="84">
        <f>SUM(D27:D31)</f>
        <v>9245702.3389999997</v>
      </c>
      <c r="E32" s="84">
        <f>SUM(E27:E31)</f>
        <v>19245702.339000002</v>
      </c>
      <c r="F32" s="84">
        <f t="shared" ref="F32:H32" si="10">SUM(F27:F31)</f>
        <v>19245702.339000002</v>
      </c>
      <c r="G32" s="84">
        <f t="shared" si="10"/>
        <v>19245702.339000002</v>
      </c>
      <c r="H32" s="84">
        <f t="shared" si="10"/>
        <v>19245702.339000002</v>
      </c>
      <c r="I32" s="84">
        <f>SUM(I26:I29,I30,I31)</f>
        <v>86228511.694999993</v>
      </c>
      <c r="J32" s="79"/>
    </row>
    <row r="33" spans="2:10" x14ac:dyDescent="0.3">
      <c r="B33" s="23"/>
      <c r="C33" s="73" t="s">
        <v>54</v>
      </c>
      <c r="D33" s="76" t="s">
        <v>37</v>
      </c>
      <c r="E33" s="77"/>
      <c r="F33" s="77"/>
      <c r="G33" s="77"/>
      <c r="H33" s="77"/>
      <c r="I33" s="76"/>
      <c r="J33" s="79"/>
    </row>
    <row r="34" spans="2:10" x14ac:dyDescent="0.3">
      <c r="B34" s="23"/>
      <c r="C34" s="74" t="s">
        <v>55</v>
      </c>
      <c r="D34" s="76"/>
      <c r="E34" s="77"/>
      <c r="F34" s="77"/>
      <c r="G34" s="77"/>
      <c r="H34" s="77"/>
      <c r="I34" s="76"/>
      <c r="J34" s="79"/>
    </row>
    <row r="35" spans="2:10" x14ac:dyDescent="0.3">
      <c r="B35" s="23"/>
      <c r="C35" s="70" t="s">
        <v>56</v>
      </c>
      <c r="D35" s="76">
        <f>300000000*D25</f>
        <v>36000000</v>
      </c>
      <c r="E35" s="76">
        <f>300000000*E25</f>
        <v>66000000</v>
      </c>
      <c r="F35" s="76">
        <f>300000000*F25</f>
        <v>66000000</v>
      </c>
      <c r="G35" s="76">
        <f>300000000*G25</f>
        <v>66000000</v>
      </c>
      <c r="H35" s="76">
        <f>300000000*H25</f>
        <v>66000000</v>
      </c>
      <c r="I35" s="76">
        <f>SUM(D35:H35)</f>
        <v>300000000</v>
      </c>
      <c r="J35" s="79"/>
    </row>
    <row r="36" spans="2:10" x14ac:dyDescent="0.3">
      <c r="B36" s="23"/>
      <c r="C36" s="70" t="s">
        <v>57</v>
      </c>
      <c r="D36" s="76">
        <f>D25*100000000</f>
        <v>12000000</v>
      </c>
      <c r="E36" s="76">
        <f>E25*100000000</f>
        <v>22000000</v>
      </c>
      <c r="F36" s="76">
        <f>F25*100000000</f>
        <v>22000000</v>
      </c>
      <c r="G36" s="76">
        <f>G25*100000000</f>
        <v>22000000</v>
      </c>
      <c r="H36" s="76">
        <f>H25*100000000</f>
        <v>22000000</v>
      </c>
      <c r="I36" s="76">
        <f>SUM(D36:H36)</f>
        <v>100000000</v>
      </c>
      <c r="J36" s="79"/>
    </row>
    <row r="37" spans="2:10" x14ac:dyDescent="0.3">
      <c r="B37" s="23"/>
      <c r="C37" s="70" t="s">
        <v>58</v>
      </c>
      <c r="D37" s="76">
        <v>500000</v>
      </c>
      <c r="E37" s="76">
        <v>500000</v>
      </c>
      <c r="F37" s="76">
        <v>500000</v>
      </c>
      <c r="G37" s="76">
        <v>500000</v>
      </c>
      <c r="H37" s="76">
        <v>500000</v>
      </c>
      <c r="I37" s="76">
        <f>SUM(D37:H37)</f>
        <v>2500000</v>
      </c>
      <c r="J37" s="79"/>
    </row>
    <row r="38" spans="2:10" x14ac:dyDescent="0.3">
      <c r="B38" s="23"/>
      <c r="C38" s="82" t="s">
        <v>59</v>
      </c>
      <c r="D38" s="76"/>
      <c r="E38" s="76"/>
      <c r="F38" s="76"/>
      <c r="G38" s="76"/>
      <c r="H38" s="76"/>
      <c r="I38" s="76"/>
      <c r="J38" s="79"/>
    </row>
    <row r="39" spans="2:10" x14ac:dyDescent="0.3">
      <c r="B39" s="23"/>
      <c r="C39" s="74" t="s">
        <v>60</v>
      </c>
      <c r="D39" s="76">
        <v>1000000</v>
      </c>
      <c r="E39" s="76">
        <v>1000000</v>
      </c>
      <c r="F39" s="76">
        <v>1000000</v>
      </c>
      <c r="G39" s="76">
        <v>1000000</v>
      </c>
      <c r="H39" s="76">
        <v>1000000</v>
      </c>
      <c r="I39" s="76">
        <f t="shared" si="4"/>
        <v>5000000</v>
      </c>
      <c r="J39" s="79"/>
    </row>
    <row r="40" spans="2:10" x14ac:dyDescent="0.3">
      <c r="B40" s="24"/>
      <c r="C40" s="72" t="s">
        <v>18</v>
      </c>
      <c r="D40" s="84">
        <f>SUM(D35:D39)</f>
        <v>49500000</v>
      </c>
      <c r="E40" s="84">
        <f>SUM(E35:E39)</f>
        <v>89500000</v>
      </c>
      <c r="F40" s="84">
        <f>SUM(F35:F39)</f>
        <v>89500000</v>
      </c>
      <c r="G40" s="84">
        <f>SUM(G35:G39)</f>
        <v>89500000</v>
      </c>
      <c r="H40" s="84">
        <f>SUM(H35:H39)</f>
        <v>89500000</v>
      </c>
      <c r="I40" s="84">
        <f>SUM(D40:H40)</f>
        <v>407500000</v>
      </c>
      <c r="J40" s="79"/>
    </row>
    <row r="41" spans="2:10" x14ac:dyDescent="0.3">
      <c r="B41" s="24"/>
      <c r="C41" s="72" t="s">
        <v>19</v>
      </c>
      <c r="D41" s="84">
        <f>SUM(D40,D32,D24,D20,D16,D13,D11)</f>
        <v>59791701.874499999</v>
      </c>
      <c r="E41" s="84">
        <f>SUM(E40,E32,E24,E20,E16,E13,E11)</f>
        <v>109791701.87450001</v>
      </c>
      <c r="F41" s="84">
        <f>SUM(F40,F32,F24,F20,F16,F13,F11)</f>
        <v>109791701.87450001</v>
      </c>
      <c r="G41" s="84">
        <f>SUM(G40,G32,G24,G20,G16,G13,G11)</f>
        <v>109791701.87450001</v>
      </c>
      <c r="H41" s="84">
        <f>SUM(H40,H32,H24,H20,H16,H13,H11)</f>
        <v>109791701.87450001</v>
      </c>
      <c r="I41" s="84">
        <f>SUM(D41:H41)</f>
        <v>498958509.37250006</v>
      </c>
      <c r="J41" s="79"/>
    </row>
    <row r="42" spans="2:10" x14ac:dyDescent="0.3">
      <c r="B42" s="6"/>
      <c r="D42" s="83"/>
      <c r="E42" s="83"/>
      <c r="F42" s="83"/>
      <c r="G42" s="83"/>
      <c r="H42" s="83"/>
      <c r="I42" s="83" t="s">
        <v>20</v>
      </c>
      <c r="J42" s="79"/>
    </row>
    <row r="43" spans="2:10" ht="28.8" x14ac:dyDescent="0.3">
      <c r="B43" s="68" t="s">
        <v>61</v>
      </c>
      <c r="C43" s="17" t="s">
        <v>61</v>
      </c>
      <c r="D43" s="80"/>
      <c r="E43" s="80"/>
      <c r="F43" s="80"/>
      <c r="G43" s="80"/>
      <c r="H43" s="80"/>
      <c r="I43" s="80" t="s">
        <v>20</v>
      </c>
      <c r="J43" s="79"/>
    </row>
    <row r="44" spans="2:10" x14ac:dyDescent="0.3">
      <c r="B44" s="23"/>
      <c r="C44" s="70" t="s">
        <v>62</v>
      </c>
      <c r="D44" s="76">
        <v>208298.12550000002</v>
      </c>
      <c r="E44" s="77">
        <v>208298.12550000002</v>
      </c>
      <c r="F44" s="77">
        <v>208298.12550000002</v>
      </c>
      <c r="G44" s="77">
        <v>208298.12550000002</v>
      </c>
      <c r="H44" s="77">
        <v>208298.12550000002</v>
      </c>
      <c r="I44" s="76">
        <f>SUM(D44:H44)</f>
        <v>1041490.6275000002</v>
      </c>
      <c r="J44" s="79"/>
    </row>
    <row r="45" spans="2:10" x14ac:dyDescent="0.3">
      <c r="B45" s="24"/>
      <c r="C45" s="72" t="s">
        <v>21</v>
      </c>
      <c r="D45" s="84">
        <f t="shared" ref="D45:I45" si="11">SUM(D44:D44)</f>
        <v>208298.12550000002</v>
      </c>
      <c r="E45" s="84">
        <f t="shared" si="11"/>
        <v>208298.12550000002</v>
      </c>
      <c r="F45" s="84">
        <f t="shared" si="11"/>
        <v>208298.12550000002</v>
      </c>
      <c r="G45" s="84">
        <f t="shared" si="11"/>
        <v>208298.12550000002</v>
      </c>
      <c r="H45" s="84">
        <f t="shared" si="11"/>
        <v>208298.12550000002</v>
      </c>
      <c r="I45" s="84">
        <f t="shared" si="11"/>
        <v>1041490.6275000002</v>
      </c>
      <c r="J45" s="79"/>
    </row>
    <row r="46" spans="2:10" ht="15" thickBot="1" x14ac:dyDescent="0.35">
      <c r="B46" s="6"/>
      <c r="D46" s="83"/>
      <c r="E46" s="83"/>
      <c r="F46" s="83"/>
      <c r="G46" s="83"/>
      <c r="H46" s="83"/>
      <c r="I46" s="83" t="s">
        <v>20</v>
      </c>
    </row>
    <row r="47" spans="2:10" s="1" customFormat="1" ht="29.4" thickBot="1" x14ac:dyDescent="0.35">
      <c r="B47" s="19" t="s">
        <v>22</v>
      </c>
      <c r="C47" s="75"/>
      <c r="D47" s="88">
        <f t="shared" ref="D47:I47" si="12">SUM(D45,D41)</f>
        <v>60000000</v>
      </c>
      <c r="E47" s="88">
        <f t="shared" si="12"/>
        <v>110000000</v>
      </c>
      <c r="F47" s="88">
        <f t="shared" si="12"/>
        <v>110000000</v>
      </c>
      <c r="G47" s="88">
        <f t="shared" si="12"/>
        <v>110000000</v>
      </c>
      <c r="H47" s="88">
        <f t="shared" si="12"/>
        <v>110000000</v>
      </c>
      <c r="I47" s="88">
        <f t="shared" si="12"/>
        <v>500000000.00000006</v>
      </c>
    </row>
    <row r="48" spans="2:10" x14ac:dyDescent="0.3">
      <c r="B48" s="6"/>
    </row>
    <row r="49" spans="2:2" x14ac:dyDescent="0.3">
      <c r="B49" s="6"/>
    </row>
    <row r="50" spans="2:2" x14ac:dyDescent="0.3">
      <c r="B50" s="6"/>
    </row>
    <row r="51" spans="2:2" x14ac:dyDescent="0.3">
      <c r="B51" s="6"/>
    </row>
    <row r="52" spans="2:2" x14ac:dyDescent="0.3">
      <c r="B52" s="6"/>
    </row>
    <row r="53" spans="2:2" x14ac:dyDescent="0.3">
      <c r="B53" s="6"/>
    </row>
    <row r="54" spans="2:2" x14ac:dyDescent="0.3">
      <c r="B54" s="6"/>
    </row>
    <row r="55" spans="2:2" x14ac:dyDescent="0.3">
      <c r="B55" s="6"/>
    </row>
    <row r="56" spans="2:2" x14ac:dyDescent="0.3">
      <c r="B56" s="6"/>
    </row>
    <row r="57" spans="2:2" x14ac:dyDescent="0.3">
      <c r="B57" s="6"/>
    </row>
    <row r="58" spans="2:2" x14ac:dyDescent="0.3">
      <c r="B58" s="6"/>
    </row>
    <row r="59" spans="2:2" x14ac:dyDescent="0.3">
      <c r="B59" s="6"/>
    </row>
    <row r="60" spans="2:2" x14ac:dyDescent="0.3">
      <c r="B60" s="6"/>
    </row>
    <row r="61" spans="2:2" x14ac:dyDescent="0.3">
      <c r="B61" s="6"/>
    </row>
    <row r="62" spans="2:2" x14ac:dyDescent="0.3">
      <c r="B62" s="6"/>
    </row>
  </sheetData>
  <pageMargins left="0.7" right="0.7" top="0.75" bottom="0.75" header="0.3" footer="0.3"/>
  <pageSetup scale="97" fitToHeight="0" orientation="landscape" r:id="rId1"/>
  <ignoredErrors>
    <ignoredError sqref="I2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9A518-5921-4ED9-99E2-C799DD54E809}">
  <sheetPr>
    <tabColor theme="9" tint="0.39997558519241921"/>
    <pageSetUpPr fitToPage="1"/>
  </sheetPr>
  <dimension ref="B2:AL62"/>
  <sheetViews>
    <sheetView showGridLines="0" zoomScale="81" zoomScaleNormal="85" workbookViewId="0">
      <selection activeCell="K44" sqref="K44"/>
    </sheetView>
  </sheetViews>
  <sheetFormatPr defaultColWidth="9.33203125" defaultRowHeight="14.4" x14ac:dyDescent="0.3"/>
  <cols>
    <col min="1" max="1" width="3.33203125" customWidth="1"/>
    <col min="2" max="2" width="10.33203125" hidden="1" customWidth="1"/>
    <col min="3" max="3" width="40" customWidth="1"/>
    <col min="4" max="4" width="16" style="6" customWidth="1"/>
    <col min="5" max="5" width="16" style="2" customWidth="1"/>
    <col min="6" max="6" width="17.88671875" bestFit="1" customWidth="1"/>
    <col min="7" max="7" width="14.33203125" customWidth="1"/>
    <col min="8" max="8" width="17.88671875" style="2" bestFit="1" customWidth="1"/>
    <col min="9" max="9" width="17.88671875" bestFit="1" customWidth="1"/>
    <col min="10" max="10" width="10.33203125" customWidth="1"/>
  </cols>
  <sheetData>
    <row r="2" spans="2:38" ht="23.4" x14ac:dyDescent="0.45">
      <c r="B2" s="30" t="s">
        <v>34</v>
      </c>
    </row>
    <row r="3" spans="2:38" ht="16.2" customHeight="1" x14ac:dyDescent="0.3">
      <c r="B3" s="5" t="s">
        <v>35</v>
      </c>
    </row>
    <row r="4" spans="2:38" x14ac:dyDescent="0.3">
      <c r="B4" s="5"/>
    </row>
    <row r="5" spans="2:38" ht="18" x14ac:dyDescent="0.35">
      <c r="B5" s="36" t="s">
        <v>2</v>
      </c>
      <c r="C5" s="37"/>
      <c r="D5" s="37"/>
      <c r="E5" s="37"/>
      <c r="F5" s="37"/>
      <c r="G5" s="37"/>
      <c r="H5" s="37"/>
      <c r="I5" s="38"/>
    </row>
    <row r="6" spans="2:3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3" t="s">
        <v>10</v>
      </c>
    </row>
    <row r="7" spans="2:38" s="5" customFormat="1" ht="21" customHeight="1" x14ac:dyDescent="0.3">
      <c r="B7" s="68" t="s">
        <v>11</v>
      </c>
      <c r="C7" s="26" t="s">
        <v>36</v>
      </c>
      <c r="D7" s="69" t="s">
        <v>37</v>
      </c>
      <c r="E7" s="69" t="s">
        <v>37</v>
      </c>
      <c r="F7" s="69" t="s">
        <v>37</v>
      </c>
      <c r="G7" s="69"/>
      <c r="H7" s="69" t="s">
        <v>37</v>
      </c>
      <c r="I7" s="18" t="s">
        <v>37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</row>
    <row r="8" spans="2:38" x14ac:dyDescent="0.3">
      <c r="B8" s="23"/>
      <c r="C8" s="70" t="s">
        <v>38</v>
      </c>
      <c r="D8" s="71"/>
      <c r="E8" s="71"/>
      <c r="F8" s="71"/>
      <c r="G8" s="71"/>
      <c r="H8" s="71"/>
      <c r="I8" s="71"/>
    </row>
    <row r="9" spans="2:38" x14ac:dyDescent="0.3">
      <c r="B9" s="23"/>
      <c r="C9" s="70" t="s">
        <v>39</v>
      </c>
      <c r="D9" s="76">
        <f>'Measure 1 Budget'!D9/1000</f>
        <v>201.41900000000001</v>
      </c>
      <c r="E9" s="76">
        <f>'Measure 1 Budget'!E9/1000</f>
        <v>201.41900000000001</v>
      </c>
      <c r="F9" s="76">
        <f>'Measure 1 Budget'!F9/1000</f>
        <v>201.41900000000001</v>
      </c>
      <c r="G9" s="76">
        <f>'Measure 1 Budget'!G9/1000</f>
        <v>201.41900000000001</v>
      </c>
      <c r="H9" s="76">
        <f>'Measure 1 Budget'!H9/1000</f>
        <v>201.41900000000001</v>
      </c>
      <c r="I9" s="76">
        <f>SUM(D9:H9)</f>
        <v>1007.095</v>
      </c>
    </row>
    <row r="10" spans="2:38" x14ac:dyDescent="0.3">
      <c r="B10" s="23"/>
      <c r="C10" s="70" t="s">
        <v>40</v>
      </c>
      <c r="D10" s="76">
        <f>'Measure 1 Budget'!D10/1000</f>
        <v>334.6</v>
      </c>
      <c r="E10" s="76">
        <f>'Measure 1 Budget'!E10/1000</f>
        <v>334.6</v>
      </c>
      <c r="F10" s="76">
        <f>'Measure 1 Budget'!F10/1000</f>
        <v>334.6</v>
      </c>
      <c r="G10" s="76">
        <f>'Measure 1 Budget'!G10/1000</f>
        <v>334.6</v>
      </c>
      <c r="H10" s="76">
        <f>'Measure 1 Budget'!H10/1000</f>
        <v>334.6</v>
      </c>
      <c r="I10" s="76">
        <f>SUM(D10:H10)</f>
        <v>1673</v>
      </c>
    </row>
    <row r="11" spans="2:38" x14ac:dyDescent="0.3">
      <c r="B11" s="23"/>
      <c r="C11" s="72" t="s">
        <v>12</v>
      </c>
      <c r="D11" s="84">
        <f>SUM(D8:D10)</f>
        <v>536.01900000000001</v>
      </c>
      <c r="E11" s="84">
        <f t="shared" ref="E11:H11" si="0">SUM(E8:E10)</f>
        <v>536.01900000000001</v>
      </c>
      <c r="F11" s="84">
        <f t="shared" si="0"/>
        <v>536.01900000000001</v>
      </c>
      <c r="G11" s="84">
        <f t="shared" si="0"/>
        <v>536.01900000000001</v>
      </c>
      <c r="H11" s="84">
        <f t="shared" si="0"/>
        <v>536.01900000000001</v>
      </c>
      <c r="I11" s="84">
        <f>SUM(D11:H11)</f>
        <v>2680.0950000000003</v>
      </c>
      <c r="J11" s="79"/>
    </row>
    <row r="12" spans="2:38" x14ac:dyDescent="0.3">
      <c r="B12" s="23"/>
      <c r="C12" s="70" t="s">
        <v>41</v>
      </c>
      <c r="D12" s="76">
        <f>'Measure 1 Budget'!D12/1000</f>
        <v>504.98053549999992</v>
      </c>
      <c r="E12" s="76">
        <f>'Measure 1 Budget'!E12/1000</f>
        <v>504.98053549999992</v>
      </c>
      <c r="F12" s="76">
        <f>'Measure 1 Budget'!F12/1000</f>
        <v>504.98053549999992</v>
      </c>
      <c r="G12" s="76">
        <f>'Measure 1 Budget'!G12/1000</f>
        <v>504.98053549999992</v>
      </c>
      <c r="H12" s="76">
        <f>'Measure 1 Budget'!H12/1000</f>
        <v>504.98053549999992</v>
      </c>
      <c r="I12" s="76">
        <f>SUM(D12:H12)</f>
        <v>2524.9026774999998</v>
      </c>
      <c r="J12" s="79"/>
    </row>
    <row r="13" spans="2:38" x14ac:dyDescent="0.3">
      <c r="B13" s="23"/>
      <c r="C13" s="72" t="s">
        <v>13</v>
      </c>
      <c r="D13" s="84">
        <f>SUM(D12:D12)</f>
        <v>504.98053549999992</v>
      </c>
      <c r="E13" s="84">
        <f>SUM(E12:E12)</f>
        <v>504.98053549999992</v>
      </c>
      <c r="F13" s="84">
        <f>SUM(F12:F12)</f>
        <v>504.98053549999992</v>
      </c>
      <c r="G13" s="84">
        <f>SUM(G12:G12)</f>
        <v>504.98053549999992</v>
      </c>
      <c r="H13" s="84">
        <f>SUM(H12:H12)</f>
        <v>504.98053549999992</v>
      </c>
      <c r="I13" s="84">
        <f>SUM(I12)</f>
        <v>2524.9026774999998</v>
      </c>
      <c r="J13" s="79"/>
    </row>
    <row r="14" spans="2:38" x14ac:dyDescent="0.3">
      <c r="B14" s="23"/>
      <c r="C14" s="73" t="s">
        <v>42</v>
      </c>
      <c r="D14" s="76" t="s">
        <v>37</v>
      </c>
      <c r="E14" s="77"/>
      <c r="F14" s="77"/>
      <c r="G14" s="77"/>
      <c r="H14" s="77"/>
      <c r="I14" s="80" t="s">
        <v>37</v>
      </c>
      <c r="J14" s="79"/>
    </row>
    <row r="15" spans="2:38" x14ac:dyDescent="0.3">
      <c r="B15" s="23"/>
      <c r="C15" s="70" t="s">
        <v>43</v>
      </c>
      <c r="D15" s="76">
        <f>'Measure 1 Budget'!D15/1000</f>
        <v>5</v>
      </c>
      <c r="E15" s="76">
        <f>'Measure 1 Budget'!E15/1000</f>
        <v>5</v>
      </c>
      <c r="F15" s="76">
        <f>'Measure 1 Budget'!F15/1000</f>
        <v>5</v>
      </c>
      <c r="G15" s="76">
        <f>'Measure 1 Budget'!G15/1000</f>
        <v>5</v>
      </c>
      <c r="H15" s="76">
        <f>'Measure 1 Budget'!H15/1000</f>
        <v>5</v>
      </c>
      <c r="I15" s="76">
        <f>SUM(D15:H15)</f>
        <v>25</v>
      </c>
      <c r="J15" s="79"/>
    </row>
    <row r="16" spans="2:38" x14ac:dyDescent="0.3">
      <c r="B16" s="23"/>
      <c r="C16" s="72" t="s">
        <v>14</v>
      </c>
      <c r="D16" s="84">
        <f t="shared" ref="D16:I16" si="1">SUM(D15:D15)</f>
        <v>5</v>
      </c>
      <c r="E16" s="84">
        <f t="shared" si="1"/>
        <v>5</v>
      </c>
      <c r="F16" s="84">
        <f t="shared" si="1"/>
        <v>5</v>
      </c>
      <c r="G16" s="84">
        <f t="shared" si="1"/>
        <v>5</v>
      </c>
      <c r="H16" s="84">
        <f t="shared" si="1"/>
        <v>5</v>
      </c>
      <c r="I16" s="84">
        <f t="shared" si="1"/>
        <v>25</v>
      </c>
      <c r="J16" s="79"/>
    </row>
    <row r="17" spans="2:11" x14ac:dyDescent="0.3">
      <c r="B17" s="23"/>
      <c r="C17" s="73" t="s">
        <v>44</v>
      </c>
      <c r="D17" s="76"/>
      <c r="E17" s="77"/>
      <c r="F17" s="77"/>
      <c r="G17" s="77"/>
      <c r="H17" s="77"/>
      <c r="I17" s="76" t="s">
        <v>20</v>
      </c>
      <c r="J17" s="79"/>
    </row>
    <row r="18" spans="2:11" x14ac:dyDescent="0.3">
      <c r="B18" s="23"/>
      <c r="C18" s="70"/>
      <c r="D18" s="76"/>
      <c r="E18" s="77"/>
      <c r="F18" s="77"/>
      <c r="G18" s="77"/>
      <c r="H18" s="77"/>
      <c r="I18" s="76">
        <f>SUM(D18:H18)</f>
        <v>0</v>
      </c>
      <c r="J18" s="79"/>
    </row>
    <row r="19" spans="2:11" x14ac:dyDescent="0.3">
      <c r="B19" s="23" t="s">
        <v>45</v>
      </c>
      <c r="C19" s="74" t="s">
        <v>45</v>
      </c>
      <c r="D19" s="76" t="s">
        <v>37</v>
      </c>
      <c r="E19" s="77"/>
      <c r="F19" s="77"/>
      <c r="G19" s="77"/>
      <c r="H19" s="77"/>
      <c r="I19" s="76">
        <f t="shared" ref="I19:I39" si="2">SUM(D19:H19)</f>
        <v>0</v>
      </c>
      <c r="J19" s="79"/>
    </row>
    <row r="20" spans="2:11" x14ac:dyDescent="0.3">
      <c r="B20" s="23"/>
      <c r="C20" s="72" t="s">
        <v>15</v>
      </c>
      <c r="D20" s="85">
        <f>SUM(D18:D19)</f>
        <v>0</v>
      </c>
      <c r="E20" s="85">
        <f t="shared" ref="E20:H20" si="3">SUM(E18:E19)</f>
        <v>0</v>
      </c>
      <c r="F20" s="85">
        <f t="shared" si="3"/>
        <v>0</v>
      </c>
      <c r="G20" s="85">
        <f t="shared" si="3"/>
        <v>0</v>
      </c>
      <c r="H20" s="85">
        <f t="shared" si="3"/>
        <v>0</v>
      </c>
      <c r="I20" s="84">
        <f>SUM(I18:I19)</f>
        <v>0</v>
      </c>
      <c r="J20" s="79"/>
    </row>
    <row r="21" spans="2:11" x14ac:dyDescent="0.3">
      <c r="B21" s="23"/>
      <c r="C21" s="73" t="s">
        <v>46</v>
      </c>
      <c r="D21" s="76" t="s">
        <v>37</v>
      </c>
      <c r="E21" s="77"/>
      <c r="F21" s="77"/>
      <c r="G21" s="77"/>
      <c r="H21" s="77"/>
      <c r="I21" s="76"/>
      <c r="J21" s="79"/>
    </row>
    <row r="22" spans="2:11" x14ac:dyDescent="0.3">
      <c r="B22" s="23"/>
      <c r="C22" s="70"/>
      <c r="D22" s="76"/>
      <c r="E22" s="76"/>
      <c r="F22" s="76"/>
      <c r="G22" s="76"/>
      <c r="H22" s="76"/>
      <c r="I22" s="76">
        <f t="shared" si="2"/>
        <v>0</v>
      </c>
      <c r="J22" s="79"/>
    </row>
    <row r="23" spans="2:11" x14ac:dyDescent="0.3">
      <c r="B23" s="23"/>
      <c r="C23" s="70"/>
      <c r="D23" s="76"/>
      <c r="E23" s="77"/>
      <c r="F23" s="77"/>
      <c r="G23" s="77"/>
      <c r="H23" s="77"/>
      <c r="I23" s="76">
        <f t="shared" si="2"/>
        <v>0</v>
      </c>
      <c r="J23" s="79"/>
    </row>
    <row r="24" spans="2:11" x14ac:dyDescent="0.3">
      <c r="B24" s="23"/>
      <c r="C24" s="72" t="s">
        <v>16</v>
      </c>
      <c r="D24" s="84">
        <f>SUM(D22:D23)</f>
        <v>0</v>
      </c>
      <c r="E24" s="84">
        <f t="shared" ref="E24:H24" si="4">SUM(E22:E23)</f>
        <v>0</v>
      </c>
      <c r="F24" s="84">
        <f t="shared" si="4"/>
        <v>0</v>
      </c>
      <c r="G24" s="84">
        <f t="shared" si="4"/>
        <v>0</v>
      </c>
      <c r="H24" s="84">
        <f t="shared" si="4"/>
        <v>0</v>
      </c>
      <c r="I24" s="84">
        <f>SUM(I22:I23)</f>
        <v>0</v>
      </c>
      <c r="J24" s="79"/>
    </row>
    <row r="25" spans="2:11" x14ac:dyDescent="0.3">
      <c r="B25" s="23"/>
      <c r="C25" s="73" t="s">
        <v>47</v>
      </c>
      <c r="D25" s="86">
        <v>0.12</v>
      </c>
      <c r="E25" s="86">
        <v>0.22</v>
      </c>
      <c r="F25" s="86">
        <v>0.22</v>
      </c>
      <c r="G25" s="86">
        <v>0.22</v>
      </c>
      <c r="H25" s="86">
        <v>0.22</v>
      </c>
      <c r="I25" s="76"/>
      <c r="J25" s="79"/>
    </row>
    <row r="26" spans="2:11" x14ac:dyDescent="0.3">
      <c r="B26" s="23"/>
      <c r="C26" s="81" t="s">
        <v>48</v>
      </c>
      <c r="D26" s="87"/>
      <c r="E26" s="80"/>
      <c r="F26" s="80"/>
      <c r="G26" s="80"/>
      <c r="H26" s="80"/>
      <c r="I26" s="83"/>
      <c r="J26" s="79"/>
    </row>
    <row r="27" spans="2:11" ht="31.95" customHeight="1" x14ac:dyDescent="0.3">
      <c r="B27" s="23"/>
      <c r="C27" s="70" t="s">
        <v>49</v>
      </c>
      <c r="D27" s="76">
        <f>'Measure 1 Budget'!D27/1000</f>
        <v>960</v>
      </c>
      <c r="E27" s="76">
        <f>'Measure 1 Budget'!E27/1000</f>
        <v>1760</v>
      </c>
      <c r="F27" s="76">
        <f>'Measure 1 Budget'!F27/1000</f>
        <v>1760</v>
      </c>
      <c r="G27" s="76">
        <f>'Measure 1 Budget'!G27/1000</f>
        <v>1760</v>
      </c>
      <c r="H27" s="76">
        <f>'Measure 1 Budget'!H27/1000</f>
        <v>1760</v>
      </c>
      <c r="I27" s="76">
        <f>SUM(D27:H27)</f>
        <v>8000</v>
      </c>
      <c r="J27" s="79"/>
      <c r="K27" s="91"/>
    </row>
    <row r="28" spans="2:11" ht="19.95" customHeight="1" x14ac:dyDescent="0.3">
      <c r="B28" s="23"/>
      <c r="C28" s="70" t="s">
        <v>50</v>
      </c>
      <c r="D28" s="76">
        <f>'Measure 1 Budget'!D28/1000</f>
        <v>480</v>
      </c>
      <c r="E28" s="76">
        <f>'Measure 1 Budget'!E28/1000</f>
        <v>880</v>
      </c>
      <c r="F28" s="76">
        <f>'Measure 1 Budget'!F28/1000</f>
        <v>880</v>
      </c>
      <c r="G28" s="76">
        <f>'Measure 1 Budget'!G28/1000</f>
        <v>880</v>
      </c>
      <c r="H28" s="76">
        <f>'Measure 1 Budget'!H28/1000</f>
        <v>880</v>
      </c>
      <c r="I28" s="76">
        <f>SUM(D28:H28)</f>
        <v>4000</v>
      </c>
      <c r="J28" s="79"/>
    </row>
    <row r="29" spans="2:11" ht="28.8" x14ac:dyDescent="0.3">
      <c r="B29" s="23"/>
      <c r="C29" s="70" t="s">
        <v>51</v>
      </c>
      <c r="D29" s="76">
        <f>'Measure 1 Budget'!D29/1000</f>
        <v>5533.0159999999996</v>
      </c>
      <c r="E29" s="76">
        <f>'Measure 1 Budget'!E29/1000</f>
        <v>13833.016</v>
      </c>
      <c r="F29" s="76">
        <f>'Measure 1 Budget'!F29/1000</f>
        <v>13833.016</v>
      </c>
      <c r="G29" s="76">
        <f>'Measure 1 Budget'!G29/1000</f>
        <v>13833.016</v>
      </c>
      <c r="H29" s="76">
        <f>'Measure 1 Budget'!H29/1000</f>
        <v>13833.016</v>
      </c>
      <c r="I29" s="76">
        <f>SUM(D29:H29)</f>
        <v>60865.08</v>
      </c>
      <c r="J29" s="79"/>
    </row>
    <row r="30" spans="2:11" x14ac:dyDescent="0.3">
      <c r="B30" s="23"/>
      <c r="C30" s="81" t="s">
        <v>52</v>
      </c>
      <c r="D30" s="76">
        <f>'Measure 1 Budget'!D30/1000</f>
        <v>600</v>
      </c>
      <c r="E30" s="76">
        <f>'Measure 1 Budget'!E30/1000</f>
        <v>1100</v>
      </c>
      <c r="F30" s="76">
        <f>'Measure 1 Budget'!F30/1000</f>
        <v>1100</v>
      </c>
      <c r="G30" s="76">
        <f>'Measure 1 Budget'!G30/1000</f>
        <v>1100</v>
      </c>
      <c r="H30" s="76">
        <f>'Measure 1 Budget'!H30/1000</f>
        <v>1100</v>
      </c>
      <c r="I30" s="76">
        <f t="shared" si="2"/>
        <v>5000</v>
      </c>
      <c r="J30" s="79"/>
    </row>
    <row r="31" spans="2:11" x14ac:dyDescent="0.3">
      <c r="B31" s="23"/>
      <c r="C31" s="81" t="s">
        <v>53</v>
      </c>
      <c r="D31" s="76">
        <f>'Measure 1 Budget'!D31/1000</f>
        <v>1672.6863389999999</v>
      </c>
      <c r="E31" s="76">
        <f>'Measure 1 Budget'!E31/1000</f>
        <v>1672.6863389999999</v>
      </c>
      <c r="F31" s="76">
        <f>'Measure 1 Budget'!F31/1000</f>
        <v>1672.6863389999999</v>
      </c>
      <c r="G31" s="76">
        <f>'Measure 1 Budget'!G31/1000</f>
        <v>1672.6863389999999</v>
      </c>
      <c r="H31" s="76">
        <f>'Measure 1 Budget'!H31/1000</f>
        <v>1672.6863389999999</v>
      </c>
      <c r="I31" s="76">
        <f t="shared" si="2"/>
        <v>8363.4316949999993</v>
      </c>
      <c r="J31" s="79"/>
    </row>
    <row r="32" spans="2:11" x14ac:dyDescent="0.3">
      <c r="B32" s="23"/>
      <c r="C32" s="72" t="s">
        <v>17</v>
      </c>
      <c r="D32" s="84">
        <f>SUM(D27:D31)</f>
        <v>9245.7023389999995</v>
      </c>
      <c r="E32" s="84">
        <f>SUM(E27:E31)</f>
        <v>19245.702338999999</v>
      </c>
      <c r="F32" s="84">
        <f t="shared" ref="F32:H32" si="5">SUM(F27:F31)</f>
        <v>19245.702338999999</v>
      </c>
      <c r="G32" s="84">
        <f t="shared" si="5"/>
        <v>19245.702338999999</v>
      </c>
      <c r="H32" s="84">
        <f t="shared" si="5"/>
        <v>19245.702338999999</v>
      </c>
      <c r="I32" s="84">
        <f>SUM(I26:I29,I30,I31)</f>
        <v>86228.511694999994</v>
      </c>
      <c r="J32" s="79"/>
    </row>
    <row r="33" spans="2:10" x14ac:dyDescent="0.3">
      <c r="B33" s="23"/>
      <c r="C33" s="73" t="s">
        <v>54</v>
      </c>
      <c r="D33" s="76" t="s">
        <v>37</v>
      </c>
      <c r="E33" s="77"/>
      <c r="F33" s="77"/>
      <c r="G33" s="77"/>
      <c r="H33" s="77"/>
      <c r="I33" s="76"/>
      <c r="J33" s="79"/>
    </row>
    <row r="34" spans="2:10" x14ac:dyDescent="0.3">
      <c r="B34" s="23"/>
      <c r="C34" s="74" t="s">
        <v>55</v>
      </c>
      <c r="D34" s="76"/>
      <c r="E34" s="77"/>
      <c r="F34" s="77"/>
      <c r="G34" s="77"/>
      <c r="H34" s="77"/>
      <c r="I34" s="76"/>
      <c r="J34" s="79"/>
    </row>
    <row r="35" spans="2:10" x14ac:dyDescent="0.3">
      <c r="B35" s="23"/>
      <c r="C35" s="70" t="s">
        <v>56</v>
      </c>
      <c r="D35" s="76">
        <f>'Measure 1 Budget'!D35/1000</f>
        <v>36000</v>
      </c>
      <c r="E35" s="76">
        <f>'Measure 1 Budget'!E35/1000</f>
        <v>66000</v>
      </c>
      <c r="F35" s="76">
        <f>'Measure 1 Budget'!F35/1000</f>
        <v>66000</v>
      </c>
      <c r="G35" s="76">
        <f>'Measure 1 Budget'!G35/1000</f>
        <v>66000</v>
      </c>
      <c r="H35" s="76">
        <f>'Measure 1 Budget'!H35/1000</f>
        <v>66000</v>
      </c>
      <c r="I35" s="76">
        <f>SUM(D35:H35)</f>
        <v>300000</v>
      </c>
      <c r="J35" s="79"/>
    </row>
    <row r="36" spans="2:10" x14ac:dyDescent="0.3">
      <c r="B36" s="23"/>
      <c r="C36" s="70" t="s">
        <v>57</v>
      </c>
      <c r="D36" s="76">
        <f>'Measure 1 Budget'!D36/1000</f>
        <v>12000</v>
      </c>
      <c r="E36" s="76">
        <f>'Measure 1 Budget'!E36/1000</f>
        <v>22000</v>
      </c>
      <c r="F36" s="76">
        <f>'Measure 1 Budget'!F36/1000</f>
        <v>22000</v>
      </c>
      <c r="G36" s="76">
        <f>'Measure 1 Budget'!G36/1000</f>
        <v>22000</v>
      </c>
      <c r="H36" s="76">
        <f>'Measure 1 Budget'!H36/1000</f>
        <v>22000</v>
      </c>
      <c r="I36" s="76">
        <f>SUM(D36:H36)</f>
        <v>100000</v>
      </c>
      <c r="J36" s="79"/>
    </row>
    <row r="37" spans="2:10" x14ac:dyDescent="0.3">
      <c r="B37" s="23"/>
      <c r="C37" s="70" t="s">
        <v>58</v>
      </c>
      <c r="D37" s="76">
        <f>'Measure 1 Budget'!D37/1000</f>
        <v>500</v>
      </c>
      <c r="E37" s="76">
        <f>'Measure 1 Budget'!E37/1000</f>
        <v>500</v>
      </c>
      <c r="F37" s="76">
        <f>'Measure 1 Budget'!F37/1000</f>
        <v>500</v>
      </c>
      <c r="G37" s="76">
        <f>'Measure 1 Budget'!G37/1000</f>
        <v>500</v>
      </c>
      <c r="H37" s="76">
        <f>'Measure 1 Budget'!H37/1000</f>
        <v>500</v>
      </c>
      <c r="I37" s="76">
        <f>SUM(D37:H37)</f>
        <v>2500</v>
      </c>
      <c r="J37" s="79"/>
    </row>
    <row r="38" spans="2:10" x14ac:dyDescent="0.3">
      <c r="B38" s="23"/>
      <c r="C38" s="82" t="s">
        <v>59</v>
      </c>
      <c r="D38" s="76"/>
      <c r="E38" s="76"/>
      <c r="F38" s="76"/>
      <c r="G38" s="76"/>
      <c r="H38" s="76"/>
      <c r="I38" s="76"/>
      <c r="J38" s="79"/>
    </row>
    <row r="39" spans="2:10" x14ac:dyDescent="0.3">
      <c r="B39" s="23"/>
      <c r="C39" s="74" t="s">
        <v>60</v>
      </c>
      <c r="D39" s="76">
        <f>'Measure 1 Budget'!D39/1000</f>
        <v>1000</v>
      </c>
      <c r="E39" s="76">
        <f>'Measure 1 Budget'!E39/1000</f>
        <v>1000</v>
      </c>
      <c r="F39" s="76">
        <f>'Measure 1 Budget'!F39/1000</f>
        <v>1000</v>
      </c>
      <c r="G39" s="76">
        <f>'Measure 1 Budget'!G39/1000</f>
        <v>1000</v>
      </c>
      <c r="H39" s="76">
        <f>'Measure 1 Budget'!H39/1000</f>
        <v>1000</v>
      </c>
      <c r="I39" s="76">
        <f t="shared" si="2"/>
        <v>5000</v>
      </c>
      <c r="J39" s="79"/>
    </row>
    <row r="40" spans="2:10" x14ac:dyDescent="0.3">
      <c r="B40" s="24"/>
      <c r="C40" s="72" t="s">
        <v>18</v>
      </c>
      <c r="D40" s="84">
        <f>SUM(D35:D39)</f>
        <v>49500</v>
      </c>
      <c r="E40" s="84">
        <f>SUM(E35:E39)</f>
        <v>89500</v>
      </c>
      <c r="F40" s="84">
        <f>SUM(F35:F39)</f>
        <v>89500</v>
      </c>
      <c r="G40" s="84">
        <f>SUM(G35:G39)</f>
        <v>89500</v>
      </c>
      <c r="H40" s="84">
        <f>SUM(H35:H39)</f>
        <v>89500</v>
      </c>
      <c r="I40" s="84">
        <f>SUM(D40:H40)</f>
        <v>407500</v>
      </c>
      <c r="J40" s="79"/>
    </row>
    <row r="41" spans="2:10" x14ac:dyDescent="0.3">
      <c r="B41" s="24"/>
      <c r="C41" s="72" t="s">
        <v>19</v>
      </c>
      <c r="D41" s="84">
        <f>SUM(D40,D32,D24,D20,D16,D13,D11)</f>
        <v>59791.701874499995</v>
      </c>
      <c r="E41" s="84">
        <f>SUM(E40,E32,E24,E20,E16,E13,E11)</f>
        <v>109791.7018745</v>
      </c>
      <c r="F41" s="84">
        <f>SUM(F40,F32,F24,F20,F16,F13,F11)</f>
        <v>109791.7018745</v>
      </c>
      <c r="G41" s="84">
        <f>SUM(G40,G32,G24,G20,G16,G13,G11)</f>
        <v>109791.7018745</v>
      </c>
      <c r="H41" s="84">
        <f>SUM(H40,H32,H24,H20,H16,H13,H11)</f>
        <v>109791.7018745</v>
      </c>
      <c r="I41" s="84">
        <f>SUM(D41:H41)</f>
        <v>498958.5093725</v>
      </c>
      <c r="J41" s="79"/>
    </row>
    <row r="42" spans="2:10" x14ac:dyDescent="0.3">
      <c r="B42" s="6"/>
      <c r="D42" s="83"/>
      <c r="E42" s="83"/>
      <c r="F42" s="83"/>
      <c r="G42" s="83"/>
      <c r="H42" s="83"/>
      <c r="I42" s="83" t="s">
        <v>20</v>
      </c>
      <c r="J42" s="79"/>
    </row>
    <row r="43" spans="2:10" ht="28.8" x14ac:dyDescent="0.3">
      <c r="B43" s="68" t="s">
        <v>61</v>
      </c>
      <c r="C43" s="17" t="s">
        <v>61</v>
      </c>
      <c r="D43" s="80"/>
      <c r="E43" s="80"/>
      <c r="F43" s="80"/>
      <c r="G43" s="80"/>
      <c r="H43" s="80"/>
      <c r="I43" s="80" t="s">
        <v>20</v>
      </c>
      <c r="J43" s="79"/>
    </row>
    <row r="44" spans="2:10" x14ac:dyDescent="0.3">
      <c r="B44" s="23"/>
      <c r="C44" s="70" t="s">
        <v>62</v>
      </c>
      <c r="D44" s="76">
        <f>'Measure 1 Budget'!D44/1000</f>
        <v>208.29812550000003</v>
      </c>
      <c r="E44" s="76">
        <f>'Measure 1 Budget'!E44/1000</f>
        <v>208.29812550000003</v>
      </c>
      <c r="F44" s="76">
        <f>'Measure 1 Budget'!F44/1000</f>
        <v>208.29812550000003</v>
      </c>
      <c r="G44" s="76">
        <f>'Measure 1 Budget'!G44/1000</f>
        <v>208.29812550000003</v>
      </c>
      <c r="H44" s="76">
        <f>'Measure 1 Budget'!H44/1000</f>
        <v>208.29812550000003</v>
      </c>
      <c r="I44" s="76">
        <f>SUM(D44:H44)</f>
        <v>1041.4906275000001</v>
      </c>
      <c r="J44" s="79"/>
    </row>
    <row r="45" spans="2:10" x14ac:dyDescent="0.3">
      <c r="B45" s="24"/>
      <c r="C45" s="72" t="s">
        <v>21</v>
      </c>
      <c r="D45" s="84">
        <f t="shared" ref="D45:I45" si="6">SUM(D44:D44)</f>
        <v>208.29812550000003</v>
      </c>
      <c r="E45" s="84">
        <f t="shared" si="6"/>
        <v>208.29812550000003</v>
      </c>
      <c r="F45" s="84">
        <f t="shared" si="6"/>
        <v>208.29812550000003</v>
      </c>
      <c r="G45" s="84">
        <f t="shared" si="6"/>
        <v>208.29812550000003</v>
      </c>
      <c r="H45" s="84">
        <f t="shared" si="6"/>
        <v>208.29812550000003</v>
      </c>
      <c r="I45" s="84">
        <f t="shared" si="6"/>
        <v>1041.4906275000001</v>
      </c>
      <c r="J45" s="79"/>
    </row>
    <row r="46" spans="2:10" ht="15" thickBot="1" x14ac:dyDescent="0.35">
      <c r="B46" s="6"/>
      <c r="D46" s="83"/>
      <c r="E46" s="83"/>
      <c r="F46" s="83"/>
      <c r="G46" s="83"/>
      <c r="H46" s="83"/>
      <c r="I46" s="83" t="s">
        <v>20</v>
      </c>
    </row>
    <row r="47" spans="2:10" s="1" customFormat="1" ht="29.4" thickBot="1" x14ac:dyDescent="0.35">
      <c r="B47" s="19" t="s">
        <v>22</v>
      </c>
      <c r="C47" s="75"/>
      <c r="D47" s="88">
        <f t="shared" ref="D47:I47" si="7">SUM(D45,D41)</f>
        <v>59999.999999999993</v>
      </c>
      <c r="E47" s="88">
        <f t="shared" si="7"/>
        <v>110000</v>
      </c>
      <c r="F47" s="88">
        <f t="shared" si="7"/>
        <v>110000</v>
      </c>
      <c r="G47" s="88">
        <f t="shared" si="7"/>
        <v>110000</v>
      </c>
      <c r="H47" s="88">
        <f t="shared" si="7"/>
        <v>110000</v>
      </c>
      <c r="I47" s="88">
        <f t="shared" si="7"/>
        <v>500000</v>
      </c>
    </row>
    <row r="48" spans="2:10" x14ac:dyDescent="0.3">
      <c r="B48" s="6"/>
    </row>
    <row r="49" spans="2:9" x14ac:dyDescent="0.3">
      <c r="B49" s="6"/>
      <c r="I49" s="92"/>
    </row>
    <row r="50" spans="2:9" x14ac:dyDescent="0.3">
      <c r="B50" s="6"/>
      <c r="I50" s="93"/>
    </row>
    <row r="51" spans="2:9" x14ac:dyDescent="0.3">
      <c r="B51" s="6"/>
      <c r="I51" s="92"/>
    </row>
    <row r="52" spans="2:9" x14ac:dyDescent="0.3">
      <c r="B52" s="6"/>
      <c r="I52" s="93"/>
    </row>
    <row r="53" spans="2:9" x14ac:dyDescent="0.3">
      <c r="B53" s="6"/>
    </row>
    <row r="54" spans="2:9" x14ac:dyDescent="0.3">
      <c r="B54" s="6"/>
    </row>
    <row r="55" spans="2:9" x14ac:dyDescent="0.3">
      <c r="B55" s="6"/>
      <c r="I55" s="93"/>
    </row>
    <row r="56" spans="2:9" x14ac:dyDescent="0.3">
      <c r="B56" s="6"/>
    </row>
    <row r="57" spans="2:9" x14ac:dyDescent="0.3">
      <c r="B57" s="6"/>
    </row>
    <row r="58" spans="2:9" x14ac:dyDescent="0.3">
      <c r="B58" s="6"/>
    </row>
    <row r="59" spans="2:9" x14ac:dyDescent="0.3">
      <c r="B59" s="6"/>
    </row>
    <row r="60" spans="2:9" x14ac:dyDescent="0.3">
      <c r="B60" s="6"/>
    </row>
    <row r="61" spans="2:9" x14ac:dyDescent="0.3">
      <c r="B61" s="6"/>
    </row>
    <row r="62" spans="2:9" x14ac:dyDescent="0.3">
      <c r="B62" s="6"/>
    </row>
  </sheetData>
  <pageMargins left="0.7" right="0.7" top="0.75" bottom="0.75" header="0.3" footer="0.3"/>
  <pageSetup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/>
    </sheetView>
  </sheetViews>
  <sheetFormatPr defaultColWidth="9.33203125" defaultRowHeight="14.4" x14ac:dyDescent="0.3"/>
  <cols>
    <col min="1" max="1" width="3.33203125" customWidth="1"/>
    <col min="2" max="2" width="9.6640625" customWidth="1"/>
    <col min="3" max="3" width="44.44140625" customWidth="1"/>
    <col min="4" max="4" width="12.6640625" style="6" customWidth="1"/>
    <col min="5" max="5" width="12.44140625" style="2" customWidth="1"/>
    <col min="6" max="7" width="12.6640625" customWidth="1"/>
    <col min="8" max="8" width="13.44140625" style="2" customWidth="1"/>
    <col min="9" max="9" width="0.6640625" style="7" customWidth="1"/>
    <col min="10" max="10" width="14.44140625" customWidth="1"/>
    <col min="11" max="11" width="10.33203125" customWidth="1"/>
  </cols>
  <sheetData>
    <row r="2" spans="2:39" ht="23.4" x14ac:dyDescent="0.45">
      <c r="B2" s="30" t="s">
        <v>34</v>
      </c>
    </row>
    <row r="3" spans="2:39" x14ac:dyDescent="0.3">
      <c r="B3" s="5" t="s">
        <v>35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63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64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42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3">
      <c r="B28" s="23"/>
      <c r="C28" s="14" t="s">
        <v>44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45</v>
      </c>
      <c r="C30" s="28" t="s">
        <v>45</v>
      </c>
      <c r="D30" s="13" t="s">
        <v>37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3">
      <c r="B32" s="23"/>
      <c r="C32" s="14" t="s">
        <v>46</v>
      </c>
      <c r="D32" s="13" t="s">
        <v>37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3">
      <c r="B36" s="23"/>
      <c r="C36" s="14" t="s">
        <v>65</v>
      </c>
      <c r="D36" s="13" t="s">
        <v>37</v>
      </c>
      <c r="E36" s="10"/>
      <c r="F36" s="10"/>
      <c r="G36" s="10"/>
      <c r="H36" s="10"/>
      <c r="J36" s="15"/>
    </row>
    <row r="37" spans="2:10" x14ac:dyDescent="0.3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3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3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3">
      <c r="B40" s="23"/>
      <c r="C40" s="59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3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3">
      <c r="B43" s="23"/>
      <c r="C43" s="14" t="s">
        <v>54</v>
      </c>
      <c r="D43" s="13" t="s">
        <v>37</v>
      </c>
      <c r="E43" s="10"/>
      <c r="F43" s="10"/>
      <c r="G43" s="10"/>
      <c r="H43" s="10"/>
      <c r="J43" s="15"/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3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3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61</v>
      </c>
      <c r="C53" s="17" t="s">
        <v>61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M38" sqref="M38"/>
    </sheetView>
  </sheetViews>
  <sheetFormatPr defaultColWidth="9.33203125" defaultRowHeight="14.4" x14ac:dyDescent="0.3"/>
  <cols>
    <col min="1" max="1" width="3.33203125" customWidth="1"/>
    <col min="2" max="2" width="10.6640625" customWidth="1"/>
    <col min="3" max="3" width="45.5546875" customWidth="1"/>
    <col min="4" max="4" width="12.6640625" style="6" customWidth="1"/>
    <col min="5" max="5" width="12.5546875" style="2" customWidth="1"/>
    <col min="6" max="7" width="12.44140625" customWidth="1"/>
    <col min="8" max="8" width="12.5546875" style="2" customWidth="1"/>
    <col min="9" max="9" width="0.6640625" style="7" customWidth="1"/>
    <col min="10" max="10" width="13.5546875" customWidth="1"/>
    <col min="11" max="11" width="10.33203125" customWidth="1"/>
  </cols>
  <sheetData>
    <row r="2" spans="2:39" ht="23.4" x14ac:dyDescent="0.45">
      <c r="B2" s="30" t="s">
        <v>34</v>
      </c>
    </row>
    <row r="3" spans="2:39" x14ac:dyDescent="0.3">
      <c r="B3" s="62" t="s">
        <v>35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63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64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42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44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45</v>
      </c>
      <c r="C30" s="28" t="s">
        <v>45</v>
      </c>
      <c r="D30" s="13" t="s">
        <v>37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46</v>
      </c>
      <c r="D32" s="13" t="s">
        <v>37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65</v>
      </c>
      <c r="D36" s="13" t="s">
        <v>37</v>
      </c>
      <c r="E36" s="10"/>
      <c r="F36" s="10"/>
      <c r="G36" s="10"/>
      <c r="H36" s="10"/>
      <c r="J36" s="15"/>
    </row>
    <row r="37" spans="2:10" x14ac:dyDescent="0.3">
      <c r="B37" s="23"/>
      <c r="C37" s="58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3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3">
      <c r="B43" s="23"/>
      <c r="C43" s="14" t="s">
        <v>54</v>
      </c>
      <c r="D43" s="13" t="s">
        <v>37</v>
      </c>
      <c r="E43" s="10"/>
      <c r="F43" s="10"/>
      <c r="G43" s="10"/>
      <c r="H43" s="10"/>
      <c r="J43" s="15"/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3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3">
      <c r="B52" s="6"/>
      <c r="D52"/>
      <c r="E52"/>
      <c r="H52"/>
      <c r="I52"/>
      <c r="J52" t="s">
        <v>20</v>
      </c>
    </row>
    <row r="53" spans="2:10" ht="28.8" x14ac:dyDescent="0.3">
      <c r="B53" s="68" t="s">
        <v>61</v>
      </c>
      <c r="C53" s="17" t="s">
        <v>61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33203125" defaultRowHeight="14.4" x14ac:dyDescent="0.3"/>
  <cols>
    <col min="1" max="1" width="3.33203125" customWidth="1"/>
    <col min="2" max="2" width="10" customWidth="1"/>
    <col min="3" max="3" width="46.6640625" customWidth="1"/>
    <col min="4" max="4" width="12.6640625" style="6" customWidth="1"/>
    <col min="5" max="5" width="12.44140625" style="2" customWidth="1"/>
    <col min="6" max="6" width="12.6640625" customWidth="1"/>
    <col min="7" max="7" width="12.44140625" customWidth="1"/>
    <col min="8" max="8" width="12.6640625" style="2" customWidth="1"/>
    <col min="9" max="9" width="0.6640625" style="7" customWidth="1"/>
    <col min="10" max="10" width="12.6640625" bestFit="1" customWidth="1"/>
    <col min="11" max="11" width="10.33203125" customWidth="1"/>
  </cols>
  <sheetData>
    <row r="2" spans="2:39" ht="23.4" x14ac:dyDescent="0.45">
      <c r="B2" s="30" t="s">
        <v>34</v>
      </c>
    </row>
    <row r="3" spans="2:39" x14ac:dyDescent="0.3">
      <c r="B3" s="62" t="s">
        <v>35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63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64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42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 t="s">
        <v>45</v>
      </c>
      <c r="E19" s="11" t="s">
        <v>45</v>
      </c>
      <c r="F19" s="11" t="s">
        <v>45</v>
      </c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44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45</v>
      </c>
      <c r="C30" s="28" t="s">
        <v>45</v>
      </c>
      <c r="D30" s="13" t="s">
        <v>37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46</v>
      </c>
      <c r="D32" s="13" t="s">
        <v>37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65</v>
      </c>
      <c r="D36" s="13" t="s">
        <v>37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">
      <c r="B41" s="23"/>
      <c r="C41" s="9" t="s">
        <v>66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">
      <c r="B42" s="23"/>
      <c r="C42" s="14" t="s">
        <v>67</v>
      </c>
      <c r="D42" s="13" t="s">
        <v>37</v>
      </c>
      <c r="E42" s="10"/>
      <c r="F42" s="10"/>
      <c r="G42" s="10"/>
      <c r="H42" s="10"/>
      <c r="J42" s="15"/>
    </row>
    <row r="43" spans="2:10" x14ac:dyDescent="0.3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">
      <c r="B51" s="6"/>
      <c r="D51"/>
      <c r="E51"/>
      <c r="H51"/>
      <c r="I51"/>
      <c r="J51" t="s">
        <v>20</v>
      </c>
    </row>
    <row r="52" spans="2:10" ht="28.8" x14ac:dyDescent="0.3">
      <c r="B52" s="68" t="s">
        <v>61</v>
      </c>
      <c r="C52" s="17" t="s">
        <v>61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35">
      <c r="B56" s="6"/>
      <c r="D56"/>
      <c r="E56"/>
      <c r="H56"/>
      <c r="I56"/>
      <c r="J56" t="s">
        <v>20</v>
      </c>
    </row>
    <row r="57" spans="2:10" s="1" customFormat="1" ht="29.4" thickBot="1" x14ac:dyDescent="0.3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33203125" defaultRowHeight="14.4" x14ac:dyDescent="0.3"/>
  <cols>
    <col min="1" max="1" width="3.33203125" customWidth="1"/>
    <col min="2" max="2" width="11.33203125" customWidth="1"/>
    <col min="3" max="3" width="46.44140625" customWidth="1"/>
    <col min="4" max="4" width="13.33203125" style="6" customWidth="1"/>
    <col min="5" max="5" width="13.33203125" style="2" customWidth="1"/>
    <col min="6" max="7" width="13.33203125" customWidth="1"/>
    <col min="8" max="8" width="12.6640625" style="2" customWidth="1"/>
    <col min="9" max="9" width="0.6640625" style="7" customWidth="1"/>
    <col min="10" max="10" width="14.5546875" customWidth="1"/>
    <col min="11" max="11" width="10.33203125" customWidth="1"/>
  </cols>
  <sheetData>
    <row r="2" spans="2:39" ht="23.4" x14ac:dyDescent="0.45">
      <c r="B2" s="30" t="s">
        <v>34</v>
      </c>
    </row>
    <row r="3" spans="2:39" x14ac:dyDescent="0.3">
      <c r="B3" s="62" t="s">
        <v>35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63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64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42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44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45</v>
      </c>
      <c r="C30" s="28" t="s">
        <v>45</v>
      </c>
      <c r="D30" s="13" t="s">
        <v>37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46</v>
      </c>
      <c r="D32" s="13" t="s">
        <v>37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65</v>
      </c>
      <c r="D36" s="13" t="s">
        <v>37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">
      <c r="B42" s="23"/>
      <c r="C42" s="14" t="s">
        <v>54</v>
      </c>
      <c r="D42" s="13" t="s">
        <v>37</v>
      </c>
      <c r="E42" s="10"/>
      <c r="F42" s="10"/>
      <c r="G42" s="10"/>
      <c r="H42" s="10"/>
      <c r="J42" s="15"/>
    </row>
    <row r="43" spans="2:10" x14ac:dyDescent="0.3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">
      <c r="B51" s="6"/>
      <c r="D51"/>
      <c r="E51"/>
      <c r="H51"/>
      <c r="I51"/>
      <c r="J51" t="s">
        <v>20</v>
      </c>
    </row>
    <row r="52" spans="2:10" ht="28.8" x14ac:dyDescent="0.3">
      <c r="B52" s="68" t="s">
        <v>61</v>
      </c>
      <c r="C52" s="17" t="s">
        <v>61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35">
      <c r="B56" s="6"/>
      <c r="D56"/>
      <c r="E56"/>
      <c r="H56"/>
      <c r="I56"/>
      <c r="J56" t="s">
        <v>20</v>
      </c>
    </row>
    <row r="57" spans="2:10" s="1" customFormat="1" ht="29.4" thickBot="1" x14ac:dyDescent="0.3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zoomScale="85" zoomScaleNormal="85" workbookViewId="0">
      <selection activeCell="N37" sqref="N37"/>
    </sheetView>
  </sheetViews>
  <sheetFormatPr defaultColWidth="9.33203125" defaultRowHeight="14.4" x14ac:dyDescent="0.3"/>
  <cols>
    <col min="1" max="1" width="3.33203125" customWidth="1"/>
    <col min="2" max="2" width="12.33203125" customWidth="1"/>
    <col min="3" max="3" width="52.6640625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6640625" style="7" customWidth="1"/>
    <col min="10" max="10" width="14.5546875" customWidth="1"/>
    <col min="11" max="11" width="10.33203125" customWidth="1"/>
  </cols>
  <sheetData>
    <row r="2" spans="2:39" ht="23.4" x14ac:dyDescent="0.45">
      <c r="B2" s="30" t="s">
        <v>34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63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68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28.8" x14ac:dyDescent="0.3">
      <c r="B9" s="23"/>
      <c r="C9" s="25" t="s">
        <v>69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/>
    </row>
    <row r="11" spans="2:39" x14ac:dyDescent="0.3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3">
      <c r="B12" s="23"/>
      <c r="C12" s="14" t="s">
        <v>64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3">
      <c r="B13" s="23"/>
      <c r="C13" s="25" t="s">
        <v>70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3">
      <c r="B17" s="23"/>
      <c r="C17" s="14" t="s">
        <v>42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3">
      <c r="B18" s="23"/>
      <c r="C18" s="29" t="s">
        <v>71</v>
      </c>
      <c r="D18" s="15" t="s">
        <v>45</v>
      </c>
      <c r="E18" s="11" t="s">
        <v>45</v>
      </c>
      <c r="F18" s="11" t="s">
        <v>45</v>
      </c>
      <c r="G18" s="11"/>
      <c r="H18" s="11"/>
      <c r="J18" s="15"/>
    </row>
    <row r="19" spans="2:10" x14ac:dyDescent="0.3">
      <c r="B19" s="23"/>
      <c r="C19" s="29" t="s">
        <v>72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3">
      <c r="B20" s="23"/>
      <c r="C20" s="29" t="s">
        <v>73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3">
      <c r="B21" s="23"/>
      <c r="C21" s="25" t="s">
        <v>74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3">
      <c r="B22" s="23"/>
      <c r="C22" s="29" t="s">
        <v>75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3">
      <c r="B23" s="23"/>
      <c r="C23" s="29" t="s">
        <v>76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3">
      <c r="B24" s="23"/>
      <c r="C24" s="29" t="s">
        <v>77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x14ac:dyDescent="0.3">
      <c r="B25" s="23"/>
      <c r="C25" s="25" t="s">
        <v>78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3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3">
      <c r="B27" s="23"/>
      <c r="C27" s="14" t="s">
        <v>44</v>
      </c>
      <c r="D27" s="15"/>
      <c r="E27" s="10"/>
      <c r="F27" s="10"/>
      <c r="G27" s="10"/>
      <c r="H27" s="10"/>
      <c r="J27" s="15" t="s">
        <v>20</v>
      </c>
    </row>
    <row r="28" spans="2:10" x14ac:dyDescent="0.3">
      <c r="B28" s="23"/>
      <c r="C28" s="25" t="s">
        <v>79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3">
      <c r="B29" s="23" t="s">
        <v>45</v>
      </c>
      <c r="C29" s="28" t="s">
        <v>45</v>
      </c>
      <c r="D29" s="13" t="s">
        <v>37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3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3">
      <c r="B31" s="23"/>
      <c r="C31" s="14" t="s">
        <v>46</v>
      </c>
      <c r="D31" s="13" t="s">
        <v>37</v>
      </c>
      <c r="E31" s="10"/>
      <c r="F31" s="10"/>
      <c r="G31" s="10"/>
      <c r="H31" s="10"/>
      <c r="J31" s="15"/>
    </row>
    <row r="32" spans="2:10" x14ac:dyDescent="0.3">
      <c r="B32" s="23"/>
      <c r="C32" s="25" t="s">
        <v>80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3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3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3">
      <c r="B35" s="23"/>
      <c r="C35" s="14" t="s">
        <v>65</v>
      </c>
      <c r="D35" s="13" t="s">
        <v>37</v>
      </c>
      <c r="E35" s="10"/>
      <c r="F35" s="10"/>
      <c r="G35" s="10"/>
      <c r="H35" s="10"/>
      <c r="J35" s="15"/>
    </row>
    <row r="36" spans="2:10" ht="57.6" x14ac:dyDescent="0.3">
      <c r="B36" s="23"/>
      <c r="C36" s="25" t="s">
        <v>81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57.6" x14ac:dyDescent="0.3">
      <c r="B37" s="23"/>
      <c r="C37" s="25" t="s">
        <v>82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57.6" x14ac:dyDescent="0.3">
      <c r="B38" s="23"/>
      <c r="C38" s="25" t="s">
        <v>83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3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3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3">
      <c r="B41" s="23"/>
      <c r="C41" s="14" t="s">
        <v>54</v>
      </c>
      <c r="D41" s="13" t="s">
        <v>37</v>
      </c>
      <c r="E41" s="10"/>
      <c r="F41" s="10"/>
      <c r="G41" s="10"/>
      <c r="H41" s="10"/>
      <c r="J41" s="15"/>
    </row>
    <row r="42" spans="2:10" x14ac:dyDescent="0.3">
      <c r="B42" s="23"/>
      <c r="C42" s="25" t="s">
        <v>84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28.8" x14ac:dyDescent="0.3">
      <c r="B43" s="23"/>
      <c r="C43" s="25" t="s">
        <v>85</v>
      </c>
      <c r="D43" s="15">
        <v>10000000</v>
      </c>
      <c r="E43" s="57">
        <v>10000000</v>
      </c>
      <c r="F43" s="57">
        <v>10000000</v>
      </c>
      <c r="G43" s="57">
        <v>10000000</v>
      </c>
      <c r="H43" s="57">
        <v>10000000</v>
      </c>
      <c r="J43" s="15">
        <f t="shared" si="6"/>
        <v>50000000</v>
      </c>
    </row>
    <row r="44" spans="2:10" x14ac:dyDescent="0.3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3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3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3">
      <c r="B47" s="6"/>
      <c r="D47"/>
      <c r="E47"/>
      <c r="H47"/>
      <c r="I47"/>
      <c r="J47" t="s">
        <v>20</v>
      </c>
    </row>
    <row r="48" spans="2:10" x14ac:dyDescent="0.3">
      <c r="B48" s="22" t="s">
        <v>61</v>
      </c>
      <c r="C48" s="17" t="s">
        <v>61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3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3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3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" thickBot="1" x14ac:dyDescent="0.35">
      <c r="B52" s="6"/>
      <c r="D52"/>
      <c r="E52"/>
      <c r="H52"/>
      <c r="I52"/>
      <c r="J52" t="s">
        <v>20</v>
      </c>
    </row>
    <row r="53" spans="2:10" s="1" customFormat="1" ht="29.4" thickBot="1" x14ac:dyDescent="0.35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3">
      <c r="B54" s="6"/>
    </row>
    <row r="55" spans="2:10" x14ac:dyDescent="0.3">
      <c r="B55" s="6"/>
    </row>
    <row r="56" spans="2:10" x14ac:dyDescent="0.3">
      <c r="B56" s="6"/>
    </row>
    <row r="57" spans="2:10" x14ac:dyDescent="0.3">
      <c r="B57" s="6"/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b18e1b1-657c-49d4-8d52-94900efd566b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8fdd929-01d0-4c4c-8d5b-be7d7c2e8d4c">
      <Terms xmlns="http://schemas.microsoft.com/office/infopath/2007/PartnerControls"/>
    </lcf76f155ced4ddcb4097134ff3c332f>
    <TaxCatchAll xmlns="9b18e1b1-657c-49d4-8d52-94900efd566b" xsi:nil="true"/>
    <Interview_x003f_ xmlns="38fdd929-01d0-4c4c-8d5b-be7d7c2e8d4c">true</Interview_x003f_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A9DDBFE3ADDE44A83CC88DE88564A82" ma:contentTypeVersion="16" ma:contentTypeDescription="Create a new document." ma:contentTypeScope="" ma:versionID="3f9823ea03ac7524194e21786dea448b">
  <xsd:schema xmlns:xsd="http://www.w3.org/2001/XMLSchema" xmlns:xs="http://www.w3.org/2001/XMLSchema" xmlns:p="http://schemas.microsoft.com/office/2006/metadata/properties" xmlns:ns2="9b18e1b1-657c-49d4-8d52-94900efd566b" xmlns:ns3="38fdd929-01d0-4c4c-8d5b-be7d7c2e8d4c" targetNamespace="http://schemas.microsoft.com/office/2006/metadata/properties" ma:root="true" ma:fieldsID="9d5d5cea4507957ca803a6833c1ef229" ns2:_="" ns3:_="">
    <xsd:import namespace="9b18e1b1-657c-49d4-8d52-94900efd566b"/>
    <xsd:import namespace="38fdd929-01d0-4c4c-8d5b-be7d7c2e8d4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Interview_x003f_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8e1b1-657c-49d4-8d52-94900efd566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25e2e8f-cf0b-4775-b17c-6919591427ce}" ma:internalName="TaxCatchAll" ma:showField="CatchAllData" ma:web="9b18e1b1-657c-49d4-8d52-94900efd56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fdd929-01d0-4c4c-8d5b-be7d7c2e8d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a53cfe23-2180-46c2-8fab-4cd8d7bed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Interview_x003f_" ma:index="21" nillable="true" ma:displayName="Interview?" ma:default="1" ma:format="Dropdown" ma:internalName="Interview_x003f_">
      <xsd:simpleType>
        <xsd:restriction base="dms:Boolea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9b18e1b1-657c-49d4-8d52-94900efd566b"/>
    <ds:schemaRef ds:uri="38fdd929-01d0-4c4c-8d5b-be7d7c2e8d4c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3D620AAB-4109-40CC-AF0C-EBBF110416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18e1b1-657c-49d4-8d52-94900efd566b"/>
    <ds:schemaRef ds:uri="38fdd929-01d0-4c4c-8d5b-be7d7c2e8d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Overview</vt:lpstr>
      <vt:lpstr>Consolidated Budget</vt:lpstr>
      <vt:lpstr>Measure 1 Budget</vt:lpstr>
      <vt:lpstr>Measure 1 Budget ($1000s)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2024-03-28T02:02:42Z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0x0101001A9DDBFE3ADDE44A83CC88DE88564A82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