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13_ncr:1_{33F8E23F-ECF8-49F1-B86E-49C9990437E2}" xr6:coauthVersionLast="47" xr6:coauthVersionMax="47" xr10:uidLastSave="{00000000-0000-0000-0000-000000000000}"/>
  <bookViews>
    <workbookView xWindow="28680" yWindow="-120" windowWidth="21840" windowHeight="13020" tabRatio="979" activeTab="1" xr2:uid="{AAC398A2-E95D-4231-A920-55B8B1C73F3F}"/>
  </bookViews>
  <sheets>
    <sheet name="Overview" sheetId="26" r:id="rId1"/>
    <sheet name="Consolidated Budget" sheetId="30" r:id="rId2"/>
    <sheet name="Measure 1 Budget" sheetId="27" r:id="rId3"/>
    <sheet name="Measure 2 Budget" sheetId="16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30" l="1"/>
  <c r="E40" i="27"/>
  <c r="F40" i="27" s="1"/>
  <c r="J40" i="27" s="1"/>
  <c r="E39" i="27"/>
  <c r="F39" i="27" s="1"/>
  <c r="J39" i="27" s="1"/>
  <c r="E38" i="27"/>
  <c r="F38" i="27" s="1"/>
  <c r="J38" i="27" s="1"/>
  <c r="J37" i="27"/>
  <c r="J41" i="27"/>
  <c r="J31" i="16" l="1"/>
  <c r="J29" i="16"/>
  <c r="J30" i="16"/>
  <c r="J47" i="27"/>
  <c r="J45" i="27"/>
  <c r="J18" i="31"/>
  <c r="J19" i="31"/>
  <c r="J18" i="29"/>
  <c r="J19" i="29"/>
  <c r="J18" i="28"/>
  <c r="J19" i="28"/>
  <c r="J42" i="27"/>
  <c r="J18" i="27"/>
  <c r="J19" i="27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J49" i="27"/>
  <c r="J48" i="27"/>
  <c r="J44" i="27"/>
  <c r="H42" i="27"/>
  <c r="H50" i="27" s="1"/>
  <c r="G42" i="27"/>
  <c r="G50" i="27" s="1"/>
  <c r="F42" i="27"/>
  <c r="E42" i="27"/>
  <c r="D42" i="27"/>
  <c r="D50" i="27" s="1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E55" i="16"/>
  <c r="F55" i="16"/>
  <c r="G55" i="16"/>
  <c r="H55" i="16"/>
  <c r="D55" i="16"/>
  <c r="J54" i="16"/>
  <c r="J53" i="16"/>
  <c r="J55" i="16" s="1"/>
  <c r="E49" i="16"/>
  <c r="F49" i="16"/>
  <c r="G49" i="16"/>
  <c r="H49" i="16"/>
  <c r="D49" i="16"/>
  <c r="G44" i="16"/>
  <c r="H44" i="16"/>
  <c r="D44" i="16"/>
  <c r="J43" i="16"/>
  <c r="E37" i="16"/>
  <c r="F37" i="16"/>
  <c r="G37" i="16"/>
  <c r="H37" i="16"/>
  <c r="D37" i="16"/>
  <c r="J35" i="16"/>
  <c r="J36" i="16"/>
  <c r="J39" i="16"/>
  <c r="J40" i="16"/>
  <c r="J41" i="16"/>
  <c r="J46" i="16"/>
  <c r="J47" i="16"/>
  <c r="J48" i="16"/>
  <c r="E33" i="16"/>
  <c r="F33" i="16"/>
  <c r="G33" i="16"/>
  <c r="H33" i="16"/>
  <c r="D33" i="16"/>
  <c r="J32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27" i="27" l="1"/>
  <c r="J11" i="27"/>
  <c r="J31" i="27"/>
  <c r="E50" i="27"/>
  <c r="F50" i="27"/>
  <c r="J46" i="27"/>
  <c r="J50" i="27" s="1"/>
  <c r="J35" i="27"/>
  <c r="J33" i="16"/>
  <c r="F44" i="16" s="1"/>
  <c r="F12" i="30" s="1"/>
  <c r="J49" i="16"/>
  <c r="J37" i="16"/>
  <c r="D50" i="16"/>
  <c r="D57" i="16" s="1"/>
  <c r="E10" i="30"/>
  <c r="D16" i="30"/>
  <c r="G10" i="30"/>
  <c r="J26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50" i="16"/>
  <c r="H57" i="16" s="1"/>
  <c r="J11" i="16"/>
  <c r="J13" i="16"/>
  <c r="J16" i="16" s="1"/>
  <c r="J55" i="29"/>
  <c r="J49" i="29"/>
  <c r="J50" i="28"/>
  <c r="J56" i="27"/>
  <c r="G50" i="16"/>
  <c r="G57" i="16" s="1"/>
  <c r="J10" i="30" l="1"/>
  <c r="F50" i="16"/>
  <c r="F57" i="16" s="1"/>
  <c r="J42" i="16"/>
  <c r="J44" i="16" s="1"/>
  <c r="E44" i="16"/>
  <c r="J16" i="30"/>
  <c r="J11" i="30"/>
  <c r="D58" i="34"/>
  <c r="J51" i="34"/>
  <c r="J58" i="34" s="1"/>
  <c r="J51" i="33"/>
  <c r="J58" i="33" s="1"/>
  <c r="D58" i="33"/>
  <c r="J46" i="32"/>
  <c r="J53" i="32" s="1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E12" i="30" l="1"/>
  <c r="E50" i="16"/>
  <c r="D18" i="30"/>
  <c r="E57" i="16" l="1"/>
  <c r="J50" i="16"/>
  <c r="J57" i="16" s="1"/>
  <c r="D23" i="30" s="1"/>
  <c r="D29" i="30" s="1"/>
  <c r="E24" i="30" s="1"/>
  <c r="E14" i="30"/>
  <c r="J12" i="30"/>
  <c r="E27" i="30" l="1"/>
  <c r="E26" i="30"/>
  <c r="E25" i="30"/>
  <c r="E23" i="30"/>
  <c r="E18" i="30"/>
  <c r="J14" i="30"/>
  <c r="E29" i="30" l="1"/>
</calcChain>
</file>

<file path=xl/sharedStrings.xml><?xml version="1.0" encoding="utf-8"?>
<sst xmlns="http://schemas.openxmlformats.org/spreadsheetml/2006/main" count="523" uniqueCount="99">
  <si>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</si>
  <si>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</si>
  <si>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</si>
  <si>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</si>
  <si>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</si>
  <si>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</si>
  <si>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</si>
  <si>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</si>
  <si>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</si>
  <si>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</si>
  <si>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</si>
  <si>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</si>
  <si>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</si>
  <si>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</si>
  <si>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</si>
  <si>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</si>
  <si>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</si>
  <si>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</si>
  <si>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</si>
  <si>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</si>
  <si>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</si>
  <si>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</si>
  <si>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</si>
  <si>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</si>
  <si>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</si>
  <si>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</si>
  <si>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</si>
  <si>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</si>
  <si>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Blower Replacement</t>
  </si>
  <si>
    <t>Digester 4 Rehabilitation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</si>
  <si>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</si>
  <si>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</si>
  <si>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</si>
  <si>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</si>
  <si>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</si>
  <si>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</si>
  <si>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</si>
  <si>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</si>
  <si>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</si>
  <si>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</si>
  <si>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>Fixed Steel Digester Cover with appurtenances</t>
  </si>
  <si>
    <t xml:space="preserve"> </t>
  </si>
  <si>
    <t xml:space="preserve"> Supplies </t>
  </si>
  <si>
    <t xml:space="preserve"> Contractual </t>
  </si>
  <si>
    <t>OTHER</t>
  </si>
  <si>
    <t>Design and Bidding</t>
  </si>
  <si>
    <t>Construction</t>
  </si>
  <si>
    <t>Engineer's Services During Construction</t>
  </si>
  <si>
    <t>Construction Management</t>
  </si>
  <si>
    <t>System Integration</t>
  </si>
  <si>
    <t>Indirect Costs</t>
  </si>
  <si>
    <t>Blowers</t>
  </si>
  <si>
    <t>Major Piping, Fittings, &amp; Valves</t>
  </si>
  <si>
    <t>Major Electrical Equipment</t>
  </si>
  <si>
    <t>Engineering Design and Bidding Services</t>
  </si>
  <si>
    <t>Permitting</t>
  </si>
  <si>
    <t>Engineering Services During Construction</t>
  </si>
  <si>
    <t>Construction, Including Installation and Markup of Equipment Listed Above</t>
  </si>
  <si>
    <t>Commissioning</t>
  </si>
  <si>
    <t>Project Contingency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</si>
  <si>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</si>
  <si>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</si>
  <si>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</si>
  <si>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</si>
  <si>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</si>
  <si>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</si>
  <si>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</si>
  <si>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</si>
  <si>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</si>
  <si>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</si>
  <si>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</si>
  <si>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</si>
  <si>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</si>
  <si>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</si>
  <si>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</si>
  <si>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</si>
  <si>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</si>
  <si>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</si>
  <si>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</si>
  <si>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</si>
  <si>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</si>
  <si>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</si>
  <si>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</si>
  <si>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</si>
  <si>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</si>
  <si>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</si>
  <si>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</si>
  <si>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</si>
  <si>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</si>
  <si>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</si>
  <si>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</si>
  <si>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</si>
  <si>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</si>
  <si>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</si>
  <si>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>Blowers, pumps, buildings HVAC and other upgrades and their appurtenances</t>
  </si>
  <si>
    <t>Electrical upgrades</t>
  </si>
  <si>
    <t>Contingency</t>
  </si>
  <si>
    <t>Wastewater Energy Efficiency Program</t>
  </si>
  <si>
    <t>Audit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</si>
</sst>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4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85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63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64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80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65</v>
      </c>
      <c r="D19" s="15" t="s">
        <v>41</v>
      </c>
      <c r="E19" s="11" t="s">
        <v>41</v>
      </c>
      <c r="F19" s="11" t="s">
        <v>41</v>
      </c>
      <c r="G19" s="11"/>
      <c r="H19" s="11"/>
      <c r="J19" s="15"/>
    </row>
    <row r="20" spans="2:10" x14ac:dyDescent="0.25">
      <c r="B20" s="23"/>
      <c r="C20" s="29" t="s">
        <v>66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67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86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69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70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71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41</v>
      </c>
      <c r="C30" s="28" t="s">
        <v>41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42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74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43</v>
      </c>
      <c r="D36" s="13" t="s">
        <v>36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87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88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89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90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91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44</v>
      </c>
      <c r="D43" s="13" t="s">
        <v>36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92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50</v>
      </c>
      <c r="C53" s="17" t="s">
        <v>50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93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topLeftCell="A3" zoomScale="83" zoomScaleNormal="85" workbookViewId="0">
      <selection activeCell="J18" sqref="J1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2.7109375" style="2" bestFit="1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2 Budget'!D11+'Measure 1 Budget'!D11+'Measure 3 Budget'!D11+'Measure 4 Budget'!D11+'Measure 5 Budget'!D11</f>
        <v>0</v>
      </c>
      <c r="E7" s="52">
        <f>'Measure 2 Budget'!E11+'Measure 1 Budget'!E11+'Measure 3 Budget'!E11+'Measure 4 Budget'!E11+'Measure 5 Budget'!E11</f>
        <v>0</v>
      </c>
      <c r="F7" s="52">
        <f>'Measure 2 Budget'!F11+'Measure 1 Budget'!F11+'Measure 3 Budget'!F11+'Measure 4 Budget'!F11+'Measure 5 Budget'!F11</f>
        <v>0</v>
      </c>
      <c r="G7" s="52">
        <f>'Measure 2 Budget'!G11+'Measure 1 Budget'!G11+'Measure 3 Budget'!G11+'Measure 4 Budget'!G11+'Measure 5 Budget'!G11</f>
        <v>0</v>
      </c>
      <c r="H7" s="52">
        <f>'Measure 2 Budget'!H11+'Measure 1 Budget'!H11+'Measure 3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2 Budget'!D16+'Measure 1 Budget'!D16+'Measure 3 Budget'!D16+'Measure 4 Budget'!D16+'Measure 5 Budget'!D16</f>
        <v>0</v>
      </c>
      <c r="E8" s="52">
        <f>'Measure 2 Budget'!E16+'Measure 1 Budget'!E16+'Measure 3 Budget'!E16+'Measure 4 Budget'!E16</f>
        <v>0</v>
      </c>
      <c r="F8" s="52">
        <f>'Measure 2 Budget'!F16+'Measure 1 Budget'!F16+'Measure 3 Budget'!F16+'Measure 4 Budget'!F16</f>
        <v>0</v>
      </c>
      <c r="G8" s="52">
        <f>'Measure 2 Budget'!G16+'Measure 1 Budget'!G16+'Measure 3 Budget'!G16+'Measure 4 Budget'!G16</f>
        <v>0</v>
      </c>
      <c r="H8" s="52">
        <f>'Measure 2 Budget'!H16+'Measure 1 Budget'!H16+'Measure 3 Budget'!H16+'Measure 4 Budget'!H16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'Measure 2 Budget'!D26+'Measure 1 Budget'!D27+'Measure 3 Budget'!D27+'Measure 4 Budget'!D27+'Measure 5 Budget'!D27</f>
        <v>0</v>
      </c>
      <c r="E9" s="52">
        <f>'Measure 2 Budget'!E26+'Measure 1 Budget'!E27+'Measure 3 Budget'!E27+'Measure 4 Budget'!E27</f>
        <v>0</v>
      </c>
      <c r="F9" s="52">
        <f>'Measure 2 Budget'!F26+'Measure 1 Budget'!F27+'Measure 3 Budget'!F27+'Measure 4 Budget'!F27</f>
        <v>0</v>
      </c>
      <c r="G9" s="52">
        <f>'Measure 2 Budget'!G26+'Measure 1 Budget'!G27+'Measure 3 Budget'!G27+'Measure 4 Budget'!G27</f>
        <v>0</v>
      </c>
      <c r="H9" s="52">
        <f>'Measure 2 Budget'!H26+'Measure 1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2 Budget'!D33+'Measure 1 Budget'!D31+'Measure 3 Budget'!D31+'Measure 4 Budget'!D31+'Measure 5 Budget'!D31</f>
        <v>0</v>
      </c>
      <c r="E10" s="52">
        <f>'Measure 2 Budget'!E33+'Measure 1 Budget'!E31+'Measure 3 Budget'!E31+'Measure 4 Budget'!E31</f>
        <v>5867000</v>
      </c>
      <c r="F10" s="52">
        <f>'Measure 2 Budget'!F33+'Measure 1 Budget'!F31+'Measure 3 Budget'!F31+'Measure 4 Budget'!F31</f>
        <v>7770000</v>
      </c>
      <c r="G10" s="52">
        <f>'Measure 2 Budget'!G33+'Measure 1 Budget'!G31+'Measure 3 Budget'!G31+'Measure 4 Budget'!G31</f>
        <v>0</v>
      </c>
      <c r="H10" s="52">
        <f>'Measure 2 Budget'!H33+'Measure 1 Budget'!H31+'Measure 3 Budget'!H31+'Measure 4 Budget'!H31</f>
        <v>0</v>
      </c>
      <c r="I10" s="53"/>
      <c r="J10" s="52">
        <f t="shared" si="0"/>
        <v>13637000</v>
      </c>
    </row>
    <row r="11" spans="2:39" x14ac:dyDescent="0.25">
      <c r="B11" s="23"/>
      <c r="C11" s="51" t="s">
        <v>16</v>
      </c>
      <c r="D11" s="52">
        <f>'Measure 2 Budget'!D37+'Measure 1 Budget'!D35+'Measure 3 Budget'!D35+'Measure 4 Budget'!D35+'Measure 5 Budget'!D35</f>
        <v>0</v>
      </c>
      <c r="E11" s="52">
        <f>'Measure 2 Budget'!E37+'Measure 1 Budget'!E35+'Measure 3 Budget'!E35+'Measure 4 Budget'!E35</f>
        <v>0</v>
      </c>
      <c r="F11" s="52">
        <f>'Measure 2 Budget'!F37+'Measure 1 Budget'!F35+'Measure 3 Budget'!F35+'Measure 4 Budget'!F35</f>
        <v>0</v>
      </c>
      <c r="G11" s="52">
        <f>'Measure 2 Budget'!G37+'Measure 1 Budget'!G35+'Measure 3 Budget'!G35+'Measure 4 Budget'!G35</f>
        <v>0</v>
      </c>
      <c r="H11" s="52">
        <f>'Measure 2 Budget'!H37+'Measure 1 Budget'!H35+'Measure 3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2 Budget'!D44+'Measure 1 Budget'!D42+'Measure 3 Budget'!D42+'Measure 4 Budget'!D41+'Measure 5 Budget'!D41</f>
        <v>1000000</v>
      </c>
      <c r="E12" s="52">
        <f>'Measure 2 Budget'!E44+'Measure 1 Budget'!E42+'Measure 3 Budget'!E42+'Measure 4 Budget'!E41</f>
        <v>6391000</v>
      </c>
      <c r="F12" s="52">
        <f>'Measure 2 Budget'!F44+'Measure 1 Budget'!F42+'Measure 3 Budget'!F42+'Measure 4 Budget'!F41</f>
        <v>9986000</v>
      </c>
      <c r="G12" s="52">
        <f>'Measure 2 Budget'!G44+'Measure 1 Budget'!G42+'Measure 3 Budget'!G42+'Measure 4 Budget'!G41</f>
        <v>5250000</v>
      </c>
      <c r="H12" s="52">
        <f>'Measure 2 Budget'!H44+'Measure 1 Budget'!H42+'Measure 3 Budget'!H42+'Measure 4 Budget'!H41</f>
        <v>0</v>
      </c>
      <c r="I12" s="53"/>
      <c r="J12" s="52">
        <f t="shared" si="0"/>
        <v>22627000</v>
      </c>
    </row>
    <row r="13" spans="2:39" x14ac:dyDescent="0.25">
      <c r="B13" s="23"/>
      <c r="C13" s="51" t="s">
        <v>18</v>
      </c>
      <c r="D13" s="52">
        <f>'Measure 2 Budget'!D49+'Measure 1 Budget'!D50+'Measure 3 Budget'!D50+'Measure 4 Budget'!D49+'Measure 5 Budget'!D49</f>
        <v>416532</v>
      </c>
      <c r="E13" s="52">
        <f>'Measure 2 Budget'!E49+'Measure 1 Budget'!E50+'Measure 3 Budget'!E50+'Measure 4 Budget'!E49</f>
        <v>720000</v>
      </c>
      <c r="F13" s="52">
        <f>'Measure 2 Budget'!F49+'Measure 1 Budget'!F50+'Measure 3 Budget'!F50+'Measure 4 Budget'!F49</f>
        <v>720000</v>
      </c>
      <c r="G13" s="52">
        <f>'Measure 2 Budget'!G49+'Measure 1 Budget'!G50+'Measure 3 Budget'!G50+'Measure 4 Budget'!G49</f>
        <v>420000</v>
      </c>
      <c r="H13" s="52">
        <f>'Measure 2 Budget'!H49+'Measure 1 Budget'!H50+'Measure 3 Budget'!H50+'Measure 4 Budget'!H49</f>
        <v>420000</v>
      </c>
      <c r="I13" s="53"/>
      <c r="J13" s="52">
        <f t="shared" si="0"/>
        <v>2696532</v>
      </c>
    </row>
    <row r="14" spans="2:39" x14ac:dyDescent="0.25">
      <c r="B14" s="24"/>
      <c r="C14" s="9" t="s">
        <v>19</v>
      </c>
      <c r="D14" s="16">
        <f>D13+D12+D11+D10+D9+D8+D7</f>
        <v>1416532</v>
      </c>
      <c r="E14" s="16">
        <f>E13+E12+E11+E10+E9+E8+E7</f>
        <v>12978000</v>
      </c>
      <c r="F14" s="16">
        <f>F13+F12+F11+F10+F9+F8+F7</f>
        <v>18476000</v>
      </c>
      <c r="G14" s="16">
        <f>G13+G12+G11+G10+G9+G8+G7</f>
        <v>5670000</v>
      </c>
      <c r="H14" s="16">
        <f>H13+H12+H11+H10+H9+H8+H7</f>
        <v>420000</v>
      </c>
      <c r="J14" s="16">
        <f t="shared" si="0"/>
        <v>38960532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2 Budget'!D55+'Measure 1 Budget'!D56+'Measure 3 Budget'!D56+'Measure 4 Budget'!D55+'Measure 5 Budget'!D55</f>
        <v>0</v>
      </c>
      <c r="E16" s="59">
        <f>'Measure 2 Budget'!E55+'Measure 1 Budget'!E56+'Measure 3 Budget'!E56+'Measure 4 Budget'!E55</f>
        <v>0</v>
      </c>
      <c r="F16" s="59">
        <f>'Measure 2 Budget'!F55+'Measure 1 Budget'!F56+'Measure 3 Budget'!F56+'Measure 4 Budget'!F55</f>
        <v>0</v>
      </c>
      <c r="G16" s="59">
        <f>'Measure 2 Budget'!G55+'Measure 1 Budget'!G56+'Measure 3 Budget'!G56+'Measure 4 Budget'!G55</f>
        <v>0</v>
      </c>
      <c r="H16" s="59">
        <f>'Measure 2 Budget'!H55+'Measure 1 Budget'!H56+'Measure 3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1416532</v>
      </c>
      <c r="E18" s="54">
        <f>E14+E16</f>
        <v>12978000</v>
      </c>
      <c r="F18" s="54">
        <f>F14+F16</f>
        <v>18476000</v>
      </c>
      <c r="G18" s="54">
        <f>G14+G16</f>
        <v>5670000</v>
      </c>
      <c r="H18" s="54">
        <f>H14+H16</f>
        <v>420000</v>
      </c>
      <c r="I18" s="55"/>
      <c r="J18" s="70">
        <f>J14+J16</f>
        <v>38960532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4"/>
      <c r="F21" s="74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15" customHeight="1" x14ac:dyDescent="0.25">
      <c r="B23" s="51">
        <v>1</v>
      </c>
      <c r="C23" s="57" t="s">
        <v>28</v>
      </c>
      <c r="D23" s="58">
        <f>'Measure 2 Budget'!J57</f>
        <v>12338844</v>
      </c>
      <c r="E23" s="73">
        <f>D23/D$29</f>
        <v>0.3167011169149333</v>
      </c>
      <c r="F23" s="73"/>
      <c r="H23"/>
      <c r="I23"/>
    </row>
    <row r="24" spans="2:10" ht="15" customHeight="1" x14ac:dyDescent="0.25">
      <c r="B24" s="51">
        <v>2</v>
      </c>
      <c r="C24" s="52" t="s">
        <v>29</v>
      </c>
      <c r="D24" s="58">
        <f>'Measure 1 Budget'!J58</f>
        <v>5582844</v>
      </c>
      <c r="E24" s="73">
        <f t="shared" ref="E24:E27" si="1">D24/D$29</f>
        <v>0.1432948605527255</v>
      </c>
      <c r="F24" s="73"/>
      <c r="H24"/>
      <c r="I24"/>
    </row>
    <row r="25" spans="2:10" ht="15" customHeight="1" x14ac:dyDescent="0.25">
      <c r="B25" s="51">
        <v>3</v>
      </c>
      <c r="C25" s="52" t="s">
        <v>97</v>
      </c>
      <c r="D25" s="58">
        <f>'Measure 3 Budget'!J58</f>
        <v>21038844</v>
      </c>
      <c r="E25" s="73">
        <f t="shared" si="1"/>
        <v>0.54000402253234114</v>
      </c>
      <c r="F25" s="73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Budget'!J57</f>
        <v>0</v>
      </c>
      <c r="E26" s="73">
        <f t="shared" si="1"/>
        <v>0</v>
      </c>
      <c r="F26" s="73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73">
        <f t="shared" si="1"/>
        <v>0</v>
      </c>
      <c r="F27" s="73"/>
      <c r="H27"/>
      <c r="I27"/>
    </row>
    <row r="28" spans="2:10" ht="15" customHeight="1" x14ac:dyDescent="0.25">
      <c r="B28" s="51"/>
      <c r="C28" s="52"/>
      <c r="D28" s="58"/>
      <c r="E28" s="73"/>
      <c r="F28" s="73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38960532</v>
      </c>
      <c r="E29" s="73">
        <f t="shared" ref="E29" si="2">SUM(E23:E28)</f>
        <v>1</v>
      </c>
      <c r="F29" s="73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28" activePane="bottomRight" state="frozen"/>
      <selection pane="topRight" activeCell="R20" sqref="R20:W20"/>
      <selection pane="bottomLeft" activeCell="R20" sqref="R20:W20"/>
      <selection pane="bottomRight" activeCell="J58" sqref="J58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ht="30" x14ac:dyDescent="0.25">
      <c r="B29" s="23"/>
      <c r="C29" s="25" t="s">
        <v>40</v>
      </c>
      <c r="D29"/>
      <c r="E29" s="15">
        <v>1217000</v>
      </c>
      <c r="F29" s="10"/>
      <c r="G29" s="10"/>
      <c r="H29" s="10"/>
      <c r="J29" s="15">
        <f>SUM(E29:H29)</f>
        <v>1217000</v>
      </c>
    </row>
    <row r="30" spans="2:10" x14ac:dyDescent="0.25">
      <c r="B30" s="23" t="s">
        <v>41</v>
      </c>
      <c r="C30" s="28" t="s">
        <v>41</v>
      </c>
      <c r="D30" s="13" t="s">
        <v>36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>SUM(E29:E30)</f>
        <v>1217000</v>
      </c>
      <c r="F31" s="12">
        <f t="shared" ref="F31:H31" si="6">SUM(F29:F30)</f>
        <v>0</v>
      </c>
      <c r="G31" s="12">
        <f t="shared" si="6"/>
        <v>0</v>
      </c>
      <c r="H31" s="12">
        <f t="shared" si="6"/>
        <v>0</v>
      </c>
      <c r="J31" s="16">
        <f>SUM(J29:J30)</f>
        <v>1217000</v>
      </c>
    </row>
    <row r="32" spans="2:10" x14ac:dyDescent="0.25">
      <c r="B32" s="23"/>
      <c r="C32" s="14" t="s">
        <v>42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43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 t="s">
        <v>45</v>
      </c>
      <c r="D37" s="15">
        <v>250000</v>
      </c>
      <c r="E37" s="15"/>
      <c r="F37" s="15"/>
      <c r="G37" s="15"/>
      <c r="H37" s="15"/>
      <c r="I37" s="35"/>
      <c r="J37" s="15">
        <f t="shared" si="5"/>
        <v>250000</v>
      </c>
    </row>
    <row r="38" spans="2:10" x14ac:dyDescent="0.25">
      <c r="B38" s="23"/>
      <c r="C38" s="25" t="s">
        <v>46</v>
      </c>
      <c r="D38" s="15"/>
      <c r="E38" s="15">
        <f>(3306000+456000)/2</f>
        <v>1881000</v>
      </c>
      <c r="F38" s="15">
        <f>E38</f>
        <v>1881000</v>
      </c>
      <c r="G38" s="15"/>
      <c r="H38" s="15"/>
      <c r="I38" s="35"/>
      <c r="J38" s="15">
        <f t="shared" si="5"/>
        <v>3762000</v>
      </c>
    </row>
    <row r="39" spans="2:10" x14ac:dyDescent="0.25">
      <c r="B39" s="23"/>
      <c r="C39" s="25" t="s">
        <v>47</v>
      </c>
      <c r="D39" s="15"/>
      <c r="E39" s="15">
        <f>210000/2</f>
        <v>105000</v>
      </c>
      <c r="F39" s="15">
        <f>E39</f>
        <v>105000</v>
      </c>
      <c r="G39" s="15"/>
      <c r="H39" s="15"/>
      <c r="I39" s="35"/>
      <c r="J39" s="15">
        <f t="shared" si="5"/>
        <v>210000</v>
      </c>
    </row>
    <row r="40" spans="2:10" x14ac:dyDescent="0.25">
      <c r="B40" s="23"/>
      <c r="C40" s="25" t="s">
        <v>48</v>
      </c>
      <c r="D40" s="15"/>
      <c r="E40" s="15">
        <f>70000/2</f>
        <v>35000</v>
      </c>
      <c r="F40" s="15">
        <f>E40</f>
        <v>35000</v>
      </c>
      <c r="G40" s="15"/>
      <c r="H40" s="15"/>
      <c r="I40" s="35"/>
      <c r="J40" s="15">
        <f t="shared" si="5"/>
        <v>70000</v>
      </c>
    </row>
    <row r="41" spans="2:10" x14ac:dyDescent="0.25">
      <c r="B41" s="23"/>
      <c r="C41" s="25" t="s">
        <v>49</v>
      </c>
      <c r="D41" s="15"/>
      <c r="E41" s="15"/>
      <c r="F41" s="15">
        <v>35000</v>
      </c>
      <c r="G41" s="11"/>
      <c r="H41" s="11"/>
      <c r="J41" s="15">
        <f t="shared" si="5"/>
        <v>35000</v>
      </c>
    </row>
    <row r="42" spans="2:10" x14ac:dyDescent="0.25">
      <c r="B42" s="23"/>
      <c r="C42" s="9" t="s">
        <v>17</v>
      </c>
      <c r="D42" s="16">
        <f>SUM(D37:D41)</f>
        <v>250000</v>
      </c>
      <c r="E42" s="16">
        <f>SUM(E37:E41)</f>
        <v>2021000</v>
      </c>
      <c r="F42" s="16">
        <f>SUM(F37:F41)</f>
        <v>2056000</v>
      </c>
      <c r="G42" s="16">
        <f>SUM(G37:G41)</f>
        <v>0</v>
      </c>
      <c r="H42" s="16">
        <f>SUM(H37:H41)</f>
        <v>0</v>
      </c>
      <c r="J42" s="16">
        <f>SUM(J37:J41)</f>
        <v>4327000</v>
      </c>
    </row>
    <row r="43" spans="2:10" x14ac:dyDescent="0.25">
      <c r="B43" s="23"/>
      <c r="C43" s="14" t="s">
        <v>44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 t="s">
        <v>98</v>
      </c>
      <c r="D44" s="15">
        <v>38844</v>
      </c>
      <c r="E44" s="15"/>
      <c r="F44" s="15"/>
      <c r="G44" s="15"/>
      <c r="H44" s="15"/>
      <c r="I44" s="35">
        <v>375000</v>
      </c>
      <c r="J44" s="15">
        <f>SUM(D44:H44)</f>
        <v>38844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>SUM(D45:H45)</f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>SUM(D46:H46)</f>
        <v>0</v>
      </c>
    </row>
    <row r="47" spans="2:10" x14ac:dyDescent="0.25">
      <c r="B47" s="23"/>
      <c r="C47" s="25"/>
      <c r="D47" s="15"/>
      <c r="E47" s="15"/>
      <c r="F47" s="15"/>
      <c r="G47" s="11"/>
      <c r="H47" s="11"/>
      <c r="J47" s="15">
        <f>SUM(D47:H47)</f>
        <v>0</v>
      </c>
    </row>
    <row r="48" spans="2:10" x14ac:dyDescent="0.25">
      <c r="B48" s="23"/>
      <c r="C48" s="25"/>
      <c r="D48" s="15"/>
      <c r="E48" s="15"/>
      <c r="F48" s="15"/>
      <c r="G48" s="11"/>
      <c r="H48" s="11"/>
      <c r="J48" s="15">
        <f>SUM(D48:H48)</f>
        <v>0</v>
      </c>
    </row>
    <row r="49" spans="2:10" x14ac:dyDescent="0.25">
      <c r="B49" s="23"/>
      <c r="C49" s="25"/>
      <c r="D49" s="15"/>
      <c r="E49" s="15"/>
      <c r="F49" s="15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38844</v>
      </c>
      <c r="E50" s="16">
        <f>SUM(E44:E49)</f>
        <v>0</v>
      </c>
      <c r="F50" s="16">
        <f>SUM(F44:F49)</f>
        <v>0</v>
      </c>
      <c r="G50" s="16">
        <f>SUM(G44:G49)</f>
        <v>0</v>
      </c>
      <c r="H50" s="16">
        <f>SUM(H44:H49)</f>
        <v>0</v>
      </c>
      <c r="J50" s="16">
        <f>SUM(J44:J49)</f>
        <v>38844</v>
      </c>
    </row>
    <row r="51" spans="2:10" x14ac:dyDescent="0.25">
      <c r="B51" s="24"/>
      <c r="C51" s="9" t="s">
        <v>19</v>
      </c>
      <c r="D51" s="16">
        <f>SUM(D50,D42,D35,D31,D27,D16,D11)</f>
        <v>288844</v>
      </c>
      <c r="E51" s="16">
        <f>SUM(E50,E42,E35,E31,E27,E16,E11)</f>
        <v>3238000</v>
      </c>
      <c r="F51" s="16">
        <f>SUM(F50,F42,F35,F31,F27,F16,F11)</f>
        <v>2056000</v>
      </c>
      <c r="G51" s="16">
        <f>SUM(G50,G42,G35,G31,G27,G16,G11)</f>
        <v>0</v>
      </c>
      <c r="H51" s="16">
        <f>SUM(H50,H42,H35,H31,H27,H16,H11)</f>
        <v>0</v>
      </c>
      <c r="J51" s="16">
        <f t="shared" si="5"/>
        <v>5582844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50</v>
      </c>
      <c r="C53" s="17" t="s">
        <v>50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8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9">SUM(E54:E55)</f>
        <v>0</v>
      </c>
      <c r="F56" s="16">
        <f t="shared" si="9"/>
        <v>0</v>
      </c>
      <c r="G56" s="16">
        <f t="shared" si="9"/>
        <v>0</v>
      </c>
      <c r="H56" s="16">
        <f t="shared" si="9"/>
        <v>0</v>
      </c>
      <c r="J56" s="16">
        <f t="shared" si="8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288844</v>
      </c>
      <c r="E58" s="20">
        <f t="shared" ref="E58:J58" si="10">SUM(E56,E51)</f>
        <v>3238000</v>
      </c>
      <c r="F58" s="20">
        <f t="shared" si="10"/>
        <v>2056000</v>
      </c>
      <c r="G58" s="20">
        <f t="shared" si="10"/>
        <v>0</v>
      </c>
      <c r="H58" s="20">
        <f t="shared" si="10"/>
        <v>0</v>
      </c>
      <c r="I58" s="7">
        <f>SUM(I56,I51)</f>
        <v>0</v>
      </c>
      <c r="J58" s="20">
        <f t="shared" si="10"/>
        <v>5582844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2"/>
  <sheetViews>
    <sheetView showGridLines="0" topLeftCell="A34" zoomScale="85" zoomScaleNormal="85" workbookViewId="0">
      <selection activeCell="J49" sqref="J49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51</v>
      </c>
      <c r="D28" s="15"/>
      <c r="E28" s="15">
        <v>3000000</v>
      </c>
      <c r="F28" s="10"/>
      <c r="G28" s="10"/>
      <c r="H28" s="10"/>
      <c r="J28" s="15">
        <f>SUM(D28:H28)</f>
        <v>3000000</v>
      </c>
    </row>
    <row r="29" spans="2:10" x14ac:dyDescent="0.25">
      <c r="B29" s="23"/>
      <c r="C29" s="25" t="s">
        <v>52</v>
      </c>
      <c r="D29" s="15"/>
      <c r="E29" s="15">
        <v>750000</v>
      </c>
      <c r="F29" s="10"/>
      <c r="G29" s="10"/>
      <c r="H29" s="10"/>
      <c r="J29" s="15">
        <f t="shared" ref="J29:J31" si="5">SUM(D29:H29)</f>
        <v>750000</v>
      </c>
    </row>
    <row r="30" spans="2:10" x14ac:dyDescent="0.25">
      <c r="B30" s="23"/>
      <c r="C30" s="25" t="s">
        <v>53</v>
      </c>
      <c r="D30" s="15"/>
      <c r="E30" s="15">
        <v>900000</v>
      </c>
      <c r="F30" s="10"/>
      <c r="G30" s="10"/>
      <c r="H30" s="10"/>
      <c r="J30" s="15">
        <f t="shared" si="5"/>
        <v>900000</v>
      </c>
    </row>
    <row r="31" spans="2:10" x14ac:dyDescent="0.25">
      <c r="B31" s="23"/>
      <c r="C31" s="25"/>
      <c r="D31" s="15"/>
      <c r="E31" s="15"/>
      <c r="F31" s="10"/>
      <c r="G31" s="10"/>
      <c r="H31" s="10"/>
      <c r="J31" s="15">
        <f t="shared" si="5"/>
        <v>0</v>
      </c>
    </row>
    <row r="32" spans="2:10" x14ac:dyDescent="0.25">
      <c r="B32" s="23" t="s">
        <v>41</v>
      </c>
      <c r="C32" s="28" t="s">
        <v>41</v>
      </c>
      <c r="D32" s="13" t="s">
        <v>36</v>
      </c>
      <c r="E32" s="10"/>
      <c r="F32" s="10"/>
      <c r="G32" s="10"/>
      <c r="H32" s="10"/>
      <c r="J32" s="15">
        <f t="shared" ref="J32:J50" si="6">SUM(D32:H32)</f>
        <v>0</v>
      </c>
    </row>
    <row r="33" spans="2:10" x14ac:dyDescent="0.25">
      <c r="B33" s="23"/>
      <c r="C33" s="9" t="s">
        <v>15</v>
      </c>
      <c r="D33" s="12">
        <f>SUM(D28:D32)</f>
        <v>0</v>
      </c>
      <c r="E33" s="12">
        <f t="shared" ref="E33:H33" si="7">SUM(E28:E32)</f>
        <v>4650000</v>
      </c>
      <c r="F33" s="12">
        <f t="shared" si="7"/>
        <v>0</v>
      </c>
      <c r="G33" s="12">
        <f t="shared" si="7"/>
        <v>0</v>
      </c>
      <c r="H33" s="12">
        <f t="shared" si="7"/>
        <v>0</v>
      </c>
      <c r="J33" s="16">
        <f>SUM(J28:J32)</f>
        <v>4650000</v>
      </c>
    </row>
    <row r="34" spans="2:10" x14ac:dyDescent="0.25">
      <c r="B34" s="23"/>
      <c r="C34" s="14" t="s">
        <v>42</v>
      </c>
      <c r="D34" s="13" t="s">
        <v>36</v>
      </c>
      <c r="E34" s="10"/>
      <c r="F34" s="10"/>
      <c r="G34" s="10"/>
      <c r="H34" s="10"/>
      <c r="J34" s="15"/>
    </row>
    <row r="35" spans="2:10" x14ac:dyDescent="0.25">
      <c r="B35" s="23"/>
      <c r="C35" s="25"/>
      <c r="D35" s="15"/>
      <c r="E35" s="15"/>
      <c r="F35" s="15"/>
      <c r="G35" s="15"/>
      <c r="H35" s="15"/>
      <c r="I35" s="35"/>
      <c r="J35" s="15">
        <f t="shared" si="6"/>
        <v>0</v>
      </c>
    </row>
    <row r="36" spans="2:10" x14ac:dyDescent="0.25">
      <c r="B36" s="23"/>
      <c r="C36" s="25"/>
      <c r="D36" s="15"/>
      <c r="E36" s="11"/>
      <c r="F36" s="11"/>
      <c r="G36" s="11"/>
      <c r="H36" s="11"/>
      <c r="J36" s="15">
        <f t="shared" si="6"/>
        <v>0</v>
      </c>
    </row>
    <row r="37" spans="2:10" x14ac:dyDescent="0.25">
      <c r="B37" s="23"/>
      <c r="C37" s="9" t="s">
        <v>16</v>
      </c>
      <c r="D37" s="16">
        <f>SUM(D35:D36)</f>
        <v>0</v>
      </c>
      <c r="E37" s="16">
        <f t="shared" ref="E37:H37" si="8">SUM(E35:E36)</f>
        <v>0</v>
      </c>
      <c r="F37" s="16">
        <f t="shared" si="8"/>
        <v>0</v>
      </c>
      <c r="G37" s="16">
        <f t="shared" si="8"/>
        <v>0</v>
      </c>
      <c r="H37" s="16">
        <f t="shared" si="8"/>
        <v>0</v>
      </c>
      <c r="J37" s="16">
        <f>SUM(J35:J36)</f>
        <v>0</v>
      </c>
    </row>
    <row r="38" spans="2:10" x14ac:dyDescent="0.25">
      <c r="B38" s="23"/>
      <c r="C38" s="14" t="s">
        <v>43</v>
      </c>
      <c r="D38" s="13" t="s">
        <v>36</v>
      </c>
      <c r="E38" s="10"/>
      <c r="F38" s="10"/>
      <c r="G38" s="10"/>
      <c r="H38" s="10"/>
      <c r="J38" s="15"/>
    </row>
    <row r="39" spans="2:10" ht="30" x14ac:dyDescent="0.25">
      <c r="B39" s="23"/>
      <c r="C39" s="25" t="s">
        <v>54</v>
      </c>
      <c r="D39" s="15">
        <v>700000</v>
      </c>
      <c r="E39" s="15"/>
      <c r="F39" s="15"/>
      <c r="G39" s="15"/>
      <c r="H39" s="15"/>
      <c r="I39" s="35"/>
      <c r="J39" s="15">
        <f t="shared" si="6"/>
        <v>700000</v>
      </c>
    </row>
    <row r="40" spans="2:10" x14ac:dyDescent="0.25">
      <c r="B40" s="23"/>
      <c r="C40" s="25" t="s">
        <v>55</v>
      </c>
      <c r="D40" s="15">
        <v>50000</v>
      </c>
      <c r="E40" s="15"/>
      <c r="F40" s="15"/>
      <c r="G40" s="15"/>
      <c r="H40" s="15"/>
      <c r="I40" s="35"/>
      <c r="J40" s="15">
        <f t="shared" si="6"/>
        <v>50000</v>
      </c>
    </row>
    <row r="41" spans="2:10" ht="30" x14ac:dyDescent="0.25">
      <c r="B41" s="23"/>
      <c r="C41" s="25" t="s">
        <v>56</v>
      </c>
      <c r="D41" s="15"/>
      <c r="E41" s="15">
        <v>400000</v>
      </c>
      <c r="F41" s="15">
        <v>400000</v>
      </c>
      <c r="G41" s="15"/>
      <c r="H41" s="15"/>
      <c r="I41" s="35"/>
      <c r="J41" s="15">
        <f t="shared" si="6"/>
        <v>800000</v>
      </c>
    </row>
    <row r="42" spans="2:10" ht="44.25" customHeight="1" x14ac:dyDescent="0.25">
      <c r="B42" s="23"/>
      <c r="C42" s="25" t="s">
        <v>57</v>
      </c>
      <c r="D42" s="15"/>
      <c r="E42" s="15">
        <v>2500000</v>
      </c>
      <c r="F42" s="15">
        <v>2500000</v>
      </c>
      <c r="G42" s="15"/>
      <c r="H42" s="15"/>
      <c r="I42" s="35"/>
      <c r="J42" s="15">
        <f t="shared" si="6"/>
        <v>5000000</v>
      </c>
    </row>
    <row r="43" spans="2:10" x14ac:dyDescent="0.25">
      <c r="B43" s="23"/>
      <c r="C43" s="25" t="s">
        <v>58</v>
      </c>
      <c r="D43" s="15"/>
      <c r="E43" s="15"/>
      <c r="F43" s="15">
        <v>200000</v>
      </c>
      <c r="G43" s="11"/>
      <c r="H43" s="11"/>
      <c r="J43" s="15">
        <f t="shared" si="6"/>
        <v>200000</v>
      </c>
    </row>
    <row r="44" spans="2:10" x14ac:dyDescent="0.25">
      <c r="B44" s="23"/>
      <c r="C44" s="9" t="s">
        <v>17</v>
      </c>
      <c r="D44" s="16">
        <f>SUM(D39:D43)</f>
        <v>750000</v>
      </c>
      <c r="E44" s="16">
        <f t="shared" ref="E44:H44" si="9">SUM(E39:E43)</f>
        <v>2900000</v>
      </c>
      <c r="F44" s="16">
        <f t="shared" si="9"/>
        <v>3100000</v>
      </c>
      <c r="G44" s="16">
        <f t="shared" si="9"/>
        <v>0</v>
      </c>
      <c r="H44" s="16">
        <f t="shared" si="9"/>
        <v>0</v>
      </c>
      <c r="J44" s="16">
        <f>SUM(J39:J43)</f>
        <v>6750000</v>
      </c>
    </row>
    <row r="45" spans="2:10" x14ac:dyDescent="0.25">
      <c r="B45" s="23"/>
      <c r="C45" s="14" t="s">
        <v>44</v>
      </c>
      <c r="D45" s="13" t="s">
        <v>36</v>
      </c>
      <c r="E45" s="10"/>
      <c r="F45" s="10"/>
      <c r="G45" s="10"/>
      <c r="H45" s="10"/>
      <c r="J45" s="15"/>
    </row>
    <row r="46" spans="2:10" x14ac:dyDescent="0.25">
      <c r="B46" s="23"/>
      <c r="C46" s="25" t="s">
        <v>59</v>
      </c>
      <c r="D46" s="15">
        <v>300000</v>
      </c>
      <c r="E46" s="44">
        <v>300000</v>
      </c>
      <c r="F46" s="44">
        <v>300000</v>
      </c>
      <c r="G46" s="44"/>
      <c r="H46" s="44"/>
      <c r="J46" s="15">
        <f t="shared" si="6"/>
        <v>900000</v>
      </c>
    </row>
    <row r="47" spans="2:10" x14ac:dyDescent="0.25">
      <c r="B47" s="23"/>
      <c r="C47" s="25" t="s">
        <v>98</v>
      </c>
      <c r="D47" s="15">
        <v>38844</v>
      </c>
      <c r="E47" s="60"/>
      <c r="F47" s="60"/>
      <c r="G47" s="60"/>
      <c r="H47" s="60"/>
      <c r="J47" s="15">
        <f t="shared" si="6"/>
        <v>38844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SUM(D46:D48)</f>
        <v>338844</v>
      </c>
      <c r="E49" s="16">
        <f>SUM(E46:E48)</f>
        <v>300000</v>
      </c>
      <c r="F49" s="16">
        <f>SUM(F46:F48)</f>
        <v>300000</v>
      </c>
      <c r="G49" s="16">
        <f>SUM(G46:G48)</f>
        <v>0</v>
      </c>
      <c r="H49" s="16">
        <f>SUM(H46:H48)</f>
        <v>0</v>
      </c>
      <c r="J49" s="16">
        <f>SUM(J46:J48)</f>
        <v>938844</v>
      </c>
    </row>
    <row r="50" spans="2:10" x14ac:dyDescent="0.25">
      <c r="B50" s="24"/>
      <c r="C50" s="9" t="s">
        <v>19</v>
      </c>
      <c r="D50" s="16">
        <f>SUM(D49,D44,D37,D33,D26,D16,D11)</f>
        <v>1088844</v>
      </c>
      <c r="E50" s="16">
        <f>SUM(E49,E44,E37,E33,E26,E16,E11)</f>
        <v>7850000</v>
      </c>
      <c r="F50" s="16">
        <f>SUM(F49,F44,F37,F33,F26,F16,F11)</f>
        <v>3400000</v>
      </c>
      <c r="G50" s="16">
        <f>SUM(G49,G44,G37,G33,G26,G16,G11)</f>
        <v>0</v>
      </c>
      <c r="H50" s="16">
        <f>SUM(H49,H44,H37,H33,H26,H16,H11)</f>
        <v>0</v>
      </c>
      <c r="J50" s="16">
        <f t="shared" si="6"/>
        <v>12338844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50</v>
      </c>
      <c r="C52" s="17" t="s">
        <v>50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" si="10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1">SUM(E53:E54)</f>
        <v>0</v>
      </c>
      <c r="F55" s="16">
        <f t="shared" si="11"/>
        <v>0</v>
      </c>
      <c r="G55" s="16">
        <f t="shared" si="11"/>
        <v>0</v>
      </c>
      <c r="H55" s="16">
        <f t="shared" si="11"/>
        <v>0</v>
      </c>
      <c r="J55" s="16">
        <f>SUM(J53:J54)</f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1088844</v>
      </c>
      <c r="E57" s="20">
        <f t="shared" ref="E57:J57" si="12">SUM(E55,E50)</f>
        <v>7850000</v>
      </c>
      <c r="F57" s="20">
        <f t="shared" si="12"/>
        <v>3400000</v>
      </c>
      <c r="G57" s="20">
        <f t="shared" si="12"/>
        <v>0</v>
      </c>
      <c r="H57" s="20">
        <f t="shared" si="12"/>
        <v>0</v>
      </c>
      <c r="I57" s="7"/>
      <c r="J57" s="20">
        <f t="shared" si="12"/>
        <v>12338844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97" fitToHeight="0" orientation="landscape" r:id="rId1"/>
  <ignoredErrors>
    <ignoredError sqref="J19:J25 J35 J39:J41 J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36" activePane="bottomRight" state="frozen"/>
      <selection pane="topRight" activeCell="R20" sqref="R20:W20"/>
      <selection pane="bottomLeft" activeCell="R20" sqref="R20:W20"/>
      <selection pane="bottomRight" activeCell="C58" sqref="C5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ht="30" x14ac:dyDescent="0.25">
      <c r="B29" s="23"/>
      <c r="C29" s="25" t="s">
        <v>94</v>
      </c>
      <c r="D29" s="15"/>
      <c r="E29" s="15"/>
      <c r="F29" s="15">
        <v>6300000</v>
      </c>
      <c r="G29" s="10"/>
      <c r="H29" s="10"/>
      <c r="J29" s="15">
        <f>SUM(D29:H29)</f>
        <v>6300000</v>
      </c>
    </row>
    <row r="30" spans="2:10" x14ac:dyDescent="0.25">
      <c r="B30" s="23" t="s">
        <v>41</v>
      </c>
      <c r="C30" s="25" t="s">
        <v>95</v>
      </c>
      <c r="D30" s="13" t="s">
        <v>36</v>
      </c>
      <c r="E30" s="15"/>
      <c r="F30" s="15">
        <v>1470000</v>
      </c>
      <c r="G30" s="10"/>
      <c r="H30" s="10"/>
      <c r="J30" s="15">
        <f t="shared" ref="J30:J51" si="6">SUM(D30:H30)</f>
        <v>1470000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7770000</v>
      </c>
      <c r="G31" s="12">
        <f t="shared" si="7"/>
        <v>0</v>
      </c>
      <c r="H31" s="12">
        <f t="shared" si="7"/>
        <v>0</v>
      </c>
      <c r="J31" s="16">
        <f t="shared" si="6"/>
        <v>7770000</v>
      </c>
    </row>
    <row r="32" spans="2:10" x14ac:dyDescent="0.25">
      <c r="B32" s="23"/>
      <c r="C32" s="14" t="s">
        <v>42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43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 t="s">
        <v>54</v>
      </c>
      <c r="D37" s="15"/>
      <c r="E37" s="15">
        <v>1260000</v>
      </c>
      <c r="F37" s="15"/>
      <c r="G37" s="15"/>
      <c r="H37" s="15"/>
      <c r="I37" s="35"/>
      <c r="J37" s="15">
        <f t="shared" si="6"/>
        <v>1260000</v>
      </c>
    </row>
    <row r="38" spans="2:10" x14ac:dyDescent="0.25">
      <c r="B38" s="23"/>
      <c r="C38" s="25" t="s">
        <v>55</v>
      </c>
      <c r="D38" s="15"/>
      <c r="E38" s="15">
        <v>210000</v>
      </c>
      <c r="F38" s="15"/>
      <c r="G38" s="15"/>
      <c r="H38" s="15"/>
      <c r="I38" s="35">
        <v>22500000</v>
      </c>
      <c r="J38" s="15">
        <f t="shared" si="6"/>
        <v>210000</v>
      </c>
    </row>
    <row r="39" spans="2:10" x14ac:dyDescent="0.25">
      <c r="B39" s="23"/>
      <c r="C39" s="25" t="s">
        <v>56</v>
      </c>
      <c r="D39" s="15"/>
      <c r="E39" s="15"/>
      <c r="F39" s="15">
        <v>630000</v>
      </c>
      <c r="G39" s="15">
        <v>630000</v>
      </c>
      <c r="H39" s="15"/>
      <c r="I39" s="35">
        <v>75000000</v>
      </c>
      <c r="J39" s="15">
        <f t="shared" si="6"/>
        <v>1260000</v>
      </c>
    </row>
    <row r="40" spans="2:10" ht="30" x14ac:dyDescent="0.25">
      <c r="B40" s="23"/>
      <c r="C40" s="25" t="s">
        <v>57</v>
      </c>
      <c r="D40" s="15"/>
      <c r="E40" s="15"/>
      <c r="F40" s="15">
        <v>4200000</v>
      </c>
      <c r="G40" s="15">
        <v>4200000</v>
      </c>
      <c r="H40" s="15"/>
      <c r="I40" s="35"/>
      <c r="J40" s="15">
        <f t="shared" si="6"/>
        <v>8400000</v>
      </c>
    </row>
    <row r="41" spans="2:10" x14ac:dyDescent="0.25">
      <c r="B41" s="23"/>
      <c r="C41" s="25" t="s">
        <v>58</v>
      </c>
      <c r="D41" s="15"/>
      <c r="E41" s="15"/>
      <c r="F41" s="15"/>
      <c r="G41" s="15">
        <v>420000</v>
      </c>
      <c r="H41" s="15"/>
      <c r="J41" s="15">
        <f t="shared" si="6"/>
        <v>420000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1470000</v>
      </c>
      <c r="F42" s="16">
        <f t="shared" si="9"/>
        <v>4830000</v>
      </c>
      <c r="G42" s="16">
        <f t="shared" si="9"/>
        <v>5250000</v>
      </c>
      <c r="H42" s="16">
        <f t="shared" si="9"/>
        <v>0</v>
      </c>
      <c r="J42" s="16">
        <f t="shared" si="6"/>
        <v>11550000</v>
      </c>
    </row>
    <row r="43" spans="2:10" x14ac:dyDescent="0.25">
      <c r="B43" s="23"/>
      <c r="C43" s="14" t="s">
        <v>44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 t="s">
        <v>96</v>
      </c>
      <c r="D44" s="15"/>
      <c r="E44" s="15">
        <v>420000</v>
      </c>
      <c r="F44" s="15">
        <v>420000</v>
      </c>
      <c r="G44" s="15">
        <v>420000</v>
      </c>
      <c r="H44" s="15">
        <v>420000</v>
      </c>
      <c r="I44" s="35">
        <v>375000</v>
      </c>
      <c r="J44" s="15">
        <f t="shared" si="6"/>
        <v>1680000</v>
      </c>
    </row>
    <row r="45" spans="2:10" x14ac:dyDescent="0.25">
      <c r="B45" s="23"/>
      <c r="C45" s="25" t="s">
        <v>98</v>
      </c>
      <c r="D45" s="15">
        <v>38844</v>
      </c>
      <c r="E45" s="15"/>
      <c r="F45" s="15"/>
      <c r="G45" s="15"/>
      <c r="H45" s="15"/>
      <c r="I45" s="35">
        <v>781250</v>
      </c>
      <c r="J45" s="15">
        <f t="shared" si="6"/>
        <v>38844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38844</v>
      </c>
      <c r="E50" s="16">
        <f t="shared" ref="E50:H50" si="10">SUM(E44:E49)</f>
        <v>420000</v>
      </c>
      <c r="F50" s="16">
        <f t="shared" si="10"/>
        <v>420000</v>
      </c>
      <c r="G50" s="16">
        <f t="shared" si="10"/>
        <v>420000</v>
      </c>
      <c r="H50" s="16">
        <f t="shared" si="10"/>
        <v>420000</v>
      </c>
      <c r="J50" s="16">
        <f t="shared" si="6"/>
        <v>1718844</v>
      </c>
    </row>
    <row r="51" spans="2:10" x14ac:dyDescent="0.25">
      <c r="B51" s="24"/>
      <c r="C51" s="9" t="s">
        <v>19</v>
      </c>
      <c r="D51" s="16">
        <f>SUM(D50,D42,D35,D31,D27,D16,D11)</f>
        <v>38844</v>
      </c>
      <c r="E51" s="16">
        <f t="shared" ref="E51:H51" si="11">SUM(E50,E42,E35,E31,E27,E16,E11)</f>
        <v>1890000</v>
      </c>
      <c r="F51" s="16">
        <f t="shared" si="11"/>
        <v>13020000</v>
      </c>
      <c r="G51" s="16">
        <f t="shared" si="11"/>
        <v>5670000</v>
      </c>
      <c r="H51" s="16">
        <f t="shared" si="11"/>
        <v>420000</v>
      </c>
      <c r="J51" s="16">
        <f t="shared" si="6"/>
        <v>21038844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50</v>
      </c>
      <c r="C53" s="17" t="s">
        <v>50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38844</v>
      </c>
      <c r="E58" s="20">
        <f t="shared" ref="E58:J58" si="14">SUM(E56,E51)</f>
        <v>1890000</v>
      </c>
      <c r="F58" s="20">
        <f t="shared" si="14"/>
        <v>13020000</v>
      </c>
      <c r="G58" s="20">
        <f t="shared" si="14"/>
        <v>5670000</v>
      </c>
      <c r="H58" s="20">
        <f t="shared" si="14"/>
        <v>420000</v>
      </c>
      <c r="I58" s="7">
        <f>SUM(I56,I51)</f>
        <v>0</v>
      </c>
      <c r="J58" s="20">
        <f t="shared" si="14"/>
        <v>21038844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41</v>
      </c>
      <c r="E19" s="11" t="s">
        <v>41</v>
      </c>
      <c r="F19" s="11" t="s">
        <v>41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41</v>
      </c>
      <c r="C30" s="28" t="s">
        <v>41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42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43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60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61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50</v>
      </c>
      <c r="C52" s="17" t="s">
        <v>50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41</v>
      </c>
      <c r="C30" s="28" t="s">
        <v>41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42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43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44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50</v>
      </c>
      <c r="C52" s="17" t="s">
        <v>50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23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63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64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 t="s">
        <v>65</v>
      </c>
      <c r="D18" s="15" t="s">
        <v>41</v>
      </c>
      <c r="E18" s="11" t="s">
        <v>41</v>
      </c>
      <c r="F18" s="11" t="s">
        <v>41</v>
      </c>
      <c r="G18" s="11"/>
      <c r="H18" s="11"/>
      <c r="J18" s="15"/>
    </row>
    <row r="19" spans="2:10" x14ac:dyDescent="0.25">
      <c r="B19" s="23"/>
      <c r="C19" s="29" t="s">
        <v>66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67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68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69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70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71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72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73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41</v>
      </c>
      <c r="C29" s="28" t="s">
        <v>41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42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 t="s">
        <v>74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43</v>
      </c>
      <c r="D35" s="13" t="s">
        <v>36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75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76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77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44</v>
      </c>
      <c r="D41" s="13" t="s">
        <v>36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78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79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50</v>
      </c>
      <c r="C48" s="17" t="s">
        <v>50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64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80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65</v>
      </c>
      <c r="D19" s="15" t="s">
        <v>41</v>
      </c>
      <c r="E19" s="11" t="s">
        <v>41</v>
      </c>
      <c r="F19" s="11" t="s">
        <v>41</v>
      </c>
      <c r="G19" s="11"/>
      <c r="H19" s="11"/>
      <c r="J19" s="15"/>
    </row>
    <row r="20" spans="2:10" x14ac:dyDescent="0.25">
      <c r="B20" s="23"/>
      <c r="C20" s="29" t="s">
        <v>66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67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68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69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70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71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72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41</v>
      </c>
      <c r="C30" s="28" t="s">
        <v>41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42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81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43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44</v>
      </c>
      <c r="D43" s="13" t="s">
        <v>36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82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83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84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50</v>
      </c>
      <c r="C53" s="17" t="s">
        <v>50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ca2015b-1270-41a8-9966-06a19c2d4f3a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73493bfa-938e-4ed3-8965-19a7885dccfd">
      <Terms xmlns="http://schemas.microsoft.com/office/infopath/2007/PartnerControls"/>
    </lcf76f155ced4ddcb4097134ff3c332f>
    <TaxCatchAll xmlns="c3a8d1a6-0167-4884-a8b2-3d72a0b3493c" xsi:nil="true"/>
    <LU-VENDORS xmlns="42cbe612-6b4d-47cc-b0d3-3503b48f28db" xsi:nil="true"/>
    <LU-CATEGORIES xmlns="42cbe612-6b4d-47cc-b0d3-3503b48f28db" xsi:nil="true"/>
    <LU-Buildings xmlns="42cbe612-6b4d-47cc-b0d3-3503b48f28db" xsi:nil="true"/>
    <LU-Processes_x0020__x0026__x0020_Buildings xmlns="42cbe612-6b4d-47cc-b0d3-3503b48f28db" xsi:nil="true"/>
    <AdditionalNotes xmlns="73493bfa-938e-4ed3-8965-19a7885dccfd" xsi:nil="true"/>
    <LU-Document_x0020_Types xmlns="42cbe612-6b4d-47cc-b0d3-3503b48f28d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798E9DBD98CE459BF6AFCC5BEF4D50" ma:contentTypeVersion="26" ma:contentTypeDescription="Create a new document." ma:contentTypeScope="" ma:versionID="811c4c5a480f22ca2a2568568443fa01">
  <xsd:schema xmlns:xsd="http://www.w3.org/2001/XMLSchema" xmlns:xs="http://www.w3.org/2001/XMLSchema" xmlns:p="http://schemas.microsoft.com/office/2006/metadata/properties" xmlns:ns2="42cbe612-6b4d-47cc-b0d3-3503b48f28db" xmlns:ns3="73493bfa-938e-4ed3-8965-19a7885dccfd" xmlns:ns4="8ca2015b-1270-41a8-9966-06a19c2d4f3a" xmlns:ns5="c3a8d1a6-0167-4884-a8b2-3d72a0b3493c" targetNamespace="http://schemas.microsoft.com/office/2006/metadata/properties" ma:root="true" ma:fieldsID="804466bac051704b994056375e8a3087" ns2:_="" ns3:_="" ns4:_="" ns5:_="">
    <xsd:import namespace="42cbe612-6b4d-47cc-b0d3-3503b48f28db"/>
    <xsd:import namespace="73493bfa-938e-4ed3-8965-19a7885dccfd"/>
    <xsd:import namespace="8ca2015b-1270-41a8-9966-06a19c2d4f3a"/>
    <xsd:import namespace="c3a8d1a6-0167-4884-a8b2-3d72a0b3493c"/>
    <xsd:element name="properties">
      <xsd:complexType>
        <xsd:sequence>
          <xsd:element name="documentManagement">
            <xsd:complexType>
              <xsd:all>
                <xsd:element ref="ns2:LU-Buildings" minOccurs="0"/>
                <xsd:element ref="ns2:LU-CATEGORIES" minOccurs="0"/>
                <xsd:element ref="ns2:LU-Document_x0020_Types" minOccurs="0"/>
                <xsd:element ref="ns2:LU-Processes_x0020__x0026__x0020_Buildings" minOccurs="0"/>
                <xsd:element ref="ns2:LU-VENDORS" minOccurs="0"/>
                <xsd:element ref="ns3:AdditionalNote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3:MediaLengthInSeconds" minOccurs="0"/>
                <xsd:element ref="ns3:lcf76f155ced4ddcb4097134ff3c332f" minOccurs="0"/>
                <xsd:element ref="ns5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be612-6b4d-47cc-b0d3-3503b48f28db" elementFormDefault="qualified">
    <xsd:import namespace="http://schemas.microsoft.com/office/2006/documentManagement/types"/>
    <xsd:import namespace="http://schemas.microsoft.com/office/infopath/2007/PartnerControls"/>
    <xsd:element name="LU-Buildings" ma:index="8" nillable="true" ma:displayName="Buildings" ma:format="Dropdown" ma:internalName="LU_x002d_Buildings">
      <xsd:simpleType>
        <xsd:restriction base="dms:Choice">
          <xsd:enumeration value="Administration Building"/>
          <xsd:enumeration value="Laboratory"/>
          <xsd:enumeration value="Maintenance"/>
          <xsd:enumeration value="Parts"/>
          <xsd:enumeration value="Substations SS1"/>
          <xsd:enumeration value="Substations SS2"/>
          <xsd:enumeration value="Substations SS4"/>
          <xsd:enumeration value="Fine Screen Building 1 North"/>
          <xsd:enumeration value="Fine Screen Building 2 South"/>
          <xsd:enumeration value="Raw Sludge Building"/>
          <xsd:enumeration value="Grit Removal"/>
          <xsd:enumeration value="Primary Clarifier 1"/>
          <xsd:enumeration value="Primary Clarifier 2"/>
          <xsd:enumeration value="Primary Clarifier 3"/>
          <xsd:enumeration value="Primary Clarifier 4"/>
          <xsd:enumeration value="Aeration Basins (1 – 8) (each basin listed separately)"/>
          <xsd:enumeration value="Secondary Final Basins (1 – 8) (each basin listed separately)"/>
          <xsd:enumeration value="Secondary Pipe Gallery"/>
          <xsd:enumeration value="Secondary Operations Building"/>
          <xsd:enumeration value="Digester Building 1 South"/>
          <xsd:enumeration value="Digester Building 2 North"/>
          <xsd:enumeration value="Digester Pipe Gallery"/>
          <xsd:enumeration value="Gravity Belt Thickener Building"/>
          <xsd:enumeration value="Sludge Storage Building"/>
          <xsd:enumeration value="Solids Building"/>
          <xsd:enumeration value="Thickened Sludge Building"/>
          <xsd:enumeration value="Tertiary Control Building"/>
          <xsd:enumeration value="Substation SS3"/>
          <xsd:enumeration value="Polishing Ponds"/>
          <xsd:enumeration value="Hypo Chloride Building"/>
          <xsd:enumeration value="Chlorine Building"/>
          <xsd:enumeration value="Effluent Sample Building"/>
          <xsd:enumeration value="REBF Dryer Room"/>
          <xsd:enumeration value="REBF Generator Room"/>
          <xsd:enumeration value="REBG Urea Storage Tank Room"/>
          <xsd:enumeration value="REBF Control Room"/>
          <xsd:enumeration value="REBF Main Gas Lines"/>
        </xsd:restriction>
      </xsd:simpleType>
    </xsd:element>
    <xsd:element name="LU-CATEGORIES" ma:index="9" nillable="true" ma:displayName="Categories" ma:format="Dropdown" ma:internalName="LU_x002d_CATEGORIES">
      <xsd:simpleType>
        <xsd:restriction base="dms:Choice">
          <xsd:enumeration value="AHAs"/>
          <xsd:enumeration value="Air"/>
          <xsd:enumeration value="Announcements"/>
          <xsd:enumeration value="Asset Management"/>
          <xsd:enumeration value="Biosolids"/>
          <xsd:enumeration value="Bonds and Insrurance"/>
          <xsd:enumeration value="BRAT"/>
          <xsd:enumeration value="Budgets and Forecast"/>
          <xsd:enumeration value="Calendar"/>
          <xsd:enumeration value="CAPEX"/>
          <xsd:enumeration value="Chemicals"/>
          <xsd:enumeration value="Circulation"/>
          <xsd:enumeration value="CIRE Gas Supply and Treatment"/>
          <xsd:enumeration value="Client Account Plan"/>
          <xsd:enumeration value="CMMS"/>
          <xsd:enumeration value="Compliance"/>
          <xsd:enumeration value="Compliance Reports"/>
          <xsd:enumeration value="Condition Assessment"/>
          <xsd:enumeration value="Contract Lab Reports"/>
          <xsd:enumeration value="Correspondence"/>
          <xsd:enumeration value="CSO Monitoring Improvements"/>
          <xsd:enumeration value="Demonstration of Capability"/>
          <xsd:enumeration value="DMR 2017 present"/>
          <xsd:enumeration value="DMR's"/>
          <xsd:enumeration value="DNREC"/>
          <xsd:enumeration value="Drawings &amp; Diagrams"/>
          <xsd:enumeration value="Dryer July 2020 Assessment"/>
          <xsd:enumeration value="Effluent Chlorine Improvements"/>
          <xsd:enumeration value="End of Year Reconciliation"/>
          <xsd:enumeration value="Existing Permits"/>
          <xsd:enumeration value="Facilities and Shared Assets"/>
          <xsd:enumeration value="Facility Audits"/>
          <xsd:enumeration value="Final Executed Contract"/>
          <xsd:enumeration value="Forms and Templates"/>
          <xsd:enumeration value="Historical Data"/>
          <xsd:enumeration value="Incidents"/>
          <xsd:enumeration value="Industrial Pretreatment"/>
          <xsd:enumeration value="Inspection Forms"/>
          <xsd:enumeration value="Inventory"/>
          <xsd:enumeration value="Invoices to Client"/>
          <xsd:enumeration value="Items during Contract Negotiation"/>
          <xsd:enumeration value="Laboratory Reviews"/>
          <xsd:enumeration value="Links"/>
          <xsd:enumeration value="Maintenance"/>
          <xsd:enumeration value="Manual"/>
          <xsd:enumeration value="New Castle County Accountimg"/>
          <xsd:enumeration value="New Permit Applications"/>
          <xsd:enumeration value="Office Management"/>
          <xsd:enumeration value="OM Manuals"/>
          <xsd:enumeration value="Operations"/>
          <xsd:enumeration value="Operator Checklist"/>
          <xsd:enumeration value="Org Charts"/>
          <xsd:enumeration value="PCBs"/>
          <xsd:enumeration value="PCGs"/>
          <xsd:enumeration value="Permit"/>
          <xsd:enumeration value="Phone Call Memo"/>
          <xsd:enumeration value="Plans"/>
          <xsd:enumeration value="Plans &amp; Procedures"/>
          <xsd:enumeration value="Plant Drawings"/>
          <xsd:enumeration value="Potable &amp; Non-Potable Water Modeling Assessment"/>
          <xsd:enumeration value="Primary Clarifier 3"/>
          <xsd:enumeration value="Process"/>
          <xsd:enumeration value="Process Strategy"/>
          <xsd:enumeration value="Project Execution Plan"/>
          <xsd:enumeration value="QA Manual"/>
          <xsd:enumeration value="QCStats"/>
          <xsd:enumeration value="Quality Management Plan"/>
          <xsd:enumeration value="Real Time Control System"/>
          <xsd:enumeration value="REBF Air Compliance"/>
          <xsd:enumeration value="Regulations"/>
          <xsd:enumeration value="Safety"/>
          <xsd:enumeration value="Safety Committee"/>
          <xsd:enumeration value="Safety Meetings"/>
          <xsd:enumeration value="Safety Observations Reports"/>
          <xsd:enumeration value="SCADA"/>
          <xsd:enumeration value="Shannon"/>
          <xsd:enumeration value="Site Plans"/>
          <xsd:enumeration value="Site Specific"/>
          <xsd:enumeration value="SOPs"/>
          <xsd:enumeration value="SOPs and UPCPs"/>
          <xsd:enumeration value="Special Studies"/>
          <xsd:enumeration value="Staff"/>
          <xsd:enumeration value="Stormwater"/>
          <xsd:enumeration value="Subcontractor Safety Management"/>
          <xsd:enumeration value="Substation 3 Electrical"/>
          <xsd:enumeration value="Sustainability"/>
          <xsd:enumeration value="Task"/>
          <xsd:enumeration value="Team Discussion"/>
          <xsd:enumeration value="Telecom - IT"/>
          <xsd:enumeration value="Templates"/>
          <xsd:enumeration value="Training"/>
          <xsd:enumeration value="Uncontrollable Circumstances"/>
          <xsd:enumeration value="Vendors"/>
          <xsd:enumeration value="Veolia Closeout Projects"/>
          <xsd:enumeration value="Veolia CMMS Background"/>
          <xsd:enumeration value="Veolia Standard Operating Procedures"/>
          <xsd:enumeration value="Weekly Reports"/>
          <xsd:enumeration value="Whereabouts"/>
        </xsd:restriction>
      </xsd:simpleType>
    </xsd:element>
    <xsd:element name="LU-Document_x0020_Types" ma:index="10" nillable="true" ma:displayName="Document Types" ma:format="Dropdown" ma:internalName="LU_x002d_Document_x0020_Types">
      <xsd:simpleType>
        <xsd:restriction base="dms:Choice">
          <xsd:enumeration value="Agenda"/>
          <xsd:enumeration value="Amendment"/>
          <xsd:enumeration value="Calculation"/>
          <xsd:enumeration value="Check List"/>
          <xsd:enumeration value="Contract"/>
          <xsd:enumeration value="Daily Report"/>
          <xsd:enumeration value="Drawing"/>
          <xsd:enumeration value="E-mail"/>
          <xsd:enumeration value="Estimate"/>
          <xsd:enumeration value="Graphic Figure"/>
          <xsd:enumeration value="Invoice"/>
          <xsd:enumeration value="Letter"/>
          <xsd:enumeration value="Manual"/>
          <xsd:enumeration value="Meeting Minutes"/>
          <xsd:enumeration value="Memo"/>
          <xsd:enumeration value="Monthly Report"/>
          <xsd:enumeration value="Permit"/>
          <xsd:enumeration value="Photograph"/>
          <xsd:enumeration value="Report"/>
          <xsd:enumeration value="Schedule"/>
          <xsd:enumeration value="Sign-In Sheet"/>
          <xsd:enumeration value="Submittal"/>
          <xsd:enumeration value="Transmittal"/>
        </xsd:restriction>
      </xsd:simpleType>
    </xsd:element>
    <xsd:element name="LU-Processes_x0020__x0026__x0020_Buildings" ma:index="11" nillable="true" ma:displayName="Processes" ma:format="Dropdown" ma:internalName="LU_x002d_Processes_x0020__x0026__x0020_Buildings">
      <xsd:simpleType>
        <xsd:restriction base="dms:Choice">
          <xsd:enumeration value="Common Process"/>
          <xsd:enumeration value="Primary Treatment"/>
          <xsd:enumeration value="Secondary Treatment"/>
          <xsd:enumeration value="Tertiary Treatment"/>
          <xsd:enumeration value="Disinfection Process"/>
          <xsd:enumeration value="REBF Building"/>
        </xsd:restriction>
      </xsd:simpleType>
    </xsd:element>
    <xsd:element name="LU-VENDORS" ma:index="12" nillable="true" ma:displayName="Vendors" ma:format="Dropdown" ma:internalName="LU_x002d_VENDORS">
      <xsd:simpleType>
        <xsd:restriction base="dms:Choice">
          <xsd:enumeration value="Acrison"/>
          <xsd:enumeration value="Active Crane Rental"/>
          <xsd:enumeration value="Alliance Fasteners"/>
          <xsd:enumeration value="Allies Control Services"/>
          <xsd:enumeration value="ALS Group USA Corp"/>
          <xsd:enumeration value="Assurance Media LLC"/>
          <xsd:enumeration value="BCR Environmental"/>
          <xsd:enumeration value="Beitzel Corp"/>
          <xsd:enumeration value="Bilmar Industrial Product"/>
          <xsd:enumeration value="Boerger LLC"/>
          <xsd:enumeration value="BrightField Environmental"/>
          <xsd:enumeration value="Bruce Industrial Product"/>
          <xsd:enumeration value="Burlington Electrica Testing"/>
          <xsd:enumeration value="Byers Industrial"/>
          <xsd:enumeration value="CH2M Hill"/>
          <xsd:enumeration value="Cintas"/>
          <xsd:enumeration value="City of Wilmington"/>
          <xsd:enumeration value="Clean Management Environmental Group"/>
          <xsd:enumeration value="Colonial Chemical"/>
          <xsd:enumeration value="Corrison Products"/>
          <xsd:enumeration value="Crystal Springs"/>
          <xsd:enumeration value="Custom Conveyor Schwing Bioset"/>
          <xsd:enumeration value="Delaware Elevator Services"/>
          <xsd:enumeration value="Delaware Solid Waste"/>
          <xsd:enumeration value="Delmarva Power"/>
          <xsd:enumeration value="Denali Water Solutions"/>
          <xsd:enumeration value="Diamond State Rental"/>
          <xsd:enumeration value="East Coast Cleaning"/>
          <xsd:enumeration value="Eurofins Test America"/>
          <xsd:enumeration value="Fiber Optic Testing"/>
          <xsd:enumeration value="Geiger Pump &amp; Equipment"/>
          <xsd:enumeration value="Genserve"/>
          <xsd:enumeration value="GES Guardian Environmental Services Inc."/>
          <xsd:enumeration value="Grainger"/>
          <xsd:enumeration value="Graphic Equipment - Charter Machine"/>
          <xsd:enumeration value="Graybar"/>
          <xsd:enumeration value="Hach Company"/>
          <xsd:enumeration value="Harding Consultant"/>
          <xsd:enumeration value="Harold Beck and Sons"/>
          <xsd:enumeration value="Herc Rentals"/>
          <xsd:enumeration value="Hoffman Equipment"/>
          <xsd:enumeration value="Honeywell"/>
          <xsd:enumeration value="IDEXX Laboratories"/>
          <xsd:enumeration value="Jacobs"/>
          <xsd:enumeration value="JCI Jones"/>
          <xsd:enumeration value="Keen Compressed Gas"/>
          <xsd:enumeration value="Kershner"/>
          <xsd:enumeration value="Enfironmental TEchologies"/>
          <xsd:enumeration value="Keystone Fire Protection"/>
          <xsd:enumeration value="Kuhnel Company"/>
          <xsd:enumeration value="LRM Inc."/>
          <xsd:enumeration value="Lucky Mechanical"/>
          <xsd:enumeration value="Motor Technology"/>
          <xsd:enumeration value="Municipal Maintenance"/>
          <xsd:enumeration value="Municipal Parts &amp; Supply"/>
          <xsd:enumeration value="NetSource - Beyond Trust"/>
          <xsd:enumeration value="NetSource - Fortigate"/>
          <xsd:enumeration value="North East Technical"/>
          <xsd:enumeration value="Parkson corporation"/>
          <xsd:enumeration value="Penncat Corporation"/>
          <xsd:enumeration value="Polydyne"/>
          <xsd:enumeration value="Power Transmission"/>
          <xsd:enumeration value="Praxair"/>
          <xsd:enumeration value="Priority Services"/>
          <xsd:enumeration value="Quantum Control"/>
          <xsd:enumeration value="Rumsey Electrick"/>
          <xsd:enumeration value="Shafts &amp; Sleeves"/>
          <xsd:enumeration value="Sherwood Logan Associates"/>
          <xsd:enumeration value="Statewide Mechanical"/>
          <xsd:enumeration value="Summit Mechanical"/>
          <xsd:enumeration value="Sunbelt Rentals"/>
          <xsd:enumeration value="Switchgear Solutions"/>
          <xsd:enumeration value="T Frank MC Calls"/>
          <xsd:enumeration value="Tipco Technologies"/>
          <xsd:enumeration value="Trash Tech"/>
          <xsd:enumeration value="USA Bluebook"/>
          <xsd:enumeration value="Veolia North America"/>
          <xsd:enumeration value="William Scotsman"/>
          <xsd:enumeration value="WoodStock Power Company"/>
          <xsd:enumeration value="Xylem Water Solution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93bfa-938e-4ed3-8965-19a7885dccfd" elementFormDefault="qualified">
    <xsd:import namespace="http://schemas.microsoft.com/office/2006/documentManagement/types"/>
    <xsd:import namespace="http://schemas.microsoft.com/office/infopath/2007/PartnerControls"/>
    <xsd:element name="AdditionalNotes" ma:index="13" nillable="true" ma:displayName="Additional Notes" ma:format="Dropdown" ma:internalName="AdditionalNotes">
      <xsd:simpleType>
        <xsd:restriction base="dms:Note">
          <xsd:maxLength value="255"/>
        </xsd:restriction>
      </xsd:simple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2015b-1270-41a8-9966-06a19c2d4f3a" elementFormDefault="qualified">
    <xsd:import namespace="http://schemas.microsoft.com/office/2006/documentManagement/types"/>
    <xsd:import namespace="http://schemas.microsoft.com/office/infopath/2007/PartnerControls"/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8d1a6-0167-4884-a8b2-3d72a0b3493c" elementFormDefault="qualified">
    <xsd:import namespace="http://schemas.microsoft.com/office/2006/documentManagement/types"/>
    <xsd:import namespace="http://schemas.microsoft.com/office/infopath/2007/PartnerControls"/>
    <xsd:element name="TaxCatchAll" ma:index="29" nillable="true" ma:displayName="Taxonomy Catch All Column" ma:hidden="true" ma:list="{98b88f2e-f591-4631-ab09-1de13b860dc2}" ma:internalName="TaxCatchAll" ma:showField="CatchAllData" ma:web="42cbe612-6b4d-47cc-b0d3-3503b48f28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8ca2015b-1270-41a8-9966-06a19c2d4f3a"/>
    <ds:schemaRef ds:uri="73493bfa-938e-4ed3-8965-19a7885dccfd"/>
    <ds:schemaRef ds:uri="c3a8d1a6-0167-4884-a8b2-3d72a0b3493c"/>
    <ds:schemaRef ds:uri="42cbe612-6b4d-47cc-b0d3-3503b48f28db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494577-FA88-4E63-A562-29DCC86421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cbe612-6b4d-47cc-b0d3-3503b48f28db"/>
    <ds:schemaRef ds:uri="73493bfa-938e-4ed3-8965-19a7885dccfd"/>
    <ds:schemaRef ds:uri="8ca2015b-1270-41a8-9966-06a19c2d4f3a"/>
    <ds:schemaRef ds:uri="c3a8d1a6-0167-4884-a8b2-3d72a0b349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2024-03-19T16:50:33Z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