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61555\Desktop\"/>
    </mc:Choice>
  </mc:AlternateContent>
  <xr:revisionPtr revIDLastSave="0" documentId="8_{4CD5A320-A269-41B0-8013-9BD53AA54466}" xr6:coauthVersionLast="47" xr6:coauthVersionMax="47" xr10:uidLastSave="{00000000-0000-0000-0000-000000000000}"/>
  <bookViews>
    <workbookView xWindow="-107" yWindow="-107" windowWidth="20847" windowHeight="11111" xr2:uid="{74A8FA65-75A7-4064-ACB5-62BC0D2C2EE9}"/>
  </bookViews>
  <sheets>
    <sheet name="Reduction Measure 1" sheetId="1" r:id="rId1"/>
    <sheet name="Reduction Measure 2" sheetId="2" r:id="rId2"/>
    <sheet name="Reduction Measure 3" sheetId="4" r:id="rId3"/>
  </sheets>
  <definedNames>
    <definedName name="_xlnm._FilterDatabase" localSheetId="0" hidden="1">'Reduction Measure 1'!$B$25:$C$52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" l="1"/>
  <c r="G5" i="1"/>
  <c r="D9" i="4" l="1"/>
  <c r="D10" i="4" s="1"/>
  <c r="B12" i="4"/>
  <c r="B13" i="4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10" i="4"/>
  <c r="B11" i="4"/>
  <c r="B9" i="4"/>
  <c r="B16" i="2"/>
  <c r="B17" i="2"/>
  <c r="B18" i="2"/>
  <c r="B21" i="2" s="1"/>
  <c r="F8" i="2" s="1"/>
  <c r="C5" i="4" s="1"/>
  <c r="D5" i="4" s="1"/>
  <c r="E5" i="4" s="1"/>
  <c r="B19" i="2"/>
  <c r="B20" i="2"/>
  <c r="B52" i="2"/>
  <c r="M5" i="1"/>
  <c r="L5" i="1"/>
  <c r="N5" i="1" s="1"/>
  <c r="J5" i="1"/>
  <c r="F5" i="1"/>
  <c r="C29" i="1" l="1"/>
  <c r="C37" i="1"/>
  <c r="C45" i="1"/>
  <c r="C16" i="1"/>
  <c r="C36" i="1"/>
  <c r="C30" i="1"/>
  <c r="C38" i="1"/>
  <c r="C46" i="1"/>
  <c r="C17" i="1"/>
  <c r="C31" i="1"/>
  <c r="C39" i="1"/>
  <c r="C47" i="1"/>
  <c r="C18" i="1"/>
  <c r="C32" i="1"/>
  <c r="C40" i="1"/>
  <c r="C48" i="1"/>
  <c r="C19" i="1"/>
  <c r="C33" i="1"/>
  <c r="C41" i="1"/>
  <c r="C49" i="1"/>
  <c r="C34" i="1"/>
  <c r="C42" i="1"/>
  <c r="C50" i="1"/>
  <c r="C28" i="1"/>
  <c r="C44" i="1"/>
  <c r="C15" i="1"/>
  <c r="C27" i="1"/>
  <c r="C35" i="1"/>
  <c r="C43" i="1"/>
  <c r="C51" i="1"/>
  <c r="B37" i="4"/>
  <c r="B45" i="4"/>
  <c r="B53" i="4"/>
  <c r="B30" i="4"/>
  <c r="B38" i="4"/>
  <c r="B46" i="4"/>
  <c r="B54" i="4"/>
  <c r="B31" i="4"/>
  <c r="B39" i="4"/>
  <c r="B47" i="4"/>
  <c r="B29" i="4"/>
  <c r="B32" i="4"/>
  <c r="B40" i="4"/>
  <c r="B48" i="4"/>
  <c r="B33" i="4"/>
  <c r="B41" i="4"/>
  <c r="B49" i="4"/>
  <c r="B23" i="4"/>
  <c r="B34" i="4"/>
  <c r="B42" i="4"/>
  <c r="B50" i="4"/>
  <c r="B18" i="4"/>
  <c r="B35" i="4"/>
  <c r="B43" i="4"/>
  <c r="B51" i="4"/>
  <c r="B36" i="4"/>
  <c r="B44" i="4"/>
  <c r="B52" i="4"/>
  <c r="D11" i="4"/>
  <c r="E10" i="4"/>
  <c r="B19" i="4" s="1"/>
  <c r="E9" i="4"/>
  <c r="C20" i="1" l="1"/>
  <c r="Q5" i="1" s="1"/>
  <c r="C52" i="1"/>
  <c r="D12" i="4"/>
  <c r="E11" i="4"/>
  <c r="B20" i="4" s="1"/>
  <c r="B55" i="4"/>
  <c r="D13" i="4" l="1"/>
  <c r="E13" i="4" s="1"/>
  <c r="B22" i="4" s="1"/>
  <c r="E12" i="4"/>
  <c r="B21" i="4" s="1"/>
  <c r="B24" i="4" s="1"/>
  <c r="F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tc={31B34087-3246-4E34-BC69-05817F3FBD64}</author>
  </authors>
  <commentList>
    <comment ref="A1" authorId="0" shapeId="0" xr:uid="{31B34087-3246-4E34-BC69-05817F3FBD6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@Wendland, Briana @Cote, Druanne  mention top left here that the data and calculations were mainly sourced from the third party assessment (Title, and datee)
</t>
      </text>
    </comment>
  </commentList>
</comments>
</file>

<file path=xl/sharedStrings.xml><?xml version="1.0" encoding="utf-8"?>
<sst xmlns="http://schemas.openxmlformats.org/spreadsheetml/2006/main" count="86" uniqueCount="64">
  <si>
    <t>2022 Annual Gas Production in cf (Digester 4)</t>
  </si>
  <si>
    <t>% Methane in Digester Gas</t>
  </si>
  <si>
    <t>Info Source</t>
  </si>
  <si>
    <t>Estimated % Gas Leakage (Digester 4)</t>
  </si>
  <si>
    <t>Estimated Annual CH4 Leakage in lbs (Digester 4)</t>
  </si>
  <si>
    <t>Handbook of Compressed Gases, Compressed Gas Association</t>
  </si>
  <si>
    <t xml:space="preserve">https://www.epa.gov/energy/greenhouse-gas-equivalencies-calculator </t>
  </si>
  <si>
    <t>Leakage=(Gas production*methane %*density*leakage %)</t>
  </si>
  <si>
    <t>2.a Digester Cover Replacement - GHG Reduction Estimate 2025-2030 (in CO2e)</t>
  </si>
  <si>
    <t>Cumulative Reduction 2025-2030</t>
  </si>
  <si>
    <t>Cumulative Reduction 2025-2050</t>
  </si>
  <si>
    <t xml:space="preserve">Year </t>
  </si>
  <si>
    <t xml:space="preserve">Reduction </t>
  </si>
  <si>
    <t>Year</t>
  </si>
  <si>
    <t>Reduction</t>
  </si>
  <si>
    <t>2.b Digester Cover Replacement - GHG Reduction Estimate 2025-2050 (in CO2e)</t>
  </si>
  <si>
    <t>Direct measure from flow meter</t>
  </si>
  <si>
    <t>Data Source</t>
  </si>
  <si>
    <t>https://www.epa.gov/energy/greenhouse-gas-equivalencies-calculator (calculator uses reccomended conversion values in IPCC’s Fifth Assessment Report)</t>
  </si>
  <si>
    <t>IPCC Good Practice Guidance and Uncertainty Management in National Greenhouse Gas Inventories - Chapter 5 Wastewater Handling
EPA State Inventory Tool v. 2024.1
Wastewater Module
January 2024</t>
  </si>
  <si>
    <t>Estimated Annual CO2 Leaking in lbs (Digester 4)</t>
  </si>
  <si>
    <t>Estimated % of CO2 in Digester Gas</t>
  </si>
  <si>
    <t>CH4 Density (lb/cf)</t>
  </si>
  <si>
    <t>CO2 Density (lb/cf)</t>
  </si>
  <si>
    <t>Leakage=(Gas production*CO2 %*density*leakage %)</t>
  </si>
  <si>
    <r>
      <t>Conversion to Annual CO</t>
    </r>
    <r>
      <rPr>
        <b/>
        <vertAlign val="subscript"/>
        <sz val="10"/>
        <color rgb="FF000000"/>
        <rFont val="Aptos Narrow"/>
        <family val="2"/>
        <scheme val="minor"/>
      </rPr>
      <t>2</t>
    </r>
    <r>
      <rPr>
        <b/>
        <sz val="10"/>
        <color rgb="FF000000"/>
        <rFont val="Aptos Narrow"/>
        <family val="2"/>
        <scheme val="minor"/>
      </rPr>
      <t>e (tCO2 )</t>
    </r>
  </si>
  <si>
    <r>
      <t>Sum of GHG Emissions in CO</t>
    </r>
    <r>
      <rPr>
        <b/>
        <vertAlign val="subscript"/>
        <sz val="10"/>
        <color theme="1"/>
        <rFont val="Aptos Narrow"/>
        <family val="2"/>
        <scheme val="minor"/>
      </rPr>
      <t>2</t>
    </r>
    <r>
      <rPr>
        <b/>
        <sz val="10"/>
        <color theme="1"/>
        <rFont val="Aptos Narrow"/>
        <family val="2"/>
        <scheme val="minor"/>
      </rPr>
      <t>e</t>
    </r>
  </si>
  <si>
    <t>% of GHG Emissions Reduced as a result of Replacement Cover</t>
  </si>
  <si>
    <t>Assume new gas-tight steel cover emissions are similar to gas-tight concrete cover in the reference
https://www.sciencedirect.com/science/article/pii/S0956053X22006006?via%3Dihub#s0070 
Min=0.9
Max=.97
Med=.28</t>
  </si>
  <si>
    <t xml:space="preserve">https://www.sciencedirect.com/science/article/pii/S0956053X22006006?via%3Dihub#s0070
Min= .06
Max= 5.62
Med= 2.83
</t>
  </si>
  <si>
    <t>Reduction Measure 1 - GHG Emissions Reduction Estimate in Co2e</t>
  </si>
  <si>
    <t>Cost</t>
  </si>
  <si>
    <t>Reduction Measure 1 - Project Cost</t>
  </si>
  <si>
    <t>Blower Replacement</t>
  </si>
  <si>
    <t>University of Delaware Mid-Atlantic Industrial Assessment Center Report - Wilmington WWTP (p. 49)</t>
  </si>
  <si>
    <t>Metric tons of CO2e reduction</t>
  </si>
  <si>
    <t>2.b Blower and Pump Replacement - GHG Reduction Estimate 2025-2050 (in CO2e)</t>
  </si>
  <si>
    <t>2.c Cost effectiveness of GHG 
Reductions</t>
  </si>
  <si>
    <t>2.a Blower and Pump Replacement - GHG Reduction Estimate 2025-2030 (in CO2e)</t>
  </si>
  <si>
    <r>
      <t>Conversion to Annual CO</t>
    </r>
    <r>
      <rPr>
        <b/>
        <vertAlign val="subscript"/>
        <sz val="10"/>
        <color rgb="FF000000"/>
        <rFont val="Aptos Narrow"/>
        <family val="2"/>
        <scheme val="minor"/>
      </rPr>
      <t>2</t>
    </r>
    <r>
      <rPr>
        <b/>
        <sz val="10"/>
        <color rgb="FF000000"/>
        <rFont val="Aptos Narrow"/>
        <family val="2"/>
        <scheme val="minor"/>
      </rPr>
      <t>e (tCO2e )</t>
    </r>
  </si>
  <si>
    <t>Direct Energy Efficiency Grant Funding for DE WWTPs</t>
  </si>
  <si>
    <t>Project Type</t>
  </si>
  <si>
    <t>Blowers, Pumps, Appurtenances &amp; Electrical Upgrades</t>
  </si>
  <si>
    <t>Phasing of Funding (Year Funding Spent)</t>
  </si>
  <si>
    <t>Percent</t>
  </si>
  <si>
    <t>Total Funding </t>
  </si>
  <si>
    <t>Funding Dollars Spent Per Year</t>
  </si>
  <si>
    <t>Cost Effectiveness of GHG Reduction Measure 2 ($/ton CO2e)</t>
  </si>
  <si>
    <t>2.a Direct Grant Funding - GHG Reduction Estimate 2025-2030 (in CO2e)</t>
  </si>
  <si>
    <t>Assuming award is made in October 2024, the project will be approximately one year from in-service date.</t>
  </si>
  <si>
    <t>*2025</t>
  </si>
  <si>
    <t>Estimated Total Lifetime GHG Reductions for Reduction Measure 3 (tons of CO2e)</t>
  </si>
  <si>
    <t>Cumulative Funding Spent Per Year</t>
  </si>
  <si>
    <t>Cumulative % Spent Per Year</t>
  </si>
  <si>
    <t>2.b Direct Grant Funding - GHG Reduction Estimate 2025-2050 (in CO2e)</t>
  </si>
  <si>
    <t>2.c Cost effectiveness of GHG 
Reductions (Reduction Measure 3)</t>
  </si>
  <si>
    <t>2. Reducing methane leakage during anaerobic digestion at Wilmington WWTP - Annual GHG Reduction Estimate</t>
  </si>
  <si>
    <t>Reduction Measure 3 - Statewide program to baseline and reduce energy-related emissions at wastewater treatment facilities throughout Delaware</t>
  </si>
  <si>
    <t xml:space="preserve">Reduction Measure 2 - Reducing energy-related emissions at Wilmington WWTP </t>
  </si>
  <si>
    <t>annual kwh savings</t>
  </si>
  <si>
    <t>tCO2e = CH4(lbs)/2204.62(lbs/metric ton) * 28 (tCO2/tCH4)
IPCC Fifth Assessment GWPs. IPCC's values were used to create EPA's calculator which was utilized for the calculation. https://www.epa.gov/energy/greenhouse-gas-equivalencies-calculator#results
See the calculations and references from EPA for confirmation of IPCC values. https://www.epa.gov/energy/greenhouse-gases-equivalencies-calculator-calculations-and-references</t>
  </si>
  <si>
    <t>tCO2=CO2 (lbs) / 2204.62 (lbs/metric ton)
https://www.epa.gov/energy/greenhouse-gas-equivalencies-calculator (calculator uses reccomended conversion values in IPCC’s Fifth Assessment Report)</t>
  </si>
  <si>
    <t>It is assumed that all of the digester gas that is not CH4 is CO2. This assumption is based on coordination with Wilmington's engineering team.</t>
  </si>
  <si>
    <t>Estimated Annual GHG Reductions (tons CO2e)(achived when 100% of funding is spent)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</si>
</sst>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&quot;$&quot;* #,##0_);_(&quot;$&quot;* \(#,##0\);_(&quot;$&quot;* &quot;-&quot;??_);_(@_)"/>
    <numFmt numFmtId="166" formatCode="_(* #,##0_);_(* \(#,##0\);_(* &quot;-&quot;??_);_(@_)"/>
  </numFmts>
  <fonts count="1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vertAlign val="subscript"/>
      <sz val="10"/>
      <color rgb="FF00000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sz val="10"/>
      <color theme="1"/>
      <name val="Aptos Narrow"/>
      <scheme val="minor"/>
    </font>
    <font>
      <b/>
      <sz val="10"/>
      <color theme="1"/>
      <name val="Aptos Narrow"/>
      <scheme val="minor"/>
    </font>
    <font>
      <b/>
      <sz val="10"/>
      <color rgb="FF000000"/>
      <name val="Aptos Narrow"/>
      <scheme val="minor"/>
    </font>
    <font>
      <u/>
      <sz val="10"/>
      <color theme="10"/>
      <name val="Aptos Narrow"/>
      <scheme val="minor"/>
    </font>
    <font>
      <sz val="10"/>
      <color theme="1"/>
      <name val="Aptos Narrow"/>
      <family val="2"/>
      <scheme val="minor"/>
    </font>
    <font>
      <b/>
      <vertAlign val="subscript"/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9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wrapText="1"/>
    </xf>
    <xf numFmtId="10" fontId="0" fillId="0" borderId="1" xfId="0" applyNumberFormat="1" applyBorder="1"/>
    <xf numFmtId="0" fontId="1" fillId="0" borderId="0" xfId="0" applyFont="1" applyAlignment="1">
      <alignment horizontal="center"/>
    </xf>
    <xf numFmtId="164" fontId="0" fillId="0" borderId="1" xfId="0" applyNumberFormat="1" applyBorder="1"/>
    <xf numFmtId="0" fontId="6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3" fontId="6" fillId="0" borderId="1" xfId="0" applyNumberFormat="1" applyFont="1" applyBorder="1"/>
    <xf numFmtId="9" fontId="6" fillId="0" borderId="1" xfId="0" applyNumberFormat="1" applyFont="1" applyBorder="1"/>
    <xf numFmtId="0" fontId="6" fillId="0" borderId="1" xfId="0" applyFont="1" applyBorder="1"/>
    <xf numFmtId="1" fontId="6" fillId="0" borderId="1" xfId="0" applyNumberFormat="1" applyFont="1" applyBorder="1"/>
    <xf numFmtId="0" fontId="7" fillId="0" borderId="0" xfId="0" applyFont="1"/>
    <xf numFmtId="2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3" xfId="0" applyFont="1" applyBorder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/>
    <xf numFmtId="0" fontId="7" fillId="0" borderId="3" xfId="0" applyFont="1" applyBorder="1"/>
    <xf numFmtId="0" fontId="7" fillId="2" borderId="1" xfId="0" applyFont="1" applyFill="1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/>
    <xf numFmtId="1" fontId="6" fillId="0" borderId="4" xfId="0" applyNumberFormat="1" applyFont="1" applyBorder="1"/>
    <xf numFmtId="0" fontId="10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6" fillId="3" borderId="1" xfId="0" applyFont="1" applyFill="1" applyBorder="1"/>
    <xf numFmtId="1" fontId="6" fillId="3" borderId="4" xfId="0" applyNumberFormat="1" applyFont="1" applyFill="1" applyBorder="1"/>
    <xf numFmtId="1" fontId="10" fillId="0" borderId="1" xfId="0" applyNumberFormat="1" applyFont="1" applyBorder="1"/>
    <xf numFmtId="1" fontId="6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right" vertical="center"/>
    </xf>
    <xf numFmtId="1" fontId="6" fillId="3" borderId="3" xfId="0" applyNumberFormat="1" applyFont="1" applyFill="1" applyBorder="1"/>
    <xf numFmtId="0" fontId="7" fillId="0" borderId="4" xfId="0" applyFont="1" applyBorder="1" applyAlignment="1">
      <alignment wrapText="1"/>
    </xf>
    <xf numFmtId="164" fontId="6" fillId="0" borderId="1" xfId="0" applyNumberFormat="1" applyFont="1" applyBorder="1"/>
    <xf numFmtId="0" fontId="9" fillId="0" borderId="6" xfId="1" applyFont="1" applyBorder="1" applyAlignment="1">
      <alignment wrapText="1"/>
    </xf>
    <xf numFmtId="0" fontId="6" fillId="0" borderId="5" xfId="0" applyFont="1" applyBorder="1" applyAlignment="1">
      <alignment horizontal="left" wrapText="1"/>
    </xf>
    <xf numFmtId="10" fontId="6" fillId="0" borderId="4" xfId="0" applyNumberFormat="1" applyFont="1" applyBorder="1"/>
    <xf numFmtId="0" fontId="12" fillId="0" borderId="0" xfId="0" applyFont="1" applyAlignment="1">
      <alignment horizontal="left"/>
    </xf>
    <xf numFmtId="0" fontId="6" fillId="0" borderId="6" xfId="0" applyFont="1" applyBorder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left" vertical="center"/>
    </xf>
    <xf numFmtId="165" fontId="10" fillId="0" borderId="0" xfId="3" applyNumberFormat="1" applyFont="1" applyAlignment="1">
      <alignment horizontal="right" vertical="center"/>
    </xf>
    <xf numFmtId="166" fontId="10" fillId="0" borderId="0" xfId="2" applyNumberFormat="1" applyFont="1" applyAlignment="1">
      <alignment horizontal="right" vertical="center"/>
    </xf>
    <xf numFmtId="0" fontId="12" fillId="0" borderId="0" xfId="0" applyFont="1"/>
    <xf numFmtId="0" fontId="12" fillId="0" borderId="1" xfId="0" applyFont="1" applyBorder="1"/>
    <xf numFmtId="0" fontId="12" fillId="0" borderId="3" xfId="0" applyFont="1" applyBorder="1"/>
    <xf numFmtId="0" fontId="10" fillId="0" borderId="1" xfId="0" applyFont="1" applyBorder="1"/>
    <xf numFmtId="0" fontId="12" fillId="2" borderId="1" xfId="0" applyFont="1" applyFill="1" applyBorder="1" applyAlignment="1">
      <alignment wrapText="1"/>
    </xf>
    <xf numFmtId="1" fontId="10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wrapText="1"/>
    </xf>
    <xf numFmtId="0" fontId="12" fillId="0" borderId="0" xfId="0" applyFont="1" applyAlignment="1">
      <alignment wrapText="1"/>
    </xf>
    <xf numFmtId="5" fontId="10" fillId="0" borderId="0" xfId="2" applyNumberFormat="1" applyFont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4" xfId="0" applyFont="1" applyBorder="1"/>
    <xf numFmtId="1" fontId="10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165" fontId="0" fillId="0" borderId="3" xfId="3" applyNumberFormat="1" applyFont="1" applyBorder="1" applyAlignment="1">
      <alignment horizontal="center" vertical="center"/>
    </xf>
    <xf numFmtId="164" fontId="0" fillId="0" borderId="3" xfId="0" applyNumberFormat="1" applyBorder="1"/>
    <xf numFmtId="10" fontId="0" fillId="0" borderId="3" xfId="0" applyNumberFormat="1" applyBorder="1"/>
    <xf numFmtId="16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" fontId="10" fillId="0" borderId="7" xfId="0" applyNumberFormat="1" applyFont="1" applyBorder="1"/>
    <xf numFmtId="0" fontId="10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12" fillId="2" borderId="1" xfId="0" applyFont="1" applyFill="1" applyBorder="1" applyAlignment="1">
      <alignment horizontal="center" wrapText="1"/>
    </xf>
    <xf numFmtId="0" fontId="12" fillId="2" borderId="8" xfId="0" applyFont="1" applyFill="1" applyBorder="1" applyAlignment="1">
      <alignment wrapText="1"/>
    </xf>
    <xf numFmtId="0" fontId="12" fillId="2" borderId="3" xfId="0" applyFont="1" applyFill="1" applyBorder="1" applyAlignment="1">
      <alignment wrapText="1"/>
    </xf>
    <xf numFmtId="164" fontId="0" fillId="0" borderId="9" xfId="0" applyNumberFormat="1" applyBorder="1"/>
    <xf numFmtId="3" fontId="0" fillId="0" borderId="3" xfId="0" applyNumberFormat="1" applyBorder="1"/>
    <xf numFmtId="0" fontId="12" fillId="2" borderId="4" xfId="0" applyFont="1" applyFill="1" applyBorder="1" applyAlignment="1">
      <alignment horizontal="center" wrapText="1"/>
    </xf>
    <xf numFmtId="0" fontId="13" fillId="0" borderId="1" xfId="1" applyFont="1" applyBorder="1" applyAlignment="1">
      <alignment wrapText="1"/>
    </xf>
    <xf numFmtId="0" fontId="10" fillId="0" borderId="3" xfId="0" applyFont="1" applyBorder="1" applyAlignment="1">
      <alignment wrapText="1"/>
    </xf>
  </cellXfs>
  <cellStyles count="4">
    <cellStyle name="Comma" xfId="2" builtinId="3"/>
    <cellStyle name="Currency" xfId="3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Wendland, Briana" id="{D8F0C104-70A8-4D48-86BA-AD305FE01641}" userId="56022@icf.com" providerId="PeoplePicker"/>
  <person displayName="Cote, Druanne" id="{AB737843-B79D-4B43-9719-73D3D4743ED3}" userId="61555@icf.com" providerId="PeoplePicker"/>
  <person displayName="Rabemiarisoa, Ajo" id="{5000D4BE-968E-4E01-AC0D-0E23E21A2C57}" userId="S::54880@icf.com::3f4473b1-f025-438c-af41-8de5ac248bb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4-03-21T16:27:35.10" personId="{5000D4BE-968E-4E01-AC0D-0E23E21A2C57}" id="{31B34087-3246-4E34-BC69-05817F3FBD64}">
    <text xml:space="preserve">@Wendland, Briana @Cote, Druanne  mention top left here that the data and calculations were mainly sourced from the third party assessment (Title, and datee)
</text>
    <mentions>
      <mention mentionpersonId="{D8F0C104-70A8-4D48-86BA-AD305FE01641}" mentionId="{FBF17C22-6CBE-491A-93B9-78B4ED985FCA}" startIndex="0" length="17"/>
      <mention mentionpersonId="{AB737843-B79D-4B43-9719-73D3D4743ED3}" mentionId="{D7EABA39-F218-4E47-B977-F9DEA056809B}" startIndex="18" length="14"/>
    </mentions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pa.gov/energy/greenhouse-gas-equivalencies-calculato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B2DD3-FB4C-4042-A7C9-D6AAC278F922}">
  <dimension ref="A2:V54"/>
  <sheetViews>
    <sheetView tabSelected="1" workbookViewId="0">
      <selection activeCell="F5" sqref="F5"/>
    </sheetView>
  </sheetViews>
  <sheetFormatPr defaultColWidth="8.69921875" defaultRowHeight="13.45" x14ac:dyDescent="0.3"/>
  <cols>
    <col min="1" max="1" width="19.296875" style="8" customWidth="1"/>
    <col min="2" max="2" width="17.796875" style="8" customWidth="1"/>
    <col min="3" max="3" width="20.296875" style="8" customWidth="1"/>
    <col min="4" max="4" width="11.19921875" style="8" customWidth="1"/>
    <col min="5" max="5" width="17.5" style="23" customWidth="1"/>
    <col min="6" max="6" width="18.19921875" style="8" customWidth="1"/>
    <col min="7" max="7" width="27.796875" style="8" customWidth="1"/>
    <col min="8" max="9" width="14.19921875" style="8" customWidth="1"/>
    <col min="10" max="10" width="21.69921875" style="8" customWidth="1"/>
    <col min="11" max="11" width="13.296875" style="8" customWidth="1"/>
    <col min="12" max="12" width="12.59765625" style="8" customWidth="1"/>
    <col min="13" max="13" width="24.5" style="8" customWidth="1"/>
    <col min="14" max="14" width="21.296875" style="8" customWidth="1"/>
    <col min="15" max="15" width="15.19921875" style="8" customWidth="1"/>
    <col min="16" max="16" width="20.8984375" style="8" hidden="1" customWidth="1"/>
    <col min="17" max="17" width="19.796875" style="8" customWidth="1"/>
    <col min="18" max="16384" width="8.69921875" style="8"/>
  </cols>
  <sheetData>
    <row r="2" spans="1:22" ht="13.05" x14ac:dyDescent="0.3">
      <c r="B2" s="9" t="s">
        <v>56</v>
      </c>
      <c r="C2" s="9"/>
      <c r="D2" s="9"/>
      <c r="E2" s="10"/>
      <c r="F2" s="11"/>
      <c r="G2" s="11"/>
      <c r="H2" s="11"/>
      <c r="I2" s="11"/>
      <c r="J2" s="11"/>
      <c r="K2" s="11"/>
    </row>
    <row r="4" spans="1:22" ht="43.55" x14ac:dyDescent="0.45">
      <c r="B4" s="12" t="s">
        <v>0</v>
      </c>
      <c r="C4" s="12" t="s">
        <v>1</v>
      </c>
      <c r="D4" s="12" t="s">
        <v>22</v>
      </c>
      <c r="E4" s="12" t="s">
        <v>3</v>
      </c>
      <c r="F4" s="12" t="s">
        <v>4</v>
      </c>
      <c r="G4" s="13" t="s">
        <v>39</v>
      </c>
      <c r="H4" s="12" t="s">
        <v>21</v>
      </c>
      <c r="I4" s="12" t="s">
        <v>23</v>
      </c>
      <c r="J4" s="12" t="s">
        <v>20</v>
      </c>
      <c r="K4" s="35" t="s">
        <v>25</v>
      </c>
      <c r="L4" s="12" t="s">
        <v>26</v>
      </c>
      <c r="M4" s="43" t="s">
        <v>27</v>
      </c>
      <c r="N4" s="43" t="s">
        <v>30</v>
      </c>
      <c r="O4" s="43" t="s">
        <v>32</v>
      </c>
      <c r="P4" s="12" t="s">
        <v>2</v>
      </c>
      <c r="Q4" s="12" t="s">
        <v>37</v>
      </c>
    </row>
    <row r="5" spans="1:22" ht="114.45" customHeight="1" x14ac:dyDescent="0.3">
      <c r="B5" s="14">
        <v>69875472</v>
      </c>
      <c r="C5" s="15">
        <v>0.6</v>
      </c>
      <c r="D5" s="16">
        <v>4.2000000000000003E-2</v>
      </c>
      <c r="E5" s="47">
        <v>2.8299999999999999E-2</v>
      </c>
      <c r="F5" s="17">
        <f>B5*C5*D5*E5</f>
        <v>49832.391611519997</v>
      </c>
      <c r="G5" s="37">
        <f>ROUNDUP(((F5/2204.62)*28),1)</f>
        <v>633</v>
      </c>
      <c r="H5" s="15">
        <v>0.4</v>
      </c>
      <c r="I5" s="32">
        <v>0.1144</v>
      </c>
      <c r="J5" s="33">
        <f>B5*H5*I5*E5</f>
        <v>90489.295243775996</v>
      </c>
      <c r="K5" s="38">
        <f>ROUNDDOWN((J5/2204.62),1)</f>
        <v>41</v>
      </c>
      <c r="L5" s="42">
        <f>SUM(K5, G5)</f>
        <v>674</v>
      </c>
      <c r="M5" s="15">
        <f>1-(0.28/2.83)</f>
        <v>0.90106007067137805</v>
      </c>
      <c r="N5" s="17">
        <f>L5*M5</f>
        <v>607.31448763250876</v>
      </c>
      <c r="O5" s="44">
        <v>5582844</v>
      </c>
      <c r="P5" s="45" t="s">
        <v>6</v>
      </c>
      <c r="Q5" s="44">
        <f>O5/C20</f>
        <v>1838.5347669750395</v>
      </c>
    </row>
    <row r="6" spans="1:22" ht="205.25" customHeight="1" x14ac:dyDescent="0.3">
      <c r="A6" s="18" t="s">
        <v>17</v>
      </c>
      <c r="B6" s="19" t="s">
        <v>16</v>
      </c>
      <c r="C6" s="20" t="s">
        <v>19</v>
      </c>
      <c r="D6" s="22" t="s">
        <v>5</v>
      </c>
      <c r="E6" s="4" t="s">
        <v>29</v>
      </c>
      <c r="F6" s="46" t="s">
        <v>7</v>
      </c>
      <c r="G6" s="84" t="s">
        <v>60</v>
      </c>
      <c r="H6" s="85" t="s">
        <v>62</v>
      </c>
      <c r="I6" s="22" t="s">
        <v>5</v>
      </c>
      <c r="J6" s="34" t="s">
        <v>24</v>
      </c>
      <c r="K6" s="36" t="s">
        <v>61</v>
      </c>
      <c r="L6" s="49" t="s">
        <v>18</v>
      </c>
      <c r="M6" s="20" t="s">
        <v>28</v>
      </c>
      <c r="N6" s="16"/>
      <c r="O6" s="16"/>
      <c r="P6" s="10"/>
      <c r="Q6" s="21"/>
      <c r="R6" s="10"/>
      <c r="S6" s="10"/>
      <c r="T6" s="10"/>
      <c r="U6" s="10"/>
      <c r="V6" s="10"/>
    </row>
    <row r="10" spans="1:22" x14ac:dyDescent="0.3">
      <c r="H10" s="24"/>
      <c r="I10" s="24"/>
    </row>
    <row r="11" spans="1:22" x14ac:dyDescent="0.3">
      <c r="B11" s="9" t="s">
        <v>8</v>
      </c>
    </row>
    <row r="13" spans="1:22" ht="14" customHeight="1" x14ac:dyDescent="0.3">
      <c r="B13" s="25" t="s">
        <v>11</v>
      </c>
      <c r="C13" s="26" t="s">
        <v>12</v>
      </c>
      <c r="E13" s="24"/>
      <c r="F13" s="18"/>
      <c r="G13" s="18"/>
      <c r="H13" s="18"/>
      <c r="I13" s="18"/>
      <c r="J13" s="18"/>
      <c r="K13" s="18"/>
      <c r="L13" s="18"/>
      <c r="M13" s="18"/>
      <c r="N13" s="18"/>
      <c r="O13" s="18"/>
      <c r="Q13" s="18"/>
    </row>
    <row r="14" spans="1:22" x14ac:dyDescent="0.3">
      <c r="B14" s="77" t="s">
        <v>50</v>
      </c>
      <c r="C14" s="17">
        <v>0</v>
      </c>
      <c r="D14" s="8" t="s">
        <v>49</v>
      </c>
    </row>
    <row r="15" spans="1:22" x14ac:dyDescent="0.3">
      <c r="B15" s="16">
        <v>2026</v>
      </c>
      <c r="C15" s="39">
        <f>$N$5</f>
        <v>607.31448763250876</v>
      </c>
    </row>
    <row r="16" spans="1:22" x14ac:dyDescent="0.3">
      <c r="B16" s="16">
        <v>2027</v>
      </c>
      <c r="C16" s="39">
        <f>$N$5</f>
        <v>607.31448763250876</v>
      </c>
    </row>
    <row r="17" spans="2:17" x14ac:dyDescent="0.3">
      <c r="B17" s="16">
        <v>2028</v>
      </c>
      <c r="C17" s="39">
        <f>$N$5</f>
        <v>607.31448763250876</v>
      </c>
    </row>
    <row r="18" spans="2:17" x14ac:dyDescent="0.3">
      <c r="B18" s="16">
        <v>2029</v>
      </c>
      <c r="C18" s="39">
        <f>$N$5</f>
        <v>607.31448763250876</v>
      </c>
    </row>
    <row r="19" spans="2:17" x14ac:dyDescent="0.3">
      <c r="B19" s="16">
        <v>2030</v>
      </c>
      <c r="C19" s="39">
        <f>$N$5</f>
        <v>607.31448763250876</v>
      </c>
    </row>
    <row r="20" spans="2:17" ht="40.299999999999997" x14ac:dyDescent="0.3">
      <c r="B20" s="27" t="s">
        <v>9</v>
      </c>
      <c r="C20" s="40">
        <f>SUM(C14:C19)</f>
        <v>3036.5724381625437</v>
      </c>
      <c r="D20" s="28"/>
    </row>
    <row r="21" spans="2:17" x14ac:dyDescent="0.3">
      <c r="C21" s="28"/>
      <c r="D21" s="28"/>
    </row>
    <row r="22" spans="2:17" x14ac:dyDescent="0.3">
      <c r="C22" s="28"/>
    </row>
    <row r="23" spans="2:17" x14ac:dyDescent="0.3">
      <c r="B23" s="9" t="s">
        <v>15</v>
      </c>
      <c r="C23" s="29"/>
    </row>
    <row r="24" spans="2:17" x14ac:dyDescent="0.3">
      <c r="C24" s="29"/>
    </row>
    <row r="25" spans="2:17" x14ac:dyDescent="0.3">
      <c r="B25" s="25" t="s">
        <v>13</v>
      </c>
      <c r="C25" s="25" t="s">
        <v>14</v>
      </c>
      <c r="E25" s="18"/>
      <c r="G25" s="18"/>
      <c r="L25" s="18"/>
      <c r="M25" s="18"/>
      <c r="N25" s="18"/>
      <c r="O25" s="18"/>
      <c r="Q25" s="18"/>
    </row>
    <row r="26" spans="2:17" x14ac:dyDescent="0.3">
      <c r="B26" s="77" t="s">
        <v>50</v>
      </c>
      <c r="C26" s="17">
        <v>0</v>
      </c>
      <c r="D26" s="8" t="s">
        <v>49</v>
      </c>
      <c r="E26" s="8"/>
    </row>
    <row r="27" spans="2:17" x14ac:dyDescent="0.3">
      <c r="B27" s="16">
        <v>2026</v>
      </c>
      <c r="C27" s="39">
        <f t="shared" ref="C27:C51" si="0">$N$5</f>
        <v>607.31448763250876</v>
      </c>
      <c r="D27" s="30"/>
      <c r="E27" s="8"/>
    </row>
    <row r="28" spans="2:17" x14ac:dyDescent="0.3">
      <c r="B28" s="16">
        <v>2027</v>
      </c>
      <c r="C28" s="39">
        <f t="shared" si="0"/>
        <v>607.31448763250876</v>
      </c>
      <c r="D28" s="31"/>
      <c r="E28" s="18"/>
      <c r="G28" s="18"/>
      <c r="L28" s="18"/>
      <c r="M28" s="18"/>
      <c r="N28" s="18"/>
      <c r="O28" s="18"/>
    </row>
    <row r="29" spans="2:17" x14ac:dyDescent="0.3">
      <c r="B29" s="16">
        <v>2028</v>
      </c>
      <c r="C29" s="39">
        <f t="shared" si="0"/>
        <v>607.31448763250876</v>
      </c>
      <c r="D29" s="31"/>
      <c r="E29" s="8"/>
    </row>
    <row r="30" spans="2:17" x14ac:dyDescent="0.3">
      <c r="B30" s="16">
        <v>2029</v>
      </c>
      <c r="C30" s="39">
        <f t="shared" si="0"/>
        <v>607.31448763250876</v>
      </c>
      <c r="D30" s="31"/>
      <c r="E30" s="8"/>
    </row>
    <row r="31" spans="2:17" x14ac:dyDescent="0.3">
      <c r="B31" s="16">
        <v>2030</v>
      </c>
      <c r="C31" s="39">
        <f t="shared" si="0"/>
        <v>607.31448763250876</v>
      </c>
      <c r="D31" s="31"/>
      <c r="E31" s="18"/>
      <c r="G31" s="18"/>
      <c r="L31" s="18"/>
      <c r="M31" s="18"/>
      <c r="N31" s="18"/>
      <c r="O31" s="18"/>
    </row>
    <row r="32" spans="2:17" x14ac:dyDescent="0.3">
      <c r="B32" s="16">
        <v>2031</v>
      </c>
      <c r="C32" s="39">
        <f t="shared" si="0"/>
        <v>607.31448763250876</v>
      </c>
      <c r="D32" s="31"/>
      <c r="E32" s="8"/>
    </row>
    <row r="33" spans="2:17" x14ac:dyDescent="0.3">
      <c r="B33" s="16">
        <v>2032</v>
      </c>
      <c r="C33" s="39">
        <f t="shared" si="0"/>
        <v>607.31448763250876</v>
      </c>
      <c r="D33" s="31"/>
    </row>
    <row r="34" spans="2:17" x14ac:dyDescent="0.3">
      <c r="B34" s="16">
        <v>2033</v>
      </c>
      <c r="C34" s="39">
        <f t="shared" si="0"/>
        <v>607.31448763250876</v>
      </c>
      <c r="D34" s="31"/>
      <c r="E34" s="24"/>
      <c r="G34" s="18"/>
      <c r="L34" s="18"/>
      <c r="M34" s="18"/>
      <c r="N34" s="18"/>
      <c r="O34" s="18"/>
    </row>
    <row r="35" spans="2:17" x14ac:dyDescent="0.3">
      <c r="B35" s="16">
        <v>2034</v>
      </c>
      <c r="C35" s="39">
        <f t="shared" si="0"/>
        <v>607.31448763250876</v>
      </c>
      <c r="D35" s="31"/>
      <c r="E35" s="8"/>
    </row>
    <row r="36" spans="2:17" x14ac:dyDescent="0.3">
      <c r="B36" s="16">
        <v>2035</v>
      </c>
      <c r="C36" s="39">
        <f t="shared" si="0"/>
        <v>607.31448763250876</v>
      </c>
      <c r="D36" s="31"/>
    </row>
    <row r="37" spans="2:17" x14ac:dyDescent="0.3">
      <c r="B37" s="16">
        <v>2036</v>
      </c>
      <c r="C37" s="39">
        <f t="shared" si="0"/>
        <v>607.31448763250876</v>
      </c>
      <c r="D37" s="31"/>
      <c r="Q37" s="18"/>
    </row>
    <row r="38" spans="2:17" x14ac:dyDescent="0.3">
      <c r="B38" s="16">
        <v>2037</v>
      </c>
      <c r="C38" s="39">
        <f t="shared" si="0"/>
        <v>607.31448763250876</v>
      </c>
      <c r="D38" s="31"/>
    </row>
    <row r="39" spans="2:17" x14ac:dyDescent="0.3">
      <c r="B39" s="16">
        <v>2038</v>
      </c>
      <c r="C39" s="39">
        <f t="shared" si="0"/>
        <v>607.31448763250876</v>
      </c>
      <c r="D39" s="31"/>
    </row>
    <row r="40" spans="2:17" x14ac:dyDescent="0.3">
      <c r="B40" s="16">
        <v>2039</v>
      </c>
      <c r="C40" s="39">
        <f t="shared" si="0"/>
        <v>607.31448763250876</v>
      </c>
      <c r="D40" s="31"/>
    </row>
    <row r="41" spans="2:17" x14ac:dyDescent="0.3">
      <c r="B41" s="16">
        <v>2040</v>
      </c>
      <c r="C41" s="39">
        <f t="shared" si="0"/>
        <v>607.31448763250876</v>
      </c>
      <c r="D41" s="31"/>
    </row>
    <row r="42" spans="2:17" x14ac:dyDescent="0.3">
      <c r="B42" s="16">
        <v>2041</v>
      </c>
      <c r="C42" s="39">
        <f t="shared" si="0"/>
        <v>607.31448763250876</v>
      </c>
      <c r="D42" s="31"/>
    </row>
    <row r="43" spans="2:17" x14ac:dyDescent="0.3">
      <c r="B43" s="16">
        <v>2042</v>
      </c>
      <c r="C43" s="39">
        <f t="shared" si="0"/>
        <v>607.31448763250876</v>
      </c>
      <c r="D43" s="31"/>
    </row>
    <row r="44" spans="2:17" x14ac:dyDescent="0.3">
      <c r="B44" s="16">
        <v>2043</v>
      </c>
      <c r="C44" s="39">
        <f t="shared" si="0"/>
        <v>607.31448763250876</v>
      </c>
      <c r="D44" s="31"/>
    </row>
    <row r="45" spans="2:17" x14ac:dyDescent="0.3">
      <c r="B45" s="16">
        <v>2044</v>
      </c>
      <c r="C45" s="39">
        <f t="shared" si="0"/>
        <v>607.31448763250876</v>
      </c>
      <c r="D45" s="31"/>
    </row>
    <row r="46" spans="2:17" x14ac:dyDescent="0.3">
      <c r="B46" s="16">
        <v>2045</v>
      </c>
      <c r="C46" s="39">
        <f t="shared" si="0"/>
        <v>607.31448763250876</v>
      </c>
      <c r="D46" s="31"/>
    </row>
    <row r="47" spans="2:17" x14ac:dyDescent="0.3">
      <c r="B47" s="16">
        <v>2046</v>
      </c>
      <c r="C47" s="39">
        <f t="shared" si="0"/>
        <v>607.31448763250876</v>
      </c>
      <c r="D47" s="31"/>
    </row>
    <row r="48" spans="2:17" x14ac:dyDescent="0.3">
      <c r="B48" s="16">
        <v>2047</v>
      </c>
      <c r="C48" s="39">
        <f t="shared" si="0"/>
        <v>607.31448763250876</v>
      </c>
      <c r="D48" s="31"/>
    </row>
    <row r="49" spans="2:4" x14ac:dyDescent="0.3">
      <c r="B49" s="16">
        <v>2048</v>
      </c>
      <c r="C49" s="39">
        <f t="shared" si="0"/>
        <v>607.31448763250876</v>
      </c>
      <c r="D49" s="31"/>
    </row>
    <row r="50" spans="2:4" x14ac:dyDescent="0.3">
      <c r="B50" s="16">
        <v>2049</v>
      </c>
      <c r="C50" s="39">
        <f t="shared" si="0"/>
        <v>607.31448763250876</v>
      </c>
      <c r="D50" s="31"/>
    </row>
    <row r="51" spans="2:4" x14ac:dyDescent="0.3">
      <c r="B51" s="32">
        <v>2050</v>
      </c>
      <c r="C51" s="39">
        <f t="shared" si="0"/>
        <v>607.31448763250876</v>
      </c>
      <c r="D51" s="31"/>
    </row>
    <row r="52" spans="2:4" ht="40.299999999999997" x14ac:dyDescent="0.3">
      <c r="B52" s="27" t="s">
        <v>10</v>
      </c>
      <c r="C52" s="41">
        <f>SUM(C26:C51)</f>
        <v>15182.862190812728</v>
      </c>
    </row>
    <row r="54" spans="2:4" x14ac:dyDescent="0.3">
      <c r="B54" s="18"/>
    </row>
  </sheetData>
  <autoFilter ref="B25:C52" xr:uid="{FEEB2DD3-FB4C-4042-A7C9-D6AAC278F922}"/>
  <hyperlinks>
    <hyperlink ref="P5" r:id="rId1" xr:uid="{4786EBFF-A886-4070-BCC7-A0F21818800C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915D5-CDC0-4B69-A2D6-2C759CF7FA0A}">
  <dimension ref="A1:F52"/>
  <sheetViews>
    <sheetView topLeftCell="A39" workbookViewId="0">
      <selection activeCell="F20" sqref="F20"/>
    </sheetView>
  </sheetViews>
  <sheetFormatPr defaultColWidth="8.69921875" defaultRowHeight="13.45" x14ac:dyDescent="0.3"/>
  <cols>
    <col min="1" max="1" width="11.19921875" style="50" bestFit="1" customWidth="1"/>
    <col min="2" max="2" width="21.796875" style="50" customWidth="1"/>
    <col min="3" max="3" width="12.19921875" style="50" bestFit="1" customWidth="1"/>
    <col min="4" max="4" width="28.69921875" style="50" customWidth="1"/>
    <col min="5" max="5" width="33.19921875" style="50" customWidth="1"/>
    <col min="6" max="6" width="20.59765625" style="50" customWidth="1"/>
    <col min="7" max="16384" width="8.69921875" style="50"/>
  </cols>
  <sheetData>
    <row r="1" spans="1:6" ht="13.05" x14ac:dyDescent="0.3"/>
    <row r="6" spans="1:6" ht="13.05" x14ac:dyDescent="0.3">
      <c r="B6" s="48" t="s">
        <v>58</v>
      </c>
    </row>
    <row r="7" spans="1:6" ht="38.950000000000003" x14ac:dyDescent="0.3">
      <c r="C7" s="55" t="s">
        <v>31</v>
      </c>
      <c r="D7" s="55" t="s">
        <v>59</v>
      </c>
      <c r="E7" s="62" t="s">
        <v>35</v>
      </c>
      <c r="F7" s="61" t="s">
        <v>37</v>
      </c>
    </row>
    <row r="8" spans="1:6" ht="13.05" x14ac:dyDescent="0.3">
      <c r="B8" s="52" t="s">
        <v>33</v>
      </c>
      <c r="C8" s="53">
        <v>12338844</v>
      </c>
      <c r="D8" s="54">
        <v>5498000</v>
      </c>
      <c r="E8" s="54">
        <v>3841</v>
      </c>
      <c r="F8" s="63">
        <f>(C8)/B21</f>
        <v>642.4808122884665</v>
      </c>
    </row>
    <row r="9" spans="1:6" ht="56.95" customHeight="1" x14ac:dyDescent="0.3">
      <c r="A9" s="55" t="s">
        <v>17</v>
      </c>
      <c r="D9" s="51" t="s">
        <v>34</v>
      </c>
      <c r="E9" s="51" t="s">
        <v>18</v>
      </c>
    </row>
    <row r="12" spans="1:6" x14ac:dyDescent="0.3">
      <c r="A12" s="48" t="s">
        <v>38</v>
      </c>
    </row>
    <row r="14" spans="1:6" x14ac:dyDescent="0.3">
      <c r="A14" s="57" t="s">
        <v>11</v>
      </c>
      <c r="B14" s="56" t="s">
        <v>12</v>
      </c>
    </row>
    <row r="15" spans="1:6" x14ac:dyDescent="0.3">
      <c r="A15" s="76" t="s">
        <v>50</v>
      </c>
      <c r="B15" s="75">
        <v>0</v>
      </c>
      <c r="C15" s="50" t="s">
        <v>49</v>
      </c>
    </row>
    <row r="16" spans="1:6" x14ac:dyDescent="0.3">
      <c r="A16" s="58">
        <v>2026</v>
      </c>
      <c r="B16" s="39">
        <f>$E$8</f>
        <v>3841</v>
      </c>
    </row>
    <row r="17" spans="1:3" x14ac:dyDescent="0.3">
      <c r="A17" s="58">
        <v>2027</v>
      </c>
      <c r="B17" s="39">
        <f>$E$8</f>
        <v>3841</v>
      </c>
    </row>
    <row r="18" spans="1:3" x14ac:dyDescent="0.3">
      <c r="A18" s="58">
        <v>2028</v>
      </c>
      <c r="B18" s="39">
        <f>$E$8</f>
        <v>3841</v>
      </c>
    </row>
    <row r="19" spans="1:3" x14ac:dyDescent="0.3">
      <c r="A19" s="58">
        <v>2029</v>
      </c>
      <c r="B19" s="39">
        <f>$E$8</f>
        <v>3841</v>
      </c>
    </row>
    <row r="20" spans="1:3" x14ac:dyDescent="0.3">
      <c r="A20" s="58">
        <v>2030</v>
      </c>
      <c r="B20" s="39">
        <f>$E$8</f>
        <v>3841</v>
      </c>
    </row>
    <row r="21" spans="1:3" ht="40.299999999999997" x14ac:dyDescent="0.3">
      <c r="A21" s="59" t="s">
        <v>9</v>
      </c>
      <c r="B21" s="60">
        <f>SUM(B15:B20)</f>
        <v>19205</v>
      </c>
    </row>
    <row r="23" spans="1:3" x14ac:dyDescent="0.3">
      <c r="A23" s="48" t="s">
        <v>36</v>
      </c>
      <c r="B23" s="64"/>
    </row>
    <row r="24" spans="1:3" x14ac:dyDescent="0.3">
      <c r="B24" s="64"/>
    </row>
    <row r="25" spans="1:3" x14ac:dyDescent="0.3">
      <c r="A25" s="56" t="s">
        <v>13</v>
      </c>
      <c r="B25" s="56" t="s">
        <v>14</v>
      </c>
    </row>
    <row r="26" spans="1:3" x14ac:dyDescent="0.3">
      <c r="A26" s="76" t="s">
        <v>50</v>
      </c>
      <c r="B26" s="39">
        <v>0</v>
      </c>
      <c r="C26" s="50" t="s">
        <v>49</v>
      </c>
    </row>
    <row r="27" spans="1:3" x14ac:dyDescent="0.3">
      <c r="A27" s="58">
        <v>2026</v>
      </c>
      <c r="B27" s="39">
        <f t="shared" ref="B27:B51" si="0">$E$8</f>
        <v>3841</v>
      </c>
    </row>
    <row r="28" spans="1:3" x14ac:dyDescent="0.3">
      <c r="A28" s="58">
        <v>2027</v>
      </c>
      <c r="B28" s="39">
        <f t="shared" si="0"/>
        <v>3841</v>
      </c>
    </row>
    <row r="29" spans="1:3" x14ac:dyDescent="0.3">
      <c r="A29" s="58">
        <v>2028</v>
      </c>
      <c r="B29" s="39">
        <f t="shared" si="0"/>
        <v>3841</v>
      </c>
    </row>
    <row r="30" spans="1:3" x14ac:dyDescent="0.3">
      <c r="A30" s="58">
        <v>2029</v>
      </c>
      <c r="B30" s="39">
        <f t="shared" si="0"/>
        <v>3841</v>
      </c>
    </row>
    <row r="31" spans="1:3" x14ac:dyDescent="0.3">
      <c r="A31" s="58">
        <v>2030</v>
      </c>
      <c r="B31" s="39">
        <f t="shared" si="0"/>
        <v>3841</v>
      </c>
    </row>
    <row r="32" spans="1:3" x14ac:dyDescent="0.3">
      <c r="A32" s="58">
        <v>2031</v>
      </c>
      <c r="B32" s="39">
        <f t="shared" si="0"/>
        <v>3841</v>
      </c>
    </row>
    <row r="33" spans="1:2" x14ac:dyDescent="0.3">
      <c r="A33" s="58">
        <v>2032</v>
      </c>
      <c r="B33" s="39">
        <f t="shared" si="0"/>
        <v>3841</v>
      </c>
    </row>
    <row r="34" spans="1:2" x14ac:dyDescent="0.3">
      <c r="A34" s="58">
        <v>2033</v>
      </c>
      <c r="B34" s="39">
        <f t="shared" si="0"/>
        <v>3841</v>
      </c>
    </row>
    <row r="35" spans="1:2" x14ac:dyDescent="0.3">
      <c r="A35" s="58">
        <v>2034</v>
      </c>
      <c r="B35" s="39">
        <f t="shared" si="0"/>
        <v>3841</v>
      </c>
    </row>
    <row r="36" spans="1:2" x14ac:dyDescent="0.3">
      <c r="A36" s="58">
        <v>2035</v>
      </c>
      <c r="B36" s="39">
        <f t="shared" si="0"/>
        <v>3841</v>
      </c>
    </row>
    <row r="37" spans="1:2" x14ac:dyDescent="0.3">
      <c r="A37" s="58">
        <v>2036</v>
      </c>
      <c r="B37" s="39">
        <f t="shared" si="0"/>
        <v>3841</v>
      </c>
    </row>
    <row r="38" spans="1:2" x14ac:dyDescent="0.3">
      <c r="A38" s="58">
        <v>2037</v>
      </c>
      <c r="B38" s="39">
        <f t="shared" si="0"/>
        <v>3841</v>
      </c>
    </row>
    <row r="39" spans="1:2" x14ac:dyDescent="0.3">
      <c r="A39" s="58">
        <v>2038</v>
      </c>
      <c r="B39" s="39">
        <f t="shared" si="0"/>
        <v>3841</v>
      </c>
    </row>
    <row r="40" spans="1:2" x14ac:dyDescent="0.3">
      <c r="A40" s="58">
        <v>2039</v>
      </c>
      <c r="B40" s="39">
        <f t="shared" si="0"/>
        <v>3841</v>
      </c>
    </row>
    <row r="41" spans="1:2" x14ac:dyDescent="0.3">
      <c r="A41" s="58">
        <v>2040</v>
      </c>
      <c r="B41" s="39">
        <f t="shared" si="0"/>
        <v>3841</v>
      </c>
    </row>
    <row r="42" spans="1:2" x14ac:dyDescent="0.3">
      <c r="A42" s="58">
        <v>2041</v>
      </c>
      <c r="B42" s="39">
        <f t="shared" si="0"/>
        <v>3841</v>
      </c>
    </row>
    <row r="43" spans="1:2" x14ac:dyDescent="0.3">
      <c r="A43" s="58">
        <v>2042</v>
      </c>
      <c r="B43" s="39">
        <f t="shared" si="0"/>
        <v>3841</v>
      </c>
    </row>
    <row r="44" spans="1:2" x14ac:dyDescent="0.3">
      <c r="A44" s="58">
        <v>2043</v>
      </c>
      <c r="B44" s="39">
        <f t="shared" si="0"/>
        <v>3841</v>
      </c>
    </row>
    <row r="45" spans="1:2" x14ac:dyDescent="0.3">
      <c r="A45" s="58">
        <v>2044</v>
      </c>
      <c r="B45" s="39">
        <f t="shared" si="0"/>
        <v>3841</v>
      </c>
    </row>
    <row r="46" spans="1:2" x14ac:dyDescent="0.3">
      <c r="A46" s="58">
        <v>2045</v>
      </c>
      <c r="B46" s="39">
        <f t="shared" si="0"/>
        <v>3841</v>
      </c>
    </row>
    <row r="47" spans="1:2" x14ac:dyDescent="0.3">
      <c r="A47" s="58">
        <v>2046</v>
      </c>
      <c r="B47" s="39">
        <f t="shared" si="0"/>
        <v>3841</v>
      </c>
    </row>
    <row r="48" spans="1:2" x14ac:dyDescent="0.3">
      <c r="A48" s="58">
        <v>2047</v>
      </c>
      <c r="B48" s="39">
        <f t="shared" si="0"/>
        <v>3841</v>
      </c>
    </row>
    <row r="49" spans="1:2" x14ac:dyDescent="0.3">
      <c r="A49" s="58">
        <v>2048</v>
      </c>
      <c r="B49" s="39">
        <f t="shared" si="0"/>
        <v>3841</v>
      </c>
    </row>
    <row r="50" spans="1:2" x14ac:dyDescent="0.3">
      <c r="A50" s="58">
        <v>2049</v>
      </c>
      <c r="B50" s="39">
        <f t="shared" si="0"/>
        <v>3841</v>
      </c>
    </row>
    <row r="51" spans="1:2" x14ac:dyDescent="0.3">
      <c r="A51" s="65">
        <v>2050</v>
      </c>
      <c r="B51" s="39">
        <f t="shared" si="0"/>
        <v>3841</v>
      </c>
    </row>
    <row r="52" spans="1:2" ht="40.299999999999997" x14ac:dyDescent="0.3">
      <c r="A52" s="59" t="s">
        <v>10</v>
      </c>
      <c r="B52" s="66">
        <f>SUM(B26:B51)</f>
        <v>96025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976EC-F7EE-4D7C-98D6-43C34D6E89C5}">
  <dimension ref="A1:F55"/>
  <sheetViews>
    <sheetView topLeftCell="A42" workbookViewId="0">
      <selection activeCell="E15" sqref="E15"/>
    </sheetView>
  </sheetViews>
  <sheetFormatPr defaultRowHeight="14" x14ac:dyDescent="0.3"/>
  <cols>
    <col min="1" max="1" width="34.8984375" customWidth="1"/>
    <col min="2" max="2" width="16.59765625" bestFit="1" customWidth="1"/>
    <col min="3" max="3" width="27.796875" bestFit="1" customWidth="1"/>
    <col min="4" max="4" width="43.5" bestFit="1" customWidth="1"/>
    <col min="5" max="5" width="26.59765625" customWidth="1"/>
    <col min="6" max="6" width="29.3984375" customWidth="1"/>
    <col min="7" max="7" width="8.796875" bestFit="1" customWidth="1"/>
  </cols>
  <sheetData>
    <row r="1" spans="1:6" x14ac:dyDescent="0.3">
      <c r="A1" s="1" t="s">
        <v>57</v>
      </c>
    </row>
    <row r="2" spans="1:6" x14ac:dyDescent="0.3">
      <c r="A2" s="6"/>
      <c r="B2" s="6"/>
      <c r="C2" s="6"/>
      <c r="D2" s="6"/>
      <c r="E2" s="6"/>
      <c r="F2" s="6"/>
    </row>
    <row r="3" spans="1:6" x14ac:dyDescent="0.3">
      <c r="A3" s="3" t="s">
        <v>40</v>
      </c>
      <c r="B3" s="2"/>
      <c r="C3" s="1"/>
      <c r="D3" s="1"/>
      <c r="E3" s="1"/>
      <c r="F3" s="1"/>
    </row>
    <row r="4" spans="1:6" ht="53.2" customHeight="1" x14ac:dyDescent="0.3">
      <c r="A4" s="59" t="s">
        <v>41</v>
      </c>
      <c r="B4" s="59" t="s">
        <v>45</v>
      </c>
      <c r="C4" s="59" t="s">
        <v>47</v>
      </c>
      <c r="D4" s="78" t="s">
        <v>51</v>
      </c>
      <c r="E4" s="78" t="s">
        <v>63</v>
      </c>
      <c r="F4" s="83" t="s">
        <v>55</v>
      </c>
    </row>
    <row r="5" spans="1:6" ht="27.95" x14ac:dyDescent="0.3">
      <c r="A5" s="67" t="s">
        <v>42</v>
      </c>
      <c r="B5" s="70">
        <v>21038844</v>
      </c>
      <c r="C5" s="73">
        <f>'Reduction Measure 2'!F8</f>
        <v>642.4808122884665</v>
      </c>
      <c r="D5" s="74">
        <f>B5/C5</f>
        <v>32746.260429259015</v>
      </c>
      <c r="E5" s="82">
        <f>D5/25</f>
        <v>1309.8504171703605</v>
      </c>
      <c r="F5" s="7">
        <f>B5/B24</f>
        <v>4244.6091456580325</v>
      </c>
    </row>
    <row r="8" spans="1:6" x14ac:dyDescent="0.3">
      <c r="A8" s="59" t="s">
        <v>43</v>
      </c>
      <c r="B8" s="59" t="s">
        <v>44</v>
      </c>
      <c r="C8" s="80" t="s">
        <v>46</v>
      </c>
      <c r="D8" s="59" t="s">
        <v>52</v>
      </c>
      <c r="E8" s="79" t="s">
        <v>53</v>
      </c>
    </row>
    <row r="9" spans="1:6" x14ac:dyDescent="0.3">
      <c r="A9" s="68">
        <v>2025</v>
      </c>
      <c r="B9" s="72">
        <f>C9/B$5</f>
        <v>1.8462991597827333E-3</v>
      </c>
      <c r="C9" s="71">
        <v>38844</v>
      </c>
      <c r="D9" s="81">
        <f>C9</f>
        <v>38844</v>
      </c>
      <c r="E9" s="5">
        <f>D9/B$5</f>
        <v>1.8462991597827333E-3</v>
      </c>
    </row>
    <row r="10" spans="1:6" x14ac:dyDescent="0.3">
      <c r="A10" s="69">
        <v>2026</v>
      </c>
      <c r="B10" s="72">
        <f>C10/B$5</f>
        <v>8.9833833075619554E-2</v>
      </c>
      <c r="C10" s="71">
        <v>1890000</v>
      </c>
      <c r="D10" s="71">
        <f>D9+C10</f>
        <v>1928844</v>
      </c>
      <c r="E10" s="5">
        <f>D10/B$5</f>
        <v>9.1680132235402292E-2</v>
      </c>
    </row>
    <row r="11" spans="1:6" x14ac:dyDescent="0.3">
      <c r="A11" s="69">
        <v>2027</v>
      </c>
      <c r="B11" s="72">
        <f>C11/B$5</f>
        <v>0.61885529452093468</v>
      </c>
      <c r="C11" s="71">
        <v>13020000</v>
      </c>
      <c r="D11" s="71">
        <f>D10+C11</f>
        <v>14948844</v>
      </c>
      <c r="E11" s="5">
        <f>D11/B$5</f>
        <v>0.71053542675633696</v>
      </c>
    </row>
    <row r="12" spans="1:6" x14ac:dyDescent="0.3">
      <c r="A12" s="69">
        <v>2028</v>
      </c>
      <c r="B12" s="5">
        <f>C12/B$5</f>
        <v>0.26950149922685868</v>
      </c>
      <c r="C12" s="71">
        <v>5670000</v>
      </c>
      <c r="D12" s="71">
        <f>D11+C12</f>
        <v>20618844</v>
      </c>
      <c r="E12" s="5">
        <f>D12/B$5</f>
        <v>0.98003692598319569</v>
      </c>
    </row>
    <row r="13" spans="1:6" x14ac:dyDescent="0.3">
      <c r="A13" s="69">
        <v>2029</v>
      </c>
      <c r="B13" s="5">
        <f>C13/B$5</f>
        <v>1.9963074016804347E-2</v>
      </c>
      <c r="C13" s="71">
        <v>420000</v>
      </c>
      <c r="D13" s="71">
        <f>D12+C13</f>
        <v>21038844</v>
      </c>
      <c r="E13" s="5">
        <f>D13/B$5</f>
        <v>1</v>
      </c>
    </row>
    <row r="15" spans="1:6" x14ac:dyDescent="0.3">
      <c r="A15" s="48" t="s">
        <v>48</v>
      </c>
      <c r="B15" s="50"/>
    </row>
    <row r="16" spans="1:6" x14ac:dyDescent="0.3">
      <c r="A16" s="50"/>
      <c r="B16" s="50"/>
    </row>
    <row r="17" spans="1:2" x14ac:dyDescent="0.3">
      <c r="A17" s="56" t="s">
        <v>11</v>
      </c>
      <c r="B17" s="56" t="s">
        <v>12</v>
      </c>
    </row>
    <row r="18" spans="1:2" x14ac:dyDescent="0.3">
      <c r="A18" s="58">
        <v>2025</v>
      </c>
      <c r="B18" s="39">
        <f>E$5*E9</f>
        <v>2.4183757246626993</v>
      </c>
    </row>
    <row r="19" spans="1:2" x14ac:dyDescent="0.3">
      <c r="A19" s="58">
        <v>2026</v>
      </c>
      <c r="B19" s="39">
        <f>E$5*E10</f>
        <v>120.08725945477551</v>
      </c>
    </row>
    <row r="20" spans="1:2" x14ac:dyDescent="0.3">
      <c r="A20" s="58">
        <v>2027</v>
      </c>
      <c r="B20" s="39">
        <f>E$5*E11</f>
        <v>930.69512515110807</v>
      </c>
    </row>
    <row r="21" spans="1:2" x14ac:dyDescent="0.3">
      <c r="A21" s="58">
        <v>2028</v>
      </c>
      <c r="B21" s="39">
        <f>E$5*E12</f>
        <v>1283.7017763414467</v>
      </c>
    </row>
    <row r="22" spans="1:2" x14ac:dyDescent="0.3">
      <c r="A22" s="58">
        <v>2029</v>
      </c>
      <c r="B22" s="39">
        <f>E$5*E13</f>
        <v>1309.8504171703605</v>
      </c>
    </row>
    <row r="23" spans="1:2" x14ac:dyDescent="0.3">
      <c r="A23" s="58">
        <v>2030</v>
      </c>
      <c r="B23" s="39">
        <f>E5</f>
        <v>1309.8504171703605</v>
      </c>
    </row>
    <row r="24" spans="1:2" x14ac:dyDescent="0.3">
      <c r="A24" s="59" t="s">
        <v>9</v>
      </c>
      <c r="B24" s="60">
        <f>SUM(B18:B23)</f>
        <v>4956.603371012714</v>
      </c>
    </row>
    <row r="26" spans="1:2" x14ac:dyDescent="0.3">
      <c r="A26" s="48" t="s">
        <v>54</v>
      </c>
      <c r="B26" s="64"/>
    </row>
    <row r="27" spans="1:2" x14ac:dyDescent="0.3">
      <c r="A27" s="50"/>
      <c r="B27" s="64"/>
    </row>
    <row r="28" spans="1:2" x14ac:dyDescent="0.3">
      <c r="A28" s="56" t="s">
        <v>13</v>
      </c>
      <c r="B28" s="56" t="s">
        <v>14</v>
      </c>
    </row>
    <row r="29" spans="1:2" x14ac:dyDescent="0.3">
      <c r="A29" s="76">
        <v>2025</v>
      </c>
      <c r="B29" s="39">
        <f t="shared" ref="B29:B54" si="0">$E$5</f>
        <v>1309.8504171703605</v>
      </c>
    </row>
    <row r="30" spans="1:2" x14ac:dyDescent="0.3">
      <c r="A30" s="58">
        <v>2026</v>
      </c>
      <c r="B30" s="39">
        <f t="shared" si="0"/>
        <v>1309.8504171703605</v>
      </c>
    </row>
    <row r="31" spans="1:2" x14ac:dyDescent="0.3">
      <c r="A31" s="58">
        <v>2027</v>
      </c>
      <c r="B31" s="39">
        <f t="shared" si="0"/>
        <v>1309.8504171703605</v>
      </c>
    </row>
    <row r="32" spans="1:2" x14ac:dyDescent="0.3">
      <c r="A32" s="58">
        <v>2028</v>
      </c>
      <c r="B32" s="39">
        <f t="shared" si="0"/>
        <v>1309.8504171703605</v>
      </c>
    </row>
    <row r="33" spans="1:2" x14ac:dyDescent="0.3">
      <c r="A33" s="58">
        <v>2029</v>
      </c>
      <c r="B33" s="39">
        <f t="shared" si="0"/>
        <v>1309.8504171703605</v>
      </c>
    </row>
    <row r="34" spans="1:2" x14ac:dyDescent="0.3">
      <c r="A34" s="58">
        <v>2030</v>
      </c>
      <c r="B34" s="39">
        <f t="shared" si="0"/>
        <v>1309.8504171703605</v>
      </c>
    </row>
    <row r="35" spans="1:2" x14ac:dyDescent="0.3">
      <c r="A35" s="58">
        <v>2031</v>
      </c>
      <c r="B35" s="39">
        <f t="shared" si="0"/>
        <v>1309.8504171703605</v>
      </c>
    </row>
    <row r="36" spans="1:2" x14ac:dyDescent="0.3">
      <c r="A36" s="58">
        <v>2032</v>
      </c>
      <c r="B36" s="39">
        <f t="shared" si="0"/>
        <v>1309.8504171703605</v>
      </c>
    </row>
    <row r="37" spans="1:2" x14ac:dyDescent="0.3">
      <c r="A37" s="58">
        <v>2033</v>
      </c>
      <c r="B37" s="39">
        <f t="shared" si="0"/>
        <v>1309.8504171703605</v>
      </c>
    </row>
    <row r="38" spans="1:2" x14ac:dyDescent="0.3">
      <c r="A38" s="58">
        <v>2034</v>
      </c>
      <c r="B38" s="39">
        <f t="shared" si="0"/>
        <v>1309.8504171703605</v>
      </c>
    </row>
    <row r="39" spans="1:2" x14ac:dyDescent="0.3">
      <c r="A39" s="58">
        <v>2035</v>
      </c>
      <c r="B39" s="39">
        <f t="shared" si="0"/>
        <v>1309.8504171703605</v>
      </c>
    </row>
    <row r="40" spans="1:2" x14ac:dyDescent="0.3">
      <c r="A40" s="58">
        <v>2036</v>
      </c>
      <c r="B40" s="39">
        <f t="shared" si="0"/>
        <v>1309.8504171703605</v>
      </c>
    </row>
    <row r="41" spans="1:2" x14ac:dyDescent="0.3">
      <c r="A41" s="58">
        <v>2037</v>
      </c>
      <c r="B41" s="39">
        <f t="shared" si="0"/>
        <v>1309.8504171703605</v>
      </c>
    </row>
    <row r="42" spans="1:2" x14ac:dyDescent="0.3">
      <c r="A42" s="58">
        <v>2038</v>
      </c>
      <c r="B42" s="39">
        <f t="shared" si="0"/>
        <v>1309.8504171703605</v>
      </c>
    </row>
    <row r="43" spans="1:2" x14ac:dyDescent="0.3">
      <c r="A43" s="58">
        <v>2039</v>
      </c>
      <c r="B43" s="39">
        <f t="shared" si="0"/>
        <v>1309.8504171703605</v>
      </c>
    </row>
    <row r="44" spans="1:2" x14ac:dyDescent="0.3">
      <c r="A44" s="58">
        <v>2040</v>
      </c>
      <c r="B44" s="39">
        <f t="shared" si="0"/>
        <v>1309.8504171703605</v>
      </c>
    </row>
    <row r="45" spans="1:2" x14ac:dyDescent="0.3">
      <c r="A45" s="58">
        <v>2041</v>
      </c>
      <c r="B45" s="39">
        <f t="shared" si="0"/>
        <v>1309.8504171703605</v>
      </c>
    </row>
    <row r="46" spans="1:2" x14ac:dyDescent="0.3">
      <c r="A46" s="58">
        <v>2042</v>
      </c>
      <c r="B46" s="39">
        <f t="shared" si="0"/>
        <v>1309.8504171703605</v>
      </c>
    </row>
    <row r="47" spans="1:2" x14ac:dyDescent="0.3">
      <c r="A47" s="58">
        <v>2043</v>
      </c>
      <c r="B47" s="39">
        <f t="shared" si="0"/>
        <v>1309.8504171703605</v>
      </c>
    </row>
    <row r="48" spans="1:2" x14ac:dyDescent="0.3">
      <c r="A48" s="58">
        <v>2044</v>
      </c>
      <c r="B48" s="39">
        <f t="shared" si="0"/>
        <v>1309.8504171703605</v>
      </c>
    </row>
    <row r="49" spans="1:2" x14ac:dyDescent="0.3">
      <c r="A49" s="58">
        <v>2045</v>
      </c>
      <c r="B49" s="39">
        <f t="shared" si="0"/>
        <v>1309.8504171703605</v>
      </c>
    </row>
    <row r="50" spans="1:2" x14ac:dyDescent="0.3">
      <c r="A50" s="58">
        <v>2046</v>
      </c>
      <c r="B50" s="39">
        <f t="shared" si="0"/>
        <v>1309.8504171703605</v>
      </c>
    </row>
    <row r="51" spans="1:2" x14ac:dyDescent="0.3">
      <c r="A51" s="58">
        <v>2047</v>
      </c>
      <c r="B51" s="39">
        <f t="shared" si="0"/>
        <v>1309.8504171703605</v>
      </c>
    </row>
    <row r="52" spans="1:2" x14ac:dyDescent="0.3">
      <c r="A52" s="58">
        <v>2048</v>
      </c>
      <c r="B52" s="39">
        <f t="shared" si="0"/>
        <v>1309.8504171703605</v>
      </c>
    </row>
    <row r="53" spans="1:2" x14ac:dyDescent="0.3">
      <c r="A53" s="58">
        <v>2049</v>
      </c>
      <c r="B53" s="39">
        <f t="shared" si="0"/>
        <v>1309.8504171703605</v>
      </c>
    </row>
    <row r="54" spans="1:2" x14ac:dyDescent="0.3">
      <c r="A54" s="65">
        <v>2050</v>
      </c>
      <c r="B54" s="39">
        <f t="shared" si="0"/>
        <v>1309.8504171703605</v>
      </c>
    </row>
    <row r="55" spans="1:2" x14ac:dyDescent="0.3">
      <c r="A55" s="59" t="s">
        <v>10</v>
      </c>
      <c r="B55" s="66">
        <f>SUM(B29:B54)</f>
        <v>34056.110846429372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e5387f2-850e-41e7-b5cb-4c47224e76c4" xsi:nil="true"/>
    <lcf76f155ced4ddcb4097134ff3c332f xmlns="f33e913b-7e8d-46c6-a4a4-a57ebb793d2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078E0D3A97FD4B93D1995BA245BA95" ma:contentTypeVersion="12" ma:contentTypeDescription="Create a new document." ma:contentTypeScope="" ma:versionID="602a3d3c466ddffc947dd483929dc8f2">
  <xsd:schema xmlns:xsd="http://www.w3.org/2001/XMLSchema" xmlns:xs="http://www.w3.org/2001/XMLSchema" xmlns:p="http://schemas.microsoft.com/office/2006/metadata/properties" xmlns:ns2="f33e913b-7e8d-46c6-a4a4-a57ebb793d22" xmlns:ns3="ae5387f2-850e-41e7-b5cb-4c47224e76c4" targetNamespace="http://schemas.microsoft.com/office/2006/metadata/properties" ma:root="true" ma:fieldsID="d675471bab66373e29d5e2c43bca71df" ns2:_="" ns3:_="">
    <xsd:import namespace="f33e913b-7e8d-46c6-a4a4-a57ebb793d22"/>
    <xsd:import namespace="ae5387f2-850e-41e7-b5cb-4c47224e76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3e913b-7e8d-46c6-a4a4-a57ebb793d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6856f2ee-118d-42e8-91de-064c9a66b6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5387f2-850e-41e7-b5cb-4c47224e76c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8080984-4dc9-41a0-ad54-51d34aab62f6}" ma:internalName="TaxCatchAll" ma:showField="CatchAllData" ma:web="ae5387f2-850e-41e7-b5cb-4c47224e76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7BB002-CDC5-4C16-A3B1-3F2D9CCD36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A4BF84-66F7-4E9A-8E81-34AD0CC044EC}">
  <ds:schemaRefs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f33e913b-7e8d-46c6-a4a4-a57ebb793d22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e5387f2-850e-41e7-b5cb-4c47224e76c4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72D8B67-ABFF-4FF9-9A25-BA3F7BF3F8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3e913b-7e8d-46c6-a4a4-a57ebb793d22"/>
    <ds:schemaRef ds:uri="ae5387f2-850e-41e7-b5cb-4c47224e76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cf90b97b-be46-4a00-9700-81ce4ff1b7f6}" enabled="0" method="" siteId="{cf90b97b-be46-4a00-9700-81ce4ff1b7f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Reduction Measure 1</vt:lpstr>
      <vt:lpstr>Reduction Measure 2</vt:lpstr>
      <vt:lpstr>Reduction Measure 3</vt:lpstr>
    </vt:vector>
  </TitlesOfParts>
  <Manager/>
  <Company>ICF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Cote, Druanne</dc:creator>
  <cp:keywords/>
  <dc:description/>
  <cp:lastModifiedBy>Cote, Druanne</cp:lastModifiedBy>
  <cp:revision/>
  <dcterms:created xsi:type="dcterms:W3CDTF">2024-03-11T17:17:45Z</dcterms:created>
  <dcterms:modified xsi:type="dcterms:W3CDTF">2024-03-25T19:14:29Z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0x0101002F078E0D3A97FD4B93D1995BA245BA95</vt:lpwstr>
  </property>
  <property fmtid="{D5CDD505-2E9C-101B-9397-08002B2CF9AE}" pid="3" name="MediaServiceImageTags">
    <vt:lpwstr/>
  </property>
</Properties>
</file>