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0" documentId="8_{BE0FDD3C-3450-4502-9230-3E23402B7F0D}" xr6:coauthVersionLast="47" xr6:coauthVersionMax="47" xr10:uidLastSave="{00000000-0000-0000-0000-000000000000}"/>
  <bookViews>
    <workbookView xWindow="26490" yWindow="4545" windowWidth="31365" windowHeight="1974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  <definedName name="a">'Measure 1 Budget'!$ADB:$ADB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0" l="1"/>
  <c r="E12" i="30"/>
  <c r="D12" i="30"/>
  <c r="J48" i="16" l="1"/>
  <c r="J47" i="16"/>
  <c r="J46" i="16"/>
  <c r="J45" i="16"/>
  <c r="J44" i="16"/>
  <c r="J43" i="16"/>
  <c r="J42" i="16"/>
  <c r="J49" i="16"/>
  <c r="G33" i="16"/>
  <c r="F33" i="16"/>
  <c r="E33" i="16"/>
  <c r="G41" i="27"/>
  <c r="F41" i="27"/>
  <c r="E41" i="27"/>
  <c r="D41" i="27"/>
  <c r="J43" i="27"/>
  <c r="J44" i="27"/>
  <c r="J34" i="27"/>
  <c r="J33" i="27"/>
  <c r="J32" i="27"/>
  <c r="J35" i="27"/>
  <c r="J36" i="27"/>
  <c r="J37" i="27"/>
  <c r="G26" i="16"/>
  <c r="F26" i="16"/>
  <c r="E26" i="16"/>
  <c r="G50" i="16"/>
  <c r="F50" i="16"/>
  <c r="E50" i="16"/>
  <c r="D50" i="16"/>
  <c r="J40" i="16"/>
  <c r="J39" i="16"/>
  <c r="J30" i="16"/>
  <c r="J29" i="16"/>
  <c r="J28" i="16"/>
  <c r="D33" i="16"/>
  <c r="E45" i="27"/>
  <c r="E22" i="27"/>
  <c r="D22" i="27"/>
  <c r="J41" i="27" l="1"/>
  <c r="J18" i="31"/>
  <c r="J19" i="31"/>
  <c r="J18" i="29"/>
  <c r="J19" i="29"/>
  <c r="J18" i="28"/>
  <c r="J19" i="28"/>
  <c r="J38" i="27"/>
  <c r="J39" i="27"/>
  <c r="J40" i="27"/>
  <c r="J18" i="27"/>
  <c r="J19" i="27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3" i="27"/>
  <c r="H51" i="27"/>
  <c r="J50" i="27"/>
  <c r="H45" i="27"/>
  <c r="G45" i="27"/>
  <c r="F45" i="27"/>
  <c r="D45" i="27"/>
  <c r="H41" i="27"/>
  <c r="H30" i="27"/>
  <c r="G30" i="27"/>
  <c r="F30" i="27"/>
  <c r="E30" i="27"/>
  <c r="D30" i="27"/>
  <c r="J29" i="27"/>
  <c r="J28" i="27"/>
  <c r="H26" i="27"/>
  <c r="G26" i="27"/>
  <c r="F26" i="27"/>
  <c r="E26" i="27"/>
  <c r="D26" i="27"/>
  <c r="J25" i="27"/>
  <c r="J24" i="27"/>
  <c r="H22" i="27"/>
  <c r="G22" i="27"/>
  <c r="F22" i="27"/>
  <c r="J21" i="27"/>
  <c r="J20" i="27"/>
  <c r="I16" i="27"/>
  <c r="J15" i="27"/>
  <c r="J14" i="27"/>
  <c r="I11" i="27"/>
  <c r="H11" i="27"/>
  <c r="H16" i="27" s="1"/>
  <c r="G11" i="27"/>
  <c r="F11" i="27"/>
  <c r="E11" i="27"/>
  <c r="D11" i="27"/>
  <c r="J10" i="27"/>
  <c r="J9" i="27"/>
  <c r="J8" i="27"/>
  <c r="H68" i="16"/>
  <c r="J67" i="16"/>
  <c r="E62" i="16"/>
  <c r="F62" i="16"/>
  <c r="G62" i="16"/>
  <c r="H62" i="16"/>
  <c r="D62" i="16"/>
  <c r="H50" i="16"/>
  <c r="E37" i="16"/>
  <c r="F37" i="16"/>
  <c r="G37" i="16"/>
  <c r="H37" i="16"/>
  <c r="D37" i="16"/>
  <c r="J35" i="16"/>
  <c r="J36" i="16"/>
  <c r="J41" i="16"/>
  <c r="J52" i="16"/>
  <c r="H33" i="16"/>
  <c r="J32" i="16"/>
  <c r="J31" i="16"/>
  <c r="H26" i="16"/>
  <c r="D26" i="16"/>
  <c r="D9" i="30" s="1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D66" i="16" l="1"/>
  <c r="D68" i="16" s="1"/>
  <c r="F16" i="27"/>
  <c r="F49" i="27" s="1"/>
  <c r="F51" i="27" s="1"/>
  <c r="E16" i="27"/>
  <c r="E8" i="30" s="1"/>
  <c r="D16" i="27"/>
  <c r="D46" i="27" s="1"/>
  <c r="D49" i="27"/>
  <c r="D51" i="27" s="1"/>
  <c r="G66" i="16"/>
  <c r="G68" i="16" s="1"/>
  <c r="F66" i="16"/>
  <c r="F68" i="16" s="1"/>
  <c r="E66" i="16"/>
  <c r="E68" i="16" s="1"/>
  <c r="G16" i="27"/>
  <c r="G49" i="27" s="1"/>
  <c r="J26" i="27"/>
  <c r="J30" i="27"/>
  <c r="J45" i="27"/>
  <c r="J11" i="27"/>
  <c r="J50" i="16"/>
  <c r="J33" i="16"/>
  <c r="E10" i="30"/>
  <c r="J37" i="16"/>
  <c r="J62" i="16"/>
  <c r="G10" i="30"/>
  <c r="J26" i="16"/>
  <c r="J22" i="27"/>
  <c r="D63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6" i="30"/>
  <c r="H10" i="30"/>
  <c r="E7" i="30"/>
  <c r="F12" i="30"/>
  <c r="H12" i="30"/>
  <c r="D10" i="30"/>
  <c r="H46" i="27"/>
  <c r="H53" i="27" s="1"/>
  <c r="J13" i="27"/>
  <c r="J16" i="27" s="1"/>
  <c r="J56" i="28"/>
  <c r="J54" i="28"/>
  <c r="H13" i="30"/>
  <c r="F13" i="30"/>
  <c r="G12" i="30"/>
  <c r="J42" i="28"/>
  <c r="J31" i="28"/>
  <c r="G11" i="30"/>
  <c r="J35" i="28"/>
  <c r="J27" i="28"/>
  <c r="H8" i="30"/>
  <c r="E51" i="28"/>
  <c r="E58" i="28" s="1"/>
  <c r="J13" i="28"/>
  <c r="J16" i="28" s="1"/>
  <c r="D51" i="28"/>
  <c r="D58" i="28" s="1"/>
  <c r="G51" i="28"/>
  <c r="G58" i="28" s="1"/>
  <c r="H51" i="28"/>
  <c r="H58" i="28" s="1"/>
  <c r="G7" i="30"/>
  <c r="F51" i="28"/>
  <c r="F7" i="30"/>
  <c r="J11" i="28"/>
  <c r="E13" i="30"/>
  <c r="G13" i="30"/>
  <c r="H9" i="30"/>
  <c r="G9" i="30"/>
  <c r="D13" i="30"/>
  <c r="H50" i="31"/>
  <c r="H57" i="31" s="1"/>
  <c r="J41" i="31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H63" i="16"/>
  <c r="H70" i="16" s="1"/>
  <c r="J11" i="16"/>
  <c r="J13" i="16"/>
  <c r="J16" i="16" s="1"/>
  <c r="J55" i="29"/>
  <c r="J49" i="29"/>
  <c r="J50" i="28"/>
  <c r="E63" i="16"/>
  <c r="G63" i="16"/>
  <c r="F63" i="16"/>
  <c r="F46" i="27" l="1"/>
  <c r="F53" i="27" s="1"/>
  <c r="E46" i="27"/>
  <c r="D8" i="30"/>
  <c r="D14" i="30" s="1"/>
  <c r="D53" i="27"/>
  <c r="D70" i="16"/>
  <c r="F8" i="30"/>
  <c r="F14" i="30" s="1"/>
  <c r="E49" i="27"/>
  <c r="E51" i="27" s="1"/>
  <c r="D16" i="30"/>
  <c r="G70" i="16"/>
  <c r="E70" i="16"/>
  <c r="F16" i="30"/>
  <c r="F70" i="16"/>
  <c r="J66" i="16"/>
  <c r="J68" i="16" s="1"/>
  <c r="G46" i="27"/>
  <c r="G8" i="30"/>
  <c r="G51" i="27"/>
  <c r="J10" i="30"/>
  <c r="J11" i="30"/>
  <c r="D58" i="34"/>
  <c r="J51" i="34"/>
  <c r="J58" i="34" s="1"/>
  <c r="J51" i="33"/>
  <c r="J58" i="33" s="1"/>
  <c r="D58" i="33"/>
  <c r="J46" i="32"/>
  <c r="J53" i="32" s="1"/>
  <c r="E14" i="30"/>
  <c r="J12" i="30"/>
  <c r="J9" i="30"/>
  <c r="J51" i="28"/>
  <c r="J58" i="28" s="1"/>
  <c r="D25" i="30" s="1"/>
  <c r="J7" i="30"/>
  <c r="F58" i="28"/>
  <c r="H14" i="30"/>
  <c r="H18" i="30" s="1"/>
  <c r="J13" i="30"/>
  <c r="J50" i="31"/>
  <c r="J57" i="31" s="1"/>
  <c r="J50" i="29"/>
  <c r="J57" i="29" s="1"/>
  <c r="D26" i="30" s="1"/>
  <c r="J63" i="16"/>
  <c r="J46" i="27" l="1"/>
  <c r="E53" i="27"/>
  <c r="E16" i="30"/>
  <c r="E18" i="30" s="1"/>
  <c r="J49" i="27"/>
  <c r="J8" i="30"/>
  <c r="J70" i="16"/>
  <c r="D23" i="30" s="1"/>
  <c r="G53" i="27"/>
  <c r="G14" i="30"/>
  <c r="J14" i="30" s="1"/>
  <c r="F18" i="30"/>
  <c r="J51" i="27"/>
  <c r="G16" i="30"/>
  <c r="D18" i="30"/>
  <c r="J53" i="27" l="1"/>
  <c r="D24" i="30" s="1"/>
  <c r="D29" i="30" s="1"/>
  <c r="E24" i="30" s="1"/>
  <c r="J16" i="30"/>
  <c r="J18" i="30" s="1"/>
  <c r="G18" i="30"/>
  <c r="E26" i="30" l="1"/>
  <c r="E23" i="30"/>
  <c r="E25" i="30"/>
  <c r="E27" i="30"/>
  <c r="E29" i="30" l="1"/>
</calcChain>
</file>

<file path=xl/sharedStrings.xml><?xml version="1.0" encoding="utf-8"?>
<sst xmlns="http://schemas.openxmlformats.org/spreadsheetml/2006/main" count="538" uniqueCount="106">
  <si>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</si>
  <si>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</si>
  <si>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</si>
  <si>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</si>
  <si>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</si>
  <si>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</si>
  <si>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</si>
  <si>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</si>
  <si>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</si>
  <si>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</si>
  <si>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</si>
  <si>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</si>
  <si>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</si>
  <si>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</si>
  <si>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</si>
  <si>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</si>
  <si>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</si>
  <si>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</si>
  <si>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</si>
  <si>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</si>
  <si>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</si>
  <si>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</si>
  <si>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</si>
  <si>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</si>
  <si>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</si>
  <si>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</si>
  <si>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</si>
  <si>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</si>
  <si>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</si>
  <si>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</si>
  <si>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</si>
  <si>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</si>
  <si>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</si>
  <si>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</si>
  <si>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</si>
  <si>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</si>
  <si>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</si>
  <si>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</si>
  <si>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</si>
  <si>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</si>
  <si>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</si>
  <si>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</si>
  <si>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</si>
  <si>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</si>
  <si>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</si>
  <si>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</si>
  <si>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</si>
  <si>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</si>
  <si>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</si>
  <si>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</si>
  <si>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</si>
  <si>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</si>
  <si>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</si>
  <si>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</si>
  <si>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</si>
  <si>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</si>
  <si>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</si>
  <si>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</si>
  <si>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</si>
  <si>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</si>
  <si>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</si>
  <si>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</si>
  <si>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</si>
  <si>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</si>
  <si>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</si>
  <si>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</si>
  <si>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</si>
  <si>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</si>
  <si>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</si>
  <si>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</si>
  <si>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</si>
  <si>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</si>
  <si>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</si>
  <si>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</si>
  <si>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</si>
  <si>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</si>
  <si>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</si>
  <si>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</si>
  <si>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 xml:space="preserve">OTHER </t>
  </si>
  <si>
    <t>Subrecipient Alaska Municipal League</t>
  </si>
  <si>
    <t>Project Manager</t>
  </si>
  <si>
    <t>AP/Payroll</t>
  </si>
  <si>
    <t>Business Manager</t>
  </si>
  <si>
    <t>DBSD Measure 2: Solar</t>
  </si>
  <si>
    <t>DBSD Measure 1: Renovations</t>
  </si>
  <si>
    <t>Design Build - Anderson School</t>
  </si>
  <si>
    <t>Design Build - Tri-Valley School</t>
  </si>
  <si>
    <t>School Visits</t>
  </si>
  <si>
    <t>Anderson School</t>
  </si>
  <si>
    <t>Cantwell School</t>
  </si>
  <si>
    <t>Tri-Valley</t>
  </si>
  <si>
    <t>DBSD 9.99% negotiated Indirect Rate</t>
  </si>
  <si>
    <t>Contractors: Anderson School</t>
  </si>
  <si>
    <t>Contractors: Cantwell School</t>
  </si>
  <si>
    <t>Escalation fee 10%</t>
  </si>
  <si>
    <t>Conractors: Tri-Valley School</t>
  </si>
  <si>
    <t>Anderson Project O/H Contingency</t>
  </si>
  <si>
    <t>Cantwell project O/H Contingency</t>
  </si>
  <si>
    <t>Cantell: Demolition</t>
  </si>
  <si>
    <t>Anderson: Consultant resasonability review final commissioning</t>
  </si>
  <si>
    <t>Cantwell: Consultant resasonability review final commissioning</t>
  </si>
  <si>
    <t>Tri-Valley: Consultant resasonability review final commissioning</t>
  </si>
  <si>
    <t>Tri-Valley: project O/H Contingency</t>
  </si>
  <si>
    <t>Tri-Valley: Demolition</t>
  </si>
  <si>
    <t>Design Build - Cantwell School</t>
  </si>
  <si>
    <t xml:space="preserve"> Equipment + 10% Escalation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</si>
</sst>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3" fontId="9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horizontal="left" vertical="top" wrapText="1" indent="2"/>
    </xf>
    <xf numFmtId="44" fontId="9" fillId="0" borderId="1" xfId="1" applyFont="1" applyBorder="1" applyAlignment="1">
      <alignment wrapText="1"/>
    </xf>
    <xf numFmtId="44" fontId="7" fillId="0" borderId="1" xfId="1" applyFont="1" applyBorder="1" applyAlignment="1">
      <alignment wrapText="1"/>
    </xf>
    <xf numFmtId="44" fontId="9" fillId="4" borderId="1" xfId="0" applyNumberFormat="1" applyFont="1" applyFill="1" applyBorder="1" applyAlignment="1">
      <alignment wrapText="1"/>
    </xf>
    <xf numFmtId="44" fontId="7" fillId="4" borderId="1" xfId="1" applyFont="1" applyFill="1" applyBorder="1" applyAlignment="1">
      <alignment wrapText="1"/>
    </xf>
    <xf numFmtId="8" fontId="9" fillId="0" borderId="1" xfId="0" applyNumberFormat="1" applyFont="1" applyBorder="1" applyAlignment="1">
      <alignment wrapText="1"/>
    </xf>
    <xf numFmtId="1" fontId="7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3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O21" sqref="O21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47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 t="s">
        <v>63</v>
      </c>
      <c r="D18" s="13"/>
      <c r="E18" s="10"/>
      <c r="F18" s="10"/>
      <c r="G18" s="10"/>
      <c r="H18" s="10"/>
      <c r="J18" s="15" t="s">
        <v>34</v>
      </c>
    </row>
    <row r="19" spans="2:10" x14ac:dyDescent="0.25">
      <c r="B19" s="23"/>
      <c r="C19" s="29" t="s">
        <v>48</v>
      </c>
      <c r="D19" s="15" t="s">
        <v>38</v>
      </c>
      <c r="E19" s="11" t="s">
        <v>38</v>
      </c>
      <c r="F19" s="11" t="s">
        <v>38</v>
      </c>
      <c r="G19" s="11"/>
      <c r="H19" s="11"/>
      <c r="J19" s="15"/>
    </row>
    <row r="20" spans="2:10" x14ac:dyDescent="0.25">
      <c r="B20" s="23"/>
      <c r="C20" s="29" t="s">
        <v>49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69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52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 t="s">
        <v>57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70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71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72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73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74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75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76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D8" sqref="D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80" t="s">
        <v>1</v>
      </c>
      <c r="C3" s="80"/>
      <c r="D3" s="80"/>
      <c r="E3" s="80"/>
      <c r="F3" s="80"/>
      <c r="G3" s="80"/>
      <c r="H3" s="80"/>
      <c r="I3" s="80"/>
      <c r="J3" s="80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Budget'!D16+'Measure 4 Budget'!D16+'Measure 5 Budget'!D16</f>
        <v>72649</v>
      </c>
      <c r="E7" s="52">
        <f>'Measure 1 Budget'!E11+'Measure 2 Budget'!E11+'Measure 3 Budget'!E11+'Measure 4 Budget'!E11+'Measure 5 Budget'!E11</f>
        <v>72649</v>
      </c>
      <c r="F7" s="52">
        <f>'Measure 1 Budget'!F11+'Measure 2 Budget'!F11+'Measure 3 Budget'!F11+'Measure 4 Budget'!F11+'Measure 5 Budget'!F11</f>
        <v>72649</v>
      </c>
      <c r="G7" s="52">
        <f>'Measure 1 Budget'!G11+'Measure 2 Budget'!G11+'Measure 3 Budget'!G11+'Measure 4 Budget'!G11+'Measure 5 Budget'!G11</f>
        <v>50296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268243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3419</v>
      </c>
      <c r="E8" s="52">
        <f>'Measure 1 Budget'!E16+'Measure 2 Budget'!E16+'Measure 3 Budget'!E16+'Measure 4 Budget'!E16</f>
        <v>3419</v>
      </c>
      <c r="F8" s="52">
        <f>'Measure 1 Budget'!F16+'Measure 2 Budget'!F16+'Measure 3 Budget'!F16+'Measure 4 Budget'!F16</f>
        <v>3416</v>
      </c>
      <c r="G8" s="52">
        <f>'Measure 1 Budget'!G16+'Measure 2 Budget'!G16+'Measure 3 Budget'!G16+'Measure 4 Budget'!G16</f>
        <v>2367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12621</v>
      </c>
    </row>
    <row r="9" spans="2:39" x14ac:dyDescent="0.25">
      <c r="B9" s="23"/>
      <c r="C9" s="51" t="s">
        <v>14</v>
      </c>
      <c r="D9" s="52">
        <f>'Measure 1 Budget'!D26+'Measure 2 Budget'!D22+'Measure 3 Budget'!D27+'Measure 4 Budget'!D27+'Measure 5 Budget'!D27</f>
        <v>1676.8</v>
      </c>
      <c r="E9" s="52">
        <f>'Measure 1 Budget'!E26+'Measure 2 Budget'!E22+'Measure 3 Budget'!E27+'Measure 4 Budget'!E27</f>
        <v>2514</v>
      </c>
      <c r="F9" s="52">
        <f>'Measure 1 Budget'!F26+'Measure 2 Budget'!F22+'Measure 3 Budget'!F27+'Measure 4 Budget'!F27</f>
        <v>1676.4</v>
      </c>
      <c r="G9" s="52">
        <f>'Measure 1 Budget'!G26+'Measure 2 Budget'!G22+'Measure 3 Budget'!G27+'Measure 4 Budget'!G27</f>
        <v>1676.4</v>
      </c>
      <c r="H9" s="52">
        <f>'Measure 1 Budget'!H26+'Measure 2 Budget'!H22+'Measure 3 Budget'!H27+'Measure 4 Budget'!H27</f>
        <v>0</v>
      </c>
      <c r="I9" s="53"/>
      <c r="J9" s="52">
        <f t="shared" si="0"/>
        <v>7543.6</v>
      </c>
    </row>
    <row r="10" spans="2:39" x14ac:dyDescent="0.25">
      <c r="B10" s="23"/>
      <c r="C10" s="51" t="s">
        <v>15</v>
      </c>
      <c r="D10" s="52">
        <f>'Measure 1 Budget'!D33+'Measure 2 Budget'!D26+'Measure 3 Budget'!D31+'Measure 4 Budget'!D31+'Measure 5 Budget'!D31</f>
        <v>365788.53</v>
      </c>
      <c r="E10" s="52">
        <f>'Measure 1 Budget'!E33+'Measure 2 Budget'!E26+'Measure 3 Budget'!E31+'Measure 4 Budget'!E31</f>
        <v>365788.53</v>
      </c>
      <c r="F10" s="52">
        <f>'Measure 1 Budget'!F33+'Measure 2 Budget'!F26+'Measure 3 Budget'!F31+'Measure 4 Budget'!F31</f>
        <v>365788.53</v>
      </c>
      <c r="G10" s="52">
        <f>'Measure 1 Budget'!G33+'Measure 2 Budget'!G26+'Measure 3 Budget'!G31+'Measure 4 Budget'!G31</f>
        <v>365788.53</v>
      </c>
      <c r="H10" s="52">
        <f>'Measure 1 Budget'!H33+'Measure 2 Budget'!H26+'Measure 3 Budget'!H31+'Measure 4 Budget'!H31</f>
        <v>0</v>
      </c>
      <c r="I10" s="53"/>
      <c r="J10" s="52">
        <f t="shared" si="0"/>
        <v>1463154.12</v>
      </c>
    </row>
    <row r="11" spans="2:39" x14ac:dyDescent="0.25">
      <c r="B11" s="23"/>
      <c r="C11" s="51" t="s">
        <v>16</v>
      </c>
      <c r="D11" s="52">
        <f>'Measure 1 Budget'!D37+'Measure 2 Budget'!D30+'Measure 3 Budget'!D35+'Measure 4 Budget'!D35+'Measure 5 Budget'!D35</f>
        <v>0</v>
      </c>
      <c r="E11" s="52">
        <f>'Measure 1 Budget'!E37+'Measure 2 Budget'!E30+'Measure 3 Budget'!E35+'Measure 4 Budget'!E35</f>
        <v>0</v>
      </c>
      <c r="F11" s="52">
        <f>'Measure 1 Budget'!F37+'Measure 2 Budget'!F30+'Measure 3 Budget'!F35+'Measure 4 Budget'!F35</f>
        <v>0</v>
      </c>
      <c r="G11" s="52">
        <f>'Measure 1 Budget'!G37+'Measure 2 Budget'!G30+'Measure 3 Budget'!G35+'Measure 4 Budget'!G35</f>
        <v>0</v>
      </c>
      <c r="H11" s="52">
        <f>'Measure 1 Budget'!H37+'Measure 2 Budget'!H30+'Measure 3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Budget'!D50+'Measure 2 Budget'!D41+'Measure 3 Budget'!D50+'Measure 4 Budget'!D50+'Measure 5 Budget'!D50</f>
        <v>958533.96</v>
      </c>
      <c r="E12" s="52">
        <f>'Measure 1 Budget'!E50+'Measure 2 Budget'!E41+'Measure 3 Budget'!E50+'Measure 4 Budget'!E50</f>
        <v>626783.96</v>
      </c>
      <c r="F12" s="52">
        <f>'Measure 1 Budget'!F50+'Measure 2 Budget'!F41+'Measure 3 Budget'!F42+'Measure 4 Budget'!F41</f>
        <v>555083.68999999994</v>
      </c>
      <c r="G12" s="52">
        <f>'Measure 1 Budget'!G50+'Measure 2 Budget'!G41+'Measure 3 Budget'!G42+'Measure 4 Budget'!G41</f>
        <v>432791</v>
      </c>
      <c r="H12" s="52">
        <f>'Measure 1 Budget'!H50+'Measure 2 Budget'!H41+'Measure 3 Budget'!H42+'Measure 4 Budget'!H41</f>
        <v>0</v>
      </c>
      <c r="I12" s="53"/>
      <c r="J12" s="52">
        <f t="shared" si="0"/>
        <v>2573192.61</v>
      </c>
    </row>
    <row r="13" spans="2:39" x14ac:dyDescent="0.25">
      <c r="B13" s="23"/>
      <c r="C13" s="51" t="s">
        <v>18</v>
      </c>
      <c r="D13" s="52">
        <f>'Measure 1 Budget'!D62+'Measure 2 Budget'!D45+'Measure 3 Budget'!D50+'Measure 4 Budget'!D49+'Measure 5 Budget'!D49</f>
        <v>79365</v>
      </c>
      <c r="E13" s="52">
        <f>'Measure 1 Budget'!E62+'Measure 2 Budget'!E45+'Measure 3 Budget'!E50+'Measure 4 Budget'!E49</f>
        <v>35905.1</v>
      </c>
      <c r="F13" s="52">
        <f>'Measure 1 Budget'!F62+'Measure 2 Budget'!F45+'Measure 3 Budget'!F50+'Measure 4 Budget'!F49</f>
        <v>36458.400000000001</v>
      </c>
      <c r="G13" s="52">
        <f>'Measure 1 Budget'!G62+'Measure 2 Budget'!G45+'Measure 3 Budget'!G50+'Measure 4 Budget'!G49</f>
        <v>37027.1</v>
      </c>
      <c r="H13" s="52">
        <f>'Measure 1 Budget'!H62+'Measure 2 Budget'!H45+'Measure 3 Budget'!H50+'Measure 4 Budget'!H49</f>
        <v>0</v>
      </c>
      <c r="I13" s="53"/>
      <c r="J13" s="52">
        <f t="shared" si="0"/>
        <v>188755.6</v>
      </c>
    </row>
    <row r="14" spans="2:39" x14ac:dyDescent="0.25">
      <c r="B14" s="24"/>
      <c r="C14" s="9" t="s">
        <v>19</v>
      </c>
      <c r="D14" s="16">
        <f>D13+D12+D11+D10+D9+D8+D7</f>
        <v>1481432.29</v>
      </c>
      <c r="E14" s="16">
        <f>E13+E12+E11+E10+E9+E8+E7</f>
        <v>1107059.5899999999</v>
      </c>
      <c r="F14" s="16">
        <f>F13+F12+F11+F10+F9+F8+F7</f>
        <v>1035072.02</v>
      </c>
      <c r="G14" s="16">
        <f>G13+G12+G11+G10+G9+G8+G7</f>
        <v>889946.03</v>
      </c>
      <c r="H14" s="16">
        <f>H13+H12+H11+H10+H9+H8+H7</f>
        <v>0</v>
      </c>
      <c r="J14" s="16">
        <f t="shared" si="0"/>
        <v>4513509.93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Budget'!D68+'Measure 2 Budget'!D51+'Measure 3 Budget'!D56+'Measure 4 Budget'!D55+'Measure 5 Budget'!D55</f>
        <v>61791.479667000007</v>
      </c>
      <c r="E16" s="59">
        <f>'Measure 1 Budget'!E68+'Measure 2 Budget'!E51+'Measure 3 Budget'!E56+'Measure 4 Budget'!E55</f>
        <v>44225.183547000001</v>
      </c>
      <c r="F16" s="59">
        <f>'Measure 1 Budget'!F68+'Measure 2 Budget'!F51+'Measure 3 Budget'!F56+'Measure 4 Budget'!F55</f>
        <v>44141.167647000002</v>
      </c>
      <c r="G16" s="59">
        <f>'Measure 1 Budget'!G68+'Measure 2 Budget'!G51+'Measure 3 Budget'!G56+'Measure 4 Budget'!G55</f>
        <v>41803.307847000004</v>
      </c>
      <c r="H16" s="59">
        <f>'Measure 1 Budget'!H68+'Measure 2 Budget'!H51+'Measure 3 Budget'!H56+'Measure 4 Budget'!H55</f>
        <v>0</v>
      </c>
      <c r="J16" s="77">
        <f>SUM(D16:H16)</f>
        <v>191961.13870800001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1543223.769667</v>
      </c>
      <c r="E18" s="54">
        <f>E14+E16</f>
        <v>1151284.7735469998</v>
      </c>
      <c r="F18" s="54">
        <f>F14+F16</f>
        <v>1079213.187647</v>
      </c>
      <c r="G18" s="54">
        <f>G14+G16</f>
        <v>931749.33784699999</v>
      </c>
      <c r="H18" s="54">
        <f>H14+H16</f>
        <v>0</v>
      </c>
      <c r="I18" s="55"/>
      <c r="J18" s="70">
        <f>J14+J16</f>
        <v>4705471.0687079998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82"/>
      <c r="F21" s="82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83" t="s">
        <v>27</v>
      </c>
      <c r="F22" s="83"/>
      <c r="H22"/>
      <c r="I22"/>
    </row>
    <row r="23" spans="2:10" ht="15" customHeight="1" x14ac:dyDescent="0.25">
      <c r="B23" s="51">
        <v>1</v>
      </c>
      <c r="C23" s="57" t="s">
        <v>84</v>
      </c>
      <c r="D23" s="58">
        <f>'Measure 1 Budget'!J70</f>
        <v>4107707.7513880003</v>
      </c>
      <c r="E23" s="81">
        <f>D23/D$29</f>
        <v>0.87296419240674861</v>
      </c>
      <c r="F23" s="81"/>
      <c r="H23"/>
      <c r="I23"/>
    </row>
    <row r="24" spans="2:10" ht="15" customHeight="1" x14ac:dyDescent="0.25">
      <c r="B24" s="51">
        <v>2</v>
      </c>
      <c r="C24" s="52" t="s">
        <v>83</v>
      </c>
      <c r="D24" s="58">
        <f>'Measure 2 Budget'!J53</f>
        <v>597763.31732000003</v>
      </c>
      <c r="E24" s="81">
        <f t="shared" ref="E24:E27" si="1">D24/D$29</f>
        <v>0.12703580759325128</v>
      </c>
      <c r="F24" s="81"/>
      <c r="H24"/>
      <c r="I24"/>
    </row>
    <row r="25" spans="2:10" ht="15" customHeight="1" x14ac:dyDescent="0.25">
      <c r="B25" s="51">
        <v>3</v>
      </c>
      <c r="C25" s="52" t="s">
        <v>28</v>
      </c>
      <c r="D25" s="58">
        <f>'Measure 3 Budget'!J58</f>
        <v>0</v>
      </c>
      <c r="E25" s="81">
        <f t="shared" si="1"/>
        <v>0</v>
      </c>
      <c r="F25" s="81"/>
      <c r="H25"/>
      <c r="I25"/>
    </row>
    <row r="26" spans="2:10" ht="15" customHeight="1" x14ac:dyDescent="0.25">
      <c r="B26" s="51">
        <v>4</v>
      </c>
      <c r="C26" s="52" t="s">
        <v>29</v>
      </c>
      <c r="D26" s="58">
        <f>'Measure 4 Budget'!J57</f>
        <v>0</v>
      </c>
      <c r="E26" s="81">
        <f t="shared" si="1"/>
        <v>0</v>
      </c>
      <c r="F26" s="81"/>
      <c r="H26"/>
      <c r="I26"/>
    </row>
    <row r="27" spans="2:10" ht="15" customHeight="1" x14ac:dyDescent="0.25">
      <c r="B27" s="51">
        <v>5</v>
      </c>
      <c r="C27" s="52" t="s">
        <v>30</v>
      </c>
      <c r="D27" s="58">
        <v>0</v>
      </c>
      <c r="E27" s="81">
        <f t="shared" si="1"/>
        <v>0</v>
      </c>
      <c r="F27" s="81"/>
      <c r="H27"/>
      <c r="I27"/>
    </row>
    <row r="28" spans="2:10" ht="15" customHeight="1" x14ac:dyDescent="0.25">
      <c r="B28" s="51"/>
      <c r="C28" s="52"/>
      <c r="D28" s="58"/>
      <c r="E28" s="81"/>
      <c r="F28" s="81"/>
      <c r="H28"/>
      <c r="I28"/>
    </row>
    <row r="29" spans="2:10" ht="15" customHeight="1" x14ac:dyDescent="0.25">
      <c r="B29" s="51" t="s">
        <v>31</v>
      </c>
      <c r="C29" s="52"/>
      <c r="D29" s="58">
        <f>SUM(D23:D28)</f>
        <v>4705471.0687080007</v>
      </c>
      <c r="E29" s="81">
        <f t="shared" ref="E29" si="2">SUM(E23:E28)</f>
        <v>0.99999999999999989</v>
      </c>
      <c r="F29" s="81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5"/>
  <sheetViews>
    <sheetView showGridLines="0" topLeftCell="A3" zoomScale="85" zoomScaleNormal="85" workbookViewId="0">
      <selection activeCell="A50" sqref="A50:XFD50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80</v>
      </c>
      <c r="D8" s="15">
        <v>37634</v>
      </c>
      <c r="E8" s="15">
        <v>37634</v>
      </c>
      <c r="F8" s="15">
        <v>37634</v>
      </c>
      <c r="G8" s="15">
        <v>37634</v>
      </c>
      <c r="H8" s="15"/>
      <c r="I8" s="35"/>
      <c r="J8" s="15">
        <f>SUM(D8:H8)</f>
        <v>150536</v>
      </c>
    </row>
    <row r="9" spans="2:39" x14ac:dyDescent="0.25">
      <c r="B9" s="23"/>
      <c r="C9" s="25" t="s">
        <v>81</v>
      </c>
      <c r="D9" s="15">
        <v>3954</v>
      </c>
      <c r="E9" s="15">
        <v>3954</v>
      </c>
      <c r="F9" s="15">
        <v>3954</v>
      </c>
      <c r="G9" s="15">
        <v>3954</v>
      </c>
      <c r="H9" s="15"/>
      <c r="J9" s="15">
        <f>SUM(D9:H9)</f>
        <v>15816</v>
      </c>
    </row>
    <row r="10" spans="2:39" x14ac:dyDescent="0.25">
      <c r="B10" s="23"/>
      <c r="C10" s="27" t="s">
        <v>82</v>
      </c>
      <c r="D10" s="15">
        <v>8708</v>
      </c>
      <c r="E10" s="11">
        <v>8708</v>
      </c>
      <c r="F10" s="11">
        <v>8708</v>
      </c>
      <c r="G10" s="11">
        <v>8708</v>
      </c>
      <c r="H10" s="11"/>
      <c r="J10" s="15">
        <f>SUM(D10:H10)</f>
        <v>34832</v>
      </c>
    </row>
    <row r="11" spans="2:39" x14ac:dyDescent="0.25">
      <c r="B11" s="23"/>
      <c r="C11" s="9" t="s">
        <v>12</v>
      </c>
      <c r="D11" s="16">
        <f>SUM(D8:D10)</f>
        <v>50296</v>
      </c>
      <c r="E11" s="16">
        <f t="shared" ref="E11:J11" si="0">SUM(E8:E10)</f>
        <v>50296</v>
      </c>
      <c r="F11" s="16">
        <f t="shared" si="0"/>
        <v>50296</v>
      </c>
      <c r="G11" s="16">
        <f t="shared" si="0"/>
        <v>50296</v>
      </c>
      <c r="H11" s="16">
        <f t="shared" si="0"/>
        <v>0</v>
      </c>
      <c r="J11" s="16">
        <f t="shared" si="0"/>
        <v>201184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80</v>
      </c>
      <c r="D13" s="15">
        <v>1771</v>
      </c>
      <c r="E13" s="15">
        <v>1771</v>
      </c>
      <c r="F13" s="15">
        <v>1771</v>
      </c>
      <c r="G13" s="15">
        <v>1771</v>
      </c>
      <c r="H13" s="15"/>
      <c r="J13" s="15">
        <f>SUM(D13:H13)</f>
        <v>7084</v>
      </c>
    </row>
    <row r="14" spans="2:39" x14ac:dyDescent="0.25">
      <c r="B14" s="23"/>
      <c r="C14" s="25" t="s">
        <v>81</v>
      </c>
      <c r="D14" s="15">
        <v>186</v>
      </c>
      <c r="E14" s="15">
        <v>186</v>
      </c>
      <c r="F14" s="15">
        <v>186</v>
      </c>
      <c r="G14" s="15">
        <v>186</v>
      </c>
      <c r="H14" s="15"/>
      <c r="J14" s="15">
        <f t="shared" ref="J14:J15" si="1">SUM(D14:H14)</f>
        <v>744</v>
      </c>
    </row>
    <row r="15" spans="2:39" x14ac:dyDescent="0.25">
      <c r="B15" s="23"/>
      <c r="C15" s="10" t="s">
        <v>82</v>
      </c>
      <c r="D15" s="15">
        <v>410</v>
      </c>
      <c r="E15" s="11">
        <v>410</v>
      </c>
      <c r="F15" s="11">
        <v>410</v>
      </c>
      <c r="G15" s="11">
        <v>410</v>
      </c>
      <c r="H15" s="11"/>
      <c r="J15" s="15">
        <f t="shared" si="1"/>
        <v>1640</v>
      </c>
    </row>
    <row r="16" spans="2:39" x14ac:dyDescent="0.25">
      <c r="B16" s="23"/>
      <c r="C16" s="9" t="s">
        <v>13</v>
      </c>
      <c r="D16" s="16">
        <f>SUM(D13:D15)</f>
        <v>2367</v>
      </c>
      <c r="E16" s="16">
        <f t="shared" ref="E16:J16" si="2">SUM(E13:E15)</f>
        <v>2367</v>
      </c>
      <c r="F16" s="16">
        <f t="shared" si="2"/>
        <v>2367</v>
      </c>
      <c r="G16" s="16">
        <f t="shared" si="2"/>
        <v>2367</v>
      </c>
      <c r="H16" s="16">
        <f t="shared" si="2"/>
        <v>0</v>
      </c>
      <c r="J16" s="16">
        <f t="shared" si="2"/>
        <v>9468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9" t="s">
        <v>88</v>
      </c>
      <c r="D18" s="15"/>
      <c r="E18" s="11">
        <v>838</v>
      </c>
      <c r="F18" s="11">
        <v>838.4</v>
      </c>
      <c r="G18" s="11">
        <v>838.4</v>
      </c>
      <c r="H18" s="11"/>
      <c r="J18" s="15">
        <f>SUM(D18:H18)</f>
        <v>2514.8000000000002</v>
      </c>
    </row>
    <row r="19" spans="2:10" x14ac:dyDescent="0.25">
      <c r="B19" s="23"/>
      <c r="C19" s="29" t="s">
        <v>89</v>
      </c>
      <c r="D19" s="15"/>
      <c r="E19" s="15">
        <v>838</v>
      </c>
      <c r="F19" s="15">
        <v>838</v>
      </c>
      <c r="G19" s="15">
        <v>838</v>
      </c>
      <c r="H19" s="15"/>
      <c r="I19" s="35"/>
      <c r="J19" s="15">
        <f>SUM(D19:H19)</f>
        <v>2514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>SUM(E18:E25)</f>
        <v>1676</v>
      </c>
      <c r="F26" s="16">
        <f>SUM(F18:F25)</f>
        <v>1676.4</v>
      </c>
      <c r="G26" s="16">
        <f>SUM(G18:G25)</f>
        <v>1676.4</v>
      </c>
      <c r="H26" s="16">
        <f t="shared" ref="H26" si="4">SUM(H19:H25)</f>
        <v>0</v>
      </c>
      <c r="J26" s="16">
        <f>SUM(J18:J25)</f>
        <v>5028.8</v>
      </c>
    </row>
    <row r="27" spans="2:10" x14ac:dyDescent="0.25">
      <c r="B27" s="23"/>
      <c r="C27" s="14" t="s">
        <v>105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14" t="s">
        <v>88</v>
      </c>
      <c r="D28" s="15">
        <v>144328.6</v>
      </c>
      <c r="E28" s="79">
        <v>144328.6</v>
      </c>
      <c r="F28" s="79">
        <v>144328.6</v>
      </c>
      <c r="G28" s="79">
        <v>144328.6</v>
      </c>
      <c r="H28" s="10"/>
      <c r="J28" s="15">
        <f>SUM(D28:H28)</f>
        <v>577314.4</v>
      </c>
    </row>
    <row r="29" spans="2:10" x14ac:dyDescent="0.25">
      <c r="B29" s="23"/>
      <c r="C29" s="14" t="s">
        <v>89</v>
      </c>
      <c r="D29" s="15">
        <v>92695.83</v>
      </c>
      <c r="E29" s="79">
        <v>92695.83</v>
      </c>
      <c r="F29" s="79">
        <v>92695.83</v>
      </c>
      <c r="G29" s="79">
        <v>92695.83</v>
      </c>
      <c r="H29" s="10"/>
      <c r="J29" s="15">
        <f>SUM(D29:H29)</f>
        <v>370783.32</v>
      </c>
    </row>
    <row r="30" spans="2:10" x14ac:dyDescent="0.25">
      <c r="B30" s="23"/>
      <c r="C30" s="14" t="s">
        <v>90</v>
      </c>
      <c r="D30" s="15">
        <v>128764.1</v>
      </c>
      <c r="E30" s="79">
        <v>128764.1</v>
      </c>
      <c r="F30" s="79">
        <v>128764.1</v>
      </c>
      <c r="G30" s="79">
        <v>128764.1</v>
      </c>
      <c r="H30" s="10"/>
      <c r="J30" s="15">
        <f>SUM(D30:H30)</f>
        <v>515056.4</v>
      </c>
    </row>
    <row r="31" spans="2:10" x14ac:dyDescent="0.25">
      <c r="B31" s="23"/>
      <c r="C31" s="25" t="s">
        <v>38</v>
      </c>
      <c r="D31" s="15"/>
      <c r="E31" s="10"/>
      <c r="F31" s="10">
        <v>0</v>
      </c>
      <c r="G31" s="10">
        <v>0</v>
      </c>
      <c r="H31" s="10"/>
      <c r="J31" s="15">
        <f>SUM(D31:H31)</f>
        <v>0</v>
      </c>
    </row>
    <row r="32" spans="2:10" x14ac:dyDescent="0.25">
      <c r="B32" s="23" t="s">
        <v>38</v>
      </c>
      <c r="C32" s="28" t="s">
        <v>38</v>
      </c>
      <c r="D32" s="13"/>
      <c r="E32" s="10"/>
      <c r="F32" s="10" t="s">
        <v>38</v>
      </c>
      <c r="G32" s="10" t="s">
        <v>38</v>
      </c>
      <c r="H32" s="10"/>
      <c r="J32" s="15">
        <f t="shared" ref="J32:J63" si="5">SUM(D32:H32)</f>
        <v>0</v>
      </c>
    </row>
    <row r="33" spans="2:10" x14ac:dyDescent="0.25">
      <c r="B33" s="23"/>
      <c r="C33" s="9" t="s">
        <v>15</v>
      </c>
      <c r="D33" s="12">
        <f>SUM(D28:D32)</f>
        <v>365788.53</v>
      </c>
      <c r="E33" s="12">
        <f t="shared" ref="E33:G33" si="6">SUM(E28:E32)</f>
        <v>365788.53</v>
      </c>
      <c r="F33" s="12">
        <f t="shared" si="6"/>
        <v>365788.53</v>
      </c>
      <c r="G33" s="12">
        <f t="shared" si="6"/>
        <v>365788.53</v>
      </c>
      <c r="H33" s="12">
        <f t="shared" ref="H33" si="7">SUM(H31:H32)</f>
        <v>0</v>
      </c>
      <c r="J33" s="16">
        <f>SUM(J28:J32)</f>
        <v>1463154.12</v>
      </c>
    </row>
    <row r="34" spans="2:10" x14ac:dyDescent="0.25">
      <c r="B34" s="23"/>
      <c r="C34" s="14" t="s">
        <v>39</v>
      </c>
      <c r="D34" s="13" t="s">
        <v>34</v>
      </c>
      <c r="E34" s="10"/>
      <c r="F34" s="10"/>
      <c r="G34" s="10"/>
      <c r="H34" s="10"/>
      <c r="J34" s="15"/>
    </row>
    <row r="35" spans="2:10" x14ac:dyDescent="0.25">
      <c r="B35" s="23"/>
      <c r="C35" s="25"/>
      <c r="D35" s="15"/>
      <c r="E35" s="15"/>
      <c r="F35" s="15"/>
      <c r="G35" s="15"/>
      <c r="H35" s="15"/>
      <c r="I35" s="35"/>
      <c r="J35" s="15">
        <f t="shared" si="5"/>
        <v>0</v>
      </c>
    </row>
    <row r="36" spans="2:10" x14ac:dyDescent="0.25">
      <c r="B36" s="23"/>
      <c r="C36" s="25"/>
      <c r="D36" s="15"/>
      <c r="E36" s="11"/>
      <c r="F36" s="11"/>
      <c r="G36" s="11"/>
      <c r="H36" s="11"/>
      <c r="J36" s="15">
        <f t="shared" si="5"/>
        <v>0</v>
      </c>
    </row>
    <row r="37" spans="2:10" x14ac:dyDescent="0.25">
      <c r="B37" s="23"/>
      <c r="C37" s="9" t="s">
        <v>16</v>
      </c>
      <c r="D37" s="16">
        <f>SUM(D35:D36)</f>
        <v>0</v>
      </c>
      <c r="E37" s="16">
        <f t="shared" ref="E37:H37" si="8">SUM(E35:E36)</f>
        <v>0</v>
      </c>
      <c r="F37" s="16">
        <f t="shared" si="8"/>
        <v>0</v>
      </c>
      <c r="G37" s="16">
        <f t="shared" si="8"/>
        <v>0</v>
      </c>
      <c r="H37" s="16">
        <f t="shared" si="8"/>
        <v>0</v>
      </c>
      <c r="J37" s="16">
        <f>SUM(J35:J36)</f>
        <v>0</v>
      </c>
    </row>
    <row r="38" spans="2:10" x14ac:dyDescent="0.25">
      <c r="B38" s="23"/>
      <c r="C38" s="14" t="s">
        <v>40</v>
      </c>
      <c r="D38" s="13" t="s">
        <v>34</v>
      </c>
      <c r="E38" s="10"/>
      <c r="F38" s="10"/>
      <c r="G38" s="10"/>
      <c r="H38" s="10"/>
      <c r="J38" s="15"/>
    </row>
    <row r="39" spans="2:10" x14ac:dyDescent="0.25">
      <c r="B39" s="23"/>
      <c r="C39" s="14" t="s">
        <v>92</v>
      </c>
      <c r="D39" s="72">
        <v>151698</v>
      </c>
      <c r="E39" s="72">
        <v>151698</v>
      </c>
      <c r="F39" s="72">
        <v>151698</v>
      </c>
      <c r="G39" s="72">
        <v>151698</v>
      </c>
      <c r="H39" s="10"/>
      <c r="J39" s="15">
        <f t="shared" si="5"/>
        <v>606792</v>
      </c>
    </row>
    <row r="40" spans="2:10" x14ac:dyDescent="0.25">
      <c r="B40" s="23"/>
      <c r="C40" s="14" t="s">
        <v>93</v>
      </c>
      <c r="D40" s="44">
        <v>112358.5</v>
      </c>
      <c r="E40" s="44">
        <v>112358.5</v>
      </c>
      <c r="F40" s="44">
        <v>112358.5</v>
      </c>
      <c r="G40" s="44">
        <v>112358.5</v>
      </c>
      <c r="H40" s="10"/>
      <c r="J40" s="15">
        <f t="shared" si="5"/>
        <v>449434</v>
      </c>
    </row>
    <row r="41" spans="2:10" x14ac:dyDescent="0.25">
      <c r="B41" s="23"/>
      <c r="C41" s="25" t="s">
        <v>95</v>
      </c>
      <c r="D41" s="15">
        <v>168734.5</v>
      </c>
      <c r="E41" s="15">
        <v>168734.5</v>
      </c>
      <c r="F41" s="15">
        <v>168734.5</v>
      </c>
      <c r="G41" s="15">
        <v>168734.5</v>
      </c>
      <c r="H41" s="15"/>
      <c r="I41" s="35"/>
      <c r="J41" s="15">
        <f t="shared" si="5"/>
        <v>674938</v>
      </c>
    </row>
    <row r="42" spans="2:10" ht="45" x14ac:dyDescent="0.25">
      <c r="B42" s="23"/>
      <c r="C42" s="73" t="s">
        <v>99</v>
      </c>
      <c r="D42" s="15">
        <v>39706</v>
      </c>
      <c r="E42" s="15"/>
      <c r="F42" s="15"/>
      <c r="G42" s="15"/>
      <c r="H42" s="15"/>
      <c r="I42" s="35"/>
      <c r="J42" s="15">
        <f t="shared" ref="J42:J48" si="9">SUM(D42:H42)</f>
        <v>39706</v>
      </c>
    </row>
    <row r="43" spans="2:10" x14ac:dyDescent="0.25">
      <c r="B43" s="23"/>
      <c r="C43" s="25" t="s">
        <v>96</v>
      </c>
      <c r="D43" s="15">
        <v>49633</v>
      </c>
      <c r="E43" s="15"/>
      <c r="F43" s="15"/>
      <c r="G43" s="15"/>
      <c r="H43" s="15"/>
      <c r="I43" s="35"/>
      <c r="J43" s="15">
        <f t="shared" si="9"/>
        <v>49633</v>
      </c>
    </row>
    <row r="44" spans="2:10" ht="45" x14ac:dyDescent="0.25">
      <c r="B44" s="23"/>
      <c r="C44" s="25" t="s">
        <v>100</v>
      </c>
      <c r="D44" s="15">
        <v>29406</v>
      </c>
      <c r="E44" s="15">
        <v>0</v>
      </c>
      <c r="F44" s="15"/>
      <c r="G44" s="15"/>
      <c r="H44" s="15"/>
      <c r="I44" s="35"/>
      <c r="J44" s="15">
        <f t="shared" si="9"/>
        <v>29406</v>
      </c>
    </row>
    <row r="45" spans="2:10" x14ac:dyDescent="0.25">
      <c r="B45" s="23"/>
      <c r="C45" s="25" t="s">
        <v>97</v>
      </c>
      <c r="D45" s="15">
        <v>36762</v>
      </c>
      <c r="E45" s="15"/>
      <c r="F45" s="15"/>
      <c r="G45" s="15"/>
      <c r="H45" s="15"/>
      <c r="I45" s="35"/>
      <c r="J45" s="15">
        <f t="shared" si="9"/>
        <v>36762</v>
      </c>
    </row>
    <row r="46" spans="2:10" x14ac:dyDescent="0.25">
      <c r="B46" s="23"/>
      <c r="C46" s="25" t="s">
        <v>98</v>
      </c>
      <c r="D46" s="15">
        <v>77894</v>
      </c>
      <c r="E46" s="15"/>
      <c r="F46" s="15"/>
      <c r="G46" s="15"/>
      <c r="H46" s="15"/>
      <c r="I46" s="35"/>
      <c r="J46" s="15">
        <f t="shared" si="9"/>
        <v>77894</v>
      </c>
    </row>
    <row r="47" spans="2:10" ht="45" x14ac:dyDescent="0.25">
      <c r="B47" s="23"/>
      <c r="C47" s="73" t="s">
        <v>101</v>
      </c>
      <c r="D47" s="15">
        <v>22958</v>
      </c>
      <c r="E47" s="15"/>
      <c r="F47" s="15"/>
      <c r="G47" s="15"/>
      <c r="H47" s="15"/>
      <c r="I47" s="35"/>
      <c r="J47" s="15">
        <f t="shared" si="9"/>
        <v>22958</v>
      </c>
    </row>
    <row r="48" spans="2:10" x14ac:dyDescent="0.25">
      <c r="B48" s="23"/>
      <c r="C48" s="25" t="s">
        <v>102</v>
      </c>
      <c r="D48" s="15">
        <v>57395</v>
      </c>
      <c r="E48" s="15"/>
      <c r="F48" s="15"/>
      <c r="G48" s="15"/>
      <c r="H48" s="15"/>
      <c r="I48" s="35"/>
      <c r="J48" s="15">
        <f t="shared" si="9"/>
        <v>57395</v>
      </c>
    </row>
    <row r="49" spans="2:10" x14ac:dyDescent="0.25">
      <c r="B49" s="23"/>
      <c r="C49" s="25" t="s">
        <v>103</v>
      </c>
      <c r="D49" s="15">
        <v>17996</v>
      </c>
      <c r="E49" s="11"/>
      <c r="F49" s="11"/>
      <c r="G49" s="11"/>
      <c r="H49" s="11"/>
      <c r="J49" s="15">
        <f t="shared" si="5"/>
        <v>17996</v>
      </c>
    </row>
    <row r="50" spans="2:10" x14ac:dyDescent="0.25">
      <c r="B50" s="23"/>
      <c r="C50" s="9" t="s">
        <v>17</v>
      </c>
      <c r="D50" s="16">
        <f>SUM(D39:D49)</f>
        <v>764541</v>
      </c>
      <c r="E50" s="16">
        <f>SUM(E39:E49)</f>
        <v>432791</v>
      </c>
      <c r="F50" s="16">
        <f>SUM(F39:F49)</f>
        <v>432791</v>
      </c>
      <c r="G50" s="16">
        <f>SUM(G39:G49)</f>
        <v>432791</v>
      </c>
      <c r="H50" s="16">
        <f>SUM(H41:H49)</f>
        <v>0</v>
      </c>
      <c r="J50" s="16">
        <f>SUM(J39:J49)</f>
        <v>2062914</v>
      </c>
    </row>
    <row r="51" spans="2:10" x14ac:dyDescent="0.25">
      <c r="B51" s="23"/>
      <c r="C51" s="14" t="s">
        <v>78</v>
      </c>
      <c r="D51" s="13" t="s">
        <v>34</v>
      </c>
      <c r="E51" s="10"/>
      <c r="F51" s="10"/>
      <c r="G51" s="10"/>
      <c r="H51" s="10"/>
      <c r="J51" s="15"/>
    </row>
    <row r="52" spans="2:10" ht="30" x14ac:dyDescent="0.25">
      <c r="B52" s="23"/>
      <c r="C52" s="25" t="s">
        <v>79</v>
      </c>
      <c r="D52" s="15">
        <v>79365</v>
      </c>
      <c r="E52" s="44">
        <v>35905.1</v>
      </c>
      <c r="F52" s="44">
        <v>36458.400000000001</v>
      </c>
      <c r="G52" s="44">
        <v>37027.1</v>
      </c>
      <c r="H52" s="44"/>
      <c r="J52" s="15">
        <f t="shared" si="5"/>
        <v>188755.6</v>
      </c>
    </row>
    <row r="53" spans="2:10" ht="31.5" customHeight="1" x14ac:dyDescent="0.25">
      <c r="B53" s="23"/>
      <c r="C53" s="73"/>
      <c r="D53" s="15"/>
      <c r="E53" s="44"/>
      <c r="F53" s="44"/>
      <c r="G53" s="44"/>
      <c r="H53" s="44"/>
      <c r="J53" s="15"/>
    </row>
    <row r="54" spans="2:10" x14ac:dyDescent="0.25">
      <c r="B54" s="23"/>
      <c r="C54" s="25"/>
      <c r="D54" s="15"/>
      <c r="E54" s="44"/>
      <c r="F54" s="44"/>
      <c r="G54" s="44"/>
      <c r="H54" s="44"/>
      <c r="J54" s="15"/>
    </row>
    <row r="55" spans="2:10" ht="33.75" customHeight="1" x14ac:dyDescent="0.25">
      <c r="B55" s="23"/>
      <c r="C55" s="25"/>
      <c r="D55" s="15"/>
      <c r="E55" s="44"/>
      <c r="F55" s="44"/>
      <c r="G55" s="44"/>
      <c r="H55" s="44"/>
      <c r="J55" s="15"/>
    </row>
    <row r="56" spans="2:10" x14ac:dyDescent="0.25">
      <c r="B56" s="23"/>
      <c r="C56" s="25"/>
      <c r="D56" s="15"/>
      <c r="E56" s="44"/>
      <c r="F56" s="44"/>
      <c r="G56" s="44"/>
      <c r="H56" s="44"/>
      <c r="J56" s="15"/>
    </row>
    <row r="57" spans="2:10" x14ac:dyDescent="0.25">
      <c r="B57" s="23"/>
      <c r="C57" s="25"/>
      <c r="D57" s="15"/>
      <c r="E57" s="44"/>
      <c r="F57" s="44"/>
      <c r="G57" s="44"/>
      <c r="H57" s="44"/>
      <c r="J57" s="15"/>
    </row>
    <row r="58" spans="2:10" ht="31.5" customHeight="1" x14ac:dyDescent="0.25">
      <c r="B58" s="23"/>
      <c r="C58" s="73"/>
      <c r="D58" s="15"/>
      <c r="E58" s="44"/>
      <c r="F58" s="44"/>
      <c r="G58" s="44"/>
      <c r="H58" s="44"/>
      <c r="J58" s="15"/>
    </row>
    <row r="59" spans="2:10" x14ac:dyDescent="0.25">
      <c r="B59" s="23"/>
      <c r="C59" s="25"/>
      <c r="D59" s="15"/>
      <c r="E59" s="60"/>
      <c r="F59" s="60"/>
      <c r="G59" s="60"/>
      <c r="H59" s="60"/>
      <c r="J59" s="15"/>
    </row>
    <row r="60" spans="2:10" x14ac:dyDescent="0.25">
      <c r="B60" s="23"/>
      <c r="C60" s="25"/>
      <c r="D60" s="15"/>
      <c r="E60" s="11"/>
      <c r="F60" s="11"/>
      <c r="G60" s="11"/>
      <c r="H60" s="11"/>
      <c r="J60" s="15"/>
    </row>
    <row r="61" spans="2:10" x14ac:dyDescent="0.25">
      <c r="B61" s="23"/>
      <c r="C61" s="10"/>
      <c r="D61" s="15"/>
      <c r="E61" s="11"/>
      <c r="F61" s="11"/>
      <c r="G61" s="11"/>
      <c r="H61" s="11"/>
      <c r="J61" s="15"/>
    </row>
    <row r="62" spans="2:10" x14ac:dyDescent="0.25">
      <c r="B62" s="24"/>
      <c r="C62" s="9" t="s">
        <v>18</v>
      </c>
      <c r="D62" s="16">
        <f>SUM(D52:D60)</f>
        <v>79365</v>
      </c>
      <c r="E62" s="16">
        <f>SUM(E52:E60)</f>
        <v>35905.1</v>
      </c>
      <c r="F62" s="16">
        <f>SUM(F52:F60)</f>
        <v>36458.400000000001</v>
      </c>
      <c r="G62" s="16">
        <f>SUM(G52:G60)</f>
        <v>37027.1</v>
      </c>
      <c r="H62" s="16">
        <f>SUM(H52:H60)</f>
        <v>0</v>
      </c>
      <c r="J62" s="16">
        <f>SUM(J52:J60)</f>
        <v>188755.6</v>
      </c>
    </row>
    <row r="63" spans="2:10" x14ac:dyDescent="0.25">
      <c r="B63" s="24"/>
      <c r="C63" s="9" t="s">
        <v>19</v>
      </c>
      <c r="D63" s="16">
        <f>SUM(D62,D50,D37,D33,D26,D16,D11)</f>
        <v>1262357.53</v>
      </c>
      <c r="E63" s="16">
        <f>SUM(E62,E50,E37,E33,E26,E16,E11)</f>
        <v>888823.63</v>
      </c>
      <c r="F63" s="16">
        <f>SUM(F62,F50,F37,F33,F26,F16,F11)</f>
        <v>889377.33000000007</v>
      </c>
      <c r="G63" s="16">
        <f>SUM(G62,G50,G37,G33,G26,G16,G11)</f>
        <v>889946.03</v>
      </c>
      <c r="H63" s="16">
        <f>SUM(H62,H50,H37,H33,H26,H16,H11)</f>
        <v>0</v>
      </c>
      <c r="J63" s="16">
        <f t="shared" si="5"/>
        <v>3930504.5200000005</v>
      </c>
    </row>
    <row r="64" spans="2:10" x14ac:dyDescent="0.25">
      <c r="B64" s="6"/>
      <c r="D64"/>
      <c r="E64"/>
      <c r="H64"/>
      <c r="I64"/>
      <c r="J64" t="s">
        <v>20</v>
      </c>
    </row>
    <row r="65" spans="2:10" ht="30" x14ac:dyDescent="0.25">
      <c r="B65" s="71" t="s">
        <v>42</v>
      </c>
      <c r="C65" s="17" t="s">
        <v>42</v>
      </c>
      <c r="D65" s="18"/>
      <c r="E65" s="18"/>
      <c r="F65" s="18"/>
      <c r="G65" s="18"/>
      <c r="H65" s="18"/>
      <c r="I65"/>
      <c r="J65" s="18" t="s">
        <v>20</v>
      </c>
    </row>
    <row r="66" spans="2:10" ht="30" x14ac:dyDescent="0.25">
      <c r="B66" s="23"/>
      <c r="C66" s="25" t="s">
        <v>91</v>
      </c>
      <c r="D66" s="78">
        <f>9.99%*(D11+D16+D33+25000+25000+25000+25000)</f>
        <v>51793.307847000004</v>
      </c>
      <c r="E66" s="78">
        <f>9.99%*(E11+E16+E33)</f>
        <v>41803.307847000004</v>
      </c>
      <c r="F66" s="78">
        <f>9.99%*(F11+F16+F33)</f>
        <v>41803.307847000004</v>
      </c>
      <c r="G66" s="78">
        <f>9.99%*(G11+G16+G33)</f>
        <v>41803.307847000004</v>
      </c>
      <c r="H66" s="10"/>
      <c r="J66" s="15">
        <f>SUM(D66:H66)</f>
        <v>177203.23138800001</v>
      </c>
    </row>
    <row r="67" spans="2:10" x14ac:dyDescent="0.25">
      <c r="B67" s="23"/>
      <c r="C67" s="25"/>
      <c r="D67" s="13"/>
      <c r="E67" s="10"/>
      <c r="F67" s="10"/>
      <c r="G67" s="10"/>
      <c r="H67" s="10"/>
      <c r="J67" s="15">
        <f t="shared" ref="J67" si="10">SUM(D67:H67)</f>
        <v>0</v>
      </c>
    </row>
    <row r="68" spans="2:10" x14ac:dyDescent="0.25">
      <c r="B68" s="24"/>
      <c r="C68" s="9" t="s">
        <v>21</v>
      </c>
      <c r="D68" s="16">
        <f>SUM(D66:D67)</f>
        <v>51793.307847000004</v>
      </c>
      <c r="E68" s="16">
        <f t="shared" ref="E68:H68" si="11">SUM(E66:E67)</f>
        <v>41803.307847000004</v>
      </c>
      <c r="F68" s="16">
        <f t="shared" si="11"/>
        <v>41803.307847000004</v>
      </c>
      <c r="G68" s="16">
        <f t="shared" si="11"/>
        <v>41803.307847000004</v>
      </c>
      <c r="H68" s="16">
        <f t="shared" si="11"/>
        <v>0</v>
      </c>
      <c r="J68" s="16">
        <f>SUM(J66:J67)</f>
        <v>177203.23138800001</v>
      </c>
    </row>
    <row r="69" spans="2:10" ht="15.75" thickBot="1" x14ac:dyDescent="0.3">
      <c r="B69" s="6"/>
      <c r="D69"/>
      <c r="E69"/>
      <c r="H69"/>
      <c r="I69"/>
      <c r="J69" t="s">
        <v>20</v>
      </c>
    </row>
    <row r="70" spans="2:10" s="1" customFormat="1" ht="30.75" thickBot="1" x14ac:dyDescent="0.3">
      <c r="B70" s="19" t="s">
        <v>22</v>
      </c>
      <c r="C70" s="19"/>
      <c r="D70" s="20">
        <f>SUM(D68,D63)</f>
        <v>1314150.837847</v>
      </c>
      <c r="E70" s="20">
        <f t="shared" ref="E70:J70" si="12">SUM(E68,E63)</f>
        <v>930626.93784699996</v>
      </c>
      <c r="F70" s="20">
        <f t="shared" si="12"/>
        <v>931180.63784700003</v>
      </c>
      <c r="G70" s="20">
        <f t="shared" si="12"/>
        <v>931749.33784699999</v>
      </c>
      <c r="H70" s="20">
        <f t="shared" si="12"/>
        <v>0</v>
      </c>
      <c r="I70" s="7"/>
      <c r="J70" s="20">
        <f t="shared" si="12"/>
        <v>4107707.7513880003</v>
      </c>
    </row>
    <row r="71" spans="2:10" x14ac:dyDescent="0.25">
      <c r="B71" s="6"/>
    </row>
    <row r="72" spans="2:10" x14ac:dyDescent="0.25">
      <c r="B72" s="6"/>
    </row>
    <row r="73" spans="2:10" x14ac:dyDescent="0.25">
      <c r="B73" s="6"/>
    </row>
    <row r="74" spans="2:10" x14ac:dyDescent="0.25">
      <c r="B74" s="6"/>
    </row>
    <row r="75" spans="2:10" x14ac:dyDescent="0.25">
      <c r="B75" s="6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</sheetData>
  <pageMargins left="0.7" right="0.7" top="0.75" bottom="0.75" header="0.3" footer="0.3"/>
  <pageSetup scale="97" fitToHeight="0" orientation="landscape" r:id="rId1"/>
  <ignoredErrors>
    <ignoredError sqref="J19:J25 J35 J41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68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F27" sqref="F27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3.5703125" style="2" bestFit="1" customWidth="1"/>
    <col min="6" max="6" width="13.5703125" bestFit="1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/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80</v>
      </c>
      <c r="D8" s="15">
        <v>16726</v>
      </c>
      <c r="E8" s="15">
        <v>16726</v>
      </c>
      <c r="F8" s="15">
        <v>16726</v>
      </c>
      <c r="G8" s="15">
        <v>0</v>
      </c>
      <c r="H8" s="15"/>
      <c r="I8" s="35">
        <v>450000</v>
      </c>
      <c r="J8" s="15">
        <f>SUM(D8:H8)</f>
        <v>50178</v>
      </c>
    </row>
    <row r="9" spans="2:39" x14ac:dyDescent="0.25">
      <c r="B9" s="23"/>
      <c r="C9" s="25" t="s">
        <v>81</v>
      </c>
      <c r="D9" s="15">
        <v>1757</v>
      </c>
      <c r="E9" s="15">
        <v>1757</v>
      </c>
      <c r="F9" s="15">
        <v>1757</v>
      </c>
      <c r="G9" s="15">
        <v>0</v>
      </c>
      <c r="H9" s="15"/>
      <c r="J9" s="15">
        <f>SUM(D9:H9)</f>
        <v>5271</v>
      </c>
    </row>
    <row r="10" spans="2:39" x14ac:dyDescent="0.25">
      <c r="B10" s="23"/>
      <c r="C10" s="27" t="s">
        <v>82</v>
      </c>
      <c r="D10" s="15">
        <v>3870</v>
      </c>
      <c r="E10" s="11">
        <v>3870</v>
      </c>
      <c r="F10" s="11">
        <v>3870</v>
      </c>
      <c r="G10" s="11">
        <v>0</v>
      </c>
      <c r="H10" s="11"/>
      <c r="J10" s="15">
        <f>SUM(D10:H10)</f>
        <v>11610</v>
      </c>
    </row>
    <row r="11" spans="2:39" x14ac:dyDescent="0.25">
      <c r="B11" s="23"/>
      <c r="C11" s="9" t="s">
        <v>12</v>
      </c>
      <c r="D11" s="16">
        <f>SUM(D8:D10)</f>
        <v>22353</v>
      </c>
      <c r="E11" s="16">
        <f t="shared" ref="E11:J11" si="0">SUM(E8:E10)</f>
        <v>22353</v>
      </c>
      <c r="F11" s="16">
        <f t="shared" si="0"/>
        <v>22353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67059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80</v>
      </c>
      <c r="D13" s="15">
        <v>787</v>
      </c>
      <c r="E13" s="15">
        <v>787</v>
      </c>
      <c r="F13" s="15">
        <v>784</v>
      </c>
      <c r="G13" s="15">
        <v>0</v>
      </c>
      <c r="H13" s="15"/>
      <c r="J13" s="15">
        <f>SUM(D13:H13)</f>
        <v>2358</v>
      </c>
    </row>
    <row r="14" spans="2:39" x14ac:dyDescent="0.25">
      <c r="B14" s="23"/>
      <c r="C14" s="25" t="s">
        <v>81</v>
      </c>
      <c r="D14" s="15">
        <v>83</v>
      </c>
      <c r="E14" s="15">
        <v>83</v>
      </c>
      <c r="F14" s="15">
        <v>83</v>
      </c>
      <c r="G14" s="15">
        <v>0</v>
      </c>
      <c r="H14" s="15"/>
      <c r="J14" s="15">
        <f t="shared" ref="J14:J15" si="1">SUM(D14:H14)</f>
        <v>249</v>
      </c>
    </row>
    <row r="15" spans="2:39" x14ac:dyDescent="0.25">
      <c r="B15" s="23"/>
      <c r="C15" s="10" t="s">
        <v>82</v>
      </c>
      <c r="D15" s="15">
        <v>182</v>
      </c>
      <c r="E15" s="11">
        <v>182</v>
      </c>
      <c r="F15" s="11">
        <v>182</v>
      </c>
      <c r="G15" s="11">
        <v>0</v>
      </c>
      <c r="H15" s="11"/>
      <c r="J15" s="15">
        <f t="shared" si="1"/>
        <v>546</v>
      </c>
    </row>
    <row r="16" spans="2:39" x14ac:dyDescent="0.25">
      <c r="B16" s="23"/>
      <c r="C16" s="9" t="s">
        <v>13</v>
      </c>
      <c r="D16" s="16">
        <f>SUM(D13:D15)</f>
        <v>1052</v>
      </c>
      <c r="E16" s="16">
        <f t="shared" ref="E16:J16" si="2">SUM(E13:E15)</f>
        <v>1052</v>
      </c>
      <c r="F16" s="16">
        <f t="shared" si="2"/>
        <v>1049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3153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 t="s">
        <v>87</v>
      </c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 t="s">
        <v>88</v>
      </c>
      <c r="D19" s="15">
        <v>838.4</v>
      </c>
      <c r="E19" s="11">
        <v>838</v>
      </c>
      <c r="F19" s="11">
        <v>0</v>
      </c>
      <c r="G19" s="11">
        <v>0</v>
      </c>
      <c r="H19" s="11"/>
      <c r="J19" s="15">
        <f>SUM(D19:H19)</f>
        <v>1676.4</v>
      </c>
    </row>
    <row r="20" spans="2:10" x14ac:dyDescent="0.25">
      <c r="B20" s="23"/>
      <c r="C20" s="29" t="s">
        <v>89</v>
      </c>
      <c r="D20" s="15">
        <v>838.4</v>
      </c>
      <c r="E20" s="15">
        <v>0</v>
      </c>
      <c r="F20" s="15">
        <v>0</v>
      </c>
      <c r="G20" s="15">
        <v>0</v>
      </c>
      <c r="H20" s="15"/>
      <c r="I20" s="35">
        <v>2000</v>
      </c>
      <c r="J20" s="15">
        <f>SUM(D20:H20)</f>
        <v>838.4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>
        <v>1638</v>
      </c>
      <c r="J21" s="15">
        <f t="shared" ref="J21" si="3">SUM(D21:H21)</f>
        <v>0</v>
      </c>
    </row>
    <row r="22" spans="2:10" x14ac:dyDescent="0.25">
      <c r="B22" s="23"/>
      <c r="C22" s="9" t="s">
        <v>14</v>
      </c>
      <c r="D22" s="16">
        <f>SUM(D19:D21)</f>
        <v>1676.8</v>
      </c>
      <c r="E22" s="16">
        <f>SUM(E19:E21)</f>
        <v>838</v>
      </c>
      <c r="F22" s="16">
        <f>SUM(F20:F21)</f>
        <v>0</v>
      </c>
      <c r="G22" s="16">
        <f>SUM(G20:G21)</f>
        <v>0</v>
      </c>
      <c r="H22" s="16">
        <f>SUM(H20:H21)</f>
        <v>0</v>
      </c>
      <c r="J22" s="16">
        <f>SUM(J18:J21)</f>
        <v>2514.8000000000002</v>
      </c>
    </row>
    <row r="23" spans="2:10" x14ac:dyDescent="0.25">
      <c r="B23" s="23"/>
      <c r="C23" s="14" t="s">
        <v>37</v>
      </c>
      <c r="D23" s="15"/>
      <c r="E23" s="10"/>
      <c r="F23" s="10"/>
      <c r="G23" s="10"/>
      <c r="H23" s="10"/>
      <c r="J23" s="15" t="s">
        <v>20</v>
      </c>
    </row>
    <row r="24" spans="2:10" x14ac:dyDescent="0.25">
      <c r="B24" s="23"/>
      <c r="C24" s="25"/>
      <c r="D24" s="15"/>
      <c r="E24" s="10"/>
      <c r="F24" s="10"/>
      <c r="G24" s="10"/>
      <c r="H24" s="10"/>
      <c r="J24" s="15">
        <f>SUM(D24:H24)</f>
        <v>0</v>
      </c>
    </row>
    <row r="25" spans="2:10" x14ac:dyDescent="0.25">
      <c r="B25" s="23" t="s">
        <v>38</v>
      </c>
      <c r="C25" s="28" t="s">
        <v>38</v>
      </c>
      <c r="D25" s="13" t="s">
        <v>34</v>
      </c>
      <c r="E25" s="10"/>
      <c r="F25" s="10"/>
      <c r="G25" s="10"/>
      <c r="H25" s="10"/>
      <c r="J25" s="15">
        <f t="shared" ref="J25:J44" si="4">SUM(D25:H25)</f>
        <v>0</v>
      </c>
    </row>
    <row r="26" spans="2:10" x14ac:dyDescent="0.25">
      <c r="B26" s="23"/>
      <c r="C26" s="9" t="s">
        <v>15</v>
      </c>
      <c r="D26" s="12">
        <f>SUM(D24:D25)</f>
        <v>0</v>
      </c>
      <c r="E26" s="12">
        <f t="shared" ref="E26:H26" si="5">SUM(E24:E25)</f>
        <v>0</v>
      </c>
      <c r="F26" s="12">
        <f t="shared" si="5"/>
        <v>0</v>
      </c>
      <c r="G26" s="12">
        <f t="shared" si="5"/>
        <v>0</v>
      </c>
      <c r="H26" s="12">
        <f t="shared" si="5"/>
        <v>0</v>
      </c>
      <c r="J26" s="16">
        <f>SUM(J24:J25)</f>
        <v>0</v>
      </c>
    </row>
    <row r="27" spans="2:10" x14ac:dyDescent="0.25">
      <c r="B27" s="23"/>
      <c r="C27" s="14" t="s">
        <v>39</v>
      </c>
      <c r="D27" s="13" t="s">
        <v>34</v>
      </c>
      <c r="E27" s="10"/>
      <c r="F27" s="10"/>
      <c r="G27" s="10"/>
      <c r="H27" s="10"/>
      <c r="J27" s="15"/>
    </row>
    <row r="28" spans="2:10" x14ac:dyDescent="0.25">
      <c r="B28" s="23"/>
      <c r="C28" s="25"/>
      <c r="D28" s="15"/>
      <c r="E28" s="15"/>
      <c r="F28" s="15"/>
      <c r="G28" s="15"/>
      <c r="H28" s="15"/>
      <c r="I28" s="35">
        <v>5000</v>
      </c>
      <c r="J28" s="15">
        <f t="shared" si="4"/>
        <v>0</v>
      </c>
    </row>
    <row r="29" spans="2:10" x14ac:dyDescent="0.25">
      <c r="B29" s="23"/>
      <c r="C29" s="25"/>
      <c r="D29" s="15"/>
      <c r="E29" s="11"/>
      <c r="F29" s="11"/>
      <c r="G29" s="11"/>
      <c r="H29" s="11"/>
      <c r="J29" s="15">
        <f t="shared" si="4"/>
        <v>0</v>
      </c>
    </row>
    <row r="30" spans="2:10" x14ac:dyDescent="0.25">
      <c r="B30" s="23"/>
      <c r="C30" s="9" t="s">
        <v>16</v>
      </c>
      <c r="D30" s="16">
        <f>SUM(D28:D29)</f>
        <v>0</v>
      </c>
      <c r="E30" s="16">
        <f t="shared" ref="E30:H30" si="6">SUM(E28:E29)</f>
        <v>0</v>
      </c>
      <c r="F30" s="16">
        <f t="shared" si="6"/>
        <v>0</v>
      </c>
      <c r="G30" s="16">
        <f t="shared" si="6"/>
        <v>0</v>
      </c>
      <c r="H30" s="16">
        <f t="shared" si="6"/>
        <v>0</v>
      </c>
      <c r="J30" s="16">
        <f>SUM(J28:J29)</f>
        <v>0</v>
      </c>
    </row>
    <row r="31" spans="2:10" x14ac:dyDescent="0.25">
      <c r="B31" s="23"/>
      <c r="C31" s="14" t="s">
        <v>40</v>
      </c>
      <c r="D31" s="13" t="s">
        <v>34</v>
      </c>
      <c r="E31" s="10"/>
      <c r="F31" s="10"/>
      <c r="G31" s="10"/>
      <c r="H31" s="10"/>
      <c r="J31" s="15"/>
    </row>
    <row r="32" spans="2:10" x14ac:dyDescent="0.25">
      <c r="B32" s="23"/>
      <c r="C32" s="13" t="s">
        <v>85</v>
      </c>
      <c r="D32" s="74">
        <v>51549.18</v>
      </c>
      <c r="E32" s="74">
        <v>51549.18</v>
      </c>
      <c r="F32" s="74">
        <v>51549.18</v>
      </c>
      <c r="G32" s="10"/>
      <c r="H32" s="10"/>
      <c r="J32" s="15">
        <f t="shared" si="4"/>
        <v>154647.54</v>
      </c>
    </row>
    <row r="33" spans="2:10" x14ac:dyDescent="0.25">
      <c r="B33" s="23"/>
      <c r="C33" s="13" t="s">
        <v>86</v>
      </c>
      <c r="D33" s="74">
        <v>71700.27</v>
      </c>
      <c r="E33" s="74">
        <v>71700.27</v>
      </c>
      <c r="F33" s="75"/>
      <c r="G33" s="10"/>
      <c r="H33" s="10"/>
      <c r="J33" s="15">
        <f t="shared" si="4"/>
        <v>143400.54</v>
      </c>
    </row>
    <row r="34" spans="2:10" x14ac:dyDescent="0.25">
      <c r="B34" s="23"/>
      <c r="C34" s="13" t="s">
        <v>104</v>
      </c>
      <c r="D34" s="74">
        <v>70743.509999999995</v>
      </c>
      <c r="E34" s="74">
        <v>70743.509999999995</v>
      </c>
      <c r="F34" s="74">
        <v>70743.509999999995</v>
      </c>
      <c r="G34" s="10"/>
      <c r="H34" s="10"/>
      <c r="J34" s="15">
        <f t="shared" si="4"/>
        <v>212230.52999999997</v>
      </c>
    </row>
    <row r="35" spans="2:10" ht="0.75" customHeight="1" x14ac:dyDescent="0.25">
      <c r="B35" s="23"/>
      <c r="D35" s="15"/>
      <c r="E35" s="15">
        <v>12711.2667</v>
      </c>
      <c r="F35" s="15">
        <v>26336</v>
      </c>
      <c r="G35" s="15"/>
      <c r="H35" s="15"/>
      <c r="I35" s="35">
        <v>781250</v>
      </c>
      <c r="J35" s="15">
        <f t="shared" ref="J35:J40" si="7">SUM(D35:H35)</f>
        <v>39047.2667</v>
      </c>
    </row>
    <row r="36" spans="2:10" hidden="1" x14ac:dyDescent="0.25">
      <c r="B36" s="23"/>
      <c r="D36" s="15">
        <v>58989</v>
      </c>
      <c r="E36" s="15">
        <v>58989</v>
      </c>
      <c r="F36" s="15"/>
      <c r="G36" s="15"/>
      <c r="H36" s="15"/>
      <c r="I36" s="35">
        <v>2083335</v>
      </c>
      <c r="J36" s="15">
        <f t="shared" si="7"/>
        <v>117978</v>
      </c>
    </row>
    <row r="37" spans="2:10" hidden="1" x14ac:dyDescent="0.25">
      <c r="B37" s="23"/>
      <c r="C37" s="62" t="s">
        <v>94</v>
      </c>
      <c r="D37" s="15">
        <v>12711</v>
      </c>
      <c r="E37" s="11">
        <v>12711</v>
      </c>
      <c r="F37" s="11" t="s">
        <v>38</v>
      </c>
      <c r="G37" s="11"/>
      <c r="H37" s="11"/>
      <c r="J37" s="15">
        <f t="shared" si="7"/>
        <v>25422</v>
      </c>
    </row>
    <row r="38" spans="2:10" hidden="1" x14ac:dyDescent="0.25">
      <c r="B38" s="23"/>
      <c r="D38" s="15">
        <v>12711</v>
      </c>
      <c r="E38" s="15">
        <v>12711</v>
      </c>
      <c r="F38" s="15">
        <v>26336</v>
      </c>
      <c r="G38" s="15"/>
      <c r="H38" s="15"/>
      <c r="I38" s="35"/>
      <c r="J38" s="15">
        <f t="shared" si="7"/>
        <v>51758</v>
      </c>
    </row>
    <row r="39" spans="2:10" ht="0.75" hidden="1" customHeight="1" x14ac:dyDescent="0.25">
      <c r="B39" s="23"/>
      <c r="D39" s="15">
        <v>58989</v>
      </c>
      <c r="E39" s="15">
        <v>58989</v>
      </c>
      <c r="F39" s="15"/>
      <c r="G39" s="15"/>
      <c r="H39" s="15"/>
      <c r="I39" s="35"/>
      <c r="J39" s="15">
        <f t="shared" si="7"/>
        <v>117978</v>
      </c>
    </row>
    <row r="40" spans="2:10" hidden="1" x14ac:dyDescent="0.25">
      <c r="B40" s="23"/>
      <c r="D40" s="15">
        <v>12711</v>
      </c>
      <c r="E40" s="15">
        <v>12711</v>
      </c>
      <c r="F40" s="15"/>
      <c r="G40" s="15"/>
      <c r="H40" s="15"/>
      <c r="I40" s="35"/>
      <c r="J40" s="15">
        <f t="shared" si="7"/>
        <v>25422</v>
      </c>
    </row>
    <row r="41" spans="2:10" x14ac:dyDescent="0.25">
      <c r="B41" s="23"/>
      <c r="C41" s="9" t="s">
        <v>17</v>
      </c>
      <c r="D41" s="76">
        <f>SUM(D32:D34)</f>
        <v>193992.96000000002</v>
      </c>
      <c r="E41" s="76">
        <f>SUM(E32:E34)</f>
        <v>193992.96000000002</v>
      </c>
      <c r="F41" s="76">
        <f>SUM(F32:F34)</f>
        <v>122292.69</v>
      </c>
      <c r="G41" s="16">
        <f>SUM(G35:G37)</f>
        <v>0</v>
      </c>
      <c r="H41" s="16">
        <f>SUM(H37:H40)</f>
        <v>0</v>
      </c>
      <c r="J41" s="16">
        <f>SUM(J32:J34)</f>
        <v>510278.61</v>
      </c>
    </row>
    <row r="42" spans="2:10" x14ac:dyDescent="0.25">
      <c r="B42" s="23"/>
      <c r="C42" s="14" t="s">
        <v>41</v>
      </c>
      <c r="D42" s="13" t="s">
        <v>34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4"/>
        <v>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4"/>
        <v>0</v>
      </c>
    </row>
    <row r="45" spans="2:10" x14ac:dyDescent="0.25">
      <c r="B45" s="24"/>
      <c r="C45" s="9" t="s">
        <v>18</v>
      </c>
      <c r="D45" s="16">
        <f>SUM(D43:D44)</f>
        <v>0</v>
      </c>
      <c r="E45" s="16">
        <f>SUM(E43:E44)</f>
        <v>0</v>
      </c>
      <c r="F45" s="16">
        <f>SUM(F43:F44)</f>
        <v>0</v>
      </c>
      <c r="G45" s="16">
        <f>SUM(G43:G44)</f>
        <v>0</v>
      </c>
      <c r="H45" s="16">
        <f>SUM(H43:H44)</f>
        <v>0</v>
      </c>
      <c r="J45" s="16">
        <f>SUM(J43:J44)</f>
        <v>0</v>
      </c>
    </row>
    <row r="46" spans="2:10" x14ac:dyDescent="0.25">
      <c r="B46" s="24"/>
      <c r="C46" s="9" t="s">
        <v>19</v>
      </c>
      <c r="D46" s="16">
        <f>SUM(D45,D41,D30,D26,D22,D16,D11)</f>
        <v>219074.76</v>
      </c>
      <c r="E46" s="16">
        <f>SUM(E45,E41,E30,E26,E22,E16,E11)</f>
        <v>218235.96000000002</v>
      </c>
      <c r="F46" s="16">
        <f>SUM(F45,F41,F30,F26,F22,F16,F11)</f>
        <v>145694.69</v>
      </c>
      <c r="G46" s="16">
        <f>SUM(G45,G41,G30,G26,G22,G16,G11)</f>
        <v>0</v>
      </c>
      <c r="H46" s="16">
        <f>SUM(H45,H41,H30,H26,H22,H16,H11)</f>
        <v>0</v>
      </c>
      <c r="J46" s="16">
        <f>SUM(D46:H46)</f>
        <v>583005.41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42</v>
      </c>
      <c r="C48" s="17" t="s">
        <v>42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 t="s">
        <v>91</v>
      </c>
      <c r="D49" s="78">
        <f>9.99%*(D11+D16+D22+25000+25000+25000)</f>
        <v>9998.1718200000014</v>
      </c>
      <c r="E49" s="78">
        <f>9.99%*(E11+E16+E22)</f>
        <v>2421.8757000000001</v>
      </c>
      <c r="F49" s="78">
        <f>9.99%*(F11+F16+F22)</f>
        <v>2337.8598000000002</v>
      </c>
      <c r="G49" s="78">
        <f>9.99%*(G11+G16+G22)</f>
        <v>0</v>
      </c>
      <c r="H49" s="10"/>
      <c r="J49" s="15">
        <f>SUM(D49:H49)</f>
        <v>14757.907320000002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8">SUM(D50:H50)</f>
        <v>0</v>
      </c>
    </row>
    <row r="51" spans="2:10" x14ac:dyDescent="0.25">
      <c r="B51" s="24"/>
      <c r="C51" s="9" t="s">
        <v>21</v>
      </c>
      <c r="D51" s="16">
        <f>SUM(D49:D50)</f>
        <v>9998.1718200000014</v>
      </c>
      <c r="E51" s="16">
        <f t="shared" ref="E51:H51" si="9">SUM(E49:E50)</f>
        <v>2421.8757000000001</v>
      </c>
      <c r="F51" s="16">
        <f t="shared" si="9"/>
        <v>2337.8598000000002</v>
      </c>
      <c r="G51" s="16">
        <f t="shared" si="9"/>
        <v>0</v>
      </c>
      <c r="H51" s="16">
        <f t="shared" si="9"/>
        <v>0</v>
      </c>
      <c r="J51" s="16">
        <f t="shared" si="8"/>
        <v>14757.907320000002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229072.93182</v>
      </c>
      <c r="E53" s="20">
        <f t="shared" ref="E53:H53" si="10">SUM(E51,E46)</f>
        <v>220657.83570000003</v>
      </c>
      <c r="F53" s="20">
        <f t="shared" si="10"/>
        <v>148032.54980000001</v>
      </c>
      <c r="G53" s="20">
        <f t="shared" si="10"/>
        <v>0</v>
      </c>
      <c r="H53" s="20">
        <f t="shared" si="10"/>
        <v>0</v>
      </c>
      <c r="I53" s="7">
        <f>SUM(I51,I46)</f>
        <v>0</v>
      </c>
      <c r="J53" s="20">
        <f>SUM(J51,J46)</f>
        <v>597763.31732000003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89" fitToHeight="0" orientation="landscape" r:id="rId1"/>
  <ignoredErrors>
    <ignoredError sqref="J8 J20 J28 J43 J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6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6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38</v>
      </c>
      <c r="E19" s="11" t="s">
        <v>38</v>
      </c>
      <c r="F19" s="11" t="s">
        <v>38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43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44</v>
      </c>
      <c r="D42" s="13" t="s">
        <v>34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42</v>
      </c>
      <c r="C52" s="17" t="s">
        <v>42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27" sqref="J27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6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41</v>
      </c>
      <c r="D42" s="13" t="s">
        <v>34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42</v>
      </c>
      <c r="C52" s="17" t="s">
        <v>42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47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9" t="s">
        <v>48</v>
      </c>
      <c r="D18" s="15" t="s">
        <v>38</v>
      </c>
      <c r="E18" s="11" t="s">
        <v>38</v>
      </c>
      <c r="F18" s="11" t="s">
        <v>38</v>
      </c>
      <c r="G18" s="11"/>
      <c r="H18" s="11"/>
      <c r="J18" s="15"/>
    </row>
    <row r="19" spans="2:10" x14ac:dyDescent="0.25">
      <c r="B19" s="23"/>
      <c r="C19" s="29" t="s">
        <v>49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50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51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52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53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54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55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37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56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38</v>
      </c>
      <c r="C29" s="28" t="s">
        <v>38</v>
      </c>
      <c r="D29" s="13" t="s">
        <v>34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39</v>
      </c>
      <c r="D31" s="13" t="s">
        <v>34</v>
      </c>
      <c r="E31" s="10"/>
      <c r="F31" s="10"/>
      <c r="G31" s="10"/>
      <c r="H31" s="10"/>
      <c r="J31" s="15"/>
    </row>
    <row r="32" spans="2:10" x14ac:dyDescent="0.25">
      <c r="B32" s="23"/>
      <c r="C32" s="25" t="s">
        <v>57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40</v>
      </c>
      <c r="D35" s="13" t="s">
        <v>34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58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59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60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41</v>
      </c>
      <c r="D41" s="13" t="s">
        <v>34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61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62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42</v>
      </c>
      <c r="C48" s="17" t="s">
        <v>42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47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 t="s">
        <v>63</v>
      </c>
      <c r="D18" s="13"/>
      <c r="E18" s="10"/>
      <c r="F18" s="10"/>
      <c r="G18" s="10"/>
      <c r="H18" s="10"/>
      <c r="J18" s="15" t="s">
        <v>34</v>
      </c>
    </row>
    <row r="19" spans="2:10" x14ac:dyDescent="0.25">
      <c r="B19" s="23"/>
      <c r="C19" s="29" t="s">
        <v>48</v>
      </c>
      <c r="D19" s="15" t="s">
        <v>38</v>
      </c>
      <c r="E19" s="11" t="s">
        <v>38</v>
      </c>
      <c r="F19" s="11" t="s">
        <v>38</v>
      </c>
      <c r="G19" s="11"/>
      <c r="H19" s="11"/>
      <c r="J19" s="15"/>
    </row>
    <row r="20" spans="2:10" x14ac:dyDescent="0.25">
      <c r="B20" s="23"/>
      <c r="C20" s="29" t="s">
        <v>49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51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52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55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 t="s">
        <v>64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65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66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67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  <vt:lpstr>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2024-04-01T20:12:06Z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