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826" documentId="8_{8FEC5B85-C195-42FB-97D5-E87586813B2E}" xr6:coauthVersionLast="47" xr6:coauthVersionMax="47" xr10:uidLastSave="{934241A8-22B8-4E03-9480-B9778EC5DE44}"/>
  <bookViews>
    <workbookView xWindow="-28910" yWindow="4510" windowWidth="29020" windowHeight="15820" tabRatio="979" activeTab="1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6" i="29" l="1"/>
  <c r="E97" i="29" l="1"/>
  <c r="J67" i="29"/>
  <c r="J68" i="29"/>
  <c r="J69" i="29"/>
  <c r="J70" i="29"/>
  <c r="J71" i="29"/>
  <c r="J72" i="29"/>
  <c r="J73" i="29"/>
  <c r="J74" i="29"/>
  <c r="J75" i="29"/>
  <c r="J76" i="29"/>
  <c r="J77" i="29"/>
  <c r="J78" i="29"/>
  <c r="J79" i="29"/>
  <c r="J80" i="29"/>
  <c r="J81" i="29"/>
  <c r="J82" i="29"/>
  <c r="J83" i="29"/>
  <c r="J84" i="29"/>
  <c r="J85" i="29"/>
  <c r="J87" i="29"/>
  <c r="J88" i="29"/>
  <c r="J89" i="29"/>
  <c r="J90" i="29"/>
  <c r="J91" i="29"/>
  <c r="J92" i="29"/>
  <c r="J93" i="29"/>
  <c r="J94" i="29"/>
  <c r="J95" i="29"/>
  <c r="J96" i="29"/>
  <c r="D97" i="29"/>
  <c r="J50" i="29"/>
  <c r="J51" i="29"/>
  <c r="J52" i="29"/>
  <c r="J53" i="29"/>
  <c r="J54" i="29"/>
  <c r="J55" i="29"/>
  <c r="J56" i="29"/>
  <c r="J57" i="29"/>
  <c r="J58" i="29"/>
  <c r="J59" i="29"/>
  <c r="J60" i="29"/>
  <c r="J61" i="29"/>
  <c r="J62" i="29"/>
  <c r="J63" i="29"/>
  <c r="J64" i="29"/>
  <c r="J65" i="29"/>
  <c r="J66" i="29"/>
  <c r="J33" i="29"/>
  <c r="J34" i="29"/>
  <c r="J35" i="29"/>
  <c r="J36" i="29"/>
  <c r="J37" i="29"/>
  <c r="J38" i="29"/>
  <c r="J39" i="29"/>
  <c r="J40" i="29"/>
  <c r="J41" i="29"/>
  <c r="J42" i="29"/>
  <c r="J43" i="29"/>
  <c r="J44" i="29"/>
  <c r="J45" i="29"/>
  <c r="J46" i="29"/>
  <c r="D105" i="29"/>
  <c r="E105" i="29"/>
  <c r="H27" i="28"/>
  <c r="G27" i="28"/>
  <c r="E27" i="28"/>
  <c r="F27" i="28"/>
  <c r="D27" i="28"/>
  <c r="J44" i="28"/>
  <c r="J38" i="28"/>
  <c r="J39" i="28"/>
  <c r="J40" i="28"/>
  <c r="J41" i="28"/>
  <c r="J42" i="28"/>
  <c r="J43" i="28"/>
  <c r="J45" i="28"/>
  <c r="J46" i="28"/>
  <c r="J47" i="28"/>
  <c r="J48" i="28"/>
  <c r="J49" i="28"/>
  <c r="J50" i="28"/>
  <c r="J51" i="28"/>
  <c r="J52" i="28"/>
  <c r="J53" i="28"/>
  <c r="J54" i="28"/>
  <c r="J55" i="28"/>
  <c r="J56" i="28"/>
  <c r="J57" i="28"/>
  <c r="J58" i="28"/>
  <c r="J59" i="28"/>
  <c r="J60" i="28"/>
  <c r="J61" i="28"/>
  <c r="J62" i="28"/>
  <c r="J63" i="28"/>
  <c r="J64" i="28"/>
  <c r="H23" i="29"/>
  <c r="G23" i="29"/>
  <c r="F23" i="29"/>
  <c r="E23" i="29"/>
  <c r="D23" i="29"/>
  <c r="J22" i="29"/>
  <c r="J38" i="27"/>
  <c r="J39" i="27"/>
  <c r="J40" i="27"/>
  <c r="J41" i="27"/>
  <c r="J42" i="27"/>
  <c r="J43" i="27"/>
  <c r="J44" i="27"/>
  <c r="J45" i="27"/>
  <c r="J46" i="27"/>
  <c r="J47" i="27"/>
  <c r="J48" i="27"/>
  <c r="J49" i="27"/>
  <c r="J50" i="27"/>
  <c r="J51" i="27"/>
  <c r="J52" i="27"/>
  <c r="J53" i="27"/>
  <c r="J54" i="27"/>
  <c r="J55" i="27"/>
  <c r="J56" i="27"/>
  <c r="J57" i="27"/>
  <c r="J58" i="27"/>
  <c r="J59" i="27"/>
  <c r="J60" i="27"/>
  <c r="J61" i="27"/>
  <c r="J62" i="27"/>
  <c r="J63" i="27"/>
  <c r="J64" i="27"/>
  <c r="J65" i="27"/>
  <c r="H27" i="27"/>
  <c r="G27" i="27"/>
  <c r="F27" i="27"/>
  <c r="E27" i="27"/>
  <c r="D27" i="27"/>
  <c r="J34" i="16"/>
  <c r="J35" i="16"/>
  <c r="J36" i="16"/>
  <c r="J37" i="16"/>
  <c r="J38" i="16"/>
  <c r="J39" i="16"/>
  <c r="J40" i="16"/>
  <c r="J41" i="16"/>
  <c r="J42" i="16"/>
  <c r="J43" i="16"/>
  <c r="J44" i="16"/>
  <c r="J45" i="16"/>
  <c r="J46" i="16"/>
  <c r="J47" i="16"/>
  <c r="J48" i="16"/>
  <c r="J49" i="16"/>
  <c r="J50" i="16"/>
  <c r="J51" i="16"/>
  <c r="J52" i="16"/>
  <c r="J53" i="16"/>
  <c r="J54" i="16"/>
  <c r="J55" i="16"/>
  <c r="J56" i="16"/>
  <c r="J57" i="16"/>
  <c r="J58" i="16"/>
  <c r="J59" i="16"/>
  <c r="J60" i="16"/>
  <c r="J61" i="16"/>
  <c r="J62" i="16"/>
  <c r="J63" i="16"/>
  <c r="J64" i="16"/>
  <c r="J65" i="16"/>
  <c r="J66" i="16"/>
  <c r="J67" i="16"/>
  <c r="J68" i="16"/>
  <c r="J69" i="16"/>
  <c r="J70" i="16"/>
  <c r="J71" i="16"/>
  <c r="J72" i="16"/>
  <c r="J73" i="16"/>
  <c r="J74" i="16"/>
  <c r="J75" i="16"/>
  <c r="J76" i="16"/>
  <c r="J77" i="16"/>
  <c r="J78" i="16"/>
  <c r="J79" i="16"/>
  <c r="J80" i="16"/>
  <c r="D65" i="28" l="1"/>
  <c r="D14" i="16"/>
  <c r="D89" i="16" s="1"/>
  <c r="D13" i="16"/>
  <c r="D88" i="16" s="1"/>
  <c r="D14" i="27"/>
  <c r="D79" i="27" s="1"/>
  <c r="D13" i="27"/>
  <c r="D78" i="27" s="1"/>
  <c r="D14" i="28"/>
  <c r="D78" i="28" s="1"/>
  <c r="D13" i="28"/>
  <c r="D77" i="28" s="1"/>
  <c r="D14" i="29"/>
  <c r="D110" i="29" s="1"/>
  <c r="D13" i="29"/>
  <c r="D109" i="29" s="1"/>
  <c r="E9" i="29"/>
  <c r="E8" i="29"/>
  <c r="E9" i="28"/>
  <c r="F9" i="28" s="1"/>
  <c r="E8" i="28"/>
  <c r="F8" i="28" s="1"/>
  <c r="F13" i="28" s="1"/>
  <c r="F77" i="28" s="1"/>
  <c r="E9" i="27"/>
  <c r="F9" i="27" s="1"/>
  <c r="F14" i="27" s="1"/>
  <c r="E8" i="27"/>
  <c r="F8" i="27" s="1"/>
  <c r="F13" i="27" s="1"/>
  <c r="E9" i="16"/>
  <c r="F9" i="16" s="1"/>
  <c r="F14" i="16" s="1"/>
  <c r="E8" i="16"/>
  <c r="E13" i="16" s="1"/>
  <c r="J18" i="29"/>
  <c r="J19" i="29"/>
  <c r="J18" i="28"/>
  <c r="J19" i="28"/>
  <c r="J37" i="27"/>
  <c r="J18" i="27"/>
  <c r="J19" i="27"/>
  <c r="I113" i="29"/>
  <c r="H105" i="29"/>
  <c r="G105" i="29"/>
  <c r="F105" i="29"/>
  <c r="J104" i="29"/>
  <c r="J103" i="29"/>
  <c r="J102" i="29"/>
  <c r="J101" i="29"/>
  <c r="J100" i="29"/>
  <c r="J99" i="29"/>
  <c r="H97" i="29"/>
  <c r="G97" i="29"/>
  <c r="F97" i="29"/>
  <c r="J49" i="29"/>
  <c r="J48" i="29"/>
  <c r="J47" i="29"/>
  <c r="H31" i="29"/>
  <c r="G31" i="29"/>
  <c r="F31" i="29"/>
  <c r="E31" i="29"/>
  <c r="D31" i="29"/>
  <c r="J30" i="29"/>
  <c r="J29" i="29"/>
  <c r="H27" i="29"/>
  <c r="G27" i="29"/>
  <c r="F27" i="29"/>
  <c r="E27" i="29"/>
  <c r="D27" i="29"/>
  <c r="J26" i="29"/>
  <c r="J25" i="29"/>
  <c r="J21" i="29"/>
  <c r="J20" i="29"/>
  <c r="I16" i="29"/>
  <c r="I11" i="29"/>
  <c r="D11" i="29"/>
  <c r="J10" i="29"/>
  <c r="I81" i="28"/>
  <c r="H73" i="28"/>
  <c r="G73" i="28"/>
  <c r="F73" i="28"/>
  <c r="E73" i="28"/>
  <c r="D73" i="28"/>
  <c r="J72" i="28"/>
  <c r="J71" i="28"/>
  <c r="J70" i="28"/>
  <c r="J69" i="28"/>
  <c r="J68" i="28"/>
  <c r="J67" i="28"/>
  <c r="H65" i="28"/>
  <c r="G65" i="28"/>
  <c r="F65" i="28"/>
  <c r="E65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J26" i="28"/>
  <c r="J25" i="28"/>
  <c r="J24" i="28"/>
  <c r="J23" i="28"/>
  <c r="J22" i="28"/>
  <c r="J21" i="28"/>
  <c r="J20" i="28"/>
  <c r="I16" i="28"/>
  <c r="J15" i="28"/>
  <c r="I11" i="28"/>
  <c r="D11" i="28"/>
  <c r="J10" i="28"/>
  <c r="I82" i="27"/>
  <c r="H74" i="27"/>
  <c r="G74" i="27"/>
  <c r="F74" i="27"/>
  <c r="E74" i="27"/>
  <c r="D74" i="27"/>
  <c r="J73" i="27"/>
  <c r="J72" i="27"/>
  <c r="J71" i="27"/>
  <c r="J70" i="27"/>
  <c r="J69" i="27"/>
  <c r="J68" i="27"/>
  <c r="H66" i="27"/>
  <c r="G66" i="27"/>
  <c r="F66" i="27"/>
  <c r="E66" i="27"/>
  <c r="D66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J26" i="27"/>
  <c r="J25" i="27"/>
  <c r="J24" i="27"/>
  <c r="J23" i="27"/>
  <c r="J22" i="27"/>
  <c r="J21" i="27"/>
  <c r="J20" i="27"/>
  <c r="I16" i="27"/>
  <c r="J15" i="27"/>
  <c r="I11" i="27"/>
  <c r="D11" i="27"/>
  <c r="J10" i="27"/>
  <c r="E84" i="16"/>
  <c r="F84" i="16"/>
  <c r="G84" i="16"/>
  <c r="H84" i="16"/>
  <c r="D84" i="16"/>
  <c r="E81" i="16"/>
  <c r="G81" i="16"/>
  <c r="H81" i="16"/>
  <c r="D81" i="16"/>
  <c r="D12" i="30" s="1"/>
  <c r="E31" i="16"/>
  <c r="F31" i="16"/>
  <c r="G31" i="16"/>
  <c r="H31" i="16"/>
  <c r="D31" i="16"/>
  <c r="J29" i="16"/>
  <c r="J30" i="16"/>
  <c r="J33" i="16"/>
  <c r="J83" i="16"/>
  <c r="E27" i="16"/>
  <c r="F27" i="16"/>
  <c r="G27" i="16"/>
  <c r="H27" i="16"/>
  <c r="D27" i="16"/>
  <c r="J26" i="16"/>
  <c r="J25" i="16"/>
  <c r="E23" i="16"/>
  <c r="F23" i="16"/>
  <c r="G23" i="16"/>
  <c r="H23" i="16"/>
  <c r="D23" i="16"/>
  <c r="D9" i="30" s="1"/>
  <c r="J20" i="16"/>
  <c r="J21" i="16"/>
  <c r="J22" i="16"/>
  <c r="J19" i="16"/>
  <c r="D11" i="16"/>
  <c r="E13" i="29" l="1"/>
  <c r="E109" i="29" s="1"/>
  <c r="F9" i="29"/>
  <c r="G9" i="29" s="1"/>
  <c r="H9" i="29" s="1"/>
  <c r="H14" i="29" s="1"/>
  <c r="H110" i="29" s="1"/>
  <c r="D111" i="29"/>
  <c r="D11" i="30"/>
  <c r="D13" i="30"/>
  <c r="D10" i="30"/>
  <c r="D7" i="30"/>
  <c r="D16" i="29"/>
  <c r="D106" i="29" s="1"/>
  <c r="E11" i="29"/>
  <c r="E14" i="29"/>
  <c r="E11" i="28"/>
  <c r="D79" i="28"/>
  <c r="F14" i="28"/>
  <c r="F78" i="28" s="1"/>
  <c r="F79" i="28" s="1"/>
  <c r="D16" i="28"/>
  <c r="D74" i="28" s="1"/>
  <c r="D81" i="28" s="1"/>
  <c r="E13" i="28"/>
  <c r="E77" i="28" s="1"/>
  <c r="E14" i="28"/>
  <c r="E13" i="27"/>
  <c r="E78" i="27" s="1"/>
  <c r="J74" i="27"/>
  <c r="E11" i="27"/>
  <c r="J31" i="27"/>
  <c r="J35" i="27"/>
  <c r="F79" i="27"/>
  <c r="F78" i="27"/>
  <c r="J66" i="27"/>
  <c r="D16" i="27"/>
  <c r="D75" i="27" s="1"/>
  <c r="J27" i="27"/>
  <c r="E14" i="27"/>
  <c r="J27" i="16"/>
  <c r="J31" i="16"/>
  <c r="D90" i="16"/>
  <c r="J84" i="16"/>
  <c r="D16" i="16"/>
  <c r="J81" i="16"/>
  <c r="E88" i="16"/>
  <c r="F89" i="16"/>
  <c r="D80" i="27"/>
  <c r="E14" i="16"/>
  <c r="E89" i="16" s="1"/>
  <c r="J23" i="16"/>
  <c r="E10" i="30"/>
  <c r="J31" i="29"/>
  <c r="J27" i="29"/>
  <c r="G10" i="30"/>
  <c r="F8" i="29"/>
  <c r="J15" i="29"/>
  <c r="G8" i="28"/>
  <c r="F11" i="28"/>
  <c r="G9" i="28"/>
  <c r="G8" i="27"/>
  <c r="F11" i="27"/>
  <c r="F16" i="27" s="1"/>
  <c r="F75" i="27" s="1"/>
  <c r="G9" i="27"/>
  <c r="G9" i="16"/>
  <c r="F8" i="16"/>
  <c r="E11" i="16"/>
  <c r="E9" i="30"/>
  <c r="F9" i="30"/>
  <c r="H11" i="30"/>
  <c r="F11" i="30"/>
  <c r="E11" i="30"/>
  <c r="F10" i="30"/>
  <c r="H10" i="30"/>
  <c r="F12" i="30"/>
  <c r="H12" i="30"/>
  <c r="H13" i="30"/>
  <c r="F13" i="30"/>
  <c r="G12" i="30"/>
  <c r="J65" i="28"/>
  <c r="J31" i="28"/>
  <c r="E12" i="30"/>
  <c r="G11" i="30"/>
  <c r="J35" i="28"/>
  <c r="J27" i="28"/>
  <c r="E13" i="30"/>
  <c r="G13" i="30"/>
  <c r="H9" i="30"/>
  <c r="G9" i="30"/>
  <c r="J97" i="29"/>
  <c r="J23" i="29"/>
  <c r="J105" i="29"/>
  <c r="J73" i="28"/>
  <c r="E16" i="29" l="1"/>
  <c r="E106" i="29" s="1"/>
  <c r="F14" i="29"/>
  <c r="F110" i="29" s="1"/>
  <c r="G14" i="29"/>
  <c r="G110" i="29" s="1"/>
  <c r="E110" i="29"/>
  <c r="E111" i="29" s="1"/>
  <c r="D113" i="29"/>
  <c r="D16" i="30"/>
  <c r="E7" i="30"/>
  <c r="D85" i="16"/>
  <c r="D92" i="16" s="1"/>
  <c r="D8" i="30"/>
  <c r="D14" i="30" s="1"/>
  <c r="G8" i="29"/>
  <c r="F13" i="29"/>
  <c r="F109" i="29" s="1"/>
  <c r="F16" i="28"/>
  <c r="F74" i="28" s="1"/>
  <c r="F81" i="28" s="1"/>
  <c r="E16" i="28"/>
  <c r="E74" i="28" s="1"/>
  <c r="G13" i="28"/>
  <c r="G77" i="28" s="1"/>
  <c r="E78" i="28"/>
  <c r="E79" i="28" s="1"/>
  <c r="H9" i="28"/>
  <c r="G14" i="28"/>
  <c r="G78" i="28" s="1"/>
  <c r="F80" i="27"/>
  <c r="F82" i="27" s="1"/>
  <c r="E16" i="27"/>
  <c r="E75" i="27" s="1"/>
  <c r="D82" i="27"/>
  <c r="E79" i="27"/>
  <c r="E80" i="27" s="1"/>
  <c r="H9" i="27"/>
  <c r="G14" i="27"/>
  <c r="G79" i="27" s="1"/>
  <c r="G13" i="27"/>
  <c r="G78" i="27" s="1"/>
  <c r="E90" i="16"/>
  <c r="F13" i="16"/>
  <c r="F16" i="16" s="1"/>
  <c r="H9" i="16"/>
  <c r="G14" i="16"/>
  <c r="G89" i="16" s="1"/>
  <c r="E16" i="16"/>
  <c r="J10" i="30"/>
  <c r="F11" i="29"/>
  <c r="J9" i="29"/>
  <c r="G11" i="28"/>
  <c r="H8" i="28"/>
  <c r="G11" i="27"/>
  <c r="H8" i="27"/>
  <c r="G8" i="16"/>
  <c r="F11" i="16"/>
  <c r="J11" i="30"/>
  <c r="J12" i="30"/>
  <c r="J9" i="30"/>
  <c r="J13" i="30"/>
  <c r="E113" i="29" l="1"/>
  <c r="J14" i="29"/>
  <c r="J110" i="29"/>
  <c r="F7" i="30"/>
  <c r="F111" i="29"/>
  <c r="H8" i="29"/>
  <c r="H11" i="29" s="1"/>
  <c r="G13" i="29"/>
  <c r="G16" i="29" s="1"/>
  <c r="F16" i="29"/>
  <c r="F8" i="30" s="1"/>
  <c r="E81" i="28"/>
  <c r="G79" i="28"/>
  <c r="H14" i="28"/>
  <c r="J14" i="28" s="1"/>
  <c r="J9" i="28"/>
  <c r="H11" i="28"/>
  <c r="H13" i="28"/>
  <c r="H77" i="28" s="1"/>
  <c r="J77" i="28" s="1"/>
  <c r="E82" i="27"/>
  <c r="H13" i="27"/>
  <c r="J13" i="27" s="1"/>
  <c r="G80" i="27"/>
  <c r="H14" i="27"/>
  <c r="J14" i="27" s="1"/>
  <c r="J9" i="27"/>
  <c r="H14" i="16"/>
  <c r="H89" i="16" s="1"/>
  <c r="J89" i="16" s="1"/>
  <c r="J9" i="16"/>
  <c r="F88" i="16"/>
  <c r="G13" i="16"/>
  <c r="G16" i="16" s="1"/>
  <c r="E8" i="30"/>
  <c r="E14" i="30" s="1"/>
  <c r="E85" i="16"/>
  <c r="E92" i="16" s="1"/>
  <c r="G11" i="29"/>
  <c r="G16" i="28"/>
  <c r="G74" i="28" s="1"/>
  <c r="J8" i="28"/>
  <c r="H11" i="27"/>
  <c r="J8" i="27"/>
  <c r="G16" i="27"/>
  <c r="G75" i="27" s="1"/>
  <c r="F85" i="16"/>
  <c r="H8" i="16"/>
  <c r="G11" i="16"/>
  <c r="D18" i="30"/>
  <c r="E16" i="30" l="1"/>
  <c r="E18" i="30" s="1"/>
  <c r="G7" i="30"/>
  <c r="G109" i="29"/>
  <c r="G111" i="29" s="1"/>
  <c r="G106" i="29"/>
  <c r="F106" i="29"/>
  <c r="F113" i="29" s="1"/>
  <c r="H13" i="29"/>
  <c r="H109" i="29" s="1"/>
  <c r="H78" i="28"/>
  <c r="J11" i="28"/>
  <c r="H16" i="28"/>
  <c r="H74" i="28" s="1"/>
  <c r="J13" i="28"/>
  <c r="J16" i="28" s="1"/>
  <c r="J16" i="27"/>
  <c r="J11" i="27"/>
  <c r="H79" i="27"/>
  <c r="J79" i="27" s="1"/>
  <c r="H78" i="27"/>
  <c r="G88" i="16"/>
  <c r="G90" i="16" s="1"/>
  <c r="J14" i="16"/>
  <c r="H13" i="16"/>
  <c r="H16" i="16" s="1"/>
  <c r="F90" i="16"/>
  <c r="F16" i="30" s="1"/>
  <c r="G8" i="30"/>
  <c r="J8" i="29"/>
  <c r="J11" i="29" s="1"/>
  <c r="G81" i="28"/>
  <c r="G82" i="27"/>
  <c r="H16" i="27"/>
  <c r="H11" i="16"/>
  <c r="H7" i="30" s="1"/>
  <c r="J8" i="16"/>
  <c r="J11" i="16" s="1"/>
  <c r="G85" i="16"/>
  <c r="F14" i="30"/>
  <c r="G113" i="29" l="1"/>
  <c r="G16" i="30"/>
  <c r="H111" i="29"/>
  <c r="J111" i="29" s="1"/>
  <c r="J109" i="29"/>
  <c r="H16" i="29"/>
  <c r="H106" i="29" s="1"/>
  <c r="J13" i="29"/>
  <c r="J16" i="29" s="1"/>
  <c r="J74" i="28"/>
  <c r="H79" i="28"/>
  <c r="J79" i="28" s="1"/>
  <c r="J78" i="28"/>
  <c r="H80" i="27"/>
  <c r="J80" i="27" s="1"/>
  <c r="J78" i="27"/>
  <c r="G92" i="16"/>
  <c r="J13" i="16"/>
  <c r="J16" i="16" s="1"/>
  <c r="H88" i="16"/>
  <c r="H90" i="16" s="1"/>
  <c r="F92" i="16"/>
  <c r="G14" i="30"/>
  <c r="H75" i="27"/>
  <c r="H82" i="27" s="1"/>
  <c r="F18" i="30"/>
  <c r="H85" i="16"/>
  <c r="G18" i="30" l="1"/>
  <c r="H113" i="29"/>
  <c r="J106" i="29"/>
  <c r="J113" i="29" s="1"/>
  <c r="D26" i="30" s="1"/>
  <c r="H8" i="30"/>
  <c r="J8" i="30" s="1"/>
  <c r="J81" i="28"/>
  <c r="D25" i="30" s="1"/>
  <c r="H81" i="28"/>
  <c r="H16" i="30"/>
  <c r="J16" i="30" s="1"/>
  <c r="J88" i="16"/>
  <c r="J90" i="16" s="1"/>
  <c r="J75" i="27"/>
  <c r="J82" i="27" s="1"/>
  <c r="D24" i="30" s="1"/>
  <c r="H92" i="16"/>
  <c r="J85" i="16"/>
  <c r="J7" i="30"/>
  <c r="H14" i="30" l="1"/>
  <c r="H18" i="30" s="1"/>
  <c r="J92" i="16"/>
  <c r="D23" i="30" s="1"/>
  <c r="D29" i="30" s="1"/>
  <c r="E23" i="30" s="1"/>
  <c r="J14" i="30" l="1"/>
  <c r="J18" i="30" s="1"/>
  <c r="E24" i="30"/>
  <c r="E25" i="30"/>
  <c r="E26" i="30"/>
  <c r="E29" i="30" l="1"/>
</calcChain>
</file>

<file path=xl/sharedStrings.xml><?xml version="1.0" encoding="utf-8"?>
<sst xmlns="http://schemas.openxmlformats.org/spreadsheetml/2006/main" count="434" uniqueCount="153">
  <si>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</si>
  <si>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</si>
  <si>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</si>
  <si>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</si>
  <si>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</si>
  <si>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</si>
  <si>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</si>
  <si>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</si>
  <si>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</si>
  <si>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</si>
  <si>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</si>
  <si>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</si>
  <si>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</si>
  <si>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</si>
  <si>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</si>
  <si>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</si>
  <si>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</si>
  <si>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</si>
  <si>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</si>
  <si>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</si>
  <si>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</si>
  <si>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</si>
  <si>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</si>
  <si>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</si>
  <si>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</si>
  <si>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</si>
  <si>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</si>
  <si>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</si>
  <si>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>Personnel</t>
  </si>
  <si>
    <t> 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</si>
  <si>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</si>
  <si>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</si>
  <si>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</si>
  <si>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</si>
  <si>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</si>
  <si>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</si>
  <si>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</si>
  <si>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</si>
  <si>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</si>
  <si>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>Project Manager @ $88,900/yr, .25 FTE, with COLA of 3%/yr.</t>
  </si>
  <si>
    <t>Grant Manager and Coordinator @ $75,700/yr, .25 FTE, with COLA of 3%/yr.</t>
  </si>
  <si>
    <t xml:space="preserve"> Fringe Benefits (40% of Salary)</t>
  </si>
  <si>
    <t>Project Manager</t>
  </si>
  <si>
    <t xml:space="preserve"> Grant Manager and Coordinator</t>
  </si>
  <si>
    <t xml:space="preserve">Measure 1: Install Solar PV Over PBC Parking Structure and Solar PV Wall </t>
  </si>
  <si>
    <t>Energy Manager and Grant Manager/Coordinator Site Visits in Milwaukee:</t>
  </si>
  <si>
    <t>Hotel- $155 per day @12 days per year (x2)</t>
  </si>
  <si>
    <t>Per Diem- $64 per day @18 days per year (x2)</t>
  </si>
  <si>
    <t xml:space="preserve">Detailed Budget Table </t>
  </si>
  <si>
    <t>Project Manager Site Visits in Forest County</t>
  </si>
  <si>
    <t>Install Solar PV Over PBC Parking Structure and Solar PV Wall</t>
  </si>
  <si>
    <t>Install Heat Recovery Chillers</t>
  </si>
  <si>
    <t>Indirect Costs (21.02% of Salary)</t>
  </si>
  <si>
    <t>Grant Manager and Coordinator</t>
  </si>
  <si>
    <t>Cost Estimate for Solar PV Canopy over Center Parking Structure</t>
  </si>
  <si>
    <t xml:space="preserve">Material &amp; Final Engineering </t>
  </si>
  <si>
    <t>Mechanical Installation</t>
  </si>
  <si>
    <t xml:space="preserve">Freight </t>
  </si>
  <si>
    <t>Module Cost</t>
  </si>
  <si>
    <t>All DC wiring and wiring labor</t>
  </si>
  <si>
    <t>Inverters</t>
  </si>
  <si>
    <t>AC Combiner Panel</t>
  </si>
  <si>
    <t>Utility Disconnect</t>
  </si>
  <si>
    <t>Materials &amp; Labor from Utility Disconnect</t>
  </si>
  <si>
    <t>General Requirements</t>
  </si>
  <si>
    <t>Construction Contigency</t>
  </si>
  <si>
    <t>Architetual/Engineering Fees</t>
  </si>
  <si>
    <t>Commissioning</t>
  </si>
  <si>
    <t>General Conditions</t>
  </si>
  <si>
    <t>Building Permit</t>
  </si>
  <si>
    <t>Contractor Fee, Bond &amp; Insurances</t>
  </si>
  <si>
    <t>Constr. Escal ( mid-point of project 2-13-27)</t>
  </si>
  <si>
    <t>Enginnering</t>
  </si>
  <si>
    <t>Permits, Bonding &amp; Interconnection</t>
  </si>
  <si>
    <t>Mobiization, Travel, Conditions</t>
  </si>
  <si>
    <t>Modules</t>
  </si>
  <si>
    <t>Invertrs</t>
  </si>
  <si>
    <t>Racking</t>
  </si>
  <si>
    <t>AC Equipment</t>
  </si>
  <si>
    <t>Materials</t>
  </si>
  <si>
    <t>DC Installation</t>
  </si>
  <si>
    <t>AC Installation</t>
  </si>
  <si>
    <t>Conmissioning</t>
  </si>
  <si>
    <t>Cost Estimate to Relocate Exisitng Solar Array</t>
  </si>
  <si>
    <t>2 Sets 4 600 kcm =1 #1/0 grd copper wire @ 287'.4" conduit</t>
  </si>
  <si>
    <t>Relocate and reuse existing 800A disconnect from garage</t>
  </si>
  <si>
    <t>Demolition of equipment: inverter, wire, terminations</t>
  </si>
  <si>
    <t>5 100kW ineverers + labor</t>
  </si>
  <si>
    <t>New Eaton 800A breaker and installation into substation</t>
  </si>
  <si>
    <t>Design Contigency</t>
  </si>
  <si>
    <t>Phasing Premium</t>
  </si>
  <si>
    <t>Other Consultant Fees</t>
  </si>
  <si>
    <t>Stage 1 Equipment</t>
  </si>
  <si>
    <t>Stage 1 Labor</t>
  </si>
  <si>
    <t>Stage 2 Equipment</t>
  </si>
  <si>
    <t>Stage 2 Labor</t>
  </si>
  <si>
    <t>Victaulic Seal Replacement</t>
  </si>
  <si>
    <t>Architectural/Engineering Fees</t>
  </si>
  <si>
    <t>Contractor Fee, Bond, &amp; Insurances</t>
  </si>
  <si>
    <t>Contr. Escal. (mid-point of construction 2-13-27)</t>
  </si>
  <si>
    <t>Install Replacement Boilers</t>
  </si>
  <si>
    <t>Equipment</t>
  </si>
  <si>
    <t>Labor</t>
  </si>
  <si>
    <t>Retrofit LED Lighting Fixtures in Mech. Spaces</t>
  </si>
  <si>
    <t>Bulb Replacement</t>
  </si>
  <si>
    <t>Optimize DCV Conrols for Major Restaurants</t>
  </si>
  <si>
    <t>BAS Programming</t>
  </si>
  <si>
    <t>Duct CO2 Sensor Replacement</t>
  </si>
  <si>
    <t>Architectual/Engineering Fees</t>
  </si>
  <si>
    <t>Constr. Escal. (Mid-Point of Construction)</t>
  </si>
  <si>
    <t>Add Unoccupied Setback for Major Rest. &amp; Kitchen</t>
  </si>
  <si>
    <t>Installing and Programming Occupancy Sensors</t>
  </si>
  <si>
    <t>Hotel- $107 per day @24 days per year</t>
  </si>
  <si>
    <t>Per Diem- $64 per day @36 days per year</t>
  </si>
  <si>
    <t>Solar PV Wall South of Parking Garage Cost Estimate</t>
  </si>
  <si>
    <t xml:space="preserve">EEM1: Rebuild RTU 1 &amp; 2 </t>
  </si>
  <si>
    <t xml:space="preserve">EEM2: RTU-3 Modification </t>
  </si>
  <si>
    <t>EEM3: Schedule RTU 6 VAVs</t>
  </si>
  <si>
    <t>EEM4: Flames Makeup Air</t>
  </si>
  <si>
    <t>EEM5: RTU 7 Occupancy Sensors</t>
  </si>
  <si>
    <t>EEM6: Install Ground-Source Heat Pump System</t>
  </si>
  <si>
    <t>Mileage for travel: 444 miles round trip from Crandon, WI, to PBC in Milwaukee $0.67/mile @12 days per year (x2)</t>
  </si>
  <si>
    <t>Mileage for travel: 444 miles round trip from Milwaukee, WI to Crandon, WI $0.67/mile @24 days per year</t>
  </si>
  <si>
    <t>Hotel- $155 per day @12 days per year (x2) for first three years</t>
  </si>
  <si>
    <t xml:space="preserve">Mileage for travel: 444 miles round trip from Crandon, WI, to PBC in Milwaukee $0.67/mile @12 days per year (x2) for for first three years </t>
  </si>
  <si>
    <t>Per Diem- $64 per day @18 days per year (x2) for first three years</t>
  </si>
  <si>
    <t>Measure 2: Install Heat Recovery Chillers and Boilers at PBC</t>
  </si>
  <si>
    <t>Measure 3: PBC EEM Package</t>
  </si>
  <si>
    <t>Measure 4: PCCH EEM Package</t>
  </si>
  <si>
    <t>Supply Fan Retrofits</t>
  </si>
  <si>
    <t>Exhaust Fan Retrofits</t>
  </si>
  <si>
    <t>Damper Retrofits</t>
  </si>
  <si>
    <t>Controls</t>
  </si>
  <si>
    <t>CO2 Sensors</t>
  </si>
  <si>
    <t>Installation</t>
  </si>
  <si>
    <t>New System graphics on Tridium System</t>
  </si>
  <si>
    <t>Supply Fan Retrofit</t>
  </si>
  <si>
    <t>Exhaust Fan Retrofit</t>
  </si>
  <si>
    <t>Damper Retrofit</t>
  </si>
  <si>
    <t>C02 Sensors</t>
  </si>
  <si>
    <t>Status Switch Sensors</t>
  </si>
  <si>
    <t>Engineering and Commissioning</t>
  </si>
  <si>
    <t>Occupancy Sensors</t>
  </si>
  <si>
    <t>Geothermal Well Field w/ Installation</t>
  </si>
  <si>
    <t>Convert RTU 1-3 to Chilled Water w Installation</t>
  </si>
  <si>
    <t>Convert RTU 1-3 to Hot Water w Installation</t>
  </si>
  <si>
    <t>Replace RTU 6 and 7 with ERV or RTUs w Installtion</t>
  </si>
  <si>
    <t>Other Consultant and Planning Fees</t>
  </si>
  <si>
    <t>Consolodated Budget Table</t>
  </si>
  <si>
    <t>Install Heat Recovery Chillers and Replace Boilers at PBC</t>
  </si>
  <si>
    <t>PBC EEM Package</t>
  </si>
  <si>
    <t>PCCH EEM Package</t>
  </si>
  <si>
    <t>Forest County Potawatomi Community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</si>
</sst>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.0_);[Red]\(&quot;$&quot;#,##0.0\)"/>
    <numFmt numFmtId="166" formatCode="&quot;$&quot;#,##0"/>
  </numFmts>
  <fonts count="2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i/>
      <sz val="11"/>
      <color theme="2" tint="-0.249977111117893"/>
      <name val="Calibri"/>
      <family val="2"/>
      <scheme val="minor"/>
    </font>
    <font>
      <i/>
      <sz val="11"/>
      <color theme="2" tint="-0.74999237037263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6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165" fontId="9" fillId="0" borderId="1" xfId="0" applyNumberFormat="1" applyFont="1" applyBorder="1" applyAlignment="1">
      <alignment wrapText="1"/>
    </xf>
    <xf numFmtId="8" fontId="7" fillId="0" borderId="1" xfId="0" applyNumberFormat="1" applyFont="1" applyBorder="1" applyAlignment="1">
      <alignment wrapText="1"/>
    </xf>
    <xf numFmtId="0" fontId="16" fillId="0" borderId="1" xfId="0" applyFont="1" applyBorder="1" applyAlignment="1">
      <alignment horizontal="left" wrapText="1"/>
    </xf>
    <xf numFmtId="0" fontId="17" fillId="0" borderId="0" xfId="0" applyFont="1"/>
    <xf numFmtId="0" fontId="9" fillId="0" borderId="1" xfId="0" applyFont="1" applyBorder="1" applyAlignment="1">
      <alignment horizontal="right" wrapText="1"/>
    </xf>
    <xf numFmtId="0" fontId="19" fillId="0" borderId="1" xfId="0" applyFont="1" applyBorder="1" applyAlignment="1">
      <alignment wrapText="1"/>
    </xf>
    <xf numFmtId="0" fontId="19" fillId="0" borderId="1" xfId="0" applyFont="1" applyBorder="1" applyAlignment="1">
      <alignment horizontal="left" wrapText="1"/>
    </xf>
    <xf numFmtId="164" fontId="9" fillId="0" borderId="1" xfId="1" applyNumberFormat="1" applyFont="1" applyBorder="1" applyAlignment="1">
      <alignment wrapText="1"/>
    </xf>
    <xf numFmtId="6" fontId="18" fillId="0" borderId="1" xfId="0" applyNumberFormat="1" applyFont="1" applyBorder="1" applyAlignment="1">
      <alignment wrapText="1"/>
    </xf>
    <xf numFmtId="0" fontId="20" fillId="0" borderId="1" xfId="0" applyFont="1" applyBorder="1" applyAlignment="1">
      <alignment horizontal="left" wrapText="1"/>
    </xf>
    <xf numFmtId="0" fontId="20" fillId="0" borderId="1" xfId="0" applyFont="1" applyBorder="1" applyAlignment="1">
      <alignment wrapText="1"/>
    </xf>
    <xf numFmtId="164" fontId="15" fillId="0" borderId="1" xfId="1" applyNumberFormat="1" applyFont="1" applyBorder="1" applyAlignment="1">
      <alignment wrapText="1"/>
    </xf>
    <xf numFmtId="166" fontId="15" fillId="0" borderId="1" xfId="1" applyNumberFormat="1" applyFont="1" applyBorder="1" applyAlignment="1">
      <alignment wrapText="1"/>
    </xf>
    <xf numFmtId="166" fontId="15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/>
    </xf>
    <xf numFmtId="166" fontId="7" fillId="0" borderId="1" xfId="0" applyNumberFormat="1" applyFont="1" applyBorder="1" applyAlignment="1">
      <alignment wrapText="1"/>
    </xf>
    <xf numFmtId="166" fontId="9" fillId="0" borderId="1" xfId="0" applyNumberFormat="1" applyFont="1" applyBorder="1" applyAlignment="1">
      <alignment wrapText="1"/>
    </xf>
    <xf numFmtId="166" fontId="0" fillId="0" borderId="0" xfId="1" applyNumberFormat="1" applyFont="1" applyBorder="1"/>
    <xf numFmtId="166" fontId="1" fillId="5" borderId="7" xfId="0" applyNumberFormat="1" applyFont="1" applyFill="1" applyBorder="1" applyAlignment="1">
      <alignment wrapText="1"/>
    </xf>
    <xf numFmtId="166" fontId="10" fillId="6" borderId="14" xfId="0" applyNumberFormat="1" applyFont="1" applyFill="1" applyBorder="1" applyAlignment="1">
      <alignment wrapText="1"/>
    </xf>
    <xf numFmtId="166" fontId="9" fillId="4" borderId="1" xfId="0" applyNumberFormat="1" applyFont="1" applyFill="1" applyBorder="1" applyAlignment="1">
      <alignment wrapText="1"/>
    </xf>
    <xf numFmtId="166" fontId="9" fillId="4" borderId="4" xfId="0" applyNumberFormat="1" applyFont="1" applyFill="1" applyBorder="1" applyAlignment="1">
      <alignment wrapText="1"/>
    </xf>
    <xf numFmtId="166" fontId="0" fillId="0" borderId="0" xfId="0" applyNumberFormat="1"/>
    <xf numFmtId="166" fontId="0" fillId="0" borderId="1" xfId="0" applyNumberFormat="1" applyBorder="1"/>
    <xf numFmtId="166" fontId="11" fillId="0" borderId="12" xfId="0" applyNumberFormat="1" applyFont="1" applyBorder="1" applyAlignment="1">
      <alignment wrapText="1"/>
    </xf>
    <xf numFmtId="166" fontId="1" fillId="5" borderId="6" xfId="0" applyNumberFormat="1" applyFont="1" applyFill="1" applyBorder="1" applyAlignment="1">
      <alignment wrapText="1"/>
    </xf>
    <xf numFmtId="166" fontId="10" fillId="6" borderId="3" xfId="0" applyNumberFormat="1" applyFont="1" applyFill="1" applyBorder="1"/>
    <xf numFmtId="166" fontId="7" fillId="0" borderId="1" xfId="0" applyNumberFormat="1" applyFont="1" applyBorder="1"/>
    <xf numFmtId="164" fontId="0" fillId="0" borderId="0" xfId="1" applyNumberFormat="1" applyFont="1"/>
    <xf numFmtId="164" fontId="1" fillId="2" borderId="1" xfId="1" applyNumberFormat="1" applyFont="1" applyFill="1" applyBorder="1" applyAlignment="1">
      <alignment wrapText="1"/>
    </xf>
    <xf numFmtId="164" fontId="10" fillId="3" borderId="1" xfId="1" applyNumberFormat="1" applyFont="1" applyFill="1" applyBorder="1"/>
    <xf numFmtId="164" fontId="9" fillId="7" borderId="1" xfId="1" applyNumberFormat="1" applyFont="1" applyFill="1" applyBorder="1" applyAlignment="1">
      <alignment wrapText="1"/>
    </xf>
    <xf numFmtId="164" fontId="9" fillId="4" borderId="1" xfId="1" applyNumberFormat="1" applyFont="1" applyFill="1" applyBorder="1" applyAlignment="1">
      <alignment wrapText="1"/>
    </xf>
    <xf numFmtId="164" fontId="0" fillId="0" borderId="1" xfId="1" applyNumberFormat="1" applyFont="1" applyBorder="1"/>
    <xf numFmtId="164" fontId="7" fillId="4" borderId="1" xfId="1" applyNumberFormat="1" applyFont="1" applyFill="1" applyBorder="1" applyAlignment="1">
      <alignment wrapText="1"/>
    </xf>
    <xf numFmtId="164" fontId="10" fillId="0" borderId="1" xfId="1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9" zoomScale="90" zoomScaleNormal="90" workbookViewId="0">
      <selection activeCell="F58" sqref="F58"/>
    </sheetView>
  </sheetViews>
  <sheetFormatPr defaultRowHeight="14.5" x14ac:dyDescent="0.35"/>
  <cols>
    <col min="1" max="1" width="1.81640625" customWidth="1"/>
    <col min="5" max="5" width="13.453125" bestFit="1" customWidth="1"/>
    <col min="6" max="6" width="14.453125" bestFit="1" customWidth="1"/>
    <col min="7" max="9" width="14.453125" customWidth="1"/>
    <col min="10" max="10" width="10.81640625" bestFit="1" customWidth="1"/>
    <col min="11" max="11" width="15.54296875" customWidth="1"/>
    <col min="18" max="18" width="37.54296875" customWidth="1"/>
  </cols>
  <sheetData>
    <row r="1" spans="4:11" ht="10.5" customHeight="1" x14ac:dyDescent="0.35"/>
    <row r="2" spans="4:11" x14ac:dyDescent="0.35">
      <c r="D2" s="3"/>
      <c r="E2" s="3"/>
      <c r="J2" s="33"/>
      <c r="K2" s="3"/>
    </row>
    <row r="3" spans="4:11" x14ac:dyDescent="0.35">
      <c r="D3" s="3"/>
      <c r="E3" s="3"/>
      <c r="J3" s="31"/>
      <c r="K3" s="32"/>
    </row>
    <row r="4" spans="4:11" x14ac:dyDescent="0.35">
      <c r="D4" s="4"/>
      <c r="E4" s="3"/>
    </row>
    <row r="9" spans="4:11" x14ac:dyDescent="0.35">
      <c r="J9" s="21"/>
    </row>
    <row r="17" spans="5:18" x14ac:dyDescent="0.35">
      <c r="E17" s="34"/>
      <c r="F17" s="34"/>
      <c r="G17" s="34"/>
      <c r="H17" s="34"/>
      <c r="I17" s="34"/>
    </row>
    <row r="18" spans="5:18" x14ac:dyDescent="0.35">
      <c r="E18" s="34"/>
      <c r="F18" s="34"/>
      <c r="G18" s="34"/>
      <c r="H18" s="34"/>
      <c r="I18" s="34"/>
    </row>
    <row r="27" spans="5:18" ht="23.5" x14ac:dyDescent="0.55000000000000004">
      <c r="Q27" s="30"/>
    </row>
    <row r="28" spans="5:18" x14ac:dyDescent="0.35">
      <c r="Q28" s="60"/>
      <c r="R28" s="6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abSelected="1" zoomScaleNormal="100" workbookViewId="0">
      <selection activeCell="M6" sqref="M6"/>
    </sheetView>
  </sheetViews>
  <sheetFormatPr defaultColWidth="9.1796875" defaultRowHeight="15" customHeight="1" x14ac:dyDescent="0.35"/>
  <cols>
    <col min="1" max="1" width="3.1796875" customWidth="1"/>
    <col min="2" max="2" width="12.1796875" customWidth="1"/>
    <col min="3" max="3" width="29.1796875" customWidth="1"/>
    <col min="4" max="4" width="12.81640625" style="6" bestFit="1" customWidth="1"/>
    <col min="5" max="5" width="11.81640625" style="2" customWidth="1"/>
    <col min="6" max="6" width="12.1796875" customWidth="1"/>
    <col min="7" max="7" width="11.453125" customWidth="1"/>
    <col min="8" max="8" width="12" style="2" customWidth="1"/>
    <col min="9" max="9" width="3.54296875" style="7" customWidth="1"/>
    <col min="10" max="10" width="15" style="97" bestFit="1" customWidth="1"/>
    <col min="11" max="11" width="10.1796875" customWidth="1"/>
  </cols>
  <sheetData>
    <row r="2" spans="2:39" ht="23.5" x14ac:dyDescent="0.55000000000000004">
      <c r="B2" s="30" t="s">
        <v>152</v>
      </c>
    </row>
    <row r="3" spans="2:39" ht="26.5" customHeight="1" x14ac:dyDescent="0.35">
      <c r="B3" s="105" t="s">
        <v>148</v>
      </c>
      <c r="C3" s="105"/>
      <c r="D3" s="105"/>
      <c r="E3" s="105"/>
      <c r="F3" s="105"/>
      <c r="G3" s="105"/>
      <c r="H3" s="105"/>
      <c r="I3" s="105"/>
      <c r="J3" s="105"/>
    </row>
    <row r="4" spans="2:39" ht="15" customHeight="1" x14ac:dyDescent="0.35">
      <c r="B4" s="5"/>
    </row>
    <row r="5" spans="2:39" ht="18.5" x14ac:dyDescent="0.45">
      <c r="B5" s="45" t="s">
        <v>0</v>
      </c>
      <c r="C5" s="46"/>
      <c r="D5" s="46"/>
      <c r="E5" s="46"/>
      <c r="F5" s="46"/>
      <c r="G5" s="46"/>
      <c r="H5" s="46"/>
      <c r="I5" s="46"/>
      <c r="J5" s="98"/>
    </row>
    <row r="6" spans="2:39" ht="17.149999999999999" customHeight="1" x14ac:dyDescent="0.35">
      <c r="B6" s="47" t="s">
        <v>1</v>
      </c>
      <c r="C6" s="47" t="s">
        <v>2</v>
      </c>
      <c r="D6" s="47" t="s">
        <v>3</v>
      </c>
      <c r="E6" s="48" t="s">
        <v>4</v>
      </c>
      <c r="F6" s="48" t="s">
        <v>5</v>
      </c>
      <c r="G6" s="48" t="s">
        <v>6</v>
      </c>
      <c r="H6" s="49" t="s">
        <v>7</v>
      </c>
      <c r="I6" s="50"/>
      <c r="J6" s="99" t="s">
        <v>8</v>
      </c>
    </row>
    <row r="7" spans="2:39" s="5" customFormat="1" ht="14.5" x14ac:dyDescent="0.35">
      <c r="B7" s="22" t="s">
        <v>9</v>
      </c>
      <c r="C7" s="51" t="s">
        <v>10</v>
      </c>
      <c r="D7" s="52">
        <f>'Measure 1 Budget'!D11+'Measure 2 Budget'!D11+'Measure 3 Budget'!D11+'Measure 4 Budget'!D11</f>
        <v>164600</v>
      </c>
      <c r="E7" s="52">
        <f>'Measure 1 Budget'!E11+'Measure 2 Budget'!E11+'Measure 3 Budget'!E11+'Measure 4 Budget'!E11</f>
        <v>169538</v>
      </c>
      <c r="F7" s="52">
        <f>'Measure 1 Budget'!F11+'Measure 2 Budget'!F11+'Measure 3 Budget'!F11+'Measure 4 Budget'!F11</f>
        <v>174624.14</v>
      </c>
      <c r="G7" s="52">
        <f>'Measure 1 Budget'!G11+'Measure 2 Budget'!G11+'Measure 3 Budget'!G11+'Measure 4 Budget'!G11</f>
        <v>179862.86420000001</v>
      </c>
      <c r="H7" s="52">
        <f>'Measure 1 Budget'!H11+'Measure 2 Budget'!H11+'Measure 3 Budget'!H11+'Measure 4 Budget'!H11</f>
        <v>185258.750126</v>
      </c>
      <c r="I7" s="53"/>
      <c r="J7" s="100">
        <f>SUM(D7:I7)</f>
        <v>873883.75432600011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5" x14ac:dyDescent="0.35">
      <c r="B8" s="23"/>
      <c r="C8" s="51" t="s">
        <v>11</v>
      </c>
      <c r="D8" s="52">
        <f>'Measure 1 Budget'!D16+'Measure 2 Budget'!D16+'Measure 3 Budget'!D16+'Measure 4 Budget'!D16</f>
        <v>65840</v>
      </c>
      <c r="E8" s="52">
        <f>'Measure 1 Budget'!E16+'Measure 2 Budget'!E16+'Measure 3 Budget'!E16+'Measure 4 Budget'!E16</f>
        <v>67815.200000000012</v>
      </c>
      <c r="F8" s="52">
        <f>'Measure 1 Budget'!F16+'Measure 2 Budget'!F16+'Measure 3 Budget'!F16+'Measure 4 Budget'!F16</f>
        <v>69849.656000000003</v>
      </c>
      <c r="G8" s="52">
        <f>'Measure 1 Budget'!G16+'Measure 2 Budget'!G16+'Measure 3 Budget'!G16+'Measure 4 Budget'!G16</f>
        <v>71945.145680000001</v>
      </c>
      <c r="H8" s="52">
        <f>'Measure 1 Budget'!H16+'Measure 2 Budget'!H16+'Measure 3 Budget'!H16+'Measure 4 Budget'!H16</f>
        <v>74103.500050400005</v>
      </c>
      <c r="I8" s="53"/>
      <c r="J8" s="100">
        <f t="shared" ref="J8:J14" si="0">SUM(D8:I8)</f>
        <v>349553.50173040002</v>
      </c>
    </row>
    <row r="9" spans="2:39" ht="14.5" x14ac:dyDescent="0.35">
      <c r="B9" s="23"/>
      <c r="C9" s="51" t="s">
        <v>12</v>
      </c>
      <c r="D9" s="52">
        <f>'Measure 1 Budget'!D23+'Measure 2 Budget'!D27+'Measure 3 Budget'!D27+'Measure 4 Budget'!D23</f>
        <v>51504</v>
      </c>
      <c r="E9" s="52">
        <f>'Measure 1 Budget'!E23+'Measure 2 Budget'!E27+'Measure 3 Budget'!E27+'Measure 4 Budget'!E23</f>
        <v>51504</v>
      </c>
      <c r="F9" s="52">
        <f>'Measure 1 Budget'!F23+'Measure 2 Budget'!F27+'Measure 3 Budget'!F27+'Measure 4 Budget'!F23</f>
        <v>51504</v>
      </c>
      <c r="G9" s="52">
        <f>'Measure 1 Budget'!G23+'Measure 2 Budget'!G27+'Measure 3 Budget'!G27+'Measure 4 Budget'!G23</f>
        <v>38340</v>
      </c>
      <c r="H9" s="52">
        <f>'Measure 1 Budget'!H23+'Measure 2 Budget'!H27+'Measure 3 Budget'!H27+'Measure 4 Budget'!H23</f>
        <v>38340</v>
      </c>
      <c r="I9" s="53"/>
      <c r="J9" s="100">
        <f t="shared" si="0"/>
        <v>231192</v>
      </c>
    </row>
    <row r="10" spans="2:39" ht="14.5" x14ac:dyDescent="0.35">
      <c r="B10" s="23"/>
      <c r="C10" s="51" t="s">
        <v>13</v>
      </c>
      <c r="D10" s="52">
        <f>'Measure 1 Budget'!D27+'Measure 2 Budget'!D31+'Measure 3 Budget'!D31+'Measure 4 Budget'!D27</f>
        <v>0</v>
      </c>
      <c r="E10" s="52">
        <f>'Measure 1 Budget'!E27+'Measure 2 Budget'!E31+'Measure 3 Budget'!E31+'Measure 4 Budget'!E27</f>
        <v>0</v>
      </c>
      <c r="F10" s="52">
        <f>'Measure 1 Budget'!F27+'Measure 2 Budget'!F31+'Measure 3 Budget'!F31+'Measure 4 Budget'!F27</f>
        <v>0</v>
      </c>
      <c r="G10" s="52">
        <f>'Measure 1 Budget'!G27+'Measure 2 Budget'!G31+'Measure 3 Budget'!G31+'Measure 4 Budget'!G27</f>
        <v>0</v>
      </c>
      <c r="H10" s="52">
        <f>'Measure 1 Budget'!H27+'Measure 2 Budget'!H31+'Measure 3 Budget'!H31+'Measure 4 Budget'!H27</f>
        <v>0</v>
      </c>
      <c r="I10" s="53"/>
      <c r="J10" s="100">
        <f t="shared" si="0"/>
        <v>0</v>
      </c>
    </row>
    <row r="11" spans="2:39" ht="14.5" x14ac:dyDescent="0.35">
      <c r="B11" s="23"/>
      <c r="C11" s="51" t="s">
        <v>14</v>
      </c>
      <c r="D11" s="52">
        <f>'Measure 1 Budget'!D31+'Measure 2 Budget'!D35+'Measure 3 Budget'!D35+'Measure 4 Budget'!D31</f>
        <v>0</v>
      </c>
      <c r="E11" s="52">
        <f>'Measure 1 Budget'!E31+'Measure 2 Budget'!E35+'Measure 3 Budget'!E35+'Measure 4 Budget'!E31</f>
        <v>0</v>
      </c>
      <c r="F11" s="52">
        <f>'Measure 1 Budget'!F31+'Measure 2 Budget'!F35+'Measure 3 Budget'!F35+'Measure 4 Budget'!F31</f>
        <v>0</v>
      </c>
      <c r="G11" s="52">
        <f>'Measure 1 Budget'!G31+'Measure 2 Budget'!G35+'Measure 3 Budget'!G35+'Measure 4 Budget'!G31</f>
        <v>0</v>
      </c>
      <c r="H11" s="52">
        <f>'Measure 1 Budget'!H31+'Measure 2 Budget'!H35+'Measure 3 Budget'!H35+'Measure 4 Budget'!H31</f>
        <v>0</v>
      </c>
      <c r="I11" s="53"/>
      <c r="J11" s="100">
        <f t="shared" si="0"/>
        <v>0</v>
      </c>
    </row>
    <row r="12" spans="2:39" ht="14.5" x14ac:dyDescent="0.35">
      <c r="B12" s="23"/>
      <c r="C12" s="51" t="s">
        <v>15</v>
      </c>
      <c r="D12" s="52">
        <f>'Measure 1 Budget'!D81+'Measure 2 Budget'!D66+'Measure 3 Budget'!D65+'Measure 4 Budget'!D97</f>
        <v>0</v>
      </c>
      <c r="E12" s="52">
        <f>'Measure 1 Budget'!E81+'Measure 2 Budget'!E66+'Measure 3 Budget'!E65+'Measure 4 Budget'!E97</f>
        <v>58491790</v>
      </c>
      <c r="F12" s="52">
        <f>'Measure 1 Budget'!F81+'Measure 2 Budget'!F66+'Measure 3 Budget'!F65+'Measure 4 Budget'!F97</f>
        <v>0</v>
      </c>
      <c r="G12" s="52">
        <f>'Measure 1 Budget'!G81+'Measure 2 Budget'!G66+'Measure 3 Budget'!G65+'Measure 4 Budget'!G97</f>
        <v>0</v>
      </c>
      <c r="H12" s="52">
        <f>'Measure 1 Budget'!H81+'Measure 2 Budget'!H66+'Measure 3 Budget'!H65+'Measure 4 Budget'!H97</f>
        <v>0</v>
      </c>
      <c r="I12" s="53"/>
      <c r="J12" s="100">
        <f t="shared" si="0"/>
        <v>58491790</v>
      </c>
    </row>
    <row r="13" spans="2:39" ht="14.5" x14ac:dyDescent="0.35">
      <c r="B13" s="23"/>
      <c r="C13" s="51" t="s">
        <v>16</v>
      </c>
      <c r="D13" s="52">
        <f>'Measure 1 Budget'!D84+'Measure 2 Budget'!D74+'Measure 3 Budget'!D73+'Measure 4 Budget'!D105</f>
        <v>0</v>
      </c>
      <c r="E13" s="52">
        <f>'Measure 1 Budget'!E84+'Measure 2 Budget'!E74+'Measure 3 Budget'!E73+'Measure 4 Budget'!E105</f>
        <v>0</v>
      </c>
      <c r="F13" s="52">
        <f>'Measure 1 Budget'!F84+'Measure 2 Budget'!F74+'Measure 3 Budget'!F73+'Measure 4 Budget'!F105</f>
        <v>0</v>
      </c>
      <c r="G13" s="52">
        <f>'Measure 1 Budget'!G84+'Measure 2 Budget'!G74+'Measure 3 Budget'!G73+'Measure 4 Budget'!G105</f>
        <v>0</v>
      </c>
      <c r="H13" s="52">
        <f>'Measure 1 Budget'!H84+'Measure 2 Budget'!H74+'Measure 3 Budget'!H73+'Measure 4 Budget'!H105</f>
        <v>0</v>
      </c>
      <c r="I13" s="53"/>
      <c r="J13" s="100">
        <f t="shared" si="0"/>
        <v>0</v>
      </c>
    </row>
    <row r="14" spans="2:39" ht="14.5" x14ac:dyDescent="0.35">
      <c r="B14" s="24"/>
      <c r="C14" s="9" t="s">
        <v>17</v>
      </c>
      <c r="D14" s="16">
        <f>D13+D12+D11+D10+D9+D8+D7</f>
        <v>281944</v>
      </c>
      <c r="E14" s="16">
        <f>E13+E12+E11+E10+E9+E8+E7</f>
        <v>58780647.200000003</v>
      </c>
      <c r="F14" s="16">
        <f>F13+F12+F11+F10+F9+F8+F7</f>
        <v>295977.79600000003</v>
      </c>
      <c r="G14" s="16">
        <f>G13+G12+G11+G10+G9+G8+G7</f>
        <v>290148.00988000003</v>
      </c>
      <c r="H14" s="16">
        <f>H13+H12+H11+H10+H9+H8+H7</f>
        <v>297702.2501764</v>
      </c>
      <c r="J14" s="101">
        <f t="shared" si="0"/>
        <v>59946419.256056398</v>
      </c>
    </row>
    <row r="15" spans="2:39" ht="14.5" x14ac:dyDescent="0.35">
      <c r="B15" s="64"/>
      <c r="D15"/>
      <c r="E15"/>
      <c r="H15"/>
      <c r="I15"/>
      <c r="J15" s="102" t="s">
        <v>18</v>
      </c>
    </row>
    <row r="16" spans="2:39" ht="20.149999999999999" customHeight="1" x14ac:dyDescent="0.35">
      <c r="B16" s="64"/>
      <c r="C16" s="9" t="s">
        <v>19</v>
      </c>
      <c r="D16" s="59">
        <f>'Measure 1 Budget'!D90+'Measure 2 Budget'!D80+'Measure 3 Budget'!D79+'Measure 4 Budget'!D111</f>
        <v>48438.487999999998</v>
      </c>
      <c r="E16" s="59">
        <f>'Measure 1 Budget'!E90+'Measure 2 Budget'!E80+'Measure 3 Budget'!E79+'Measure 4 Budget'!E111</f>
        <v>49891.642640000005</v>
      </c>
      <c r="F16" s="59">
        <f>'Measure 1 Budget'!F90+'Measure 2 Budget'!F80+'Measure 3 Budget'!F79+'Measure 4 Budget'!F111</f>
        <v>51388.391919200003</v>
      </c>
      <c r="G16" s="59">
        <f>'Measure 1 Budget'!G90+'Measure 2 Budget'!G80+'Measure 3 Budget'!G79+'Measure 4 Budget'!G111</f>
        <v>52930.043676775997</v>
      </c>
      <c r="H16" s="59">
        <f>'Measure 1 Budget'!H90+'Measure 2 Budget'!H80+'Measure 3 Budget'!H79+'Measure 4 Budget'!H111</f>
        <v>54517.944987079281</v>
      </c>
      <c r="J16" s="103">
        <f>SUM(D16:H16)</f>
        <v>257166.51122305528</v>
      </c>
    </row>
    <row r="17" spans="2:10" thickBot="1" x14ac:dyDescent="0.4">
      <c r="B17" s="64"/>
      <c r="D17"/>
      <c r="E17"/>
      <c r="H17"/>
      <c r="I17"/>
      <c r="J17" s="102" t="s">
        <v>18</v>
      </c>
    </row>
    <row r="18" spans="2:10" ht="31" customHeight="1" thickBot="1" x14ac:dyDescent="0.4">
      <c r="B18" s="63" t="s">
        <v>20</v>
      </c>
      <c r="C18" s="19"/>
      <c r="D18" s="54">
        <f>D14+D16</f>
        <v>330382.48800000001</v>
      </c>
      <c r="E18" s="54">
        <f>E14+E16</f>
        <v>58830538.842640005</v>
      </c>
      <c r="F18" s="54">
        <f>F14+F16</f>
        <v>347366.18791920005</v>
      </c>
      <c r="G18" s="54">
        <f>G14+G16</f>
        <v>343078.05355677602</v>
      </c>
      <c r="H18" s="54">
        <f>H14+H16</f>
        <v>352220.19516347931</v>
      </c>
      <c r="I18" s="55"/>
      <c r="J18" s="104">
        <f>J14+J16</f>
        <v>60203585.767279454</v>
      </c>
    </row>
    <row r="19" spans="2:10" s="1" customFormat="1" ht="14.5" x14ac:dyDescent="0.35">
      <c r="B19" s="6"/>
      <c r="C19"/>
      <c r="D19" s="6"/>
      <c r="E19" s="2"/>
      <c r="F19"/>
      <c r="G19"/>
      <c r="H19" s="2"/>
      <c r="I19" s="7"/>
      <c r="J19" s="97"/>
    </row>
    <row r="20" spans="2:10" ht="15" customHeight="1" x14ac:dyDescent="0.35">
      <c r="B20" s="6"/>
    </row>
    <row r="21" spans="2:10" ht="15" customHeight="1" x14ac:dyDescent="0.45">
      <c r="B21" s="45" t="s">
        <v>21</v>
      </c>
      <c r="C21" s="46"/>
      <c r="D21" s="46"/>
      <c r="E21" s="107"/>
      <c r="F21" s="107"/>
      <c r="H21"/>
      <c r="I21"/>
    </row>
    <row r="22" spans="2:10" ht="29.15" customHeight="1" x14ac:dyDescent="0.35">
      <c r="B22" s="47" t="s">
        <v>22</v>
      </c>
      <c r="C22" s="47" t="s">
        <v>23</v>
      </c>
      <c r="D22" s="56" t="s">
        <v>24</v>
      </c>
      <c r="E22" s="108" t="s">
        <v>25</v>
      </c>
      <c r="F22" s="108"/>
      <c r="H22"/>
      <c r="I22"/>
    </row>
    <row r="23" spans="2:10" ht="29" customHeight="1" x14ac:dyDescent="0.35">
      <c r="B23" s="51">
        <v>1</v>
      </c>
      <c r="C23" s="57" t="s">
        <v>50</v>
      </c>
      <c r="D23" s="58">
        <f>'Measure 1 Budget'!J92</f>
        <v>6822201.9418198634</v>
      </c>
      <c r="E23" s="106">
        <f>D23/D$29</f>
        <v>0.11331886389942772</v>
      </c>
      <c r="F23" s="106"/>
      <c r="H23"/>
      <c r="I23"/>
    </row>
    <row r="24" spans="2:10" ht="15" customHeight="1" x14ac:dyDescent="0.35">
      <c r="B24" s="51">
        <v>2</v>
      </c>
      <c r="C24" s="52" t="s">
        <v>149</v>
      </c>
      <c r="D24" s="58">
        <f>'Measure 2 Budget'!J82</f>
        <v>44551430.941819862</v>
      </c>
      <c r="E24" s="106">
        <f t="shared" ref="E24:E26" si="1">D24/D$29</f>
        <v>0.74001291408183023</v>
      </c>
      <c r="F24" s="106"/>
      <c r="H24"/>
      <c r="I24"/>
    </row>
    <row r="25" spans="2:10" ht="15" customHeight="1" x14ac:dyDescent="0.35">
      <c r="B25" s="51">
        <v>3</v>
      </c>
      <c r="C25" s="52" t="s">
        <v>150</v>
      </c>
      <c r="D25" s="58">
        <f>'Measure 3 Budget'!J81</f>
        <v>559741.94181986386</v>
      </c>
      <c r="E25" s="106">
        <f t="shared" si="1"/>
        <v>9.2974851030232612E-3</v>
      </c>
      <c r="F25" s="106"/>
      <c r="H25"/>
      <c r="I25"/>
    </row>
    <row r="26" spans="2:10" ht="15" customHeight="1" x14ac:dyDescent="0.35">
      <c r="B26" s="51">
        <v>4</v>
      </c>
      <c r="C26" s="52" t="s">
        <v>151</v>
      </c>
      <c r="D26" s="58">
        <f>'Measure 4 Budget'!J113</f>
        <v>8270210.9418198634</v>
      </c>
      <c r="E26" s="106">
        <f t="shared" si="1"/>
        <v>0.13737073691571891</v>
      </c>
      <c r="F26" s="106"/>
      <c r="H26"/>
      <c r="I26"/>
    </row>
    <row r="27" spans="2:10" ht="15" customHeight="1" x14ac:dyDescent="0.35">
      <c r="B27" s="51"/>
      <c r="C27" s="52"/>
      <c r="D27" s="58"/>
      <c r="E27" s="106"/>
      <c r="F27" s="106"/>
      <c r="H27"/>
      <c r="I27"/>
    </row>
    <row r="28" spans="2:10" ht="15" customHeight="1" x14ac:dyDescent="0.35">
      <c r="B28" s="51"/>
      <c r="C28" s="52"/>
      <c r="D28" s="58"/>
      <c r="E28" s="106"/>
      <c r="F28" s="106"/>
      <c r="H28"/>
      <c r="I28"/>
    </row>
    <row r="29" spans="2:10" ht="15" customHeight="1" x14ac:dyDescent="0.35">
      <c r="B29" s="51" t="s">
        <v>26</v>
      </c>
      <c r="C29" s="52"/>
      <c r="D29" s="58">
        <f>SUM(D23:D28)</f>
        <v>60203585.767279446</v>
      </c>
      <c r="E29" s="106">
        <f t="shared" ref="E29" si="2">SUM(E23:E28)</f>
        <v>1.0000000000000002</v>
      </c>
      <c r="F29" s="106"/>
      <c r="H29"/>
      <c r="I29"/>
    </row>
    <row r="30" spans="2:10" ht="15" customHeight="1" x14ac:dyDescent="0.3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107"/>
  <sheetViews>
    <sheetView showGridLines="0" zoomScaleNormal="100" workbookViewId="0">
      <selection activeCell="F34" sqref="F34:F81"/>
    </sheetView>
  </sheetViews>
  <sheetFormatPr defaultColWidth="9.1796875" defaultRowHeight="14.5" x14ac:dyDescent="0.35"/>
  <cols>
    <col min="1" max="1" width="3.1796875" customWidth="1"/>
    <col min="2" max="2" width="10.1796875" customWidth="1"/>
    <col min="3" max="3" width="35.453125" customWidth="1"/>
    <col min="4" max="4" width="12.453125" style="6" customWidth="1"/>
    <col min="5" max="5" width="12.54296875" style="2" customWidth="1"/>
    <col min="6" max="6" width="12.453125" customWidth="1"/>
    <col min="7" max="7" width="13" customWidth="1"/>
    <col min="8" max="8" width="12.453125" style="2" customWidth="1"/>
    <col min="9" max="9" width="1.7265625" style="7" customWidth="1"/>
    <col min="10" max="10" width="12.81640625" customWidth="1"/>
    <col min="11" max="11" width="10.1796875" customWidth="1"/>
  </cols>
  <sheetData>
    <row r="2" spans="2:39" ht="23.5" x14ac:dyDescent="0.55000000000000004">
      <c r="B2" s="30" t="s">
        <v>44</v>
      </c>
    </row>
    <row r="3" spans="2:39" ht="18.5" x14ac:dyDescent="0.45">
      <c r="B3" s="71" t="s">
        <v>27</v>
      </c>
    </row>
    <row r="4" spans="2:39" x14ac:dyDescent="0.35">
      <c r="B4" s="5"/>
    </row>
    <row r="5" spans="2:39" ht="18.5" x14ac:dyDescent="0.45">
      <c r="B5" s="36" t="s">
        <v>0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1</v>
      </c>
      <c r="C6" s="39" t="s">
        <v>2</v>
      </c>
      <c r="D6" s="39" t="s">
        <v>3</v>
      </c>
      <c r="E6" s="40" t="s">
        <v>4</v>
      </c>
      <c r="F6" s="40" t="s">
        <v>5</v>
      </c>
      <c r="G6" s="40" t="s">
        <v>6</v>
      </c>
      <c r="H6" s="41" t="s">
        <v>7</v>
      </c>
      <c r="I6" s="42"/>
      <c r="J6" s="43" t="s">
        <v>8</v>
      </c>
    </row>
    <row r="7" spans="2:39" s="5" customFormat="1" ht="29" x14ac:dyDescent="0.35">
      <c r="B7" s="65" t="s">
        <v>9</v>
      </c>
      <c r="C7" s="26" t="s">
        <v>28</v>
      </c>
      <c r="D7" s="10" t="s">
        <v>29</v>
      </c>
      <c r="E7" s="10" t="s">
        <v>29</v>
      </c>
      <c r="F7" s="10" t="s">
        <v>29</v>
      </c>
      <c r="G7" s="10"/>
      <c r="H7" s="10" t="s">
        <v>29</v>
      </c>
      <c r="I7" s="7"/>
      <c r="J7" s="8" t="s">
        <v>29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23"/>
      <c r="C8" s="73" t="s">
        <v>39</v>
      </c>
      <c r="D8" s="15">
        <v>22225</v>
      </c>
      <c r="E8" s="15">
        <f t="shared" ref="E8:H9" si="0">D8+(D8*3%)</f>
        <v>22891.75</v>
      </c>
      <c r="F8" s="15">
        <f t="shared" si="0"/>
        <v>23578.502499999999</v>
      </c>
      <c r="G8" s="15">
        <f t="shared" si="0"/>
        <v>24285.857574999998</v>
      </c>
      <c r="H8" s="15">
        <f t="shared" si="0"/>
        <v>25014.43330225</v>
      </c>
      <c r="I8" s="35"/>
      <c r="J8" s="15">
        <f>SUM(D8:H8)</f>
        <v>117995.54337725</v>
      </c>
    </row>
    <row r="9" spans="2:39" ht="29" x14ac:dyDescent="0.35">
      <c r="B9" s="23"/>
      <c r="C9" s="73" t="s">
        <v>40</v>
      </c>
      <c r="D9" s="15">
        <v>18925</v>
      </c>
      <c r="E9" s="15">
        <f t="shared" si="0"/>
        <v>19492.75</v>
      </c>
      <c r="F9" s="15">
        <f t="shared" si="0"/>
        <v>20077.532500000001</v>
      </c>
      <c r="G9" s="15">
        <f t="shared" si="0"/>
        <v>20679.858475000001</v>
      </c>
      <c r="H9" s="15">
        <f t="shared" si="0"/>
        <v>21300.25422925</v>
      </c>
      <c r="J9" s="15">
        <f>SUM(D9:H9)</f>
        <v>100475.39520425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>
        <v>0</v>
      </c>
    </row>
    <row r="11" spans="2:39" x14ac:dyDescent="0.35">
      <c r="B11" s="23"/>
      <c r="C11" s="9" t="s">
        <v>10</v>
      </c>
      <c r="D11" s="16">
        <f>SUM(D8:D10)</f>
        <v>41150</v>
      </c>
      <c r="E11" s="16">
        <f t="shared" ref="E11:J11" si="1">SUM(E8:E10)</f>
        <v>42384.5</v>
      </c>
      <c r="F11" s="16">
        <f t="shared" si="1"/>
        <v>43656.035000000003</v>
      </c>
      <c r="G11" s="16">
        <f t="shared" si="1"/>
        <v>44965.716050000003</v>
      </c>
      <c r="H11" s="16">
        <f t="shared" si="1"/>
        <v>46314.6875315</v>
      </c>
      <c r="J11" s="16">
        <f t="shared" si="1"/>
        <v>218470.9385815</v>
      </c>
    </row>
    <row r="12" spans="2:39" x14ac:dyDescent="0.35">
      <c r="B12" s="23"/>
      <c r="C12" s="14" t="s">
        <v>41</v>
      </c>
      <c r="D12" s="68"/>
      <c r="E12" s="69"/>
      <c r="F12" s="69"/>
      <c r="G12" s="69"/>
      <c r="H12" s="69"/>
      <c r="J12" s="8" t="s">
        <v>29</v>
      </c>
    </row>
    <row r="13" spans="2:39" x14ac:dyDescent="0.35">
      <c r="B13" s="23"/>
      <c r="C13" s="73" t="s">
        <v>42</v>
      </c>
      <c r="D13" s="15">
        <f t="shared" ref="D13:H14" si="2">D8*0.4</f>
        <v>8890</v>
      </c>
      <c r="E13" s="15">
        <f t="shared" si="2"/>
        <v>9156.7000000000007</v>
      </c>
      <c r="F13" s="15">
        <f t="shared" si="2"/>
        <v>9431.4009999999998</v>
      </c>
      <c r="G13" s="15">
        <f t="shared" si="2"/>
        <v>9714.34303</v>
      </c>
      <c r="H13" s="15">
        <f t="shared" si="2"/>
        <v>10005.7733209</v>
      </c>
      <c r="J13" s="15">
        <f>SUM(D13:H13)</f>
        <v>47198.217350899999</v>
      </c>
    </row>
    <row r="14" spans="2:39" x14ac:dyDescent="0.35">
      <c r="B14" s="23"/>
      <c r="C14" s="74" t="s">
        <v>43</v>
      </c>
      <c r="D14" s="15">
        <f t="shared" si="2"/>
        <v>7570</v>
      </c>
      <c r="E14" s="15">
        <f t="shared" si="2"/>
        <v>7797.1</v>
      </c>
      <c r="F14" s="15">
        <f t="shared" si="2"/>
        <v>8031.0130000000008</v>
      </c>
      <c r="G14" s="15">
        <f t="shared" si="2"/>
        <v>8271.9433900000004</v>
      </c>
      <c r="H14" s="15">
        <f t="shared" si="2"/>
        <v>8520.1016916999997</v>
      </c>
      <c r="J14" s="15">
        <f t="shared" ref="J14" si="3">SUM(D14:H14)</f>
        <v>40190.158081699999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v>0</v>
      </c>
    </row>
    <row r="16" spans="2:39" x14ac:dyDescent="0.35">
      <c r="B16" s="23"/>
      <c r="C16" s="9" t="s">
        <v>11</v>
      </c>
      <c r="D16" s="16">
        <f>SUM(D13:D15)</f>
        <v>16460</v>
      </c>
      <c r="E16" s="16">
        <f t="shared" ref="E16:J16" si="4">SUM(E13:E15)</f>
        <v>16953.800000000003</v>
      </c>
      <c r="F16" s="16">
        <f t="shared" si="4"/>
        <v>17462.414000000001</v>
      </c>
      <c r="G16" s="16">
        <f t="shared" si="4"/>
        <v>17986.28642</v>
      </c>
      <c r="H16" s="16">
        <f t="shared" si="4"/>
        <v>18525.875012600001</v>
      </c>
      <c r="J16" s="16">
        <f t="shared" si="4"/>
        <v>87388.375432600005</v>
      </c>
    </row>
    <row r="17" spans="2:10" x14ac:dyDescent="0.35">
      <c r="B17" s="23"/>
      <c r="C17" s="14" t="s">
        <v>30</v>
      </c>
      <c r="D17" s="13" t="s">
        <v>29</v>
      </c>
      <c r="E17" s="10"/>
      <c r="F17" s="10"/>
      <c r="G17" s="10"/>
      <c r="H17" s="10"/>
      <c r="J17" s="8" t="s">
        <v>29</v>
      </c>
    </row>
    <row r="18" spans="2:10" ht="43.5" x14ac:dyDescent="0.35">
      <c r="B18" s="23"/>
      <c r="C18" s="78" t="s">
        <v>45</v>
      </c>
      <c r="D18" s="15"/>
      <c r="E18" s="11"/>
      <c r="F18" s="11"/>
      <c r="G18" s="11"/>
      <c r="H18" s="11"/>
      <c r="J18" s="15">
        <v>0</v>
      </c>
    </row>
    <row r="19" spans="2:10" ht="29" x14ac:dyDescent="0.35">
      <c r="B19" s="23"/>
      <c r="C19" s="72" t="s">
        <v>46</v>
      </c>
      <c r="D19" s="15">
        <v>3720</v>
      </c>
      <c r="E19" s="15">
        <v>3720</v>
      </c>
      <c r="F19" s="15">
        <v>3720</v>
      </c>
      <c r="G19" s="15">
        <v>3720</v>
      </c>
      <c r="H19" s="15">
        <v>3720</v>
      </c>
      <c r="I19" s="35"/>
      <c r="J19" s="15">
        <f>SUM(D19:H19)</f>
        <v>18600</v>
      </c>
    </row>
    <row r="20" spans="2:10" ht="29" x14ac:dyDescent="0.35">
      <c r="B20" s="23"/>
      <c r="C20" s="72" t="s">
        <v>47</v>
      </c>
      <c r="D20" s="15">
        <v>2304</v>
      </c>
      <c r="E20" s="15">
        <v>2304</v>
      </c>
      <c r="F20" s="15">
        <v>2304</v>
      </c>
      <c r="G20" s="15">
        <v>2304</v>
      </c>
      <c r="H20" s="15">
        <v>2304</v>
      </c>
      <c r="I20" s="35"/>
      <c r="J20" s="15">
        <f t="shared" ref="J20:J22" si="5">SUM(D20:H20)</f>
        <v>11520</v>
      </c>
    </row>
    <row r="21" spans="2:10" ht="43.5" x14ac:dyDescent="0.35">
      <c r="B21" s="23"/>
      <c r="C21" s="72" t="s">
        <v>121</v>
      </c>
      <c r="D21" s="15">
        <v>7140</v>
      </c>
      <c r="E21" s="15">
        <v>7140</v>
      </c>
      <c r="F21" s="15">
        <v>7140</v>
      </c>
      <c r="G21" s="15">
        <v>7140</v>
      </c>
      <c r="H21" s="15">
        <v>7140</v>
      </c>
      <c r="I21" s="35"/>
      <c r="J21" s="15">
        <f t="shared" si="5"/>
        <v>35700</v>
      </c>
    </row>
    <row r="22" spans="2:10" x14ac:dyDescent="0.35">
      <c r="B22" s="23"/>
      <c r="C22" s="25"/>
      <c r="D22" s="15"/>
      <c r="E22" s="15"/>
      <c r="F22" s="15"/>
      <c r="G22" s="15"/>
      <c r="H22" s="15"/>
      <c r="I22" s="35"/>
      <c r="J22" s="15">
        <f t="shared" si="5"/>
        <v>0</v>
      </c>
    </row>
    <row r="23" spans="2:10" x14ac:dyDescent="0.35">
      <c r="B23" s="23"/>
      <c r="C23" s="9" t="s">
        <v>12</v>
      </c>
      <c r="D23" s="16">
        <f>SUM(D19:D22)</f>
        <v>13164</v>
      </c>
      <c r="E23" s="16">
        <f>SUM(E19:E22)</f>
        <v>13164</v>
      </c>
      <c r="F23" s="16">
        <f>SUM(F19:F22)</f>
        <v>13164</v>
      </c>
      <c r="G23" s="16">
        <f>SUM(G19:G22)</f>
        <v>13164</v>
      </c>
      <c r="H23" s="16">
        <f>SUM(H19:H22)</f>
        <v>13164</v>
      </c>
      <c r="J23" s="16">
        <f>SUM(J18:J22)</f>
        <v>65820</v>
      </c>
    </row>
    <row r="24" spans="2:10" x14ac:dyDescent="0.35">
      <c r="B24" s="23"/>
      <c r="C24" s="14" t="s">
        <v>31</v>
      </c>
      <c r="D24" s="15"/>
      <c r="E24" s="10"/>
      <c r="F24" s="10"/>
      <c r="G24" s="10"/>
      <c r="H24" s="10"/>
      <c r="J24" s="15" t="s">
        <v>18</v>
      </c>
    </row>
    <row r="25" spans="2:10" x14ac:dyDescent="0.35">
      <c r="B25" s="23"/>
      <c r="C25" s="25"/>
      <c r="D25" s="15"/>
      <c r="E25" s="10"/>
      <c r="F25" s="10"/>
      <c r="G25" s="10"/>
      <c r="H25" s="10"/>
      <c r="J25" s="15">
        <f>SUM(D25:H25)</f>
        <v>0</v>
      </c>
    </row>
    <row r="26" spans="2:10" x14ac:dyDescent="0.35">
      <c r="B26" s="23" t="s">
        <v>32</v>
      </c>
      <c r="C26" s="28" t="s">
        <v>32</v>
      </c>
      <c r="D26" s="13" t="s">
        <v>29</v>
      </c>
      <c r="E26" s="10"/>
      <c r="F26" s="10"/>
      <c r="G26" s="10"/>
      <c r="H26" s="10"/>
      <c r="J26" s="15">
        <f t="shared" ref="J26:J85" si="6">SUM(D26:H26)</f>
        <v>0</v>
      </c>
    </row>
    <row r="27" spans="2:10" x14ac:dyDescent="0.35">
      <c r="B27" s="23"/>
      <c r="C27" s="9" t="s">
        <v>13</v>
      </c>
      <c r="D27" s="12">
        <f>SUM(D25:D26)</f>
        <v>0</v>
      </c>
      <c r="E27" s="12">
        <f t="shared" ref="E27:H27" si="7">SUM(E25:E26)</f>
        <v>0</v>
      </c>
      <c r="F27" s="12">
        <f t="shared" si="7"/>
        <v>0</v>
      </c>
      <c r="G27" s="12">
        <f t="shared" si="7"/>
        <v>0</v>
      </c>
      <c r="H27" s="12">
        <f t="shared" si="7"/>
        <v>0</v>
      </c>
      <c r="J27" s="16">
        <f>SUM(J25:J26)</f>
        <v>0</v>
      </c>
    </row>
    <row r="28" spans="2:10" x14ac:dyDescent="0.35">
      <c r="B28" s="23"/>
      <c r="C28" s="14" t="s">
        <v>33</v>
      </c>
      <c r="D28" s="13" t="s">
        <v>29</v>
      </c>
      <c r="E28" s="10"/>
      <c r="F28" s="10"/>
      <c r="G28" s="10"/>
      <c r="H28" s="10"/>
      <c r="J28" s="15"/>
    </row>
    <row r="29" spans="2:10" x14ac:dyDescent="0.35">
      <c r="B29" s="23"/>
      <c r="C29" s="25"/>
      <c r="D29" s="15"/>
      <c r="E29" s="15"/>
      <c r="F29" s="15"/>
      <c r="G29" s="15"/>
      <c r="H29" s="15"/>
      <c r="I29" s="35"/>
      <c r="J29" s="15">
        <f t="shared" si="6"/>
        <v>0</v>
      </c>
    </row>
    <row r="30" spans="2:10" x14ac:dyDescent="0.35">
      <c r="B30" s="23"/>
      <c r="C30" s="25"/>
      <c r="D30" s="15"/>
      <c r="E30" s="11"/>
      <c r="F30" s="11"/>
      <c r="G30" s="11"/>
      <c r="H30" s="11"/>
      <c r="J30" s="15">
        <f t="shared" si="6"/>
        <v>0</v>
      </c>
    </row>
    <row r="31" spans="2:10" x14ac:dyDescent="0.35">
      <c r="B31" s="23"/>
      <c r="C31" s="9" t="s">
        <v>14</v>
      </c>
      <c r="D31" s="16">
        <f>SUM(D29:D30)</f>
        <v>0</v>
      </c>
      <c r="E31" s="16">
        <f t="shared" ref="E31:H31" si="8">SUM(E29:E30)</f>
        <v>0</v>
      </c>
      <c r="F31" s="16">
        <f t="shared" si="8"/>
        <v>0</v>
      </c>
      <c r="G31" s="16">
        <f t="shared" si="8"/>
        <v>0</v>
      </c>
      <c r="H31" s="16">
        <f t="shared" si="8"/>
        <v>0</v>
      </c>
      <c r="J31" s="16">
        <f>SUM(J29:J30)</f>
        <v>0</v>
      </c>
    </row>
    <row r="32" spans="2:10" x14ac:dyDescent="0.35">
      <c r="B32" s="23"/>
      <c r="C32" s="14" t="s">
        <v>34</v>
      </c>
      <c r="D32" s="13" t="s">
        <v>29</v>
      </c>
      <c r="E32" s="10"/>
      <c r="F32" s="10"/>
      <c r="G32" s="10"/>
      <c r="H32" s="10"/>
      <c r="J32" s="15"/>
    </row>
    <row r="33" spans="2:10" ht="29" x14ac:dyDescent="0.35">
      <c r="B33" s="23"/>
      <c r="C33" s="78" t="s">
        <v>54</v>
      </c>
      <c r="D33" s="15"/>
      <c r="E33" s="15"/>
      <c r="F33" s="15"/>
      <c r="G33" s="15"/>
      <c r="H33" s="15"/>
      <c r="I33" s="35"/>
      <c r="J33" s="15">
        <f>SUM(D33:H33)</f>
        <v>0</v>
      </c>
    </row>
    <row r="34" spans="2:10" x14ac:dyDescent="0.35">
      <c r="B34" s="23"/>
      <c r="C34" s="72" t="s">
        <v>55</v>
      </c>
      <c r="D34" s="15"/>
      <c r="E34" s="15">
        <v>1514752</v>
      </c>
      <c r="F34" s="15"/>
      <c r="G34" s="15"/>
      <c r="H34" s="15"/>
      <c r="I34" s="35"/>
      <c r="J34" s="15">
        <f t="shared" ref="J34:J80" si="9">SUM(D34:H34)</f>
        <v>1514752</v>
      </c>
    </row>
    <row r="35" spans="2:10" x14ac:dyDescent="0.35">
      <c r="B35" s="23"/>
      <c r="C35" s="72" t="s">
        <v>56</v>
      </c>
      <c r="D35" s="15"/>
      <c r="E35" s="15">
        <v>1244160</v>
      </c>
      <c r="F35" s="15"/>
      <c r="G35" s="15"/>
      <c r="H35" s="15"/>
      <c r="I35" s="35"/>
      <c r="J35" s="15">
        <f t="shared" si="9"/>
        <v>1244160</v>
      </c>
    </row>
    <row r="36" spans="2:10" x14ac:dyDescent="0.35">
      <c r="B36" s="23"/>
      <c r="C36" s="72" t="s">
        <v>57</v>
      </c>
      <c r="D36" s="15"/>
      <c r="E36" s="15">
        <v>28000</v>
      </c>
      <c r="F36" s="15"/>
      <c r="G36" s="15"/>
      <c r="H36" s="15"/>
      <c r="I36" s="35"/>
      <c r="J36" s="15">
        <f t="shared" si="9"/>
        <v>28000</v>
      </c>
    </row>
    <row r="37" spans="2:10" x14ac:dyDescent="0.35">
      <c r="B37" s="23"/>
      <c r="C37" s="72" t="s">
        <v>58</v>
      </c>
      <c r="D37" s="15"/>
      <c r="E37" s="15">
        <v>332500</v>
      </c>
      <c r="F37" s="15"/>
      <c r="G37" s="15"/>
      <c r="H37" s="15"/>
      <c r="I37" s="35"/>
      <c r="J37" s="15">
        <f t="shared" si="9"/>
        <v>332500</v>
      </c>
    </row>
    <row r="38" spans="2:10" x14ac:dyDescent="0.35">
      <c r="B38" s="23"/>
      <c r="C38" s="72" t="s">
        <v>59</v>
      </c>
      <c r="D38" s="15"/>
      <c r="E38" s="15">
        <v>475000</v>
      </c>
      <c r="F38" s="15"/>
      <c r="G38" s="15"/>
      <c r="H38" s="15"/>
      <c r="I38" s="35"/>
      <c r="J38" s="15">
        <f t="shared" si="9"/>
        <v>475000</v>
      </c>
    </row>
    <row r="39" spans="2:10" x14ac:dyDescent="0.35">
      <c r="B39" s="23"/>
      <c r="C39" s="72" t="s">
        <v>60</v>
      </c>
      <c r="D39" s="15"/>
      <c r="E39" s="15">
        <v>95000</v>
      </c>
      <c r="F39" s="15"/>
      <c r="G39" s="15"/>
      <c r="H39" s="15"/>
      <c r="I39" s="35"/>
      <c r="J39" s="15">
        <f t="shared" si="9"/>
        <v>95000</v>
      </c>
    </row>
    <row r="40" spans="2:10" x14ac:dyDescent="0.35">
      <c r="B40" s="23"/>
      <c r="C40" s="72" t="s">
        <v>61</v>
      </c>
      <c r="D40" s="15"/>
      <c r="E40" s="15">
        <v>20000</v>
      </c>
      <c r="F40" s="15"/>
      <c r="G40" s="15"/>
      <c r="H40" s="15"/>
      <c r="I40" s="35"/>
      <c r="J40" s="15">
        <f t="shared" si="9"/>
        <v>20000</v>
      </c>
    </row>
    <row r="41" spans="2:10" x14ac:dyDescent="0.35">
      <c r="B41" s="23"/>
      <c r="C41" s="72" t="s">
        <v>62</v>
      </c>
      <c r="D41" s="15"/>
      <c r="E41" s="15">
        <v>15000</v>
      </c>
      <c r="F41" s="15"/>
      <c r="G41" s="15"/>
      <c r="H41" s="15"/>
      <c r="I41" s="35"/>
      <c r="J41" s="15">
        <f t="shared" si="9"/>
        <v>15000</v>
      </c>
    </row>
    <row r="42" spans="2:10" x14ac:dyDescent="0.35">
      <c r="B42" s="23"/>
      <c r="C42" s="72" t="s">
        <v>63</v>
      </c>
      <c r="D42" s="15"/>
      <c r="E42" s="15">
        <v>30000</v>
      </c>
      <c r="F42" s="15"/>
      <c r="G42" s="15"/>
      <c r="H42" s="15"/>
      <c r="I42" s="35"/>
      <c r="J42" s="15">
        <f t="shared" si="9"/>
        <v>30000</v>
      </c>
    </row>
    <row r="43" spans="2:10" x14ac:dyDescent="0.35">
      <c r="B43" s="23"/>
      <c r="C43" s="72" t="s">
        <v>64</v>
      </c>
      <c r="D43" s="15"/>
      <c r="E43" s="15">
        <v>187721</v>
      </c>
      <c r="F43" s="15"/>
      <c r="G43" s="15"/>
      <c r="H43" s="15"/>
      <c r="I43" s="35"/>
      <c r="J43" s="15">
        <f t="shared" si="9"/>
        <v>187721</v>
      </c>
    </row>
    <row r="44" spans="2:10" x14ac:dyDescent="0.35">
      <c r="B44" s="23"/>
      <c r="C44" s="72" t="s">
        <v>65</v>
      </c>
      <c r="D44" s="15"/>
      <c r="E44" s="15">
        <v>197107</v>
      </c>
      <c r="F44" s="15"/>
      <c r="G44" s="15"/>
      <c r="H44" s="15"/>
      <c r="I44" s="35"/>
      <c r="J44" s="15">
        <f t="shared" si="9"/>
        <v>197107</v>
      </c>
    </row>
    <row r="45" spans="2:10" x14ac:dyDescent="0.35">
      <c r="B45" s="23"/>
      <c r="C45" s="72" t="s">
        <v>66</v>
      </c>
      <c r="D45" s="15"/>
      <c r="E45" s="15">
        <v>30000</v>
      </c>
      <c r="F45" s="15"/>
      <c r="G45" s="15"/>
      <c r="H45" s="15"/>
      <c r="I45" s="35"/>
      <c r="J45" s="15">
        <f t="shared" si="9"/>
        <v>30000</v>
      </c>
    </row>
    <row r="46" spans="2:10" x14ac:dyDescent="0.35">
      <c r="B46" s="23"/>
      <c r="C46" s="72" t="s">
        <v>67</v>
      </c>
      <c r="D46" s="15"/>
      <c r="E46" s="15">
        <v>8278</v>
      </c>
      <c r="F46" s="15"/>
      <c r="G46" s="15"/>
      <c r="H46" s="15"/>
      <c r="I46" s="35"/>
      <c r="J46" s="15">
        <f t="shared" si="9"/>
        <v>8278</v>
      </c>
    </row>
    <row r="47" spans="2:10" x14ac:dyDescent="0.35">
      <c r="B47" s="23"/>
      <c r="C47" s="72" t="s">
        <v>68</v>
      </c>
      <c r="D47" s="15"/>
      <c r="E47" s="15">
        <v>82782</v>
      </c>
      <c r="F47" s="15"/>
      <c r="G47" s="15"/>
      <c r="H47" s="15"/>
      <c r="I47" s="35"/>
      <c r="J47" s="15">
        <f t="shared" si="9"/>
        <v>82782</v>
      </c>
    </row>
    <row r="48" spans="2:10" x14ac:dyDescent="0.35">
      <c r="B48" s="23"/>
      <c r="C48" s="72" t="s">
        <v>69</v>
      </c>
      <c r="D48" s="15"/>
      <c r="E48" s="15">
        <v>82785</v>
      </c>
      <c r="F48" s="15"/>
      <c r="G48" s="15"/>
      <c r="H48" s="15"/>
      <c r="I48" s="35"/>
      <c r="J48" s="15">
        <f t="shared" si="9"/>
        <v>82785</v>
      </c>
    </row>
    <row r="49" spans="2:10" x14ac:dyDescent="0.35">
      <c r="B49" s="23"/>
      <c r="C49" s="72" t="s">
        <v>70</v>
      </c>
      <c r="D49" s="15"/>
      <c r="E49" s="15">
        <v>41392</v>
      </c>
      <c r="F49" s="15"/>
      <c r="G49" s="15"/>
      <c r="H49" s="15"/>
      <c r="I49" s="35"/>
      <c r="J49" s="15">
        <f t="shared" si="9"/>
        <v>41392</v>
      </c>
    </row>
    <row r="50" spans="2:10" ht="29" x14ac:dyDescent="0.35">
      <c r="B50" s="23"/>
      <c r="C50" s="72" t="s">
        <v>71</v>
      </c>
      <c r="D50" s="15"/>
      <c r="E50" s="15">
        <v>263069</v>
      </c>
      <c r="F50" s="15"/>
      <c r="G50" s="15"/>
      <c r="H50" s="15"/>
      <c r="I50" s="35"/>
      <c r="J50" s="15">
        <f t="shared" si="9"/>
        <v>263069</v>
      </c>
    </row>
    <row r="51" spans="2:10" ht="29" x14ac:dyDescent="0.35">
      <c r="B51" s="23"/>
      <c r="C51" s="78" t="s">
        <v>114</v>
      </c>
      <c r="D51" s="15"/>
      <c r="E51" s="15"/>
      <c r="F51" s="15"/>
      <c r="G51" s="15"/>
      <c r="H51" s="15"/>
      <c r="I51" s="35"/>
      <c r="J51" s="15">
        <f t="shared" si="9"/>
        <v>0</v>
      </c>
    </row>
    <row r="52" spans="2:10" x14ac:dyDescent="0.35">
      <c r="B52" s="23"/>
      <c r="C52" s="72" t="s">
        <v>72</v>
      </c>
      <c r="D52" s="15"/>
      <c r="E52" s="15">
        <v>72778</v>
      </c>
      <c r="F52" s="15"/>
      <c r="G52" s="15"/>
      <c r="H52" s="15"/>
      <c r="I52" s="35"/>
      <c r="J52" s="15">
        <f t="shared" si="9"/>
        <v>72778</v>
      </c>
    </row>
    <row r="53" spans="2:10" x14ac:dyDescent="0.35">
      <c r="B53" s="23"/>
      <c r="C53" s="72" t="s">
        <v>73</v>
      </c>
      <c r="D53" s="15"/>
      <c r="E53" s="15">
        <v>3656</v>
      </c>
      <c r="F53" s="15"/>
      <c r="G53" s="15"/>
      <c r="H53" s="15"/>
      <c r="I53" s="35"/>
      <c r="J53" s="15">
        <f t="shared" si="9"/>
        <v>3656</v>
      </c>
    </row>
    <row r="54" spans="2:10" x14ac:dyDescent="0.35">
      <c r="B54" s="23"/>
      <c r="C54" s="72" t="s">
        <v>74</v>
      </c>
      <c r="D54" s="15"/>
      <c r="E54" s="15">
        <v>51652</v>
      </c>
      <c r="F54" s="15"/>
      <c r="G54" s="15"/>
      <c r="H54" s="15"/>
      <c r="I54" s="35"/>
      <c r="J54" s="15">
        <f t="shared" si="9"/>
        <v>51652</v>
      </c>
    </row>
    <row r="55" spans="2:10" x14ac:dyDescent="0.35">
      <c r="B55" s="23"/>
      <c r="C55" s="72" t="s">
        <v>75</v>
      </c>
      <c r="D55" s="15"/>
      <c r="E55" s="15">
        <v>186792</v>
      </c>
      <c r="F55" s="15"/>
      <c r="G55" s="15"/>
      <c r="H55" s="15"/>
      <c r="I55" s="35"/>
      <c r="J55" s="15">
        <f t="shared" si="9"/>
        <v>186792</v>
      </c>
    </row>
    <row r="56" spans="2:10" x14ac:dyDescent="0.35">
      <c r="B56" s="23"/>
      <c r="C56" s="72" t="s">
        <v>76</v>
      </c>
      <c r="D56" s="15"/>
      <c r="E56" s="15">
        <v>42750</v>
      </c>
      <c r="F56" s="15"/>
      <c r="G56" s="15"/>
      <c r="H56" s="15"/>
      <c r="I56" s="35"/>
      <c r="J56" s="15">
        <f t="shared" si="9"/>
        <v>42750</v>
      </c>
    </row>
    <row r="57" spans="2:10" x14ac:dyDescent="0.35">
      <c r="B57" s="23"/>
      <c r="C57" s="72" t="s">
        <v>77</v>
      </c>
      <c r="D57" s="15"/>
      <c r="E57" s="15">
        <v>469563</v>
      </c>
      <c r="F57" s="15"/>
      <c r="G57" s="15"/>
      <c r="H57" s="15"/>
      <c r="I57" s="35"/>
      <c r="J57" s="15">
        <f t="shared" si="9"/>
        <v>469563</v>
      </c>
    </row>
    <row r="58" spans="2:10" x14ac:dyDescent="0.35">
      <c r="B58" s="23"/>
      <c r="C58" s="72" t="s">
        <v>78</v>
      </c>
      <c r="D58" s="15"/>
      <c r="E58" s="15">
        <v>62497</v>
      </c>
      <c r="F58" s="15"/>
      <c r="G58" s="15"/>
      <c r="H58" s="15"/>
      <c r="I58" s="35"/>
      <c r="J58" s="15">
        <f t="shared" si="9"/>
        <v>62497</v>
      </c>
    </row>
    <row r="59" spans="2:10" x14ac:dyDescent="0.35">
      <c r="B59" s="23"/>
      <c r="C59" s="72" t="s">
        <v>79</v>
      </c>
      <c r="D59" s="15"/>
      <c r="E59" s="15">
        <v>17500</v>
      </c>
      <c r="F59" s="15"/>
      <c r="G59" s="15"/>
      <c r="H59" s="15"/>
      <c r="I59" s="35"/>
      <c r="J59" s="15">
        <f t="shared" si="9"/>
        <v>17500</v>
      </c>
    </row>
    <row r="60" spans="2:10" x14ac:dyDescent="0.35">
      <c r="B60" s="23"/>
      <c r="C60" s="72" t="s">
        <v>80</v>
      </c>
      <c r="D60" s="15"/>
      <c r="E60" s="15">
        <v>469563</v>
      </c>
      <c r="F60" s="15"/>
      <c r="G60" s="15"/>
      <c r="H60" s="15"/>
      <c r="I60" s="35"/>
      <c r="J60" s="15">
        <f t="shared" si="9"/>
        <v>469563</v>
      </c>
    </row>
    <row r="61" spans="2:10" x14ac:dyDescent="0.35">
      <c r="B61" s="23"/>
      <c r="C61" s="72" t="s">
        <v>81</v>
      </c>
      <c r="D61" s="15"/>
      <c r="E61" s="15">
        <v>18725</v>
      </c>
      <c r="F61" s="15"/>
      <c r="G61" s="15"/>
      <c r="H61" s="15"/>
      <c r="I61" s="35"/>
      <c r="J61" s="15">
        <f t="shared" si="9"/>
        <v>18725</v>
      </c>
    </row>
    <row r="62" spans="2:10" x14ac:dyDescent="0.35">
      <c r="B62" s="23"/>
      <c r="C62" s="72" t="s">
        <v>82</v>
      </c>
      <c r="D62" s="15"/>
      <c r="E62" s="15">
        <v>14087</v>
      </c>
      <c r="F62" s="15"/>
      <c r="G62" s="15"/>
      <c r="H62" s="15"/>
      <c r="I62" s="35"/>
      <c r="J62" s="15">
        <f t="shared" si="9"/>
        <v>14087</v>
      </c>
    </row>
    <row r="63" spans="2:10" ht="29" x14ac:dyDescent="0.35">
      <c r="B63" s="23"/>
      <c r="C63" s="72" t="s">
        <v>71</v>
      </c>
      <c r="D63" s="15"/>
      <c r="E63" s="15">
        <v>94720</v>
      </c>
      <c r="F63" s="15"/>
      <c r="G63" s="15"/>
      <c r="H63" s="15"/>
      <c r="I63" s="35"/>
      <c r="J63" s="15">
        <f t="shared" si="9"/>
        <v>94720</v>
      </c>
    </row>
    <row r="64" spans="2:10" ht="29" x14ac:dyDescent="0.35">
      <c r="B64" s="23"/>
      <c r="C64" s="77" t="s">
        <v>83</v>
      </c>
      <c r="D64" s="15"/>
      <c r="E64" s="15"/>
      <c r="F64" s="15"/>
      <c r="G64" s="15"/>
      <c r="H64" s="15"/>
      <c r="I64" s="35"/>
      <c r="J64" s="15">
        <f t="shared" si="9"/>
        <v>0</v>
      </c>
    </row>
    <row r="65" spans="2:10" ht="29" x14ac:dyDescent="0.35">
      <c r="B65" s="23"/>
      <c r="C65" s="72" t="s">
        <v>84</v>
      </c>
      <c r="D65" s="15"/>
      <c r="E65" s="15">
        <v>54000</v>
      </c>
      <c r="F65" s="15"/>
      <c r="G65" s="15"/>
      <c r="H65" s="15"/>
      <c r="I65" s="35"/>
      <c r="J65" s="15">
        <f t="shared" si="9"/>
        <v>54000</v>
      </c>
    </row>
    <row r="66" spans="2:10" ht="29" x14ac:dyDescent="0.35">
      <c r="B66" s="23"/>
      <c r="C66" s="72" t="s">
        <v>85</v>
      </c>
      <c r="D66" s="15"/>
      <c r="E66" s="15">
        <v>2000</v>
      </c>
      <c r="F66" s="15"/>
      <c r="G66" s="15"/>
      <c r="H66" s="15"/>
      <c r="I66" s="35"/>
      <c r="J66" s="15">
        <f t="shared" si="9"/>
        <v>2000</v>
      </c>
    </row>
    <row r="67" spans="2:10" ht="29" x14ac:dyDescent="0.35">
      <c r="B67" s="23"/>
      <c r="C67" s="72" t="s">
        <v>86</v>
      </c>
      <c r="D67" s="15"/>
      <c r="E67" s="15">
        <v>10000</v>
      </c>
      <c r="F67" s="15"/>
      <c r="G67" s="15"/>
      <c r="H67" s="15"/>
      <c r="I67" s="35"/>
      <c r="J67" s="15">
        <f t="shared" si="9"/>
        <v>10000</v>
      </c>
    </row>
    <row r="68" spans="2:10" x14ac:dyDescent="0.35">
      <c r="B68" s="23"/>
      <c r="C68" s="72" t="s">
        <v>87</v>
      </c>
      <c r="D68" s="15"/>
      <c r="E68" s="15">
        <v>53500</v>
      </c>
      <c r="F68" s="15"/>
      <c r="G68" s="15"/>
      <c r="H68" s="15"/>
      <c r="I68" s="35"/>
      <c r="J68" s="15">
        <f t="shared" si="9"/>
        <v>53500</v>
      </c>
    </row>
    <row r="69" spans="2:10" ht="29" x14ac:dyDescent="0.35">
      <c r="B69" s="23"/>
      <c r="C69" s="72" t="s">
        <v>88</v>
      </c>
      <c r="D69" s="15"/>
      <c r="E69" s="15">
        <v>21080</v>
      </c>
      <c r="F69" s="15"/>
      <c r="G69" s="15"/>
      <c r="H69" s="15"/>
      <c r="I69" s="35"/>
      <c r="J69" s="15">
        <f t="shared" si="9"/>
        <v>21080</v>
      </c>
    </row>
    <row r="70" spans="2:10" x14ac:dyDescent="0.35">
      <c r="B70" s="23"/>
      <c r="C70" s="72" t="s">
        <v>64</v>
      </c>
      <c r="D70" s="15"/>
      <c r="E70" s="15">
        <v>7029</v>
      </c>
      <c r="F70" s="15"/>
      <c r="G70" s="15"/>
      <c r="H70" s="15"/>
      <c r="I70" s="35"/>
      <c r="J70" s="15">
        <f t="shared" si="9"/>
        <v>7029</v>
      </c>
    </row>
    <row r="71" spans="2:10" x14ac:dyDescent="0.35">
      <c r="B71" s="23"/>
      <c r="C71" s="72" t="s">
        <v>65</v>
      </c>
      <c r="D71" s="15"/>
      <c r="E71" s="15">
        <v>7380</v>
      </c>
      <c r="F71" s="15"/>
      <c r="G71" s="15"/>
      <c r="H71" s="15"/>
      <c r="I71" s="35"/>
      <c r="J71" s="15">
        <f t="shared" si="9"/>
        <v>7380</v>
      </c>
    </row>
    <row r="72" spans="2:10" x14ac:dyDescent="0.35">
      <c r="B72" s="23"/>
      <c r="C72" s="72" t="s">
        <v>89</v>
      </c>
      <c r="D72" s="15"/>
      <c r="E72" s="15">
        <v>7380</v>
      </c>
      <c r="F72" s="15"/>
      <c r="G72" s="15"/>
      <c r="H72" s="15"/>
      <c r="I72" s="35"/>
      <c r="J72" s="15">
        <f t="shared" si="9"/>
        <v>7380</v>
      </c>
    </row>
    <row r="73" spans="2:10" x14ac:dyDescent="0.35">
      <c r="B73" s="23"/>
      <c r="C73" s="72" t="s">
        <v>90</v>
      </c>
      <c r="D73" s="15"/>
      <c r="E73" s="15">
        <v>3247</v>
      </c>
      <c r="F73" s="15"/>
      <c r="G73" s="15"/>
      <c r="H73" s="15"/>
      <c r="I73" s="35"/>
      <c r="J73" s="15">
        <f t="shared" si="9"/>
        <v>3247</v>
      </c>
    </row>
    <row r="74" spans="2:10" x14ac:dyDescent="0.35">
      <c r="B74" s="23"/>
      <c r="C74" s="72" t="s">
        <v>66</v>
      </c>
      <c r="D74" s="15"/>
      <c r="E74" s="15">
        <v>16000</v>
      </c>
      <c r="F74" s="15"/>
      <c r="G74" s="15"/>
      <c r="H74" s="15"/>
      <c r="I74" s="35"/>
      <c r="J74" s="15">
        <f t="shared" si="9"/>
        <v>16000</v>
      </c>
    </row>
    <row r="75" spans="2:10" x14ac:dyDescent="0.35">
      <c r="B75" s="23"/>
      <c r="C75" s="72" t="s">
        <v>91</v>
      </c>
      <c r="D75" s="15"/>
      <c r="E75" s="15">
        <v>16000</v>
      </c>
      <c r="F75" s="15"/>
      <c r="G75" s="15"/>
      <c r="H75" s="15"/>
      <c r="I75" s="35"/>
      <c r="J75" s="15">
        <f t="shared" si="9"/>
        <v>16000</v>
      </c>
    </row>
    <row r="76" spans="2:10" x14ac:dyDescent="0.35">
      <c r="B76" s="23"/>
      <c r="C76" s="72" t="s">
        <v>67</v>
      </c>
      <c r="D76" s="15"/>
      <c r="E76" s="15">
        <v>331</v>
      </c>
      <c r="F76" s="15"/>
      <c r="G76" s="15"/>
      <c r="H76" s="15"/>
      <c r="I76" s="35"/>
      <c r="J76" s="15">
        <f t="shared" si="9"/>
        <v>331</v>
      </c>
    </row>
    <row r="77" spans="2:10" x14ac:dyDescent="0.35">
      <c r="B77" s="23"/>
      <c r="C77" s="72" t="s">
        <v>68</v>
      </c>
      <c r="D77" s="15"/>
      <c r="E77" s="15">
        <v>4969</v>
      </c>
      <c r="F77" s="15"/>
      <c r="G77" s="15"/>
      <c r="H77" s="15"/>
      <c r="I77" s="35"/>
      <c r="J77" s="15">
        <f t="shared" si="9"/>
        <v>4969</v>
      </c>
    </row>
    <row r="78" spans="2:10" x14ac:dyDescent="0.35">
      <c r="B78" s="23"/>
      <c r="C78" s="72" t="s">
        <v>69</v>
      </c>
      <c r="D78" s="15"/>
      <c r="E78" s="15">
        <v>3312</v>
      </c>
      <c r="F78" s="15"/>
      <c r="G78" s="15"/>
      <c r="H78" s="15"/>
      <c r="I78" s="35"/>
      <c r="J78" s="15">
        <f t="shared" si="9"/>
        <v>3312</v>
      </c>
    </row>
    <row r="79" spans="2:10" x14ac:dyDescent="0.35">
      <c r="B79" s="23"/>
      <c r="C79" s="72" t="s">
        <v>70</v>
      </c>
      <c r="D79" s="15"/>
      <c r="E79" s="15">
        <v>14906</v>
      </c>
      <c r="F79" s="15"/>
      <c r="G79" s="15"/>
      <c r="H79" s="15"/>
      <c r="I79" s="35"/>
      <c r="J79" s="15">
        <f t="shared" si="9"/>
        <v>14906</v>
      </c>
    </row>
    <row r="80" spans="2:10" ht="29" x14ac:dyDescent="0.35">
      <c r="B80" s="23"/>
      <c r="C80" s="72" t="s">
        <v>71</v>
      </c>
      <c r="D80" s="15"/>
      <c r="E80" s="44">
        <v>13268</v>
      </c>
      <c r="F80" s="44"/>
      <c r="G80" s="11"/>
      <c r="H80" s="11"/>
      <c r="J80" s="15">
        <f t="shared" si="9"/>
        <v>13268</v>
      </c>
    </row>
    <row r="81" spans="2:10" x14ac:dyDescent="0.35">
      <c r="B81" s="23"/>
      <c r="C81" s="9" t="s">
        <v>15</v>
      </c>
      <c r="D81" s="16">
        <f>SUM(D33:D80)</f>
        <v>0</v>
      </c>
      <c r="E81" s="16">
        <f>SUM(E33:E80)</f>
        <v>6386231</v>
      </c>
      <c r="F81" s="16"/>
      <c r="G81" s="16">
        <f t="shared" ref="G81:H81" si="10">SUM(G33:G80)</f>
        <v>0</v>
      </c>
      <c r="H81" s="16">
        <f t="shared" si="10"/>
        <v>0</v>
      </c>
      <c r="J81" s="16">
        <f>SUM(J33:J80)</f>
        <v>6386231</v>
      </c>
    </row>
    <row r="82" spans="2:10" x14ac:dyDescent="0.35">
      <c r="B82" s="23"/>
      <c r="C82" s="14" t="s">
        <v>35</v>
      </c>
      <c r="D82" s="13" t="s">
        <v>29</v>
      </c>
      <c r="E82" s="10"/>
      <c r="F82" s="10"/>
      <c r="G82" s="10"/>
      <c r="H82" s="10"/>
      <c r="J82" s="15"/>
    </row>
    <row r="83" spans="2:10" x14ac:dyDescent="0.35">
      <c r="B83" s="23"/>
      <c r="C83" s="10"/>
      <c r="D83" s="15"/>
      <c r="E83" s="11"/>
      <c r="F83" s="11"/>
      <c r="G83" s="11"/>
      <c r="H83" s="11"/>
      <c r="J83" s="15">
        <f t="shared" si="6"/>
        <v>0</v>
      </c>
    </row>
    <row r="84" spans="2:10" x14ac:dyDescent="0.35">
      <c r="B84" s="24"/>
      <c r="C84" s="9" t="s">
        <v>16</v>
      </c>
      <c r="D84" s="16">
        <f>SUM(D83:D83)</f>
        <v>0</v>
      </c>
      <c r="E84" s="16">
        <f>SUM(E83:E83)</f>
        <v>0</v>
      </c>
      <c r="F84" s="16">
        <f>SUM(F83:F83)</f>
        <v>0</v>
      </c>
      <c r="G84" s="16">
        <f>SUM(G83:G83)</f>
        <v>0</v>
      </c>
      <c r="H84" s="16">
        <f>SUM(H83:H83)</f>
        <v>0</v>
      </c>
      <c r="J84" s="16">
        <f>SUM(J83:J83)</f>
        <v>0</v>
      </c>
    </row>
    <row r="85" spans="2:10" x14ac:dyDescent="0.35">
      <c r="B85" s="24"/>
      <c r="C85" s="9" t="s">
        <v>17</v>
      </c>
      <c r="D85" s="16">
        <f>SUM(D84,D81,D31,D27,D23,D16,D11)</f>
        <v>70774</v>
      </c>
      <c r="E85" s="16">
        <f>SUM(E84,E81,E31,E27,E23,E16,E11)</f>
        <v>6458733.2999999998</v>
      </c>
      <c r="F85" s="16">
        <f>SUM(F84,F81,F31,F27,F23,F16,F11)</f>
        <v>74282.449000000008</v>
      </c>
      <c r="G85" s="16">
        <f>SUM(G84,G81,G31,G27,G23,G16,G11)</f>
        <v>76116.002470000007</v>
      </c>
      <c r="H85" s="16">
        <f>SUM(H84,H81,H31,H27,H23,H16,H11)</f>
        <v>78004.562544100001</v>
      </c>
      <c r="J85" s="16">
        <f t="shared" si="6"/>
        <v>6757910.3140140995</v>
      </c>
    </row>
    <row r="86" spans="2:10" x14ac:dyDescent="0.35">
      <c r="B86" s="6"/>
      <c r="D86"/>
      <c r="E86"/>
      <c r="H86"/>
      <c r="I86"/>
      <c r="J86" t="s">
        <v>18</v>
      </c>
    </row>
    <row r="87" spans="2:10" ht="29" x14ac:dyDescent="0.35">
      <c r="B87" s="65" t="s">
        <v>36</v>
      </c>
      <c r="C87" s="17" t="s">
        <v>52</v>
      </c>
      <c r="D87" s="18"/>
      <c r="E87" s="18"/>
      <c r="F87" s="18"/>
      <c r="G87" s="18"/>
      <c r="H87" s="18"/>
      <c r="I87"/>
      <c r="J87" s="18" t="s">
        <v>18</v>
      </c>
    </row>
    <row r="88" spans="2:10" x14ac:dyDescent="0.35">
      <c r="B88" s="23"/>
      <c r="C88" s="83" t="s">
        <v>42</v>
      </c>
      <c r="D88" s="15">
        <f t="shared" ref="D88:H89" si="11">(D8+D13)*21.02%</f>
        <v>6540.3729999999996</v>
      </c>
      <c r="E88" s="76">
        <f t="shared" si="11"/>
        <v>6736.5841900000005</v>
      </c>
      <c r="F88" s="76">
        <f t="shared" si="11"/>
        <v>6938.6817156999996</v>
      </c>
      <c r="G88" s="76">
        <f t="shared" si="11"/>
        <v>7146.8421671709993</v>
      </c>
      <c r="H88" s="76">
        <f t="shared" si="11"/>
        <v>7361.24743218613</v>
      </c>
      <c r="J88" s="15">
        <f>SUM(D88:H88)</f>
        <v>34723.72850505713</v>
      </c>
    </row>
    <row r="89" spans="2:10" x14ac:dyDescent="0.35">
      <c r="B89" s="23"/>
      <c r="C89" s="83" t="s">
        <v>53</v>
      </c>
      <c r="D89" s="15">
        <f t="shared" si="11"/>
        <v>5569.2489999999998</v>
      </c>
      <c r="E89" s="76">
        <f t="shared" si="11"/>
        <v>5736.32647</v>
      </c>
      <c r="F89" s="76">
        <f t="shared" si="11"/>
        <v>5908.4162641000003</v>
      </c>
      <c r="G89" s="76">
        <f t="shared" si="11"/>
        <v>6085.6687520229998</v>
      </c>
      <c r="H89" s="76">
        <f t="shared" si="11"/>
        <v>6268.2388145836903</v>
      </c>
      <c r="J89" s="15">
        <f t="shared" ref="J89" si="12">SUM(D89:H89)</f>
        <v>29567.899300706689</v>
      </c>
    </row>
    <row r="90" spans="2:10" x14ac:dyDescent="0.35">
      <c r="B90" s="24"/>
      <c r="C90" s="9" t="s">
        <v>19</v>
      </c>
      <c r="D90" s="16">
        <f>SUM(D88:D89)</f>
        <v>12109.621999999999</v>
      </c>
      <c r="E90" s="16">
        <f t="shared" ref="E90:H90" si="13">SUM(E88:E89)</f>
        <v>12472.910660000001</v>
      </c>
      <c r="F90" s="16">
        <f t="shared" si="13"/>
        <v>12847.097979800001</v>
      </c>
      <c r="G90" s="16">
        <f t="shared" si="13"/>
        <v>13232.510919193999</v>
      </c>
      <c r="H90" s="16">
        <f t="shared" si="13"/>
        <v>13629.48624676982</v>
      </c>
      <c r="J90" s="16">
        <f>SUM(J88:J89)</f>
        <v>64291.627805763819</v>
      </c>
    </row>
    <row r="91" spans="2:10" ht="15" thickBot="1" x14ac:dyDescent="0.4">
      <c r="B91" s="6"/>
      <c r="D91"/>
      <c r="E91"/>
      <c r="H91"/>
      <c r="I91"/>
      <c r="J91" t="s">
        <v>18</v>
      </c>
    </row>
    <row r="92" spans="2:10" s="1" customFormat="1" ht="29.5" thickBot="1" x14ac:dyDescent="0.4">
      <c r="B92" s="19" t="s">
        <v>20</v>
      </c>
      <c r="C92" s="19"/>
      <c r="D92" s="20">
        <f>SUM(D90,D85)</f>
        <v>82883.622000000003</v>
      </c>
      <c r="E92" s="20">
        <f t="shared" ref="E92:J92" si="14">SUM(E90,E85)</f>
        <v>6471206.2106599994</v>
      </c>
      <c r="F92" s="20">
        <f t="shared" si="14"/>
        <v>87129.546979800012</v>
      </c>
      <c r="G92" s="20">
        <f t="shared" si="14"/>
        <v>89348.513389194006</v>
      </c>
      <c r="H92" s="20">
        <f t="shared" si="14"/>
        <v>91634.048790869827</v>
      </c>
      <c r="I92" s="7"/>
      <c r="J92" s="20">
        <f t="shared" si="14"/>
        <v>6822201.9418198634</v>
      </c>
    </row>
    <row r="93" spans="2:10" x14ac:dyDescent="0.35">
      <c r="B93" s="6"/>
    </row>
    <row r="94" spans="2:10" x14ac:dyDescent="0.35">
      <c r="B94" s="6"/>
    </row>
    <row r="95" spans="2:10" x14ac:dyDescent="0.35">
      <c r="B95" s="6"/>
    </row>
    <row r="96" spans="2:10" x14ac:dyDescent="0.35">
      <c r="B96" s="6"/>
    </row>
    <row r="97" spans="2:2" x14ac:dyDescent="0.35">
      <c r="B97" s="6"/>
    </row>
    <row r="98" spans="2:2" x14ac:dyDescent="0.35">
      <c r="B98" s="6"/>
    </row>
    <row r="99" spans="2:2" x14ac:dyDescent="0.35">
      <c r="B99" s="6"/>
    </row>
    <row r="100" spans="2:2" x14ac:dyDescent="0.35">
      <c r="B100" s="6"/>
    </row>
    <row r="101" spans="2:2" x14ac:dyDescent="0.35">
      <c r="B101" s="6"/>
    </row>
    <row r="102" spans="2:2" x14ac:dyDescent="0.35">
      <c r="B102" s="6"/>
    </row>
    <row r="103" spans="2:2" x14ac:dyDescent="0.35">
      <c r="B103" s="6"/>
    </row>
    <row r="104" spans="2:2" x14ac:dyDescent="0.35">
      <c r="B104" s="6"/>
    </row>
    <row r="105" spans="2:2" x14ac:dyDescent="0.35">
      <c r="B105" s="6"/>
    </row>
    <row r="106" spans="2:2" x14ac:dyDescent="0.35">
      <c r="B106" s="6"/>
    </row>
    <row r="107" spans="2:2" x14ac:dyDescent="0.35">
      <c r="B107" s="6"/>
    </row>
  </sheetData>
  <pageMargins left="0.7" right="0.7" top="0.75" bottom="0.75" header="0.3" footer="0.3"/>
  <pageSetup scale="97" fitToHeight="0" orientation="landscape" r:id="rId1"/>
  <ignoredErrors>
    <ignoredError sqref="J19:J21 J29 J8 J33 J22" formulaRange="1"/>
    <ignoredError sqref="J84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97"/>
  <sheetViews>
    <sheetView showGridLines="0" zoomScaleNormal="100" workbookViewId="0">
      <pane xSplit="3" ySplit="6" topLeftCell="D20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F38" sqref="F38"/>
    </sheetView>
  </sheetViews>
  <sheetFormatPr defaultColWidth="9.1796875" defaultRowHeight="14.5" x14ac:dyDescent="0.35"/>
  <cols>
    <col min="1" max="1" width="3.1796875" customWidth="1"/>
    <col min="2" max="2" width="9.7265625" customWidth="1"/>
    <col min="3" max="3" width="44.453125" customWidth="1"/>
    <col min="4" max="4" width="12.81640625" style="6" customWidth="1"/>
    <col min="5" max="5" width="12.453125" style="2" customWidth="1"/>
    <col min="6" max="6" width="12.7265625" customWidth="1"/>
    <col min="7" max="7" width="12.81640625" customWidth="1"/>
    <col min="8" max="8" width="13.453125" style="2" customWidth="1"/>
    <col min="9" max="9" width="0.81640625" style="7" customWidth="1"/>
    <col min="10" max="10" width="14.453125" customWidth="1"/>
    <col min="11" max="11" width="10.1796875" customWidth="1"/>
  </cols>
  <sheetData>
    <row r="2" spans="2:39" ht="23.5" x14ac:dyDescent="0.55000000000000004">
      <c r="B2" s="30" t="s">
        <v>126</v>
      </c>
    </row>
    <row r="3" spans="2:39" x14ac:dyDescent="0.35">
      <c r="B3" s="5" t="s">
        <v>27</v>
      </c>
    </row>
    <row r="4" spans="2:39" x14ac:dyDescent="0.35">
      <c r="B4" s="5"/>
    </row>
    <row r="5" spans="2:39" ht="18.5" x14ac:dyDescent="0.45">
      <c r="B5" s="36" t="s">
        <v>0</v>
      </c>
      <c r="C5" s="37"/>
      <c r="D5" s="37"/>
      <c r="E5" s="37"/>
      <c r="F5" s="37"/>
      <c r="G5" s="37"/>
      <c r="H5" s="37"/>
      <c r="I5" s="37"/>
      <c r="J5" s="38"/>
    </row>
    <row r="6" spans="2:39" ht="29" x14ac:dyDescent="0.35">
      <c r="B6" s="39" t="s">
        <v>1</v>
      </c>
      <c r="C6" s="39" t="s">
        <v>2</v>
      </c>
      <c r="D6" s="39" t="s">
        <v>3</v>
      </c>
      <c r="E6" s="40" t="s">
        <v>4</v>
      </c>
      <c r="F6" s="40" t="s">
        <v>5</v>
      </c>
      <c r="G6" s="40" t="s">
        <v>6</v>
      </c>
      <c r="H6" s="41" t="s">
        <v>7</v>
      </c>
      <c r="I6" s="42"/>
      <c r="J6" s="43" t="s">
        <v>8</v>
      </c>
    </row>
    <row r="7" spans="2:39" s="5" customFormat="1" x14ac:dyDescent="0.35">
      <c r="B7" s="22" t="s">
        <v>9</v>
      </c>
      <c r="C7" s="26" t="s">
        <v>28</v>
      </c>
      <c r="D7" s="10" t="s">
        <v>29</v>
      </c>
      <c r="E7" s="10" t="s">
        <v>29</v>
      </c>
      <c r="F7" s="10" t="s">
        <v>29</v>
      </c>
      <c r="G7" s="10"/>
      <c r="H7" s="10" t="s">
        <v>29</v>
      </c>
      <c r="I7" s="7"/>
      <c r="J7" s="8" t="s">
        <v>29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23"/>
      <c r="C8" s="13" t="s">
        <v>39</v>
      </c>
      <c r="D8" s="15">
        <v>22225</v>
      </c>
      <c r="E8" s="15">
        <f t="shared" ref="E8:H9" si="0">D8+(D8*3%)</f>
        <v>22891.75</v>
      </c>
      <c r="F8" s="15">
        <f t="shared" si="0"/>
        <v>23578.502499999999</v>
      </c>
      <c r="G8" s="15">
        <f t="shared" si="0"/>
        <v>24285.857574999998</v>
      </c>
      <c r="H8" s="15">
        <f t="shared" si="0"/>
        <v>25014.43330225</v>
      </c>
      <c r="I8" s="35">
        <v>450000</v>
      </c>
      <c r="J8" s="15">
        <f>SUM(D8:H8)</f>
        <v>117995.54337725</v>
      </c>
    </row>
    <row r="9" spans="2:39" ht="29" x14ac:dyDescent="0.35">
      <c r="B9" s="23"/>
      <c r="C9" s="13" t="s">
        <v>40</v>
      </c>
      <c r="D9" s="15">
        <v>18925</v>
      </c>
      <c r="E9" s="15">
        <f t="shared" si="0"/>
        <v>19492.75</v>
      </c>
      <c r="F9" s="15">
        <f t="shared" si="0"/>
        <v>20077.532500000001</v>
      </c>
      <c r="G9" s="15">
        <f t="shared" si="0"/>
        <v>20679.858475000001</v>
      </c>
      <c r="H9" s="15">
        <f t="shared" si="0"/>
        <v>21300.25422925</v>
      </c>
      <c r="J9" s="15">
        <f>SUM(D9:H9)</f>
        <v>100475.39520425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10</v>
      </c>
      <c r="D11" s="16">
        <f>SUM(D8:D10)</f>
        <v>41150</v>
      </c>
      <c r="E11" s="16">
        <f t="shared" ref="E11:J11" si="1">SUM(E8:E10)</f>
        <v>42384.5</v>
      </c>
      <c r="F11" s="16">
        <f t="shared" si="1"/>
        <v>43656.035000000003</v>
      </c>
      <c r="G11" s="16">
        <f t="shared" si="1"/>
        <v>44965.716050000003</v>
      </c>
      <c r="H11" s="16">
        <f t="shared" si="1"/>
        <v>46314.6875315</v>
      </c>
      <c r="I11" s="7">
        <f t="shared" si="1"/>
        <v>450000</v>
      </c>
      <c r="J11" s="16">
        <f t="shared" si="1"/>
        <v>218470.9385815</v>
      </c>
    </row>
    <row r="12" spans="2:39" x14ac:dyDescent="0.35">
      <c r="B12" s="23"/>
      <c r="C12" s="14" t="s">
        <v>41</v>
      </c>
      <c r="D12" s="68"/>
      <c r="E12" s="69"/>
      <c r="F12" s="69"/>
      <c r="G12" s="69"/>
      <c r="H12" s="69"/>
      <c r="J12" s="8" t="s">
        <v>29</v>
      </c>
    </row>
    <row r="13" spans="2:39" x14ac:dyDescent="0.35">
      <c r="B13" s="23"/>
      <c r="C13" s="13" t="s">
        <v>42</v>
      </c>
      <c r="D13" s="15">
        <f t="shared" ref="D13:H14" si="2">D8*0.4</f>
        <v>8890</v>
      </c>
      <c r="E13" s="15">
        <f t="shared" si="2"/>
        <v>9156.7000000000007</v>
      </c>
      <c r="F13" s="15">
        <f t="shared" si="2"/>
        <v>9431.4009999999998</v>
      </c>
      <c r="G13" s="15">
        <f t="shared" si="2"/>
        <v>9714.34303</v>
      </c>
      <c r="H13" s="15">
        <f t="shared" si="2"/>
        <v>10005.7733209</v>
      </c>
      <c r="J13" s="15">
        <f>SUM(D13:H13)</f>
        <v>47198.217350899999</v>
      </c>
    </row>
    <row r="14" spans="2:39" x14ac:dyDescent="0.35">
      <c r="B14" s="23"/>
      <c r="C14" s="83" t="s">
        <v>53</v>
      </c>
      <c r="D14" s="15">
        <f t="shared" si="2"/>
        <v>7570</v>
      </c>
      <c r="E14" s="15">
        <f t="shared" si="2"/>
        <v>7797.1</v>
      </c>
      <c r="F14" s="15">
        <f t="shared" si="2"/>
        <v>8031.0130000000008</v>
      </c>
      <c r="G14" s="15">
        <f t="shared" si="2"/>
        <v>8271.9433900000004</v>
      </c>
      <c r="H14" s="15">
        <f t="shared" si="2"/>
        <v>8520.1016916999997</v>
      </c>
      <c r="J14" s="15">
        <f t="shared" ref="J14:J15" si="3">SUM(D14:H14)</f>
        <v>40190.158081699999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3"/>
        <v>0</v>
      </c>
    </row>
    <row r="16" spans="2:39" x14ac:dyDescent="0.35">
      <c r="B16" s="23"/>
      <c r="C16" s="9" t="s">
        <v>11</v>
      </c>
      <c r="D16" s="16">
        <f>SUM(D13:D15)</f>
        <v>16460</v>
      </c>
      <c r="E16" s="16">
        <f t="shared" ref="E16:J16" si="4">SUM(E13:E15)</f>
        <v>16953.800000000003</v>
      </c>
      <c r="F16" s="16">
        <f t="shared" si="4"/>
        <v>17462.414000000001</v>
      </c>
      <c r="G16" s="16">
        <f t="shared" si="4"/>
        <v>17986.28642</v>
      </c>
      <c r="H16" s="16">
        <f t="shared" si="4"/>
        <v>18525.875012600001</v>
      </c>
      <c r="I16" s="7">
        <f t="shared" si="4"/>
        <v>0</v>
      </c>
      <c r="J16" s="16">
        <f t="shared" si="4"/>
        <v>87388.375432600005</v>
      </c>
    </row>
    <row r="17" spans="2:10" x14ac:dyDescent="0.35">
      <c r="B17" s="23"/>
      <c r="C17" s="14" t="s">
        <v>30</v>
      </c>
      <c r="D17" s="13" t="s">
        <v>29</v>
      </c>
      <c r="E17" s="10"/>
      <c r="F17" s="10"/>
      <c r="G17" s="10"/>
      <c r="H17" s="10"/>
      <c r="J17" s="8" t="s">
        <v>29</v>
      </c>
    </row>
    <row r="18" spans="2:10" ht="29" x14ac:dyDescent="0.35">
      <c r="B18" s="23"/>
      <c r="C18" s="13" t="s">
        <v>45</v>
      </c>
      <c r="D18" s="15"/>
      <c r="E18" s="11"/>
      <c r="F18" s="11"/>
      <c r="G18" s="11"/>
      <c r="H18" s="11"/>
      <c r="J18" s="15">
        <f>SUM(D18:H18)</f>
        <v>0</v>
      </c>
    </row>
    <row r="19" spans="2:10" x14ac:dyDescent="0.35">
      <c r="B19" s="23"/>
      <c r="C19" s="72" t="s">
        <v>46</v>
      </c>
      <c r="D19" s="15">
        <v>3720</v>
      </c>
      <c r="E19" s="15">
        <v>3720</v>
      </c>
      <c r="F19" s="15">
        <v>3720</v>
      </c>
      <c r="G19" s="15">
        <v>3720</v>
      </c>
      <c r="H19" s="15">
        <v>3720</v>
      </c>
      <c r="J19" s="15">
        <f>SUM(D19:H19)</f>
        <v>18600</v>
      </c>
    </row>
    <row r="20" spans="2:10" x14ac:dyDescent="0.35">
      <c r="B20" s="23"/>
      <c r="C20" s="72" t="s">
        <v>47</v>
      </c>
      <c r="D20" s="15">
        <v>2304</v>
      </c>
      <c r="E20" s="15">
        <v>2304</v>
      </c>
      <c r="F20" s="15">
        <v>2304</v>
      </c>
      <c r="G20" s="15">
        <v>2304</v>
      </c>
      <c r="H20" s="15">
        <v>2304</v>
      </c>
      <c r="I20" s="35">
        <v>2000</v>
      </c>
      <c r="J20" s="15">
        <f>SUM(D20:H20)</f>
        <v>11520</v>
      </c>
    </row>
    <row r="21" spans="2:10" ht="43.5" x14ac:dyDescent="0.35">
      <c r="B21" s="23"/>
      <c r="C21" s="72" t="s">
        <v>121</v>
      </c>
      <c r="D21" s="15">
        <v>7140</v>
      </c>
      <c r="E21" s="15">
        <v>7140</v>
      </c>
      <c r="F21" s="15">
        <v>7140</v>
      </c>
      <c r="G21" s="15">
        <v>7140</v>
      </c>
      <c r="H21" s="15">
        <v>7140</v>
      </c>
      <c r="I21" s="35">
        <v>250</v>
      </c>
      <c r="J21" s="15">
        <f t="shared" ref="J21:J26" si="5">SUM(D21:H21)</f>
        <v>35700</v>
      </c>
    </row>
    <row r="22" spans="2:10" x14ac:dyDescent="0.3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5"/>
        <v>0</v>
      </c>
    </row>
    <row r="23" spans="2:10" x14ac:dyDescent="0.3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5"/>
        <v>0</v>
      </c>
    </row>
    <row r="24" spans="2:10" x14ac:dyDescent="0.3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5"/>
        <v>0</v>
      </c>
    </row>
    <row r="25" spans="2:10" x14ac:dyDescent="0.3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5"/>
        <v>0</v>
      </c>
    </row>
    <row r="26" spans="2:10" x14ac:dyDescent="0.3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5"/>
        <v>0</v>
      </c>
    </row>
    <row r="27" spans="2:10" x14ac:dyDescent="0.35">
      <c r="B27" s="23"/>
      <c r="C27" s="9" t="s">
        <v>12</v>
      </c>
      <c r="D27" s="16">
        <f>SUM(D19:D26)</f>
        <v>13164</v>
      </c>
      <c r="E27" s="16">
        <f>SUM(E19:E26)</f>
        <v>13164</v>
      </c>
      <c r="F27" s="16">
        <f>SUM(F19:F26)</f>
        <v>13164</v>
      </c>
      <c r="G27" s="16">
        <f>SUM(G19:G26)</f>
        <v>13164</v>
      </c>
      <c r="H27" s="16">
        <f>SUM(H19:H26)</f>
        <v>13164</v>
      </c>
      <c r="J27" s="16">
        <f>SUM(J18:J26)</f>
        <v>65820</v>
      </c>
    </row>
    <row r="28" spans="2:10" x14ac:dyDescent="0.35">
      <c r="B28" s="23"/>
      <c r="C28" s="14" t="s">
        <v>31</v>
      </c>
      <c r="D28" s="15"/>
      <c r="E28" s="10"/>
      <c r="F28" s="10"/>
      <c r="G28" s="10"/>
      <c r="H28" s="10"/>
      <c r="J28" s="15" t="s">
        <v>18</v>
      </c>
    </row>
    <row r="29" spans="2:10" x14ac:dyDescent="0.3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32</v>
      </c>
      <c r="C30" s="28" t="s">
        <v>32</v>
      </c>
      <c r="D30" s="13" t="s">
        <v>29</v>
      </c>
      <c r="E30" s="10"/>
      <c r="F30" s="10"/>
      <c r="G30" s="10"/>
      <c r="H30" s="10"/>
      <c r="J30" s="15">
        <f t="shared" ref="J30:J75" si="6">SUM(D30:H30)</f>
        <v>0</v>
      </c>
    </row>
    <row r="31" spans="2:10" x14ac:dyDescent="0.35">
      <c r="B31" s="23"/>
      <c r="C31" s="9" t="s">
        <v>13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>SUM(J29:J30)</f>
        <v>0</v>
      </c>
    </row>
    <row r="32" spans="2:10" x14ac:dyDescent="0.35">
      <c r="B32" s="23"/>
      <c r="C32" s="14" t="s">
        <v>33</v>
      </c>
      <c r="D32" s="13" t="s">
        <v>29</v>
      </c>
      <c r="E32" s="10"/>
      <c r="F32" s="10"/>
      <c r="G32" s="10"/>
      <c r="H32" s="10"/>
      <c r="J32" s="15"/>
    </row>
    <row r="33" spans="2:10" x14ac:dyDescent="0.3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5">
      <c r="B35" s="23"/>
      <c r="C35" s="9" t="s">
        <v>14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>SUM(J33:J34)</f>
        <v>0</v>
      </c>
    </row>
    <row r="36" spans="2:10" x14ac:dyDescent="0.35">
      <c r="B36" s="23"/>
      <c r="C36" s="14" t="s">
        <v>34</v>
      </c>
      <c r="D36" s="13" t="s">
        <v>29</v>
      </c>
      <c r="E36" s="10"/>
      <c r="F36" s="10"/>
      <c r="G36" s="10"/>
      <c r="H36" s="10"/>
      <c r="J36" s="15"/>
    </row>
    <row r="37" spans="2:10" x14ac:dyDescent="0.35">
      <c r="B37" s="23"/>
      <c r="C37" s="78" t="s">
        <v>51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35">
      <c r="B38" s="23"/>
      <c r="C38" s="72" t="s">
        <v>92</v>
      </c>
      <c r="D38" s="15"/>
      <c r="E38" s="15">
        <v>3561000</v>
      </c>
      <c r="F38" s="15"/>
      <c r="G38" s="15"/>
      <c r="H38" s="15"/>
      <c r="I38" s="35"/>
      <c r="J38" s="15">
        <f t="shared" si="6"/>
        <v>3561000</v>
      </c>
    </row>
    <row r="39" spans="2:10" x14ac:dyDescent="0.35">
      <c r="B39" s="23"/>
      <c r="C39" s="72" t="s">
        <v>93</v>
      </c>
      <c r="D39" s="15"/>
      <c r="E39" s="15">
        <v>2712000</v>
      </c>
      <c r="F39" s="15"/>
      <c r="G39" s="15"/>
      <c r="H39" s="15"/>
      <c r="I39" s="35"/>
      <c r="J39" s="15">
        <f t="shared" si="6"/>
        <v>2712000</v>
      </c>
    </row>
    <row r="40" spans="2:10" x14ac:dyDescent="0.35">
      <c r="B40" s="23"/>
      <c r="C40" s="72" t="s">
        <v>94</v>
      </c>
      <c r="D40" s="15"/>
      <c r="E40" s="15">
        <v>1312500</v>
      </c>
      <c r="F40" s="15"/>
      <c r="G40" s="15"/>
      <c r="H40" s="15"/>
      <c r="I40" s="35"/>
      <c r="J40" s="15">
        <f t="shared" si="6"/>
        <v>1312500</v>
      </c>
    </row>
    <row r="41" spans="2:10" x14ac:dyDescent="0.35">
      <c r="B41" s="23"/>
      <c r="C41" s="72" t="s">
        <v>95</v>
      </c>
      <c r="D41" s="15"/>
      <c r="E41" s="15">
        <v>19210000</v>
      </c>
      <c r="F41" s="15"/>
      <c r="G41" s="15"/>
      <c r="H41" s="15"/>
      <c r="I41" s="35"/>
      <c r="J41" s="15">
        <f t="shared" si="6"/>
        <v>19210000</v>
      </c>
    </row>
    <row r="42" spans="2:10" x14ac:dyDescent="0.35">
      <c r="B42" s="23"/>
      <c r="C42" s="72" t="s">
        <v>96</v>
      </c>
      <c r="D42" s="15"/>
      <c r="E42" s="15">
        <v>250000</v>
      </c>
      <c r="F42" s="15"/>
      <c r="G42" s="15"/>
      <c r="H42" s="15"/>
      <c r="I42" s="35"/>
      <c r="J42" s="15">
        <f t="shared" si="6"/>
        <v>250000</v>
      </c>
    </row>
    <row r="43" spans="2:10" x14ac:dyDescent="0.35">
      <c r="B43" s="23"/>
      <c r="C43" s="72" t="s">
        <v>64</v>
      </c>
      <c r="D43" s="15"/>
      <c r="E43" s="15">
        <v>1352275</v>
      </c>
      <c r="F43" s="15"/>
      <c r="G43" s="15"/>
      <c r="H43" s="15"/>
      <c r="I43" s="35"/>
      <c r="J43" s="15">
        <f t="shared" si="6"/>
        <v>1352275</v>
      </c>
    </row>
    <row r="44" spans="2:10" x14ac:dyDescent="0.35">
      <c r="B44" s="23"/>
      <c r="C44" s="72" t="s">
        <v>65</v>
      </c>
      <c r="D44" s="15"/>
      <c r="E44" s="15">
        <v>567956</v>
      </c>
      <c r="F44" s="15"/>
      <c r="G44" s="15"/>
      <c r="H44" s="15"/>
      <c r="I44" s="35"/>
      <c r="J44" s="15">
        <f t="shared" si="6"/>
        <v>567956</v>
      </c>
    </row>
    <row r="45" spans="2:10" x14ac:dyDescent="0.35">
      <c r="B45" s="23"/>
      <c r="C45" s="72" t="s">
        <v>89</v>
      </c>
      <c r="D45" s="15"/>
      <c r="E45" s="15">
        <v>567956</v>
      </c>
      <c r="F45" s="15"/>
      <c r="G45" s="15"/>
      <c r="H45" s="15"/>
      <c r="I45" s="35"/>
      <c r="J45" s="15">
        <f t="shared" si="6"/>
        <v>567956</v>
      </c>
    </row>
    <row r="46" spans="2:10" x14ac:dyDescent="0.35">
      <c r="B46" s="23"/>
      <c r="C46" s="72" t="s">
        <v>90</v>
      </c>
      <c r="D46" s="15"/>
      <c r="E46" s="15">
        <v>80000</v>
      </c>
      <c r="F46" s="15"/>
      <c r="G46" s="15"/>
      <c r="H46" s="15"/>
      <c r="I46" s="35"/>
      <c r="J46" s="15">
        <f t="shared" si="6"/>
        <v>80000</v>
      </c>
    </row>
    <row r="47" spans="2:10" x14ac:dyDescent="0.35">
      <c r="B47" s="23"/>
      <c r="C47" s="72" t="s">
        <v>97</v>
      </c>
      <c r="D47" s="15"/>
      <c r="E47" s="15">
        <v>40000</v>
      </c>
      <c r="F47" s="15"/>
      <c r="G47" s="15"/>
      <c r="H47" s="15"/>
      <c r="I47" s="35"/>
      <c r="J47" s="15">
        <f t="shared" si="6"/>
        <v>40000</v>
      </c>
    </row>
    <row r="48" spans="2:10" x14ac:dyDescent="0.35">
      <c r="B48" s="23"/>
      <c r="C48" s="72" t="s">
        <v>67</v>
      </c>
      <c r="D48" s="15"/>
      <c r="E48" s="15">
        <v>59227</v>
      </c>
      <c r="F48" s="15"/>
      <c r="G48" s="15"/>
      <c r="H48" s="15"/>
      <c r="I48" s="35"/>
      <c r="J48" s="15">
        <f t="shared" si="6"/>
        <v>59227</v>
      </c>
    </row>
    <row r="49" spans="2:10" x14ac:dyDescent="0.35">
      <c r="B49" s="23"/>
      <c r="C49" s="72" t="s">
        <v>68</v>
      </c>
      <c r="D49" s="15"/>
      <c r="E49" s="15">
        <v>592274</v>
      </c>
      <c r="F49" s="15"/>
      <c r="G49" s="15"/>
      <c r="H49" s="15"/>
      <c r="I49" s="35"/>
      <c r="J49" s="15">
        <f t="shared" si="6"/>
        <v>592274</v>
      </c>
    </row>
    <row r="50" spans="2:10" x14ac:dyDescent="0.35">
      <c r="B50" s="23"/>
      <c r="C50" s="72" t="s">
        <v>69</v>
      </c>
      <c r="D50" s="15"/>
      <c r="E50" s="15">
        <v>148068</v>
      </c>
      <c r="F50" s="15"/>
      <c r="G50" s="15"/>
      <c r="H50" s="15"/>
      <c r="I50" s="35"/>
      <c r="J50" s="15">
        <f t="shared" si="6"/>
        <v>148068</v>
      </c>
    </row>
    <row r="51" spans="2:10" x14ac:dyDescent="0.35">
      <c r="B51" s="23"/>
      <c r="C51" s="72" t="s">
        <v>98</v>
      </c>
      <c r="D51" s="15"/>
      <c r="E51" s="15">
        <v>1480684</v>
      </c>
      <c r="F51" s="15"/>
      <c r="G51" s="15"/>
      <c r="H51" s="15"/>
      <c r="I51" s="35"/>
      <c r="J51" s="15">
        <f t="shared" si="6"/>
        <v>1480684</v>
      </c>
    </row>
    <row r="52" spans="2:10" x14ac:dyDescent="0.35">
      <c r="B52" s="23"/>
      <c r="C52" s="72" t="s">
        <v>99</v>
      </c>
      <c r="D52" s="15"/>
      <c r="E52" s="15">
        <v>1916036</v>
      </c>
      <c r="F52" s="15"/>
      <c r="G52" s="15"/>
      <c r="H52" s="15"/>
      <c r="I52" s="35"/>
      <c r="J52" s="15">
        <f t="shared" si="6"/>
        <v>1916036</v>
      </c>
    </row>
    <row r="53" spans="2:10" x14ac:dyDescent="0.35">
      <c r="B53" s="23"/>
      <c r="C53" s="77" t="s">
        <v>100</v>
      </c>
      <c r="D53" s="15"/>
      <c r="E53" s="15"/>
      <c r="F53" s="15"/>
      <c r="G53" s="15"/>
      <c r="H53" s="15"/>
      <c r="I53" s="35"/>
      <c r="J53" s="15">
        <f t="shared" si="6"/>
        <v>0</v>
      </c>
    </row>
    <row r="54" spans="2:10" x14ac:dyDescent="0.35">
      <c r="B54" s="23"/>
      <c r="C54" s="72" t="s">
        <v>101</v>
      </c>
      <c r="D54" s="15"/>
      <c r="E54" s="15">
        <v>3075000</v>
      </c>
      <c r="F54" s="15"/>
      <c r="G54" s="15"/>
      <c r="H54" s="15"/>
      <c r="I54" s="35"/>
      <c r="J54" s="15">
        <f t="shared" si="6"/>
        <v>3075000</v>
      </c>
    </row>
    <row r="55" spans="2:10" x14ac:dyDescent="0.35">
      <c r="B55" s="23"/>
      <c r="C55" s="72" t="s">
        <v>102</v>
      </c>
      <c r="D55" s="15"/>
      <c r="E55" s="15">
        <v>2500000</v>
      </c>
      <c r="F55" s="15"/>
      <c r="G55" s="15"/>
      <c r="H55" s="15"/>
      <c r="I55" s="35"/>
      <c r="J55" s="15">
        <f t="shared" si="6"/>
        <v>2500000</v>
      </c>
    </row>
    <row r="56" spans="2:10" x14ac:dyDescent="0.35">
      <c r="B56" s="23"/>
      <c r="C56" s="72" t="s">
        <v>64</v>
      </c>
      <c r="D56" s="15"/>
      <c r="E56" s="15">
        <v>1352275</v>
      </c>
      <c r="F56" s="15"/>
      <c r="G56" s="15"/>
      <c r="H56" s="15"/>
      <c r="I56" s="35"/>
      <c r="J56" s="15">
        <f t="shared" si="6"/>
        <v>1352275</v>
      </c>
    </row>
    <row r="57" spans="2:10" x14ac:dyDescent="0.35">
      <c r="B57" s="23"/>
      <c r="C57" s="72" t="s">
        <v>90</v>
      </c>
      <c r="D57" s="15"/>
      <c r="E57" s="15">
        <v>60000</v>
      </c>
      <c r="F57" s="15"/>
      <c r="G57" s="15"/>
      <c r="H57" s="15"/>
      <c r="I57" s="35"/>
      <c r="J57" s="15">
        <f t="shared" si="6"/>
        <v>60000</v>
      </c>
    </row>
    <row r="58" spans="2:10" x14ac:dyDescent="0.35">
      <c r="B58" s="23"/>
      <c r="C58" s="72" t="s">
        <v>89</v>
      </c>
      <c r="D58" s="15"/>
      <c r="E58" s="15">
        <v>567956</v>
      </c>
      <c r="F58" s="15"/>
      <c r="G58" s="15"/>
      <c r="H58" s="15"/>
      <c r="I58" s="35"/>
      <c r="J58" s="15">
        <f t="shared" si="6"/>
        <v>567956</v>
      </c>
    </row>
    <row r="59" spans="2:10" x14ac:dyDescent="0.35">
      <c r="B59" s="23"/>
      <c r="C59" s="72" t="s">
        <v>90</v>
      </c>
      <c r="D59" s="15"/>
      <c r="E59" s="15">
        <v>80000</v>
      </c>
      <c r="F59" s="15"/>
      <c r="G59" s="15"/>
      <c r="H59" s="15"/>
      <c r="I59" s="35"/>
      <c r="J59" s="15">
        <f t="shared" si="6"/>
        <v>80000</v>
      </c>
    </row>
    <row r="60" spans="2:10" x14ac:dyDescent="0.35">
      <c r="B60" s="23"/>
      <c r="C60" s="72" t="s">
        <v>67</v>
      </c>
      <c r="D60" s="15"/>
      <c r="E60" s="15">
        <v>59227</v>
      </c>
      <c r="F60" s="15"/>
      <c r="G60" s="15"/>
      <c r="H60" s="15"/>
      <c r="I60" s="35"/>
      <c r="J60" s="15">
        <f t="shared" si="6"/>
        <v>59227</v>
      </c>
    </row>
    <row r="61" spans="2:10" x14ac:dyDescent="0.35">
      <c r="B61" s="23"/>
      <c r="C61" s="72" t="s">
        <v>68</v>
      </c>
      <c r="D61" s="15"/>
      <c r="E61" s="15">
        <v>592274</v>
      </c>
      <c r="F61" s="15"/>
      <c r="G61" s="15"/>
      <c r="H61" s="15"/>
      <c r="I61" s="35"/>
      <c r="J61" s="15">
        <f t="shared" si="6"/>
        <v>592274</v>
      </c>
    </row>
    <row r="62" spans="2:10" x14ac:dyDescent="0.35">
      <c r="B62" s="23"/>
      <c r="C62" s="72" t="s">
        <v>69</v>
      </c>
      <c r="D62" s="15"/>
      <c r="E62" s="15">
        <v>148068</v>
      </c>
      <c r="F62" s="15"/>
      <c r="G62" s="15"/>
      <c r="H62" s="15"/>
      <c r="I62" s="35"/>
      <c r="J62" s="15">
        <f t="shared" si="6"/>
        <v>148068</v>
      </c>
    </row>
    <row r="63" spans="2:10" x14ac:dyDescent="0.35">
      <c r="B63" s="23"/>
      <c r="C63" s="72" t="s">
        <v>98</v>
      </c>
      <c r="D63" s="15"/>
      <c r="E63" s="15">
        <v>1480684</v>
      </c>
      <c r="F63" s="15"/>
      <c r="G63" s="15"/>
      <c r="H63" s="15"/>
      <c r="I63" s="35"/>
      <c r="J63" s="15">
        <f t="shared" si="6"/>
        <v>1480684</v>
      </c>
    </row>
    <row r="64" spans="2:10" x14ac:dyDescent="0.35">
      <c r="B64" s="23"/>
      <c r="C64" s="72" t="s">
        <v>99</v>
      </c>
      <c r="D64" s="15"/>
      <c r="E64" s="15">
        <v>350000</v>
      </c>
      <c r="F64" s="15"/>
      <c r="G64" s="15"/>
      <c r="H64" s="15"/>
      <c r="I64" s="35"/>
      <c r="J64" s="15">
        <f t="shared" si="6"/>
        <v>350000</v>
      </c>
    </row>
    <row r="65" spans="2:10" x14ac:dyDescent="0.35">
      <c r="B65" s="23"/>
      <c r="C65" s="72"/>
      <c r="D65" s="15"/>
      <c r="E65" s="11"/>
      <c r="F65" s="11"/>
      <c r="G65" s="11"/>
      <c r="H65" s="11"/>
      <c r="J65" s="15">
        <f t="shared" si="6"/>
        <v>0</v>
      </c>
    </row>
    <row r="66" spans="2:10" x14ac:dyDescent="0.35">
      <c r="B66" s="23"/>
      <c r="C66" s="9" t="s">
        <v>15</v>
      </c>
      <c r="D66" s="16">
        <f>SUM(D37:D65)</f>
        <v>0</v>
      </c>
      <c r="E66" s="16">
        <f>SUM(E37:E65)</f>
        <v>44115460</v>
      </c>
      <c r="F66" s="16">
        <f>SUM(F37:F65)</f>
        <v>0</v>
      </c>
      <c r="G66" s="16">
        <f>SUM(G37:G65)</f>
        <v>0</v>
      </c>
      <c r="H66" s="16">
        <f>SUM(H37:H65)</f>
        <v>0</v>
      </c>
      <c r="J66" s="16">
        <f>SUM(J37:J65)</f>
        <v>44115460</v>
      </c>
    </row>
    <row r="67" spans="2:10" x14ac:dyDescent="0.35">
      <c r="B67" s="23"/>
      <c r="C67" s="14" t="s">
        <v>35</v>
      </c>
      <c r="D67" s="13" t="s">
        <v>29</v>
      </c>
      <c r="E67" s="10"/>
      <c r="F67" s="10"/>
      <c r="G67" s="10"/>
      <c r="H67" s="10"/>
      <c r="J67" s="15"/>
    </row>
    <row r="68" spans="2:10" x14ac:dyDescent="0.35">
      <c r="B68" s="23"/>
      <c r="C68" s="25"/>
      <c r="D68" s="15"/>
      <c r="E68" s="15"/>
      <c r="F68" s="15"/>
      <c r="G68" s="15"/>
      <c r="H68" s="15"/>
      <c r="I68" s="35">
        <v>375000</v>
      </c>
      <c r="J68" s="15">
        <f t="shared" si="6"/>
        <v>0</v>
      </c>
    </row>
    <row r="69" spans="2:10" x14ac:dyDescent="0.35">
      <c r="B69" s="23"/>
      <c r="C69" s="25"/>
      <c r="D69" s="15"/>
      <c r="E69" s="15"/>
      <c r="F69" s="15"/>
      <c r="G69" s="15"/>
      <c r="H69" s="15"/>
      <c r="I69" s="35">
        <v>781250</v>
      </c>
      <c r="J69" s="15">
        <f t="shared" si="6"/>
        <v>0</v>
      </c>
    </row>
    <row r="70" spans="2:10" x14ac:dyDescent="0.35">
      <c r="B70" s="23"/>
      <c r="C70" s="25"/>
      <c r="D70" s="15"/>
      <c r="E70" s="15"/>
      <c r="F70" s="15"/>
      <c r="G70" s="15"/>
      <c r="H70" s="15"/>
      <c r="I70" s="35">
        <v>2083335</v>
      </c>
      <c r="J70" s="15">
        <f t="shared" si="6"/>
        <v>0</v>
      </c>
    </row>
    <row r="71" spans="2:10" x14ac:dyDescent="0.35">
      <c r="B71" s="23"/>
      <c r="C71" s="25"/>
      <c r="D71" s="15"/>
      <c r="E71" s="11"/>
      <c r="F71" s="11"/>
      <c r="G71" s="11"/>
      <c r="H71" s="11"/>
      <c r="J71" s="15">
        <f t="shared" si="6"/>
        <v>0</v>
      </c>
    </row>
    <row r="72" spans="2:10" x14ac:dyDescent="0.35">
      <c r="B72" s="23"/>
      <c r="C72" s="25"/>
      <c r="D72" s="15"/>
      <c r="E72" s="11"/>
      <c r="F72" s="11"/>
      <c r="G72" s="11"/>
      <c r="H72" s="11"/>
      <c r="J72" s="15">
        <f t="shared" si="6"/>
        <v>0</v>
      </c>
    </row>
    <row r="73" spans="2:10" x14ac:dyDescent="0.35">
      <c r="B73" s="23"/>
      <c r="C73" s="10"/>
      <c r="D73" s="15"/>
      <c r="E73" s="11"/>
      <c r="F73" s="11"/>
      <c r="G73" s="11"/>
      <c r="H73" s="11"/>
      <c r="J73" s="15">
        <f t="shared" si="6"/>
        <v>0</v>
      </c>
    </row>
    <row r="74" spans="2:10" x14ac:dyDescent="0.35">
      <c r="B74" s="24"/>
      <c r="C74" s="9" t="s">
        <v>16</v>
      </c>
      <c r="D74" s="16">
        <f>SUM(D68:D73)</f>
        <v>0</v>
      </c>
      <c r="E74" s="16">
        <f t="shared" ref="E74:H74" si="9">SUM(E68:E73)</f>
        <v>0</v>
      </c>
      <c r="F74" s="16">
        <f t="shared" si="9"/>
        <v>0</v>
      </c>
      <c r="G74" s="16">
        <f t="shared" si="9"/>
        <v>0</v>
      </c>
      <c r="H74" s="16">
        <f t="shared" si="9"/>
        <v>0</v>
      </c>
      <c r="J74" s="16">
        <f>SUM(J68:J73)</f>
        <v>0</v>
      </c>
    </row>
    <row r="75" spans="2:10" x14ac:dyDescent="0.35">
      <c r="B75" s="24"/>
      <c r="C75" s="9" t="s">
        <v>17</v>
      </c>
      <c r="D75" s="16">
        <f>SUM(D74,D66,D35,D31,D27,D16,D11)</f>
        <v>70774</v>
      </c>
      <c r="E75" s="16">
        <f>SUM(E74,E66,E35,E31,E27,E16,E11)</f>
        <v>44187962.299999997</v>
      </c>
      <c r="F75" s="16">
        <f>SUM(F74,F66,F35,F31,F27,F16,F11)</f>
        <v>74282.449000000008</v>
      </c>
      <c r="G75" s="16">
        <f>SUM(G74,G66,G35,G31,G27,G16,G11)</f>
        <v>76116.002470000007</v>
      </c>
      <c r="H75" s="16">
        <f>SUM(H74,H66,H35,H31,H27,H16,H11)</f>
        <v>78004.562544100001</v>
      </c>
      <c r="J75" s="16">
        <f t="shared" si="6"/>
        <v>44487139.3140141</v>
      </c>
    </row>
    <row r="76" spans="2:10" x14ac:dyDescent="0.35">
      <c r="B76" s="6"/>
      <c r="D76"/>
      <c r="E76"/>
      <c r="H76"/>
      <c r="I76"/>
      <c r="J76" t="s">
        <v>18</v>
      </c>
    </row>
    <row r="77" spans="2:10" x14ac:dyDescent="0.35">
      <c r="B77" s="22" t="s">
        <v>36</v>
      </c>
      <c r="C77" s="17" t="s">
        <v>36</v>
      </c>
      <c r="D77" s="18"/>
      <c r="E77" s="18"/>
      <c r="F77" s="18"/>
      <c r="G77" s="18"/>
      <c r="H77" s="18"/>
      <c r="I77"/>
      <c r="J77" s="18" t="s">
        <v>18</v>
      </c>
    </row>
    <row r="78" spans="2:10" x14ac:dyDescent="0.35">
      <c r="B78" s="23"/>
      <c r="C78" s="83" t="s">
        <v>42</v>
      </c>
      <c r="D78" s="15">
        <f t="shared" ref="D78:H79" si="10">(D8+D13)*21.02%</f>
        <v>6540.3729999999996</v>
      </c>
      <c r="E78" s="79">
        <f t="shared" si="10"/>
        <v>6736.5841900000005</v>
      </c>
      <c r="F78" s="79">
        <f t="shared" si="10"/>
        <v>6938.6817156999996</v>
      </c>
      <c r="G78" s="79">
        <f t="shared" si="10"/>
        <v>7146.8421671709993</v>
      </c>
      <c r="H78" s="79">
        <f t="shared" si="10"/>
        <v>7361.24743218613</v>
      </c>
      <c r="J78" s="15">
        <f>SUM(D78:H78)</f>
        <v>34723.72850505713</v>
      </c>
    </row>
    <row r="79" spans="2:10" x14ac:dyDescent="0.35">
      <c r="B79" s="23"/>
      <c r="C79" s="83" t="s">
        <v>53</v>
      </c>
      <c r="D79" s="15">
        <f t="shared" si="10"/>
        <v>5569.2489999999998</v>
      </c>
      <c r="E79" s="79">
        <f t="shared" si="10"/>
        <v>5736.32647</v>
      </c>
      <c r="F79" s="79">
        <f t="shared" si="10"/>
        <v>5908.4162641000003</v>
      </c>
      <c r="G79" s="79">
        <f t="shared" si="10"/>
        <v>6085.6687520229998</v>
      </c>
      <c r="H79" s="79">
        <f t="shared" si="10"/>
        <v>6268.2388145836903</v>
      </c>
      <c r="J79" s="15">
        <f t="shared" ref="J79:J80" si="11">SUM(D79:H79)</f>
        <v>29567.899300706689</v>
      </c>
    </row>
    <row r="80" spans="2:10" x14ac:dyDescent="0.35">
      <c r="B80" s="24"/>
      <c r="C80" s="9" t="s">
        <v>19</v>
      </c>
      <c r="D80" s="16">
        <f>SUM(D78:D79)</f>
        <v>12109.621999999999</v>
      </c>
      <c r="E80" s="16">
        <f t="shared" ref="E80:H80" si="12">SUM(E78:E79)</f>
        <v>12472.910660000001</v>
      </c>
      <c r="F80" s="16">
        <f t="shared" si="12"/>
        <v>12847.097979800001</v>
      </c>
      <c r="G80" s="16">
        <f t="shared" si="12"/>
        <v>13232.510919193999</v>
      </c>
      <c r="H80" s="16">
        <f t="shared" si="12"/>
        <v>13629.48624676982</v>
      </c>
      <c r="J80" s="16">
        <f t="shared" si="11"/>
        <v>64291.627805763819</v>
      </c>
    </row>
    <row r="81" spans="2:10" ht="15" thickBot="1" x14ac:dyDescent="0.4">
      <c r="B81" s="6"/>
      <c r="D81"/>
      <c r="E81"/>
      <c r="H81"/>
      <c r="I81"/>
      <c r="J81" t="s">
        <v>18</v>
      </c>
    </row>
    <row r="82" spans="2:10" s="1" customFormat="1" ht="29.5" thickBot="1" x14ac:dyDescent="0.4">
      <c r="B82" s="19" t="s">
        <v>20</v>
      </c>
      <c r="C82" s="19"/>
      <c r="D82" s="20">
        <f>SUM(D80,D75)</f>
        <v>82883.622000000003</v>
      </c>
      <c r="E82" s="20">
        <f t="shared" ref="E82:J82" si="13">SUM(E80,E75)</f>
        <v>44200435.210659996</v>
      </c>
      <c r="F82" s="20">
        <f t="shared" si="13"/>
        <v>87129.546979800012</v>
      </c>
      <c r="G82" s="20">
        <f t="shared" si="13"/>
        <v>89348.513389194006</v>
      </c>
      <c r="H82" s="20">
        <f t="shared" si="13"/>
        <v>91634.048790869827</v>
      </c>
      <c r="I82" s="7">
        <f>SUM(I80,I75)</f>
        <v>0</v>
      </c>
      <c r="J82" s="20">
        <f t="shared" si="13"/>
        <v>44551430.941819862</v>
      </c>
    </row>
    <row r="83" spans="2:10" x14ac:dyDescent="0.35">
      <c r="B83" s="6"/>
    </row>
    <row r="84" spans="2:10" x14ac:dyDescent="0.35">
      <c r="B84" s="6"/>
    </row>
    <row r="85" spans="2:10" x14ac:dyDescent="0.35">
      <c r="B85" s="6"/>
    </row>
    <row r="86" spans="2:10" x14ac:dyDescent="0.35">
      <c r="B86" s="6"/>
    </row>
    <row r="87" spans="2:10" x14ac:dyDescent="0.35">
      <c r="B87" s="6"/>
    </row>
    <row r="88" spans="2:10" x14ac:dyDescent="0.35">
      <c r="B88" s="6"/>
    </row>
    <row r="89" spans="2:10" x14ac:dyDescent="0.35">
      <c r="B89" s="6"/>
    </row>
    <row r="90" spans="2:10" x14ac:dyDescent="0.35">
      <c r="B90" s="6"/>
    </row>
    <row r="91" spans="2:10" x14ac:dyDescent="0.35">
      <c r="B91" s="6"/>
    </row>
    <row r="92" spans="2:10" x14ac:dyDescent="0.35">
      <c r="B92" s="6"/>
    </row>
    <row r="93" spans="2:10" x14ac:dyDescent="0.35">
      <c r="B93" s="6"/>
    </row>
    <row r="94" spans="2:10" x14ac:dyDescent="0.35">
      <c r="B94" s="6"/>
    </row>
    <row r="95" spans="2:10" x14ac:dyDescent="0.35">
      <c r="B95" s="6"/>
    </row>
    <row r="96" spans="2:10" x14ac:dyDescent="0.35">
      <c r="B96" s="6"/>
    </row>
    <row r="97" spans="2:2" x14ac:dyDescent="0.35">
      <c r="B97" s="6"/>
    </row>
  </sheetData>
  <pageMargins left="0.7" right="0.7" top="0.75" bottom="0.75" header="0.3" footer="0.3"/>
  <pageSetup scale="89" fitToHeight="0" orientation="landscape" r:id="rId1"/>
  <ignoredErrors>
    <ignoredError sqref="J8 J20:J26 J33 J68:J70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96"/>
  <sheetViews>
    <sheetView showGridLines="0" zoomScaleNormal="100" workbookViewId="0">
      <pane xSplit="3" ySplit="6" topLeftCell="D44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B2" sqref="B2"/>
    </sheetView>
  </sheetViews>
  <sheetFormatPr defaultColWidth="9.1796875" defaultRowHeight="14.5" x14ac:dyDescent="0.35"/>
  <cols>
    <col min="1" max="1" width="3.1796875" customWidth="1"/>
    <col min="2" max="2" width="10.7265625" customWidth="1"/>
    <col min="3" max="3" width="45.54296875" customWidth="1"/>
    <col min="4" max="4" width="12.7265625" style="6" customWidth="1"/>
    <col min="5" max="5" width="12.54296875" style="2" customWidth="1"/>
    <col min="6" max="7" width="12.453125" customWidth="1"/>
    <col min="8" max="8" width="12.54296875" style="2" customWidth="1"/>
    <col min="9" max="9" width="0.81640625" style="7" customWidth="1"/>
    <col min="10" max="10" width="13.54296875" customWidth="1"/>
    <col min="11" max="11" width="10.1796875" customWidth="1"/>
  </cols>
  <sheetData>
    <row r="2" spans="2:39" ht="23.5" x14ac:dyDescent="0.55000000000000004">
      <c r="B2" s="30" t="s">
        <v>127</v>
      </c>
    </row>
    <row r="3" spans="2:39" x14ac:dyDescent="0.35">
      <c r="B3" s="62" t="s">
        <v>48</v>
      </c>
    </row>
    <row r="4" spans="2:39" x14ac:dyDescent="0.35">
      <c r="B4" s="5"/>
    </row>
    <row r="5" spans="2:39" ht="18.5" x14ac:dyDescent="0.45">
      <c r="B5" s="36" t="s">
        <v>0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1</v>
      </c>
      <c r="C6" s="39" t="s">
        <v>2</v>
      </c>
      <c r="D6" s="39" t="s">
        <v>3</v>
      </c>
      <c r="E6" s="40" t="s">
        <v>4</v>
      </c>
      <c r="F6" s="40" t="s">
        <v>5</v>
      </c>
      <c r="G6" s="40" t="s">
        <v>6</v>
      </c>
      <c r="H6" s="41" t="s">
        <v>7</v>
      </c>
      <c r="I6" s="42"/>
      <c r="J6" s="43" t="s">
        <v>8</v>
      </c>
    </row>
    <row r="7" spans="2:39" s="5" customFormat="1" x14ac:dyDescent="0.35">
      <c r="B7" s="22" t="s">
        <v>9</v>
      </c>
      <c r="C7" s="26" t="s">
        <v>28</v>
      </c>
      <c r="D7" s="10" t="s">
        <v>29</v>
      </c>
      <c r="E7" s="10" t="s">
        <v>29</v>
      </c>
      <c r="F7" s="10" t="s">
        <v>29</v>
      </c>
      <c r="G7" s="10"/>
      <c r="H7" s="10" t="s">
        <v>29</v>
      </c>
      <c r="I7" s="7"/>
      <c r="J7" s="8" t="s">
        <v>29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23"/>
      <c r="C8" s="66" t="s">
        <v>39</v>
      </c>
      <c r="D8" s="15">
        <v>22225</v>
      </c>
      <c r="E8" s="15">
        <f t="shared" ref="E8:H9" si="0">D8+(D8*3%)</f>
        <v>22891.75</v>
      </c>
      <c r="F8" s="15">
        <f t="shared" si="0"/>
        <v>23578.502499999999</v>
      </c>
      <c r="G8" s="15">
        <f t="shared" si="0"/>
        <v>24285.857574999998</v>
      </c>
      <c r="H8" s="15">
        <f t="shared" si="0"/>
        <v>25014.43330225</v>
      </c>
      <c r="I8" s="35">
        <v>450000</v>
      </c>
      <c r="J8" s="15">
        <f>SUM(D8:H8)</f>
        <v>117995.54337725</v>
      </c>
    </row>
    <row r="9" spans="2:39" ht="29" x14ac:dyDescent="0.35">
      <c r="B9" s="23"/>
      <c r="C9" s="67" t="s">
        <v>40</v>
      </c>
      <c r="D9" s="15">
        <v>18925</v>
      </c>
      <c r="E9" s="15">
        <f t="shared" si="0"/>
        <v>19492.75</v>
      </c>
      <c r="F9" s="15">
        <f t="shared" si="0"/>
        <v>20077.532500000001</v>
      </c>
      <c r="G9" s="15">
        <f t="shared" si="0"/>
        <v>20679.858475000001</v>
      </c>
      <c r="H9" s="15">
        <f t="shared" si="0"/>
        <v>21300.25422925</v>
      </c>
      <c r="J9" s="15">
        <f>SUM(D9:H9)</f>
        <v>100475.39520425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10</v>
      </c>
      <c r="D11" s="16">
        <f>SUM(D8:D10)</f>
        <v>41150</v>
      </c>
      <c r="E11" s="16">
        <f t="shared" ref="E11:J11" si="1">SUM(E8:E10)</f>
        <v>42384.5</v>
      </c>
      <c r="F11" s="16">
        <f t="shared" si="1"/>
        <v>43656.035000000003</v>
      </c>
      <c r="G11" s="16">
        <f t="shared" si="1"/>
        <v>44965.716050000003</v>
      </c>
      <c r="H11" s="16">
        <f t="shared" si="1"/>
        <v>46314.6875315</v>
      </c>
      <c r="I11" s="7">
        <f t="shared" si="1"/>
        <v>450000</v>
      </c>
      <c r="J11" s="16">
        <f t="shared" si="1"/>
        <v>218470.9385815</v>
      </c>
    </row>
    <row r="12" spans="2:39" x14ac:dyDescent="0.35">
      <c r="B12" s="23"/>
      <c r="C12" s="14" t="s">
        <v>41</v>
      </c>
      <c r="D12" s="68"/>
      <c r="E12" s="69"/>
      <c r="F12" s="69"/>
      <c r="G12" s="69"/>
      <c r="H12" s="69"/>
      <c r="J12" s="8" t="s">
        <v>29</v>
      </c>
    </row>
    <row r="13" spans="2:39" x14ac:dyDescent="0.35">
      <c r="B13" s="23"/>
      <c r="C13" s="67" t="s">
        <v>42</v>
      </c>
      <c r="D13" s="15">
        <f t="shared" ref="D13:H14" si="2">D8*0.4</f>
        <v>8890</v>
      </c>
      <c r="E13" s="15">
        <f t="shared" si="2"/>
        <v>9156.7000000000007</v>
      </c>
      <c r="F13" s="15">
        <f t="shared" si="2"/>
        <v>9431.4009999999998</v>
      </c>
      <c r="G13" s="15">
        <f t="shared" si="2"/>
        <v>9714.34303</v>
      </c>
      <c r="H13" s="15">
        <f t="shared" si="2"/>
        <v>10005.7733209</v>
      </c>
      <c r="J13" s="15">
        <f>SUM(D13:H13)</f>
        <v>47198.217350899999</v>
      </c>
    </row>
    <row r="14" spans="2:39" x14ac:dyDescent="0.35">
      <c r="B14" s="23"/>
      <c r="C14" s="70" t="s">
        <v>43</v>
      </c>
      <c r="D14" s="15">
        <f t="shared" si="2"/>
        <v>7570</v>
      </c>
      <c r="E14" s="15">
        <f t="shared" si="2"/>
        <v>7797.1</v>
      </c>
      <c r="F14" s="15">
        <f t="shared" si="2"/>
        <v>8031.0130000000008</v>
      </c>
      <c r="G14" s="15">
        <f t="shared" si="2"/>
        <v>8271.9433900000004</v>
      </c>
      <c r="H14" s="15">
        <f t="shared" si="2"/>
        <v>8520.1016916999997</v>
      </c>
      <c r="J14" s="15">
        <f t="shared" ref="J14:J15" si="3">SUM(D14:H14)</f>
        <v>40190.158081699999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3"/>
        <v>0</v>
      </c>
    </row>
    <row r="16" spans="2:39" x14ac:dyDescent="0.35">
      <c r="B16" s="23"/>
      <c r="C16" s="9" t="s">
        <v>11</v>
      </c>
      <c r="D16" s="16">
        <f>SUM(D13:D15)</f>
        <v>16460</v>
      </c>
      <c r="E16" s="16">
        <f t="shared" ref="E16:J16" si="4">SUM(E13:E15)</f>
        <v>16953.800000000003</v>
      </c>
      <c r="F16" s="16">
        <f t="shared" si="4"/>
        <v>17462.414000000001</v>
      </c>
      <c r="G16" s="16">
        <f t="shared" si="4"/>
        <v>17986.28642</v>
      </c>
      <c r="H16" s="16">
        <f t="shared" si="4"/>
        <v>18525.875012600001</v>
      </c>
      <c r="I16" s="7">
        <f t="shared" si="4"/>
        <v>0</v>
      </c>
      <c r="J16" s="16">
        <f t="shared" si="4"/>
        <v>87388.375432600005</v>
      </c>
    </row>
    <row r="17" spans="2:10" x14ac:dyDescent="0.35">
      <c r="B17" s="23"/>
      <c r="C17" s="14" t="s">
        <v>30</v>
      </c>
      <c r="D17" s="13" t="s">
        <v>29</v>
      </c>
      <c r="E17" s="10"/>
      <c r="F17" s="10"/>
      <c r="G17" s="10"/>
      <c r="H17" s="10"/>
      <c r="J17" s="8" t="s">
        <v>29</v>
      </c>
    </row>
    <row r="18" spans="2:10" ht="29" x14ac:dyDescent="0.35">
      <c r="B18" s="23"/>
      <c r="C18" s="13" t="s">
        <v>45</v>
      </c>
      <c r="D18" s="15"/>
      <c r="E18" s="11"/>
      <c r="F18" s="11"/>
      <c r="G18" s="11"/>
      <c r="H18" s="11"/>
      <c r="J18" s="15">
        <f t="shared" ref="J18:J19" si="5">SUM(D18:H18)</f>
        <v>0</v>
      </c>
    </row>
    <row r="19" spans="2:10" ht="29" x14ac:dyDescent="0.35">
      <c r="B19" s="23"/>
      <c r="C19" s="29" t="s">
        <v>123</v>
      </c>
      <c r="D19" s="15">
        <v>3720</v>
      </c>
      <c r="E19" s="15">
        <v>3720</v>
      </c>
      <c r="F19" s="15">
        <v>3720</v>
      </c>
      <c r="G19" s="15">
        <v>0</v>
      </c>
      <c r="H19" s="15">
        <v>0</v>
      </c>
      <c r="J19" s="15">
        <f t="shared" si="5"/>
        <v>11160</v>
      </c>
    </row>
    <row r="20" spans="2:10" ht="29" x14ac:dyDescent="0.35">
      <c r="B20" s="23"/>
      <c r="C20" s="29" t="s">
        <v>125</v>
      </c>
      <c r="D20" s="15">
        <v>2304</v>
      </c>
      <c r="E20" s="15">
        <v>2304</v>
      </c>
      <c r="F20" s="15">
        <v>2304</v>
      </c>
      <c r="G20" s="15">
        <v>0</v>
      </c>
      <c r="H20" s="15">
        <v>0</v>
      </c>
      <c r="I20" s="35">
        <v>2000</v>
      </c>
      <c r="J20" s="15">
        <f>SUM(D20:H20)</f>
        <v>6912</v>
      </c>
    </row>
    <row r="21" spans="2:10" ht="43.5" x14ac:dyDescent="0.35">
      <c r="B21" s="23"/>
      <c r="C21" s="72" t="s">
        <v>124</v>
      </c>
      <c r="D21" s="15">
        <v>7140</v>
      </c>
      <c r="E21" s="15">
        <v>7140</v>
      </c>
      <c r="F21" s="15">
        <v>7140</v>
      </c>
      <c r="G21" s="15">
        <v>0</v>
      </c>
      <c r="H21" s="15">
        <v>0</v>
      </c>
      <c r="I21" s="35">
        <v>250</v>
      </c>
      <c r="J21" s="15">
        <f t="shared" ref="J21:J26" si="6">SUM(D21:H21)</f>
        <v>21420</v>
      </c>
    </row>
    <row r="22" spans="2:10" x14ac:dyDescent="0.3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6"/>
        <v>0</v>
      </c>
    </row>
    <row r="23" spans="2:10" x14ac:dyDescent="0.3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6"/>
        <v>0</v>
      </c>
    </row>
    <row r="24" spans="2:10" x14ac:dyDescent="0.3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6"/>
        <v>0</v>
      </c>
    </row>
    <row r="25" spans="2:10" x14ac:dyDescent="0.3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6"/>
        <v>0</v>
      </c>
    </row>
    <row r="26" spans="2:10" x14ac:dyDescent="0.3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6"/>
        <v>0</v>
      </c>
    </row>
    <row r="27" spans="2:10" x14ac:dyDescent="0.35">
      <c r="B27" s="23"/>
      <c r="C27" s="9" t="s">
        <v>12</v>
      </c>
      <c r="D27" s="16">
        <f>SUM(D19:D26)</f>
        <v>13164</v>
      </c>
      <c r="E27" s="16">
        <f>SUM(E19:E26)</f>
        <v>13164</v>
      </c>
      <c r="F27" s="16">
        <f>SUM(F19:F26)</f>
        <v>13164</v>
      </c>
      <c r="G27" s="16">
        <f>SUM(G19:G26)</f>
        <v>0</v>
      </c>
      <c r="H27" s="16">
        <f>SUM(H19:H26)</f>
        <v>0</v>
      </c>
      <c r="J27" s="16">
        <f>SUM(D27:H27)</f>
        <v>39492</v>
      </c>
    </row>
    <row r="28" spans="2:10" x14ac:dyDescent="0.35">
      <c r="B28" s="23"/>
      <c r="C28" s="14" t="s">
        <v>31</v>
      </c>
      <c r="D28" s="15"/>
      <c r="E28" s="10"/>
      <c r="F28" s="10"/>
      <c r="G28" s="10"/>
      <c r="H28" s="10"/>
      <c r="J28" s="15" t="s">
        <v>18</v>
      </c>
    </row>
    <row r="29" spans="2:10" x14ac:dyDescent="0.3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32</v>
      </c>
      <c r="C30" s="28" t="s">
        <v>32</v>
      </c>
      <c r="D30" s="13" t="s">
        <v>29</v>
      </c>
      <c r="E30" s="10"/>
      <c r="F30" s="10"/>
      <c r="G30" s="10"/>
      <c r="H30" s="10"/>
      <c r="J30" s="15">
        <f t="shared" ref="J30:J74" si="7">SUM(D30:H30)</f>
        <v>0</v>
      </c>
    </row>
    <row r="31" spans="2:10" x14ac:dyDescent="0.35">
      <c r="B31" s="23"/>
      <c r="C31" s="9" t="s">
        <v>13</v>
      </c>
      <c r="D31" s="12">
        <f>SUM(D29:D30)</f>
        <v>0</v>
      </c>
      <c r="E31" s="12">
        <f t="shared" ref="E31:H31" si="8">SUM(E29:E30)</f>
        <v>0</v>
      </c>
      <c r="F31" s="12">
        <f t="shared" si="8"/>
        <v>0</v>
      </c>
      <c r="G31" s="12">
        <f t="shared" si="8"/>
        <v>0</v>
      </c>
      <c r="H31" s="12">
        <f t="shared" si="8"/>
        <v>0</v>
      </c>
      <c r="J31" s="16">
        <f t="shared" si="7"/>
        <v>0</v>
      </c>
    </row>
    <row r="32" spans="2:10" x14ac:dyDescent="0.35">
      <c r="B32" s="23"/>
      <c r="C32" s="14" t="s">
        <v>33</v>
      </c>
      <c r="D32" s="13" t="s">
        <v>29</v>
      </c>
      <c r="E32" s="10"/>
      <c r="F32" s="10"/>
      <c r="G32" s="10"/>
      <c r="H32" s="10"/>
      <c r="J32" s="15"/>
    </row>
    <row r="33" spans="2:10" x14ac:dyDescent="0.3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7"/>
        <v>0</v>
      </c>
    </row>
    <row r="34" spans="2:10" x14ac:dyDescent="0.35">
      <c r="B34" s="23"/>
      <c r="C34" s="25"/>
      <c r="D34" s="15"/>
      <c r="E34" s="11"/>
      <c r="F34" s="11"/>
      <c r="G34" s="11"/>
      <c r="H34" s="11"/>
      <c r="J34" s="15">
        <f t="shared" si="7"/>
        <v>0</v>
      </c>
    </row>
    <row r="35" spans="2:10" x14ac:dyDescent="0.35">
      <c r="B35" s="23"/>
      <c r="C35" s="9" t="s">
        <v>14</v>
      </c>
      <c r="D35" s="16">
        <f>SUM(D33:D34)</f>
        <v>0</v>
      </c>
      <c r="E35" s="16">
        <f t="shared" ref="E35:H35" si="9">SUM(E33:E34)</f>
        <v>0</v>
      </c>
      <c r="F35" s="16">
        <f t="shared" si="9"/>
        <v>0</v>
      </c>
      <c r="G35" s="16">
        <f t="shared" si="9"/>
        <v>0</v>
      </c>
      <c r="H35" s="16">
        <f t="shared" si="9"/>
        <v>0</v>
      </c>
      <c r="J35" s="16">
        <f t="shared" si="7"/>
        <v>0</v>
      </c>
    </row>
    <row r="36" spans="2:10" x14ac:dyDescent="0.35">
      <c r="B36" s="23"/>
      <c r="C36" s="14" t="s">
        <v>34</v>
      </c>
      <c r="D36" s="13" t="s">
        <v>29</v>
      </c>
      <c r="E36" s="10"/>
      <c r="F36" s="10"/>
      <c r="G36" s="10"/>
      <c r="H36" s="10"/>
      <c r="J36" s="15"/>
    </row>
    <row r="37" spans="2:10" x14ac:dyDescent="0.35">
      <c r="B37" s="23"/>
      <c r="C37" s="78" t="s">
        <v>103</v>
      </c>
      <c r="D37" s="15"/>
      <c r="E37" s="15"/>
      <c r="F37" s="15"/>
      <c r="G37" s="15"/>
      <c r="H37" s="15"/>
      <c r="I37" s="35"/>
      <c r="J37" s="15">
        <f t="shared" si="7"/>
        <v>0</v>
      </c>
    </row>
    <row r="38" spans="2:10" x14ac:dyDescent="0.35">
      <c r="B38" s="23"/>
      <c r="C38" s="72" t="s">
        <v>104</v>
      </c>
      <c r="D38" s="15"/>
      <c r="E38" s="15">
        <v>76800</v>
      </c>
      <c r="F38" s="15"/>
      <c r="G38" s="15"/>
      <c r="H38" s="15"/>
      <c r="I38" s="35"/>
      <c r="J38" s="15">
        <f t="shared" si="7"/>
        <v>76800</v>
      </c>
    </row>
    <row r="39" spans="2:10" x14ac:dyDescent="0.35">
      <c r="B39" s="23"/>
      <c r="C39" s="72" t="s">
        <v>64</v>
      </c>
      <c r="D39" s="15"/>
      <c r="E39" s="15">
        <v>3840</v>
      </c>
      <c r="F39" s="15"/>
      <c r="G39" s="15"/>
      <c r="H39" s="15"/>
      <c r="I39" s="35"/>
      <c r="J39" s="15">
        <f t="shared" si="7"/>
        <v>3840</v>
      </c>
    </row>
    <row r="40" spans="2:10" x14ac:dyDescent="0.35">
      <c r="B40" s="23"/>
      <c r="C40" s="72" t="s">
        <v>65</v>
      </c>
      <c r="D40" s="15"/>
      <c r="E40" s="15">
        <v>4032</v>
      </c>
      <c r="F40" s="15"/>
      <c r="G40" s="15"/>
      <c r="H40" s="15"/>
      <c r="I40" s="35"/>
      <c r="J40" s="15">
        <f t="shared" si="7"/>
        <v>4032</v>
      </c>
    </row>
    <row r="41" spans="2:10" x14ac:dyDescent="0.35">
      <c r="B41" s="23"/>
      <c r="C41" s="72" t="s">
        <v>67</v>
      </c>
      <c r="D41" s="15"/>
      <c r="E41" s="15">
        <v>169</v>
      </c>
      <c r="F41" s="15"/>
      <c r="G41" s="15"/>
      <c r="H41" s="15"/>
      <c r="I41" s="35"/>
      <c r="J41" s="15">
        <f t="shared" si="7"/>
        <v>169</v>
      </c>
    </row>
    <row r="42" spans="2:10" x14ac:dyDescent="0.35">
      <c r="B42" s="23"/>
      <c r="C42" s="72" t="s">
        <v>68</v>
      </c>
      <c r="D42" s="15"/>
      <c r="E42" s="15">
        <v>2540</v>
      </c>
      <c r="F42" s="15"/>
      <c r="G42" s="15"/>
      <c r="H42" s="15"/>
      <c r="I42" s="35"/>
      <c r="J42" s="15">
        <f t="shared" si="7"/>
        <v>2540</v>
      </c>
    </row>
    <row r="43" spans="2:10" x14ac:dyDescent="0.35">
      <c r="B43" s="23"/>
      <c r="C43" s="72" t="s">
        <v>98</v>
      </c>
      <c r="D43" s="15"/>
      <c r="E43" s="15">
        <v>7620</v>
      </c>
      <c r="F43" s="15"/>
      <c r="G43" s="15"/>
      <c r="H43" s="15"/>
      <c r="I43" s="35"/>
      <c r="J43" s="15">
        <f t="shared" si="7"/>
        <v>7620</v>
      </c>
    </row>
    <row r="44" spans="2:10" x14ac:dyDescent="0.35">
      <c r="B44" s="23"/>
      <c r="C44" s="72" t="s">
        <v>109</v>
      </c>
      <c r="D44" s="15"/>
      <c r="E44" s="15">
        <v>5700</v>
      </c>
      <c r="F44" s="15"/>
      <c r="G44" s="15"/>
      <c r="H44" s="15"/>
      <c r="I44" s="35">
        <v>22500000</v>
      </c>
      <c r="J44" s="15">
        <f t="shared" si="7"/>
        <v>5700</v>
      </c>
    </row>
    <row r="45" spans="2:10" x14ac:dyDescent="0.35">
      <c r="B45" s="23"/>
      <c r="C45" s="77" t="s">
        <v>105</v>
      </c>
      <c r="D45" s="15"/>
      <c r="E45" s="15"/>
      <c r="F45" s="15"/>
      <c r="G45" s="15"/>
      <c r="H45" s="15"/>
      <c r="I45" s="35"/>
      <c r="J45" s="15">
        <f t="shared" si="7"/>
        <v>0</v>
      </c>
    </row>
    <row r="46" spans="2:10" x14ac:dyDescent="0.35">
      <c r="B46" s="23"/>
      <c r="C46" s="72" t="s">
        <v>106</v>
      </c>
      <c r="D46" s="15"/>
      <c r="E46" s="15">
        <v>7600</v>
      </c>
      <c r="F46" s="15"/>
      <c r="G46" s="15"/>
      <c r="H46" s="15"/>
      <c r="I46" s="35"/>
      <c r="J46" s="15">
        <f t="shared" si="7"/>
        <v>7600</v>
      </c>
    </row>
    <row r="47" spans="2:10" x14ac:dyDescent="0.35">
      <c r="B47" s="23"/>
      <c r="C47" s="72" t="s">
        <v>107</v>
      </c>
      <c r="D47" s="15"/>
      <c r="E47" s="15">
        <v>8000</v>
      </c>
      <c r="F47" s="15"/>
      <c r="G47" s="15"/>
      <c r="H47" s="15"/>
      <c r="I47" s="35"/>
      <c r="J47" s="15">
        <f t="shared" si="7"/>
        <v>8000</v>
      </c>
    </row>
    <row r="48" spans="2:10" x14ac:dyDescent="0.35">
      <c r="B48" s="23"/>
      <c r="C48" s="72" t="s">
        <v>64</v>
      </c>
      <c r="D48" s="15"/>
      <c r="E48" s="15">
        <v>780</v>
      </c>
      <c r="F48" s="15"/>
      <c r="G48" s="15"/>
      <c r="H48" s="15"/>
      <c r="I48" s="35"/>
      <c r="J48" s="15">
        <f t="shared" si="7"/>
        <v>780</v>
      </c>
    </row>
    <row r="49" spans="2:10" x14ac:dyDescent="0.35">
      <c r="B49" s="23"/>
      <c r="C49" s="72" t="s">
        <v>65</v>
      </c>
      <c r="D49" s="15"/>
      <c r="E49" s="15">
        <v>819</v>
      </c>
      <c r="F49" s="15"/>
      <c r="G49" s="15"/>
      <c r="H49" s="15"/>
      <c r="I49" s="35"/>
      <c r="J49" s="15">
        <f t="shared" si="7"/>
        <v>819</v>
      </c>
    </row>
    <row r="50" spans="2:10" x14ac:dyDescent="0.35">
      <c r="B50" s="23"/>
      <c r="C50" s="72" t="s">
        <v>108</v>
      </c>
      <c r="D50" s="15"/>
      <c r="E50" s="15">
        <v>2000</v>
      </c>
      <c r="F50" s="15"/>
      <c r="G50" s="15"/>
      <c r="H50" s="15"/>
      <c r="I50" s="35"/>
      <c r="J50" s="15">
        <f t="shared" si="7"/>
        <v>2000</v>
      </c>
    </row>
    <row r="51" spans="2:10" x14ac:dyDescent="0.35">
      <c r="B51" s="23"/>
      <c r="C51" s="72" t="s">
        <v>67</v>
      </c>
      <c r="D51" s="15"/>
      <c r="E51" s="15">
        <v>34</v>
      </c>
      <c r="F51" s="15"/>
      <c r="G51" s="15"/>
      <c r="H51" s="15"/>
      <c r="I51" s="35"/>
      <c r="J51" s="15">
        <f t="shared" si="7"/>
        <v>34</v>
      </c>
    </row>
    <row r="52" spans="2:10" x14ac:dyDescent="0.35">
      <c r="B52" s="23"/>
      <c r="C52" s="72" t="s">
        <v>68</v>
      </c>
      <c r="D52" s="15"/>
      <c r="E52" s="15">
        <v>516</v>
      </c>
      <c r="F52" s="15"/>
      <c r="G52" s="15"/>
      <c r="H52" s="15"/>
      <c r="I52" s="35"/>
      <c r="J52" s="15">
        <f t="shared" si="7"/>
        <v>516</v>
      </c>
    </row>
    <row r="53" spans="2:10" x14ac:dyDescent="0.35">
      <c r="B53" s="23"/>
      <c r="C53" s="72" t="s">
        <v>98</v>
      </c>
      <c r="D53" s="15"/>
      <c r="E53" s="15">
        <v>1548</v>
      </c>
      <c r="F53" s="15"/>
      <c r="G53" s="15"/>
      <c r="H53" s="15"/>
      <c r="I53" s="35"/>
      <c r="J53" s="15">
        <f t="shared" si="7"/>
        <v>1548</v>
      </c>
    </row>
    <row r="54" spans="2:10" x14ac:dyDescent="0.35">
      <c r="B54" s="23"/>
      <c r="C54" s="72" t="s">
        <v>109</v>
      </c>
      <c r="D54" s="15"/>
      <c r="E54" s="15">
        <v>1278</v>
      </c>
      <c r="F54" s="15"/>
      <c r="G54" s="15"/>
      <c r="H54" s="15"/>
      <c r="I54" s="35"/>
      <c r="J54" s="15">
        <f t="shared" si="7"/>
        <v>1278</v>
      </c>
    </row>
    <row r="55" spans="2:10" x14ac:dyDescent="0.35">
      <c r="B55" s="23"/>
      <c r="C55" s="77" t="s">
        <v>110</v>
      </c>
      <c r="D55" s="15"/>
      <c r="E55" s="15"/>
      <c r="F55" s="15"/>
      <c r="G55" s="15"/>
      <c r="H55" s="15"/>
      <c r="I55" s="35"/>
      <c r="J55" s="15">
        <f t="shared" si="7"/>
        <v>0</v>
      </c>
    </row>
    <row r="56" spans="2:10" x14ac:dyDescent="0.35">
      <c r="B56" s="23"/>
      <c r="C56" s="72" t="s">
        <v>111</v>
      </c>
      <c r="D56" s="15"/>
      <c r="E56" s="15">
        <v>10000</v>
      </c>
      <c r="F56" s="15"/>
      <c r="G56" s="15"/>
      <c r="H56" s="15"/>
      <c r="I56" s="35"/>
      <c r="J56" s="15">
        <f t="shared" si="7"/>
        <v>10000</v>
      </c>
    </row>
    <row r="57" spans="2:10" x14ac:dyDescent="0.35">
      <c r="B57" s="23"/>
      <c r="C57" s="72" t="s">
        <v>64</v>
      </c>
      <c r="D57" s="15"/>
      <c r="E57" s="15">
        <v>1000</v>
      </c>
      <c r="F57" s="15"/>
      <c r="G57" s="15"/>
      <c r="H57" s="15"/>
      <c r="I57" s="35"/>
      <c r="J57" s="15">
        <f t="shared" si="7"/>
        <v>1000</v>
      </c>
    </row>
    <row r="58" spans="2:10" x14ac:dyDescent="0.35">
      <c r="B58" s="23"/>
      <c r="C58" s="72" t="s">
        <v>65</v>
      </c>
      <c r="D58" s="15"/>
      <c r="E58" s="15">
        <v>1050</v>
      </c>
      <c r="F58" s="15"/>
      <c r="G58" s="15"/>
      <c r="H58" s="15"/>
      <c r="I58" s="35"/>
      <c r="J58" s="15">
        <f t="shared" si="7"/>
        <v>1050</v>
      </c>
    </row>
    <row r="59" spans="2:10" x14ac:dyDescent="0.35">
      <c r="B59" s="23"/>
      <c r="C59" s="72" t="s">
        <v>108</v>
      </c>
      <c r="D59" s="15"/>
      <c r="E59" s="15">
        <v>8000</v>
      </c>
      <c r="F59" s="15"/>
      <c r="G59" s="15"/>
      <c r="H59" s="15"/>
      <c r="I59" s="35"/>
      <c r="J59" s="15">
        <f t="shared" si="7"/>
        <v>8000</v>
      </c>
    </row>
    <row r="60" spans="2:10" x14ac:dyDescent="0.35">
      <c r="B60" s="23"/>
      <c r="C60" s="72" t="s">
        <v>91</v>
      </c>
      <c r="D60" s="15"/>
      <c r="E60" s="15">
        <v>2000</v>
      </c>
      <c r="F60" s="15"/>
      <c r="G60" s="15"/>
      <c r="H60" s="15"/>
      <c r="I60" s="35"/>
      <c r="J60" s="15">
        <f t="shared" si="7"/>
        <v>2000</v>
      </c>
    </row>
    <row r="61" spans="2:10" x14ac:dyDescent="0.35">
      <c r="B61" s="23"/>
      <c r="C61" s="72" t="s">
        <v>67</v>
      </c>
      <c r="D61" s="15"/>
      <c r="E61" s="15">
        <v>44</v>
      </c>
      <c r="F61" s="15"/>
      <c r="G61" s="15"/>
      <c r="H61" s="15"/>
      <c r="I61" s="35">
        <v>75000000</v>
      </c>
      <c r="J61" s="15">
        <f t="shared" si="7"/>
        <v>44</v>
      </c>
    </row>
    <row r="62" spans="2:10" x14ac:dyDescent="0.35">
      <c r="B62" s="23"/>
      <c r="C62" s="72" t="s">
        <v>68</v>
      </c>
      <c r="D62" s="15"/>
      <c r="E62" s="15">
        <v>661</v>
      </c>
      <c r="F62" s="15"/>
      <c r="G62" s="15"/>
      <c r="H62" s="15"/>
      <c r="I62" s="35"/>
      <c r="J62" s="15">
        <f t="shared" si="7"/>
        <v>661</v>
      </c>
    </row>
    <row r="63" spans="2:10" x14ac:dyDescent="0.35">
      <c r="B63" s="23"/>
      <c r="C63" s="72" t="s">
        <v>98</v>
      </c>
      <c r="D63" s="15"/>
      <c r="E63" s="15">
        <v>1984</v>
      </c>
      <c r="F63" s="15"/>
      <c r="G63" s="15"/>
      <c r="H63" s="15"/>
      <c r="I63" s="35"/>
      <c r="J63" s="15">
        <f t="shared" si="7"/>
        <v>1984</v>
      </c>
    </row>
    <row r="64" spans="2:10" x14ac:dyDescent="0.35">
      <c r="B64" s="23"/>
      <c r="C64" s="72" t="s">
        <v>109</v>
      </c>
      <c r="D64" s="15"/>
      <c r="E64" s="15">
        <v>2084</v>
      </c>
      <c r="F64" s="15"/>
      <c r="G64" s="15"/>
      <c r="H64" s="15"/>
      <c r="J64" s="15">
        <f t="shared" si="7"/>
        <v>2084</v>
      </c>
    </row>
    <row r="65" spans="2:10" x14ac:dyDescent="0.35">
      <c r="B65" s="23"/>
      <c r="C65" s="9" t="s">
        <v>15</v>
      </c>
      <c r="D65" s="16">
        <f>SUM(D37:D64)</f>
        <v>0</v>
      </c>
      <c r="E65" s="16">
        <f t="shared" ref="E65:H65" si="10">SUM(E37:E64)</f>
        <v>150099</v>
      </c>
      <c r="F65" s="16">
        <f t="shared" si="10"/>
        <v>0</v>
      </c>
      <c r="G65" s="16">
        <f t="shared" si="10"/>
        <v>0</v>
      </c>
      <c r="H65" s="16">
        <f t="shared" si="10"/>
        <v>0</v>
      </c>
      <c r="J65" s="16">
        <f t="shared" si="7"/>
        <v>150099</v>
      </c>
    </row>
    <row r="66" spans="2:10" x14ac:dyDescent="0.35">
      <c r="B66" s="23"/>
      <c r="C66" s="14" t="s">
        <v>35</v>
      </c>
      <c r="D66" s="13" t="s">
        <v>29</v>
      </c>
      <c r="E66" s="10"/>
      <c r="F66" s="10"/>
      <c r="G66" s="10"/>
      <c r="H66" s="10"/>
      <c r="J66" s="15"/>
    </row>
    <row r="67" spans="2:10" x14ac:dyDescent="0.35">
      <c r="B67" s="23"/>
      <c r="C67" s="25"/>
      <c r="D67" s="15"/>
      <c r="E67" s="15"/>
      <c r="F67" s="15"/>
      <c r="G67" s="15"/>
      <c r="H67" s="15"/>
      <c r="I67" s="35">
        <v>375000</v>
      </c>
      <c r="J67" s="15">
        <f t="shared" si="7"/>
        <v>0</v>
      </c>
    </row>
    <row r="68" spans="2:10" x14ac:dyDescent="0.35">
      <c r="B68" s="23"/>
      <c r="C68" s="25"/>
      <c r="D68" s="15"/>
      <c r="E68" s="15"/>
      <c r="F68" s="15"/>
      <c r="G68" s="15"/>
      <c r="H68" s="15"/>
      <c r="I68" s="35">
        <v>781250</v>
      </c>
      <c r="J68" s="15">
        <f t="shared" si="7"/>
        <v>0</v>
      </c>
    </row>
    <row r="69" spans="2:10" x14ac:dyDescent="0.35">
      <c r="B69" s="23"/>
      <c r="C69" s="25"/>
      <c r="D69" s="15"/>
      <c r="E69" s="15"/>
      <c r="F69" s="15"/>
      <c r="G69" s="15"/>
      <c r="H69" s="15"/>
      <c r="I69" s="35">
        <v>2083335</v>
      </c>
      <c r="J69" s="15">
        <f t="shared" si="7"/>
        <v>0</v>
      </c>
    </row>
    <row r="70" spans="2:10" x14ac:dyDescent="0.35">
      <c r="B70" s="23"/>
      <c r="C70" s="25"/>
      <c r="D70" s="15"/>
      <c r="E70" s="11"/>
      <c r="F70" s="11"/>
      <c r="G70" s="11"/>
      <c r="H70" s="11"/>
      <c r="J70" s="15">
        <f t="shared" si="7"/>
        <v>0</v>
      </c>
    </row>
    <row r="71" spans="2:10" x14ac:dyDescent="0.35">
      <c r="B71" s="23"/>
      <c r="C71" s="25"/>
      <c r="D71" s="15"/>
      <c r="E71" s="11"/>
      <c r="F71" s="11"/>
      <c r="G71" s="11"/>
      <c r="H71" s="11"/>
      <c r="J71" s="15">
        <f t="shared" si="7"/>
        <v>0</v>
      </c>
    </row>
    <row r="72" spans="2:10" x14ac:dyDescent="0.35">
      <c r="B72" s="23"/>
      <c r="C72" s="10"/>
      <c r="D72" s="15"/>
      <c r="E72" s="11"/>
      <c r="F72" s="11"/>
      <c r="G72" s="11"/>
      <c r="H72" s="11"/>
      <c r="J72" s="15">
        <f t="shared" si="7"/>
        <v>0</v>
      </c>
    </row>
    <row r="73" spans="2:10" x14ac:dyDescent="0.35">
      <c r="B73" s="24"/>
      <c r="C73" s="9" t="s">
        <v>16</v>
      </c>
      <c r="D73" s="16">
        <f>SUM(D67:D72)</f>
        <v>0</v>
      </c>
      <c r="E73" s="16">
        <f t="shared" ref="E73:H73" si="11">SUM(E67:E72)</f>
        <v>0</v>
      </c>
      <c r="F73" s="16">
        <f t="shared" si="11"/>
        <v>0</v>
      </c>
      <c r="G73" s="16">
        <f t="shared" si="11"/>
        <v>0</v>
      </c>
      <c r="H73" s="16">
        <f t="shared" si="11"/>
        <v>0</v>
      </c>
      <c r="J73" s="16">
        <f t="shared" si="7"/>
        <v>0</v>
      </c>
    </row>
    <row r="74" spans="2:10" x14ac:dyDescent="0.35">
      <c r="B74" s="24"/>
      <c r="C74" s="9" t="s">
        <v>17</v>
      </c>
      <c r="D74" s="16">
        <f>SUM(D73,D65,D35,D31,D27,D16,D11)</f>
        <v>70774</v>
      </c>
      <c r="E74" s="16">
        <f t="shared" ref="E74:H74" si="12">SUM(E73,E65,E35,E31,E27,E16,E11)</f>
        <v>222601.3</v>
      </c>
      <c r="F74" s="16">
        <f t="shared" si="12"/>
        <v>74282.449000000008</v>
      </c>
      <c r="G74" s="16">
        <f t="shared" si="12"/>
        <v>62952.002470000007</v>
      </c>
      <c r="H74" s="16">
        <f t="shared" si="12"/>
        <v>64840.562544100001</v>
      </c>
      <c r="J74" s="16">
        <f t="shared" si="7"/>
        <v>495450.3140141</v>
      </c>
    </row>
    <row r="75" spans="2:10" x14ac:dyDescent="0.35">
      <c r="B75" s="6"/>
      <c r="D75"/>
      <c r="E75"/>
      <c r="H75"/>
      <c r="I75"/>
      <c r="J75" t="s">
        <v>18</v>
      </c>
    </row>
    <row r="76" spans="2:10" ht="29" x14ac:dyDescent="0.35">
      <c r="B76" s="65" t="s">
        <v>36</v>
      </c>
      <c r="C76" s="17" t="s">
        <v>36</v>
      </c>
      <c r="D76" s="18"/>
      <c r="E76" s="18"/>
      <c r="F76" s="18"/>
      <c r="G76" s="18"/>
      <c r="H76" s="18"/>
      <c r="I76"/>
      <c r="J76" s="18" t="s">
        <v>18</v>
      </c>
    </row>
    <row r="77" spans="2:10" x14ac:dyDescent="0.35">
      <c r="B77" s="23"/>
      <c r="C77" s="83" t="s">
        <v>42</v>
      </c>
      <c r="D77" s="15">
        <f t="shared" ref="D77:H78" si="13">(D8+D13)*21.02%</f>
        <v>6540.3729999999996</v>
      </c>
      <c r="E77" s="80">
        <f t="shared" si="13"/>
        <v>6736.5841900000005</v>
      </c>
      <c r="F77" s="79">
        <f t="shared" si="13"/>
        <v>6938.6817156999996</v>
      </c>
      <c r="G77" s="79">
        <f t="shared" si="13"/>
        <v>7146.8421671709993</v>
      </c>
      <c r="H77" s="79">
        <f t="shared" si="13"/>
        <v>7361.24743218613</v>
      </c>
      <c r="J77" s="15">
        <f>SUM(D77:H77)</f>
        <v>34723.72850505713</v>
      </c>
    </row>
    <row r="78" spans="2:10" x14ac:dyDescent="0.35">
      <c r="B78" s="23"/>
      <c r="C78" s="83" t="s">
        <v>53</v>
      </c>
      <c r="D78" s="75">
        <f t="shared" si="13"/>
        <v>5569.2489999999998</v>
      </c>
      <c r="E78" s="79">
        <f t="shared" si="13"/>
        <v>5736.32647</v>
      </c>
      <c r="F78" s="79">
        <f t="shared" si="13"/>
        <v>5908.4162641000003</v>
      </c>
      <c r="G78" s="81">
        <f t="shared" si="13"/>
        <v>6085.6687520229998</v>
      </c>
      <c r="H78" s="44">
        <f t="shared" si="13"/>
        <v>6268.2388145836903</v>
      </c>
      <c r="J78" s="15">
        <f t="shared" ref="J78:J79" si="14">SUM(D78:H78)</f>
        <v>29567.899300706689</v>
      </c>
    </row>
    <row r="79" spans="2:10" x14ac:dyDescent="0.35">
      <c r="B79" s="24"/>
      <c r="C79" s="9" t="s">
        <v>19</v>
      </c>
      <c r="D79" s="16">
        <f>SUM(D77:D78)</f>
        <v>12109.621999999999</v>
      </c>
      <c r="E79" s="16">
        <f t="shared" ref="E79:H79" si="15">SUM(E77:E78)</f>
        <v>12472.910660000001</v>
      </c>
      <c r="F79" s="16">
        <f t="shared" si="15"/>
        <v>12847.097979800001</v>
      </c>
      <c r="G79" s="16">
        <f t="shared" si="15"/>
        <v>13232.510919193999</v>
      </c>
      <c r="H79" s="16">
        <f t="shared" si="15"/>
        <v>13629.48624676982</v>
      </c>
      <c r="J79" s="16">
        <f t="shared" si="14"/>
        <v>64291.627805763819</v>
      </c>
    </row>
    <row r="80" spans="2:10" ht="15" thickBot="1" x14ac:dyDescent="0.4">
      <c r="B80" s="6"/>
      <c r="D80"/>
      <c r="E80"/>
      <c r="H80"/>
      <c r="I80"/>
      <c r="J80" t="s">
        <v>18</v>
      </c>
    </row>
    <row r="81" spans="2:10" s="1" customFormat="1" ht="29.5" thickBot="1" x14ac:dyDescent="0.4">
      <c r="B81" s="19" t="s">
        <v>20</v>
      </c>
      <c r="C81" s="19"/>
      <c r="D81" s="20">
        <f>SUM(D79,D74)</f>
        <v>82883.622000000003</v>
      </c>
      <c r="E81" s="20">
        <f t="shared" ref="E81:J81" si="16">SUM(E79,E74)</f>
        <v>235074.21065999998</v>
      </c>
      <c r="F81" s="20">
        <f t="shared" si="16"/>
        <v>87129.546979800012</v>
      </c>
      <c r="G81" s="20">
        <f t="shared" si="16"/>
        <v>76184.513389194006</v>
      </c>
      <c r="H81" s="20">
        <f t="shared" si="16"/>
        <v>78470.048790869827</v>
      </c>
      <c r="I81" s="7">
        <f>SUM(I79,I74)</f>
        <v>0</v>
      </c>
      <c r="J81" s="20">
        <f t="shared" si="16"/>
        <v>559741.94181986386</v>
      </c>
    </row>
    <row r="82" spans="2:10" x14ac:dyDescent="0.35">
      <c r="B82" s="6"/>
    </row>
    <row r="83" spans="2:10" x14ac:dyDescent="0.35">
      <c r="B83" s="6"/>
    </row>
    <row r="84" spans="2:10" x14ac:dyDescent="0.35">
      <c r="B84" s="6"/>
    </row>
    <row r="85" spans="2:10" x14ac:dyDescent="0.35">
      <c r="B85" s="6"/>
    </row>
    <row r="86" spans="2:10" x14ac:dyDescent="0.35">
      <c r="B86" s="6"/>
    </row>
    <row r="87" spans="2:10" x14ac:dyDescent="0.35">
      <c r="B87" s="6"/>
    </row>
    <row r="88" spans="2:10" x14ac:dyDescent="0.35">
      <c r="B88" s="6"/>
    </row>
    <row r="89" spans="2:10" x14ac:dyDescent="0.35">
      <c r="B89" s="6"/>
    </row>
    <row r="90" spans="2:10" x14ac:dyDescent="0.35">
      <c r="B90" s="6"/>
    </row>
    <row r="91" spans="2:10" x14ac:dyDescent="0.35">
      <c r="B91" s="6"/>
    </row>
    <row r="92" spans="2:10" x14ac:dyDescent="0.35">
      <c r="B92" s="6"/>
    </row>
    <row r="93" spans="2:10" x14ac:dyDescent="0.35">
      <c r="B93" s="6"/>
    </row>
    <row r="94" spans="2:10" x14ac:dyDescent="0.35">
      <c r="B94" s="6"/>
    </row>
    <row r="95" spans="2:10" x14ac:dyDescent="0.35">
      <c r="B95" s="6"/>
    </row>
    <row r="96" spans="2:10" x14ac:dyDescent="0.35">
      <c r="B96" s="6"/>
    </row>
  </sheetData>
  <pageMargins left="0.7" right="0.7" top="0.75" bottom="0.75" header="0.3" footer="0.3"/>
  <pageSetup scale="89" fitToHeight="0" orientation="landscape" r:id="rId1"/>
  <ignoredErrors>
    <ignoredError sqref="J67:J69 J33 J20:J26 J8 J44 J6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128"/>
  <sheetViews>
    <sheetView showGridLines="0" zoomScaleNormal="100" workbookViewId="0">
      <pane xSplit="3" ySplit="6" topLeftCell="D11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C87" sqref="C87"/>
    </sheetView>
  </sheetViews>
  <sheetFormatPr defaultColWidth="9.1796875" defaultRowHeight="14.5" x14ac:dyDescent="0.35"/>
  <cols>
    <col min="1" max="1" width="3.1796875" customWidth="1"/>
    <col min="2" max="2" width="10" customWidth="1"/>
    <col min="3" max="3" width="46.81640625" customWidth="1"/>
    <col min="4" max="4" width="12.7265625" style="6" customWidth="1"/>
    <col min="5" max="5" width="16.6328125" style="86" customWidth="1"/>
    <col min="6" max="6" width="12.81640625" customWidth="1"/>
    <col min="7" max="7" width="12.453125" customWidth="1"/>
    <col min="8" max="8" width="12.7265625" style="2" customWidth="1"/>
    <col min="9" max="9" width="0.81640625" style="7" customWidth="1"/>
    <col min="10" max="10" width="14.26953125" style="91" bestFit="1" customWidth="1"/>
    <col min="11" max="11" width="10.1796875" customWidth="1"/>
  </cols>
  <sheetData>
    <row r="2" spans="2:39" ht="23.5" x14ac:dyDescent="0.55000000000000004">
      <c r="B2" s="30" t="s">
        <v>128</v>
      </c>
    </row>
    <row r="3" spans="2:39" x14ac:dyDescent="0.35">
      <c r="B3" s="62" t="s">
        <v>27</v>
      </c>
    </row>
    <row r="4" spans="2:39" x14ac:dyDescent="0.35">
      <c r="B4" s="5"/>
    </row>
    <row r="5" spans="2:39" ht="18.5" x14ac:dyDescent="0.45">
      <c r="B5" s="36" t="s">
        <v>0</v>
      </c>
      <c r="C5" s="37"/>
      <c r="D5" s="37"/>
      <c r="E5" s="87"/>
      <c r="F5" s="37"/>
      <c r="G5" s="37"/>
      <c r="H5" s="37"/>
      <c r="I5" s="37"/>
      <c r="J5" s="94"/>
    </row>
    <row r="6" spans="2:39" x14ac:dyDescent="0.35">
      <c r="B6" s="39" t="s">
        <v>1</v>
      </c>
      <c r="C6" s="39" t="s">
        <v>2</v>
      </c>
      <c r="D6" s="39" t="s">
        <v>3</v>
      </c>
      <c r="E6" s="88" t="s">
        <v>4</v>
      </c>
      <c r="F6" s="40" t="s">
        <v>5</v>
      </c>
      <c r="G6" s="40" t="s">
        <v>6</v>
      </c>
      <c r="H6" s="41" t="s">
        <v>7</v>
      </c>
      <c r="I6" s="42"/>
      <c r="J6" s="95" t="s">
        <v>8</v>
      </c>
    </row>
    <row r="7" spans="2:39" s="5" customFormat="1" x14ac:dyDescent="0.35">
      <c r="B7" s="22" t="s">
        <v>9</v>
      </c>
      <c r="C7" s="26" t="s">
        <v>28</v>
      </c>
      <c r="D7" s="10" t="s">
        <v>29</v>
      </c>
      <c r="E7" s="84" t="s">
        <v>29</v>
      </c>
      <c r="F7" s="10" t="s">
        <v>29</v>
      </c>
      <c r="G7" s="10"/>
      <c r="H7" s="10" t="s">
        <v>29</v>
      </c>
      <c r="I7" s="7"/>
      <c r="J7" s="96" t="s">
        <v>29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23"/>
      <c r="C8" s="13" t="s">
        <v>39</v>
      </c>
      <c r="D8" s="15">
        <v>22225</v>
      </c>
      <c r="E8" s="85">
        <f t="shared" ref="E8:H9" si="0">D8+(D8*3%)</f>
        <v>22891.75</v>
      </c>
      <c r="F8" s="15">
        <f t="shared" si="0"/>
        <v>23578.502499999999</v>
      </c>
      <c r="G8" s="15">
        <f t="shared" si="0"/>
        <v>24285.857574999998</v>
      </c>
      <c r="H8" s="15">
        <f t="shared" si="0"/>
        <v>25014.43330225</v>
      </c>
      <c r="I8" s="35">
        <v>450000</v>
      </c>
      <c r="J8" s="85">
        <f>SUM(D8:H8)</f>
        <v>117995.54337725</v>
      </c>
    </row>
    <row r="9" spans="2:39" ht="29" x14ac:dyDescent="0.35">
      <c r="B9" s="23"/>
      <c r="C9" s="13" t="s">
        <v>40</v>
      </c>
      <c r="D9" s="15">
        <v>18925</v>
      </c>
      <c r="E9" s="85">
        <f t="shared" si="0"/>
        <v>19492.75</v>
      </c>
      <c r="F9" s="15">
        <f t="shared" si="0"/>
        <v>20077.532500000001</v>
      </c>
      <c r="G9" s="15">
        <f t="shared" si="0"/>
        <v>20679.858475000001</v>
      </c>
      <c r="H9" s="15">
        <f t="shared" si="0"/>
        <v>21300.25422925</v>
      </c>
      <c r="J9" s="85">
        <f>SUM(D9:H9)</f>
        <v>100475.39520425</v>
      </c>
    </row>
    <row r="10" spans="2:39" x14ac:dyDescent="0.35">
      <c r="B10" s="23"/>
      <c r="C10" s="27"/>
      <c r="D10" s="15"/>
      <c r="E10" s="84"/>
      <c r="F10" s="11"/>
      <c r="G10" s="11"/>
      <c r="H10" s="11"/>
      <c r="J10" s="85">
        <f>SUM(D10:H10)</f>
        <v>0</v>
      </c>
    </row>
    <row r="11" spans="2:39" x14ac:dyDescent="0.35">
      <c r="B11" s="23"/>
      <c r="C11" s="9" t="s">
        <v>10</v>
      </c>
      <c r="D11" s="16">
        <f>SUM(D8:D10)</f>
        <v>41150</v>
      </c>
      <c r="E11" s="89">
        <f t="shared" ref="E11:J11" si="1">SUM(E8:E10)</f>
        <v>42384.5</v>
      </c>
      <c r="F11" s="16">
        <f t="shared" si="1"/>
        <v>43656.035000000003</v>
      </c>
      <c r="G11" s="16">
        <f t="shared" si="1"/>
        <v>44965.716050000003</v>
      </c>
      <c r="H11" s="16">
        <f t="shared" si="1"/>
        <v>46314.6875315</v>
      </c>
      <c r="I11" s="7">
        <f t="shared" si="1"/>
        <v>450000</v>
      </c>
      <c r="J11" s="89">
        <f t="shared" si="1"/>
        <v>218470.9385815</v>
      </c>
    </row>
    <row r="12" spans="2:39" x14ac:dyDescent="0.35">
      <c r="B12" s="23"/>
      <c r="C12" s="14" t="s">
        <v>41</v>
      </c>
      <c r="D12" s="68"/>
      <c r="E12" s="84"/>
      <c r="F12" s="69"/>
      <c r="G12" s="69"/>
      <c r="H12" s="69"/>
      <c r="J12" s="96" t="s">
        <v>29</v>
      </c>
    </row>
    <row r="13" spans="2:39" x14ac:dyDescent="0.35">
      <c r="B13" s="23"/>
      <c r="C13" s="13" t="s">
        <v>42</v>
      </c>
      <c r="D13" s="15">
        <f t="shared" ref="D13:H14" si="2">D8*0.4</f>
        <v>8890</v>
      </c>
      <c r="E13" s="85">
        <f t="shared" si="2"/>
        <v>9156.7000000000007</v>
      </c>
      <c r="F13" s="15">
        <f t="shared" si="2"/>
        <v>9431.4009999999998</v>
      </c>
      <c r="G13" s="15">
        <f t="shared" si="2"/>
        <v>9714.34303</v>
      </c>
      <c r="H13" s="15">
        <f t="shared" si="2"/>
        <v>10005.7733209</v>
      </c>
      <c r="J13" s="85">
        <f>SUM(D13:H13)</f>
        <v>47198.217350899999</v>
      </c>
    </row>
    <row r="14" spans="2:39" x14ac:dyDescent="0.35">
      <c r="B14" s="23"/>
      <c r="C14" s="83" t="s">
        <v>53</v>
      </c>
      <c r="D14" s="15">
        <f t="shared" si="2"/>
        <v>7570</v>
      </c>
      <c r="E14" s="85">
        <f t="shared" si="2"/>
        <v>7797.1</v>
      </c>
      <c r="F14" s="15">
        <f t="shared" si="2"/>
        <v>8031.0130000000008</v>
      </c>
      <c r="G14" s="15">
        <f t="shared" si="2"/>
        <v>8271.9433900000004</v>
      </c>
      <c r="H14" s="15">
        <f t="shared" si="2"/>
        <v>8520.1016916999997</v>
      </c>
      <c r="J14" s="85">
        <f t="shared" ref="J14:J15" si="3">SUM(D14:H14)</f>
        <v>40190.158081699999</v>
      </c>
    </row>
    <row r="15" spans="2:39" x14ac:dyDescent="0.35">
      <c r="B15" s="23"/>
      <c r="C15" s="10"/>
      <c r="D15" s="15"/>
      <c r="E15" s="84"/>
      <c r="F15" s="11"/>
      <c r="G15" s="11"/>
      <c r="H15" s="11"/>
      <c r="J15" s="85">
        <f t="shared" si="3"/>
        <v>0</v>
      </c>
    </row>
    <row r="16" spans="2:39" x14ac:dyDescent="0.35">
      <c r="B16" s="23"/>
      <c r="C16" s="9" t="s">
        <v>11</v>
      </c>
      <c r="D16" s="16">
        <f>SUM(D13:D15)</f>
        <v>16460</v>
      </c>
      <c r="E16" s="89">
        <f t="shared" ref="E16:J16" si="4">SUM(E13:E15)</f>
        <v>16953.800000000003</v>
      </c>
      <c r="F16" s="16">
        <f t="shared" si="4"/>
        <v>17462.414000000001</v>
      </c>
      <c r="G16" s="16">
        <f t="shared" si="4"/>
        <v>17986.28642</v>
      </c>
      <c r="H16" s="16">
        <f>SUM(H13:H15)</f>
        <v>18525.875012600001</v>
      </c>
      <c r="I16" s="7">
        <f t="shared" si="4"/>
        <v>0</v>
      </c>
      <c r="J16" s="89">
        <f t="shared" si="4"/>
        <v>87388.375432600005</v>
      </c>
    </row>
    <row r="17" spans="2:10" x14ac:dyDescent="0.35">
      <c r="B17" s="23"/>
      <c r="C17" s="14" t="s">
        <v>30</v>
      </c>
      <c r="D17" s="13" t="s">
        <v>29</v>
      </c>
      <c r="E17" s="84"/>
      <c r="F17" s="10"/>
      <c r="G17" s="10"/>
      <c r="H17" s="10"/>
      <c r="J17" s="96" t="s">
        <v>29</v>
      </c>
    </row>
    <row r="18" spans="2:10" x14ac:dyDescent="0.35">
      <c r="B18" s="23"/>
      <c r="C18" s="13" t="s">
        <v>49</v>
      </c>
      <c r="D18" s="15"/>
      <c r="E18" s="84"/>
      <c r="F18" s="11"/>
      <c r="G18" s="11"/>
      <c r="H18" s="11"/>
      <c r="J18" s="85">
        <f t="shared" ref="J18:J19" si="5">SUM(D18:H18)</f>
        <v>0</v>
      </c>
    </row>
    <row r="19" spans="2:10" x14ac:dyDescent="0.35">
      <c r="B19" s="23"/>
      <c r="C19" s="72" t="s">
        <v>112</v>
      </c>
      <c r="D19" s="15">
        <v>2568</v>
      </c>
      <c r="E19" s="85">
        <v>2568</v>
      </c>
      <c r="F19" s="15">
        <v>2568</v>
      </c>
      <c r="G19" s="15">
        <v>2568</v>
      </c>
      <c r="H19" s="15">
        <v>2568</v>
      </c>
      <c r="J19" s="85">
        <f t="shared" si="5"/>
        <v>12840</v>
      </c>
    </row>
    <row r="20" spans="2:10" x14ac:dyDescent="0.35">
      <c r="B20" s="23"/>
      <c r="C20" s="72" t="s">
        <v>113</v>
      </c>
      <c r="D20" s="15">
        <v>2304</v>
      </c>
      <c r="E20" s="85">
        <v>2304</v>
      </c>
      <c r="F20" s="15">
        <v>2304</v>
      </c>
      <c r="G20" s="15">
        <v>2304</v>
      </c>
      <c r="H20" s="15">
        <v>2304</v>
      </c>
      <c r="I20" s="35">
        <v>2000</v>
      </c>
      <c r="J20" s="85">
        <f>SUM(D20:H20)</f>
        <v>11520</v>
      </c>
    </row>
    <row r="21" spans="2:10" ht="43.5" x14ac:dyDescent="0.35">
      <c r="B21" s="23"/>
      <c r="C21" s="72" t="s">
        <v>122</v>
      </c>
      <c r="D21" s="15">
        <v>7140</v>
      </c>
      <c r="E21" s="85">
        <v>7140</v>
      </c>
      <c r="F21" s="15">
        <v>7140</v>
      </c>
      <c r="G21" s="15">
        <v>7140</v>
      </c>
      <c r="H21" s="15">
        <v>7140</v>
      </c>
      <c r="I21" s="35">
        <v>250</v>
      </c>
      <c r="J21" s="85">
        <f t="shared" ref="J21:J22" si="6">SUM(D21:H21)</f>
        <v>35700</v>
      </c>
    </row>
    <row r="22" spans="2:10" x14ac:dyDescent="0.35">
      <c r="B22" s="23"/>
      <c r="C22" s="25"/>
      <c r="D22" s="15"/>
      <c r="E22" s="85"/>
      <c r="F22" s="15"/>
      <c r="G22" s="15"/>
      <c r="H22" s="15"/>
      <c r="I22" s="35">
        <v>1638</v>
      </c>
      <c r="J22" s="85">
        <f t="shared" si="6"/>
        <v>0</v>
      </c>
    </row>
    <row r="23" spans="2:10" x14ac:dyDescent="0.35">
      <c r="B23" s="23"/>
      <c r="C23" s="9" t="s">
        <v>12</v>
      </c>
      <c r="D23" s="16">
        <f>SUM(D19:D22)</f>
        <v>12012</v>
      </c>
      <c r="E23" s="89">
        <f>SUM(E19:E22)</f>
        <v>12012</v>
      </c>
      <c r="F23" s="16">
        <f>SUM(F19:F22)</f>
        <v>12012</v>
      </c>
      <c r="G23" s="16">
        <f>SUM(G19:G22)</f>
        <v>12012</v>
      </c>
      <c r="H23" s="16">
        <f>SUM(H19:H22)</f>
        <v>12012</v>
      </c>
      <c r="J23" s="89">
        <f>SUM(D23:H23)</f>
        <v>60060</v>
      </c>
    </row>
    <row r="24" spans="2:10" x14ac:dyDescent="0.35">
      <c r="B24" s="23"/>
      <c r="C24" s="14" t="s">
        <v>31</v>
      </c>
      <c r="D24" s="15"/>
      <c r="E24" s="84"/>
      <c r="F24" s="10"/>
      <c r="G24" s="10"/>
      <c r="H24" s="10"/>
      <c r="J24" s="85" t="s">
        <v>18</v>
      </c>
    </row>
    <row r="25" spans="2:10" x14ac:dyDescent="0.35">
      <c r="B25" s="23"/>
      <c r="C25" s="25"/>
      <c r="D25" s="15"/>
      <c r="E25" s="84"/>
      <c r="F25" s="10"/>
      <c r="G25" s="10"/>
      <c r="H25" s="10"/>
      <c r="J25" s="85">
        <f>SUM(D25:H25)</f>
        <v>0</v>
      </c>
    </row>
    <row r="26" spans="2:10" x14ac:dyDescent="0.35">
      <c r="B26" s="23" t="s">
        <v>32</v>
      </c>
      <c r="C26" s="28" t="s">
        <v>32</v>
      </c>
      <c r="D26" s="13" t="s">
        <v>29</v>
      </c>
      <c r="E26" s="84"/>
      <c r="F26" s="10"/>
      <c r="G26" s="10"/>
      <c r="H26" s="10"/>
      <c r="J26" s="85">
        <f t="shared" ref="J26:J106" si="7">SUM(D26:H26)</f>
        <v>0</v>
      </c>
    </row>
    <row r="27" spans="2:10" x14ac:dyDescent="0.35">
      <c r="B27" s="23"/>
      <c r="C27" s="9" t="s">
        <v>13</v>
      </c>
      <c r="D27" s="12">
        <f>SUM(D25:D26)</f>
        <v>0</v>
      </c>
      <c r="E27" s="90">
        <f t="shared" ref="E27:H27" si="8">SUM(E25:E26)</f>
        <v>0</v>
      </c>
      <c r="F27" s="12">
        <f t="shared" si="8"/>
        <v>0</v>
      </c>
      <c r="G27" s="12">
        <f t="shared" si="8"/>
        <v>0</v>
      </c>
      <c r="H27" s="12">
        <f t="shared" si="8"/>
        <v>0</v>
      </c>
      <c r="J27" s="89">
        <f t="shared" si="7"/>
        <v>0</v>
      </c>
    </row>
    <row r="28" spans="2:10" x14ac:dyDescent="0.35">
      <c r="B28" s="23"/>
      <c r="C28" s="14" t="s">
        <v>33</v>
      </c>
      <c r="D28" s="13" t="s">
        <v>29</v>
      </c>
      <c r="E28" s="84"/>
      <c r="F28" s="10"/>
      <c r="G28" s="10"/>
      <c r="H28" s="10"/>
      <c r="J28" s="85"/>
    </row>
    <row r="29" spans="2:10" x14ac:dyDescent="0.35">
      <c r="B29" s="23"/>
      <c r="C29" s="25"/>
      <c r="D29" s="15"/>
      <c r="E29" s="85"/>
      <c r="F29" s="15"/>
      <c r="G29" s="15"/>
      <c r="H29" s="15"/>
      <c r="I29" s="35">
        <v>5000</v>
      </c>
      <c r="J29" s="85">
        <f t="shared" si="7"/>
        <v>0</v>
      </c>
    </row>
    <row r="30" spans="2:10" x14ac:dyDescent="0.35">
      <c r="B30" s="23"/>
      <c r="C30" s="25"/>
      <c r="D30" s="15"/>
      <c r="E30" s="81"/>
      <c r="F30" s="44"/>
      <c r="G30" s="44"/>
      <c r="H30" s="44"/>
      <c r="J30" s="85">
        <f t="shared" si="7"/>
        <v>0</v>
      </c>
    </row>
    <row r="31" spans="2:10" x14ac:dyDescent="0.35">
      <c r="B31" s="23"/>
      <c r="C31" s="9" t="s">
        <v>14</v>
      </c>
      <c r="D31" s="16">
        <f>SUM(D29:D30)</f>
        <v>0</v>
      </c>
      <c r="E31" s="89">
        <f t="shared" ref="E31:H31" si="9">SUM(E29:E30)</f>
        <v>0</v>
      </c>
      <c r="F31" s="16">
        <f t="shared" si="9"/>
        <v>0</v>
      </c>
      <c r="G31" s="16">
        <f t="shared" si="9"/>
        <v>0</v>
      </c>
      <c r="H31" s="16">
        <f t="shared" si="9"/>
        <v>0</v>
      </c>
      <c r="J31" s="89">
        <f t="shared" si="7"/>
        <v>0</v>
      </c>
    </row>
    <row r="32" spans="2:10" x14ac:dyDescent="0.35">
      <c r="B32" s="23"/>
      <c r="C32" s="14" t="s">
        <v>34</v>
      </c>
      <c r="D32" s="13" t="s">
        <v>29</v>
      </c>
      <c r="E32" s="81"/>
      <c r="F32" s="82"/>
      <c r="G32" s="82"/>
      <c r="H32" s="82"/>
      <c r="J32" s="85"/>
    </row>
    <row r="33" spans="2:10" x14ac:dyDescent="0.35">
      <c r="B33" s="23"/>
      <c r="C33" s="77" t="s">
        <v>115</v>
      </c>
      <c r="D33" s="13"/>
      <c r="E33" s="81"/>
      <c r="F33" s="82"/>
      <c r="G33" s="82"/>
      <c r="H33" s="82"/>
      <c r="J33" s="85">
        <f t="shared" si="7"/>
        <v>0</v>
      </c>
    </row>
    <row r="34" spans="2:10" x14ac:dyDescent="0.35">
      <c r="B34" s="23"/>
      <c r="C34" s="72" t="s">
        <v>129</v>
      </c>
      <c r="D34" s="13"/>
      <c r="E34" s="81">
        <v>175000</v>
      </c>
      <c r="F34" s="82"/>
      <c r="G34" s="82"/>
      <c r="H34" s="82"/>
      <c r="J34" s="85">
        <f t="shared" si="7"/>
        <v>175000</v>
      </c>
    </row>
    <row r="35" spans="2:10" x14ac:dyDescent="0.35">
      <c r="B35" s="23"/>
      <c r="C35" s="72" t="s">
        <v>130</v>
      </c>
      <c r="D35" s="13"/>
      <c r="E35" s="81">
        <v>95000</v>
      </c>
      <c r="F35" s="82"/>
      <c r="G35" s="82"/>
      <c r="H35" s="82"/>
      <c r="J35" s="85">
        <f t="shared" si="7"/>
        <v>95000</v>
      </c>
    </row>
    <row r="36" spans="2:10" x14ac:dyDescent="0.35">
      <c r="B36" s="23"/>
      <c r="C36" s="72" t="s">
        <v>131</v>
      </c>
      <c r="D36" s="13"/>
      <c r="E36" s="81">
        <v>110000</v>
      </c>
      <c r="F36" s="82"/>
      <c r="G36" s="82"/>
      <c r="H36" s="82"/>
      <c r="J36" s="85">
        <f t="shared" si="7"/>
        <v>110000</v>
      </c>
    </row>
    <row r="37" spans="2:10" x14ac:dyDescent="0.35">
      <c r="B37" s="23"/>
      <c r="C37" s="72" t="s">
        <v>132</v>
      </c>
      <c r="D37" s="13"/>
      <c r="E37" s="81">
        <v>165000</v>
      </c>
      <c r="F37" s="82"/>
      <c r="G37" s="82"/>
      <c r="H37" s="82"/>
      <c r="J37" s="85">
        <f t="shared" si="7"/>
        <v>165000</v>
      </c>
    </row>
    <row r="38" spans="2:10" x14ac:dyDescent="0.35">
      <c r="B38" s="23"/>
      <c r="C38" s="72" t="s">
        <v>133</v>
      </c>
      <c r="D38" s="13"/>
      <c r="E38" s="81">
        <v>25000</v>
      </c>
      <c r="F38" s="82"/>
      <c r="G38" s="82"/>
      <c r="H38" s="82"/>
      <c r="J38" s="85">
        <f t="shared" si="7"/>
        <v>25000</v>
      </c>
    </row>
    <row r="39" spans="2:10" x14ac:dyDescent="0.35">
      <c r="B39" s="23"/>
      <c r="C39" s="72" t="s">
        <v>134</v>
      </c>
      <c r="D39" s="13"/>
      <c r="E39" s="81">
        <v>565000</v>
      </c>
      <c r="F39" s="82"/>
      <c r="G39" s="82"/>
      <c r="H39" s="82"/>
      <c r="J39" s="85">
        <f t="shared" si="7"/>
        <v>565000</v>
      </c>
    </row>
    <row r="40" spans="2:10" x14ac:dyDescent="0.35">
      <c r="B40" s="23"/>
      <c r="C40" s="72" t="s">
        <v>135</v>
      </c>
      <c r="D40" s="13"/>
      <c r="E40" s="81">
        <v>12500</v>
      </c>
      <c r="F40" s="82"/>
      <c r="G40" s="82"/>
      <c r="H40" s="82"/>
      <c r="J40" s="85">
        <f t="shared" si="7"/>
        <v>12500</v>
      </c>
    </row>
    <row r="41" spans="2:10" x14ac:dyDescent="0.35">
      <c r="B41" s="23"/>
      <c r="C41" s="72" t="s">
        <v>64</v>
      </c>
      <c r="D41" s="15"/>
      <c r="E41" s="85">
        <v>17500</v>
      </c>
      <c r="F41" s="82"/>
      <c r="G41" s="82"/>
      <c r="H41" s="82"/>
      <c r="J41" s="85">
        <f t="shared" si="7"/>
        <v>17500</v>
      </c>
    </row>
    <row r="42" spans="2:10" x14ac:dyDescent="0.35">
      <c r="B42" s="23"/>
      <c r="C42" s="72" t="s">
        <v>65</v>
      </c>
      <c r="D42" s="15"/>
      <c r="E42" s="85">
        <v>130000</v>
      </c>
      <c r="F42" s="82"/>
      <c r="G42" s="82"/>
      <c r="H42" s="82"/>
      <c r="J42" s="85">
        <f t="shared" si="7"/>
        <v>130000</v>
      </c>
    </row>
    <row r="43" spans="2:10" x14ac:dyDescent="0.35">
      <c r="B43" s="23"/>
      <c r="C43" s="72" t="s">
        <v>89</v>
      </c>
      <c r="D43" s="15"/>
      <c r="E43" s="85">
        <v>12000</v>
      </c>
      <c r="F43" s="82"/>
      <c r="G43" s="82"/>
      <c r="H43" s="82"/>
      <c r="J43" s="85">
        <f t="shared" si="7"/>
        <v>12000</v>
      </c>
    </row>
    <row r="44" spans="2:10" x14ac:dyDescent="0.35">
      <c r="B44" s="23"/>
      <c r="C44" s="72" t="s">
        <v>97</v>
      </c>
      <c r="D44" s="15"/>
      <c r="E44" s="85">
        <v>45000</v>
      </c>
      <c r="F44" s="82"/>
      <c r="G44" s="82"/>
      <c r="H44" s="82"/>
      <c r="J44" s="85">
        <f t="shared" si="7"/>
        <v>45000</v>
      </c>
    </row>
    <row r="45" spans="2:10" x14ac:dyDescent="0.35">
      <c r="B45" s="23"/>
      <c r="C45" s="72" t="s">
        <v>91</v>
      </c>
      <c r="D45" s="15"/>
      <c r="E45" s="85">
        <v>8000</v>
      </c>
      <c r="F45" s="82"/>
      <c r="G45" s="82"/>
      <c r="H45" s="82"/>
      <c r="J45" s="85">
        <f t="shared" si="7"/>
        <v>8000</v>
      </c>
    </row>
    <row r="46" spans="2:10" x14ac:dyDescent="0.35">
      <c r="B46" s="23"/>
      <c r="C46" s="72" t="s">
        <v>67</v>
      </c>
      <c r="D46" s="15"/>
      <c r="E46" s="85">
        <v>6000</v>
      </c>
      <c r="F46" s="82"/>
      <c r="G46" s="82"/>
      <c r="H46" s="82"/>
      <c r="J46" s="85">
        <f t="shared" si="7"/>
        <v>6000</v>
      </c>
    </row>
    <row r="47" spans="2:10" x14ac:dyDescent="0.35">
      <c r="B47" s="23"/>
      <c r="C47" s="72" t="s">
        <v>68</v>
      </c>
      <c r="D47" s="15"/>
      <c r="E47" s="85">
        <v>6500</v>
      </c>
      <c r="F47" s="15"/>
      <c r="G47" s="15"/>
      <c r="H47" s="15"/>
      <c r="I47" s="35">
        <v>5106000</v>
      </c>
      <c r="J47" s="85">
        <f t="shared" si="7"/>
        <v>6500</v>
      </c>
    </row>
    <row r="48" spans="2:10" x14ac:dyDescent="0.35">
      <c r="B48" s="23"/>
      <c r="C48" s="72" t="s">
        <v>69</v>
      </c>
      <c r="D48" s="15"/>
      <c r="E48" s="85">
        <v>5500</v>
      </c>
      <c r="F48" s="15"/>
      <c r="G48" s="15"/>
      <c r="H48" s="15"/>
      <c r="I48" s="35">
        <v>22500000</v>
      </c>
      <c r="J48" s="85">
        <f t="shared" si="7"/>
        <v>5500</v>
      </c>
    </row>
    <row r="49" spans="2:10" x14ac:dyDescent="0.35">
      <c r="B49" s="23"/>
      <c r="C49" s="72" t="s">
        <v>70</v>
      </c>
      <c r="D49" s="15"/>
      <c r="E49" s="85">
        <v>25000</v>
      </c>
      <c r="F49" s="15"/>
      <c r="G49" s="15"/>
      <c r="H49" s="15"/>
      <c r="I49" s="35">
        <v>75000000</v>
      </c>
      <c r="J49" s="85">
        <f t="shared" si="7"/>
        <v>25000</v>
      </c>
    </row>
    <row r="50" spans="2:10" x14ac:dyDescent="0.35">
      <c r="B50" s="23"/>
      <c r="C50" s="78" t="s">
        <v>116</v>
      </c>
      <c r="D50" s="13"/>
      <c r="E50" s="81"/>
      <c r="F50" s="15"/>
      <c r="G50" s="15"/>
      <c r="H50" s="15"/>
      <c r="I50" s="35"/>
      <c r="J50" s="85">
        <f t="shared" si="7"/>
        <v>0</v>
      </c>
    </row>
    <row r="51" spans="2:10" x14ac:dyDescent="0.35">
      <c r="B51" s="23"/>
      <c r="C51" s="72" t="s">
        <v>136</v>
      </c>
      <c r="D51" s="13"/>
      <c r="E51" s="81">
        <v>86000</v>
      </c>
      <c r="F51" s="15"/>
      <c r="G51" s="15"/>
      <c r="H51" s="15"/>
      <c r="I51" s="35"/>
      <c r="J51" s="85">
        <f t="shared" si="7"/>
        <v>86000</v>
      </c>
    </row>
    <row r="52" spans="2:10" x14ac:dyDescent="0.35">
      <c r="B52" s="23"/>
      <c r="C52" s="72" t="s">
        <v>137</v>
      </c>
      <c r="D52" s="13"/>
      <c r="E52" s="81">
        <v>73000</v>
      </c>
      <c r="F52" s="15"/>
      <c r="G52" s="15"/>
      <c r="H52" s="15"/>
      <c r="I52" s="35"/>
      <c r="J52" s="85">
        <f t="shared" si="7"/>
        <v>73000</v>
      </c>
    </row>
    <row r="53" spans="2:10" x14ac:dyDescent="0.35">
      <c r="B53" s="23"/>
      <c r="C53" s="72" t="s">
        <v>138</v>
      </c>
      <c r="D53" s="13"/>
      <c r="E53" s="81">
        <v>60000</v>
      </c>
      <c r="F53" s="15"/>
      <c r="G53" s="15"/>
      <c r="H53" s="15"/>
      <c r="I53" s="35"/>
      <c r="J53" s="85">
        <f t="shared" si="7"/>
        <v>60000</v>
      </c>
    </row>
    <row r="54" spans="2:10" x14ac:dyDescent="0.35">
      <c r="B54" s="23"/>
      <c r="C54" s="72" t="s">
        <v>132</v>
      </c>
      <c r="D54" s="13"/>
      <c r="E54" s="81">
        <v>13000</v>
      </c>
      <c r="F54" s="15"/>
      <c r="G54" s="15"/>
      <c r="H54" s="15"/>
      <c r="I54" s="35"/>
      <c r="J54" s="85">
        <f t="shared" si="7"/>
        <v>13000</v>
      </c>
    </row>
    <row r="55" spans="2:10" x14ac:dyDescent="0.35">
      <c r="B55" s="23"/>
      <c r="C55" s="72" t="s">
        <v>133</v>
      </c>
      <c r="D55" s="13"/>
      <c r="E55" s="81">
        <v>5000</v>
      </c>
      <c r="F55" s="15"/>
      <c r="G55" s="15"/>
      <c r="H55" s="15"/>
      <c r="I55" s="35"/>
      <c r="J55" s="85">
        <f t="shared" si="7"/>
        <v>5000</v>
      </c>
    </row>
    <row r="56" spans="2:10" x14ac:dyDescent="0.35">
      <c r="B56" s="23"/>
      <c r="C56" s="72" t="s">
        <v>134</v>
      </c>
      <c r="D56" s="13"/>
      <c r="E56" s="81">
        <v>169400</v>
      </c>
      <c r="F56" s="15"/>
      <c r="G56" s="15"/>
      <c r="H56" s="15"/>
      <c r="I56" s="35"/>
      <c r="J56" s="85">
        <f t="shared" si="7"/>
        <v>169400</v>
      </c>
    </row>
    <row r="57" spans="2:10" x14ac:dyDescent="0.35">
      <c r="B57" s="23"/>
      <c r="C57" s="72" t="s">
        <v>135</v>
      </c>
      <c r="D57" s="13"/>
      <c r="E57" s="81">
        <v>4800</v>
      </c>
      <c r="F57" s="15"/>
      <c r="G57" s="15"/>
      <c r="H57" s="15"/>
      <c r="I57" s="35"/>
      <c r="J57" s="85">
        <f t="shared" si="7"/>
        <v>4800</v>
      </c>
    </row>
    <row r="58" spans="2:10" x14ac:dyDescent="0.35">
      <c r="B58" s="23"/>
      <c r="C58" s="72" t="s">
        <v>64</v>
      </c>
      <c r="D58" s="15"/>
      <c r="E58" s="85">
        <v>8000</v>
      </c>
      <c r="F58" s="15"/>
      <c r="G58" s="15"/>
      <c r="H58" s="15"/>
      <c r="I58" s="35"/>
      <c r="J58" s="85">
        <f t="shared" si="7"/>
        <v>8000</v>
      </c>
    </row>
    <row r="59" spans="2:10" x14ac:dyDescent="0.35">
      <c r="B59" s="23"/>
      <c r="C59" s="72" t="s">
        <v>65</v>
      </c>
      <c r="D59" s="15"/>
      <c r="E59" s="85">
        <v>45000</v>
      </c>
      <c r="F59" s="15"/>
      <c r="G59" s="15"/>
      <c r="H59" s="15"/>
      <c r="I59" s="35"/>
      <c r="J59" s="85">
        <f t="shared" si="7"/>
        <v>45000</v>
      </c>
    </row>
    <row r="60" spans="2:10" x14ac:dyDescent="0.35">
      <c r="B60" s="23"/>
      <c r="C60" s="72" t="s">
        <v>89</v>
      </c>
      <c r="D60" s="15"/>
      <c r="E60" s="85">
        <v>2000</v>
      </c>
      <c r="F60" s="15"/>
      <c r="G60" s="15"/>
      <c r="H60" s="15"/>
      <c r="I60" s="35"/>
      <c r="J60" s="85">
        <f t="shared" si="7"/>
        <v>2000</v>
      </c>
    </row>
    <row r="61" spans="2:10" x14ac:dyDescent="0.35">
      <c r="B61" s="23"/>
      <c r="C61" s="72" t="s">
        <v>97</v>
      </c>
      <c r="D61" s="15"/>
      <c r="E61" s="85">
        <v>6000</v>
      </c>
      <c r="F61" s="15"/>
      <c r="G61" s="15"/>
      <c r="H61" s="15"/>
      <c r="I61" s="35"/>
      <c r="J61" s="85">
        <f t="shared" si="7"/>
        <v>6000</v>
      </c>
    </row>
    <row r="62" spans="2:10" x14ac:dyDescent="0.35">
      <c r="B62" s="23"/>
      <c r="C62" s="72" t="s">
        <v>91</v>
      </c>
      <c r="D62" s="15"/>
      <c r="E62" s="85">
        <v>1000</v>
      </c>
      <c r="F62" s="15"/>
      <c r="G62" s="15"/>
      <c r="H62" s="15"/>
      <c r="I62" s="35"/>
      <c r="J62" s="85">
        <f t="shared" si="7"/>
        <v>1000</v>
      </c>
    </row>
    <row r="63" spans="2:10" x14ac:dyDescent="0.35">
      <c r="B63" s="23"/>
      <c r="C63" s="72" t="s">
        <v>67</v>
      </c>
      <c r="D63" s="15"/>
      <c r="E63" s="85">
        <v>2000</v>
      </c>
      <c r="F63" s="15"/>
      <c r="G63" s="15"/>
      <c r="H63" s="15"/>
      <c r="I63" s="35"/>
      <c r="J63" s="85">
        <f t="shared" si="7"/>
        <v>2000</v>
      </c>
    </row>
    <row r="64" spans="2:10" x14ac:dyDescent="0.35">
      <c r="B64" s="23"/>
      <c r="C64" s="72" t="s">
        <v>68</v>
      </c>
      <c r="D64" s="15"/>
      <c r="E64" s="85">
        <v>1500</v>
      </c>
      <c r="F64" s="15"/>
      <c r="G64" s="15"/>
      <c r="H64" s="15"/>
      <c r="I64" s="35"/>
      <c r="J64" s="85">
        <f t="shared" si="7"/>
        <v>1500</v>
      </c>
    </row>
    <row r="65" spans="2:10" x14ac:dyDescent="0.35">
      <c r="B65" s="23"/>
      <c r="C65" s="72" t="s">
        <v>69</v>
      </c>
      <c r="D65" s="15"/>
      <c r="E65" s="85">
        <v>1300</v>
      </c>
      <c r="F65" s="15"/>
      <c r="G65" s="15"/>
      <c r="H65" s="15"/>
      <c r="I65" s="35"/>
      <c r="J65" s="85">
        <f t="shared" si="7"/>
        <v>1300</v>
      </c>
    </row>
    <row r="66" spans="2:10" x14ac:dyDescent="0.35">
      <c r="B66" s="23"/>
      <c r="C66" s="72" t="s">
        <v>70</v>
      </c>
      <c r="D66" s="15"/>
      <c r="E66" s="85">
        <v>12000</v>
      </c>
      <c r="F66" s="15"/>
      <c r="G66" s="15"/>
      <c r="H66" s="15"/>
      <c r="I66" s="35"/>
      <c r="J66" s="85">
        <f t="shared" si="7"/>
        <v>12000</v>
      </c>
    </row>
    <row r="67" spans="2:10" x14ac:dyDescent="0.35">
      <c r="B67" s="23"/>
      <c r="C67" s="28" t="s">
        <v>117</v>
      </c>
      <c r="D67" s="13"/>
      <c r="E67" s="81"/>
      <c r="F67" s="15"/>
      <c r="G67" s="15"/>
      <c r="H67" s="15"/>
      <c r="I67" s="35"/>
      <c r="J67" s="85">
        <f t="shared" si="7"/>
        <v>0</v>
      </c>
    </row>
    <row r="68" spans="2:10" x14ac:dyDescent="0.35">
      <c r="B68" s="23"/>
      <c r="C68" s="72" t="s">
        <v>132</v>
      </c>
      <c r="D68" s="13"/>
      <c r="E68" s="81">
        <v>5000</v>
      </c>
      <c r="F68" s="15"/>
      <c r="G68" s="15"/>
      <c r="H68" s="15"/>
      <c r="I68" s="35"/>
      <c r="J68" s="85">
        <f t="shared" si="7"/>
        <v>5000</v>
      </c>
    </row>
    <row r="69" spans="2:10" x14ac:dyDescent="0.35">
      <c r="B69" s="23"/>
      <c r="C69" s="72" t="s">
        <v>139</v>
      </c>
      <c r="D69" s="13"/>
      <c r="E69" s="81">
        <v>1500</v>
      </c>
      <c r="F69" s="15"/>
      <c r="G69" s="15"/>
      <c r="H69" s="15"/>
      <c r="I69" s="35"/>
      <c r="J69" s="85">
        <f t="shared" si="7"/>
        <v>1500</v>
      </c>
    </row>
    <row r="70" spans="2:10" x14ac:dyDescent="0.35">
      <c r="B70" s="23"/>
      <c r="C70" s="72" t="s">
        <v>67</v>
      </c>
      <c r="D70" s="13"/>
      <c r="E70" s="81">
        <v>2500</v>
      </c>
      <c r="F70" s="15"/>
      <c r="G70" s="15"/>
      <c r="H70" s="15"/>
      <c r="I70" s="35"/>
      <c r="J70" s="85">
        <f t="shared" si="7"/>
        <v>2500</v>
      </c>
    </row>
    <row r="71" spans="2:10" x14ac:dyDescent="0.35">
      <c r="B71" s="23"/>
      <c r="C71" s="78" t="s">
        <v>118</v>
      </c>
      <c r="D71" s="15"/>
      <c r="E71" s="81"/>
      <c r="F71" s="15"/>
      <c r="G71" s="15"/>
      <c r="H71" s="15"/>
      <c r="I71" s="35"/>
      <c r="J71" s="85">
        <f t="shared" si="7"/>
        <v>0</v>
      </c>
    </row>
    <row r="72" spans="2:10" x14ac:dyDescent="0.35">
      <c r="B72" s="23"/>
      <c r="C72" s="72" t="s">
        <v>132</v>
      </c>
      <c r="D72" s="13"/>
      <c r="E72" s="85">
        <v>10000</v>
      </c>
      <c r="F72" s="15"/>
      <c r="G72" s="15"/>
      <c r="H72" s="15"/>
      <c r="I72" s="35"/>
      <c r="J72" s="85">
        <f t="shared" si="7"/>
        <v>10000</v>
      </c>
    </row>
    <row r="73" spans="2:10" x14ac:dyDescent="0.35">
      <c r="B73" s="23"/>
      <c r="C73" s="72" t="s">
        <v>140</v>
      </c>
      <c r="D73" s="13"/>
      <c r="E73" s="81">
        <v>6500</v>
      </c>
      <c r="F73" s="15"/>
      <c r="G73" s="15"/>
      <c r="H73" s="15"/>
      <c r="I73" s="35"/>
      <c r="J73" s="85">
        <f t="shared" si="7"/>
        <v>6500</v>
      </c>
    </row>
    <row r="74" spans="2:10" x14ac:dyDescent="0.35">
      <c r="B74" s="23"/>
      <c r="C74" s="72" t="s">
        <v>141</v>
      </c>
      <c r="D74" s="13"/>
      <c r="E74" s="81">
        <v>1500</v>
      </c>
      <c r="F74" s="15"/>
      <c r="G74" s="15"/>
      <c r="H74" s="15"/>
      <c r="I74" s="35"/>
      <c r="J74" s="85">
        <f t="shared" si="7"/>
        <v>1500</v>
      </c>
    </row>
    <row r="75" spans="2:10" x14ac:dyDescent="0.35">
      <c r="B75" s="23"/>
      <c r="C75" s="78" t="s">
        <v>119</v>
      </c>
      <c r="D75" s="15"/>
      <c r="E75" s="81"/>
      <c r="F75" s="15"/>
      <c r="G75" s="15"/>
      <c r="H75" s="15"/>
      <c r="I75" s="35"/>
      <c r="J75" s="85">
        <f t="shared" si="7"/>
        <v>0</v>
      </c>
    </row>
    <row r="76" spans="2:10" x14ac:dyDescent="0.35">
      <c r="B76" s="23"/>
      <c r="C76" s="72" t="s">
        <v>132</v>
      </c>
      <c r="D76" s="13"/>
      <c r="E76" s="85">
        <v>10000</v>
      </c>
      <c r="F76" s="15"/>
      <c r="G76" s="15"/>
      <c r="H76" s="15"/>
      <c r="I76" s="35"/>
      <c r="J76" s="85">
        <f t="shared" si="7"/>
        <v>10000</v>
      </c>
    </row>
    <row r="77" spans="2:10" x14ac:dyDescent="0.35">
      <c r="B77" s="23"/>
      <c r="C77" s="72" t="s">
        <v>142</v>
      </c>
      <c r="D77" s="13"/>
      <c r="E77" s="81">
        <v>6500</v>
      </c>
      <c r="F77" s="15"/>
      <c r="G77" s="15"/>
      <c r="H77" s="15"/>
      <c r="I77" s="35"/>
      <c r="J77" s="85">
        <f t="shared" si="7"/>
        <v>6500</v>
      </c>
    </row>
    <row r="78" spans="2:10" x14ac:dyDescent="0.35">
      <c r="B78" s="23"/>
      <c r="C78" s="72" t="s">
        <v>141</v>
      </c>
      <c r="D78" s="13"/>
      <c r="E78" s="81">
        <v>1500</v>
      </c>
      <c r="F78" s="15"/>
      <c r="G78" s="15"/>
      <c r="H78" s="15"/>
      <c r="I78" s="35"/>
      <c r="J78" s="85">
        <f t="shared" si="7"/>
        <v>1500</v>
      </c>
    </row>
    <row r="79" spans="2:10" x14ac:dyDescent="0.35">
      <c r="B79" s="23"/>
      <c r="C79" s="78" t="s">
        <v>120</v>
      </c>
      <c r="D79" s="15"/>
      <c r="E79" s="81"/>
      <c r="F79" s="15"/>
      <c r="G79" s="15"/>
      <c r="H79" s="15"/>
      <c r="I79" s="35"/>
      <c r="J79" s="85">
        <f t="shared" si="7"/>
        <v>0</v>
      </c>
    </row>
    <row r="80" spans="2:10" x14ac:dyDescent="0.35">
      <c r="B80" s="23"/>
      <c r="C80" s="72" t="s">
        <v>143</v>
      </c>
      <c r="D80" s="15"/>
      <c r="E80" s="85">
        <v>3200000</v>
      </c>
      <c r="F80" s="15"/>
      <c r="G80" s="15"/>
      <c r="H80" s="15"/>
      <c r="I80" s="35"/>
      <c r="J80" s="85">
        <f t="shared" si="7"/>
        <v>3200000</v>
      </c>
    </row>
    <row r="81" spans="2:10" x14ac:dyDescent="0.35">
      <c r="B81" s="23"/>
      <c r="C81" s="72" t="s">
        <v>144</v>
      </c>
      <c r="D81" s="15"/>
      <c r="E81" s="85">
        <v>190000</v>
      </c>
      <c r="F81" s="15"/>
      <c r="G81" s="15"/>
      <c r="H81" s="15"/>
      <c r="I81" s="35"/>
      <c r="J81" s="85">
        <f t="shared" si="7"/>
        <v>190000</v>
      </c>
    </row>
    <row r="82" spans="2:10" x14ac:dyDescent="0.35">
      <c r="B82" s="23"/>
      <c r="C82" s="72" t="s">
        <v>145</v>
      </c>
      <c r="D82" s="15"/>
      <c r="E82" s="85">
        <v>130000</v>
      </c>
      <c r="F82" s="15"/>
      <c r="G82" s="15"/>
      <c r="H82" s="15"/>
      <c r="I82" s="35"/>
      <c r="J82" s="85">
        <f t="shared" si="7"/>
        <v>130000</v>
      </c>
    </row>
    <row r="83" spans="2:10" x14ac:dyDescent="0.35">
      <c r="B83" s="23"/>
      <c r="C83" s="72" t="s">
        <v>146</v>
      </c>
      <c r="D83" s="15"/>
      <c r="E83" s="85">
        <v>750000</v>
      </c>
      <c r="F83" s="15"/>
      <c r="G83" s="15"/>
      <c r="H83" s="15"/>
      <c r="I83" s="35"/>
      <c r="J83" s="85">
        <f t="shared" si="7"/>
        <v>750000</v>
      </c>
    </row>
    <row r="84" spans="2:10" x14ac:dyDescent="0.35">
      <c r="B84" s="23"/>
      <c r="C84" s="72" t="s">
        <v>64</v>
      </c>
      <c r="D84" s="15"/>
      <c r="E84" s="85">
        <v>70000</v>
      </c>
      <c r="F84" s="15"/>
      <c r="G84" s="15"/>
      <c r="H84" s="15"/>
      <c r="I84" s="35"/>
      <c r="J84" s="85">
        <f t="shared" si="7"/>
        <v>70000</v>
      </c>
    </row>
    <row r="85" spans="2:10" x14ac:dyDescent="0.35">
      <c r="B85" s="23"/>
      <c r="C85" s="72" t="s">
        <v>89</v>
      </c>
      <c r="D85" s="15"/>
      <c r="E85" s="85">
        <v>50000</v>
      </c>
      <c r="F85" s="15"/>
      <c r="G85" s="15"/>
      <c r="H85" s="15"/>
      <c r="I85" s="35"/>
      <c r="J85" s="85">
        <f t="shared" si="7"/>
        <v>50000</v>
      </c>
    </row>
    <row r="86" spans="2:10" x14ac:dyDescent="0.35">
      <c r="B86" s="23"/>
      <c r="C86" s="72" t="s">
        <v>65</v>
      </c>
      <c r="D86" s="15"/>
      <c r="E86" s="85">
        <v>1212000</v>
      </c>
      <c r="F86" s="15"/>
      <c r="G86" s="15"/>
      <c r="H86" s="15"/>
      <c r="I86" s="35"/>
      <c r="J86" s="85">
        <f t="shared" si="7"/>
        <v>1212000</v>
      </c>
    </row>
    <row r="87" spans="2:10" x14ac:dyDescent="0.35">
      <c r="B87" s="23"/>
      <c r="C87" s="72" t="s">
        <v>97</v>
      </c>
      <c r="D87" s="15"/>
      <c r="E87" s="85">
        <v>135000</v>
      </c>
      <c r="F87" s="15"/>
      <c r="G87" s="15"/>
      <c r="H87" s="15"/>
      <c r="I87" s="35"/>
      <c r="J87" s="85">
        <f t="shared" si="7"/>
        <v>135000</v>
      </c>
    </row>
    <row r="88" spans="2:10" x14ac:dyDescent="0.35">
      <c r="B88" s="23"/>
      <c r="C88" s="72" t="s">
        <v>147</v>
      </c>
      <c r="D88" s="15"/>
      <c r="E88" s="85">
        <v>67000</v>
      </c>
      <c r="F88" s="15"/>
      <c r="G88" s="15"/>
      <c r="H88" s="15"/>
      <c r="I88" s="35"/>
      <c r="J88" s="85">
        <f t="shared" si="7"/>
        <v>67000</v>
      </c>
    </row>
    <row r="89" spans="2:10" x14ac:dyDescent="0.35">
      <c r="B89" s="23"/>
      <c r="C89" s="72" t="s">
        <v>67</v>
      </c>
      <c r="D89" s="15"/>
      <c r="E89" s="85">
        <v>24000</v>
      </c>
      <c r="F89" s="15"/>
      <c r="G89" s="15"/>
      <c r="H89" s="15"/>
      <c r="I89" s="35"/>
      <c r="J89" s="85">
        <f t="shared" si="7"/>
        <v>24000</v>
      </c>
    </row>
    <row r="90" spans="2:10" x14ac:dyDescent="0.35">
      <c r="B90" s="23"/>
      <c r="C90" s="72" t="s">
        <v>68</v>
      </c>
      <c r="D90" s="15"/>
      <c r="E90" s="85">
        <v>13000</v>
      </c>
      <c r="F90" s="15"/>
      <c r="G90" s="15"/>
      <c r="H90" s="15"/>
      <c r="I90" s="35"/>
      <c r="J90" s="85">
        <f t="shared" si="7"/>
        <v>13000</v>
      </c>
    </row>
    <row r="91" spans="2:10" x14ac:dyDescent="0.35">
      <c r="B91" s="23"/>
      <c r="C91" s="72" t="s">
        <v>69</v>
      </c>
      <c r="D91" s="15"/>
      <c r="E91" s="85">
        <v>11000</v>
      </c>
      <c r="F91" s="15"/>
      <c r="G91" s="15"/>
      <c r="H91" s="15"/>
      <c r="I91" s="35"/>
      <c r="J91" s="85">
        <f t="shared" si="7"/>
        <v>11000</v>
      </c>
    </row>
    <row r="92" spans="2:10" x14ac:dyDescent="0.35">
      <c r="B92" s="23"/>
      <c r="C92" s="72" t="s">
        <v>70</v>
      </c>
      <c r="D92" s="15"/>
      <c r="E92" s="85">
        <v>50000</v>
      </c>
      <c r="F92" s="15"/>
      <c r="G92" s="15"/>
      <c r="H92" s="15"/>
      <c r="I92" s="35"/>
      <c r="J92" s="85">
        <f t="shared" si="7"/>
        <v>50000</v>
      </c>
    </row>
    <row r="93" spans="2:10" x14ac:dyDescent="0.35">
      <c r="B93" s="23"/>
      <c r="C93" s="72"/>
      <c r="D93" s="15"/>
      <c r="E93" s="85"/>
      <c r="F93" s="15"/>
      <c r="G93" s="15"/>
      <c r="H93" s="15"/>
      <c r="I93" s="35"/>
      <c r="J93" s="85">
        <f t="shared" si="7"/>
        <v>0</v>
      </c>
    </row>
    <row r="94" spans="2:10" x14ac:dyDescent="0.35">
      <c r="B94" s="23"/>
      <c r="C94" s="72"/>
      <c r="D94" s="15"/>
      <c r="E94" s="85"/>
      <c r="F94" s="15"/>
      <c r="G94" s="15"/>
      <c r="H94" s="15"/>
      <c r="I94" s="35"/>
      <c r="J94" s="85">
        <f t="shared" si="7"/>
        <v>0</v>
      </c>
    </row>
    <row r="95" spans="2:10" x14ac:dyDescent="0.35">
      <c r="B95" s="23"/>
      <c r="C95" s="72"/>
      <c r="D95" s="15"/>
      <c r="E95" s="85"/>
      <c r="F95" s="15"/>
      <c r="G95" s="15"/>
      <c r="H95" s="15"/>
      <c r="I95" s="35"/>
      <c r="J95" s="85">
        <f t="shared" si="7"/>
        <v>0</v>
      </c>
    </row>
    <row r="96" spans="2:10" x14ac:dyDescent="0.35">
      <c r="B96" s="23"/>
      <c r="C96" s="78"/>
      <c r="D96" s="15"/>
      <c r="E96" s="81"/>
      <c r="F96" s="44"/>
      <c r="G96" s="44"/>
      <c r="H96" s="44"/>
      <c r="J96" s="85">
        <f t="shared" si="7"/>
        <v>0</v>
      </c>
    </row>
    <row r="97" spans="2:10" x14ac:dyDescent="0.35">
      <c r="B97" s="23"/>
      <c r="C97" s="9" t="s">
        <v>37</v>
      </c>
      <c r="D97" s="16">
        <f>SUM(D47:D96)</f>
        <v>0</v>
      </c>
      <c r="E97" s="89">
        <f>SUM(E34:E96)</f>
        <v>7840000</v>
      </c>
      <c r="F97" s="16">
        <f>SUM(F47:F96)</f>
        <v>0</v>
      </c>
      <c r="G97" s="16">
        <f>SUM(G47:G96)</f>
        <v>0</v>
      </c>
      <c r="H97" s="16">
        <f>SUM(H47:H96)</f>
        <v>0</v>
      </c>
      <c r="J97" s="89">
        <f t="shared" si="7"/>
        <v>7840000</v>
      </c>
    </row>
    <row r="98" spans="2:10" x14ac:dyDescent="0.35">
      <c r="B98" s="23"/>
      <c r="C98" s="14" t="s">
        <v>38</v>
      </c>
      <c r="D98" s="13" t="s">
        <v>29</v>
      </c>
      <c r="E98" s="84"/>
      <c r="F98" s="10"/>
      <c r="G98" s="10"/>
      <c r="H98" s="10"/>
      <c r="J98" s="85"/>
    </row>
    <row r="99" spans="2:10" x14ac:dyDescent="0.35">
      <c r="B99" s="23"/>
      <c r="C99" s="25"/>
      <c r="D99" s="15"/>
      <c r="E99" s="85"/>
      <c r="F99" s="15"/>
      <c r="G99" s="15"/>
      <c r="H99" s="15"/>
      <c r="I99" s="35">
        <v>375000</v>
      </c>
      <c r="J99" s="85">
        <f t="shared" si="7"/>
        <v>0</v>
      </c>
    </row>
    <row r="100" spans="2:10" x14ac:dyDescent="0.35">
      <c r="B100" s="23"/>
      <c r="C100" s="25"/>
      <c r="D100" s="15"/>
      <c r="E100" s="85"/>
      <c r="F100" s="15"/>
      <c r="G100" s="15"/>
      <c r="H100" s="15"/>
      <c r="I100" s="35">
        <v>781250</v>
      </c>
      <c r="J100" s="85">
        <f t="shared" si="7"/>
        <v>0</v>
      </c>
    </row>
    <row r="101" spans="2:10" x14ac:dyDescent="0.35">
      <c r="B101" s="23"/>
      <c r="C101" s="25"/>
      <c r="D101" s="15"/>
      <c r="E101" s="85"/>
      <c r="F101" s="15"/>
      <c r="G101" s="15"/>
      <c r="H101" s="15"/>
      <c r="I101" s="35">
        <v>2083335</v>
      </c>
      <c r="J101" s="85">
        <f t="shared" si="7"/>
        <v>0</v>
      </c>
    </row>
    <row r="102" spans="2:10" x14ac:dyDescent="0.35">
      <c r="B102" s="23"/>
      <c r="C102" s="25"/>
      <c r="D102" s="15"/>
      <c r="E102" s="84"/>
      <c r="F102" s="11"/>
      <c r="G102" s="11"/>
      <c r="H102" s="11"/>
      <c r="J102" s="85">
        <f t="shared" si="7"/>
        <v>0</v>
      </c>
    </row>
    <row r="103" spans="2:10" x14ac:dyDescent="0.35">
      <c r="B103" s="23"/>
      <c r="C103" s="25"/>
      <c r="D103" s="15"/>
      <c r="E103" s="84"/>
      <c r="F103" s="11"/>
      <c r="G103" s="11"/>
      <c r="H103" s="11"/>
      <c r="J103" s="85">
        <f t="shared" si="7"/>
        <v>0</v>
      </c>
    </row>
    <row r="104" spans="2:10" x14ac:dyDescent="0.35">
      <c r="B104" s="23"/>
      <c r="C104" s="10"/>
      <c r="D104" s="15"/>
      <c r="E104" s="84"/>
      <c r="F104" s="11"/>
      <c r="G104" s="11"/>
      <c r="H104" s="11"/>
      <c r="J104" s="85">
        <f t="shared" si="7"/>
        <v>0</v>
      </c>
    </row>
    <row r="105" spans="2:10" x14ac:dyDescent="0.35">
      <c r="B105" s="24"/>
      <c r="C105" s="9" t="s">
        <v>16</v>
      </c>
      <c r="D105" s="16">
        <f>SUM(D99:D104)</f>
        <v>0</v>
      </c>
      <c r="E105" s="89">
        <f t="shared" ref="E105:H105" si="10">SUM(E99:E104)</f>
        <v>0</v>
      </c>
      <c r="F105" s="16">
        <f t="shared" si="10"/>
        <v>0</v>
      </c>
      <c r="G105" s="16">
        <f t="shared" si="10"/>
        <v>0</v>
      </c>
      <c r="H105" s="16">
        <f t="shared" si="10"/>
        <v>0</v>
      </c>
      <c r="J105" s="89">
        <f t="shared" si="7"/>
        <v>0</v>
      </c>
    </row>
    <row r="106" spans="2:10" x14ac:dyDescent="0.35">
      <c r="B106" s="24"/>
      <c r="C106" s="9" t="s">
        <v>17</v>
      </c>
      <c r="D106" s="16">
        <f>SUM(D105,D97,D31,D27,D23,D16,D11)</f>
        <v>69622</v>
      </c>
      <c r="E106" s="89">
        <f>SUM(E105,E97,E31,E27,E23,E16,E11)</f>
        <v>7911350.2999999998</v>
      </c>
      <c r="F106" s="16">
        <f>SUM(F105,F97,F31,F27,F23,F16,F11)</f>
        <v>73130.449000000008</v>
      </c>
      <c r="G106" s="16">
        <f>SUM(G105,G97,G31,G27,G23,G16,G11)</f>
        <v>74964.002470000007</v>
      </c>
      <c r="H106" s="16">
        <f>SUM(H105,H97,H31,H27,H23,H16,H11)</f>
        <v>76852.562544100001</v>
      </c>
      <c r="J106" s="89">
        <f t="shared" si="7"/>
        <v>8205919.3140140995</v>
      </c>
    </row>
    <row r="107" spans="2:10" x14ac:dyDescent="0.35">
      <c r="B107" s="6"/>
      <c r="D107"/>
      <c r="E107" s="91"/>
      <c r="H107"/>
      <c r="I107"/>
      <c r="J107" s="91" t="s">
        <v>18</v>
      </c>
    </row>
    <row r="108" spans="2:10" ht="29" x14ac:dyDescent="0.35">
      <c r="B108" s="65" t="s">
        <v>36</v>
      </c>
      <c r="C108" s="17" t="s">
        <v>36</v>
      </c>
      <c r="D108" s="18"/>
      <c r="E108" s="92"/>
      <c r="F108" s="18"/>
      <c r="G108" s="18"/>
      <c r="H108" s="18"/>
      <c r="I108"/>
      <c r="J108" s="92" t="s">
        <v>18</v>
      </c>
    </row>
    <row r="109" spans="2:10" x14ac:dyDescent="0.35">
      <c r="B109" s="23"/>
      <c r="C109" s="83" t="s">
        <v>42</v>
      </c>
      <c r="D109" s="75">
        <f t="shared" ref="D109:H110" si="11">(D8+D13)*21.02%</f>
        <v>6540.3729999999996</v>
      </c>
      <c r="E109" s="80">
        <f t="shared" si="11"/>
        <v>6736.5841900000005</v>
      </c>
      <c r="F109" s="79">
        <f t="shared" si="11"/>
        <v>6938.6817156999996</v>
      </c>
      <c r="G109" s="79">
        <f t="shared" si="11"/>
        <v>7146.8421671709993</v>
      </c>
      <c r="H109" s="81">
        <f t="shared" si="11"/>
        <v>7361.24743218613</v>
      </c>
      <c r="J109" s="85">
        <f>SUM(D109:H109)</f>
        <v>34723.72850505713</v>
      </c>
    </row>
    <row r="110" spans="2:10" x14ac:dyDescent="0.35">
      <c r="B110" s="23"/>
      <c r="C110" s="83" t="s">
        <v>53</v>
      </c>
      <c r="D110" s="75">
        <f t="shared" si="11"/>
        <v>5569.2489999999998</v>
      </c>
      <c r="E110" s="80">
        <f t="shared" si="11"/>
        <v>5736.32647</v>
      </c>
      <c r="F110" s="79">
        <f t="shared" si="11"/>
        <v>5908.4162641000003</v>
      </c>
      <c r="G110" s="79">
        <f t="shared" si="11"/>
        <v>6085.6687520229998</v>
      </c>
      <c r="H110" s="79">
        <f t="shared" si="11"/>
        <v>6268.2388145836903</v>
      </c>
      <c r="J110" s="85">
        <f t="shared" ref="J110:J111" si="12">SUM(D110:H110)</f>
        <v>29567.899300706689</v>
      </c>
    </row>
    <row r="111" spans="2:10" x14ac:dyDescent="0.35">
      <c r="B111" s="24"/>
      <c r="C111" s="9" t="s">
        <v>19</v>
      </c>
      <c r="D111" s="16">
        <f>SUM(D109:D110)</f>
        <v>12109.621999999999</v>
      </c>
      <c r="E111" s="89">
        <f t="shared" ref="E111:H111" si="13">SUM(E109:E110)</f>
        <v>12472.910660000001</v>
      </c>
      <c r="F111" s="16">
        <f t="shared" si="13"/>
        <v>12847.097979800001</v>
      </c>
      <c r="G111" s="16">
        <f t="shared" si="13"/>
        <v>13232.510919193999</v>
      </c>
      <c r="H111" s="16">
        <f t="shared" si="13"/>
        <v>13629.48624676982</v>
      </c>
      <c r="J111" s="89">
        <f t="shared" si="12"/>
        <v>64291.627805763819</v>
      </c>
    </row>
    <row r="112" spans="2:10" ht="15" thickBot="1" x14ac:dyDescent="0.4">
      <c r="B112" s="6"/>
      <c r="D112"/>
      <c r="E112" s="91"/>
      <c r="H112"/>
      <c r="I112"/>
      <c r="J112" s="91" t="s">
        <v>18</v>
      </c>
    </row>
    <row r="113" spans="2:10" s="1" customFormat="1" ht="29.5" thickBot="1" x14ac:dyDescent="0.4">
      <c r="B113" s="19" t="s">
        <v>20</v>
      </c>
      <c r="C113" s="19"/>
      <c r="D113" s="20">
        <f>SUM(D111,D106)</f>
        <v>81731.622000000003</v>
      </c>
      <c r="E113" s="93">
        <f t="shared" ref="E113:J113" si="14">SUM(E111,E106)</f>
        <v>7923823.2106599994</v>
      </c>
      <c r="F113" s="20">
        <f t="shared" si="14"/>
        <v>85977.546979800012</v>
      </c>
      <c r="G113" s="20">
        <f t="shared" si="14"/>
        <v>88196.513389194006</v>
      </c>
      <c r="H113" s="20">
        <f t="shared" si="14"/>
        <v>90482.048790869827</v>
      </c>
      <c r="I113" s="7">
        <f>SUM(I111,I106)</f>
        <v>0</v>
      </c>
      <c r="J113" s="93">
        <f t="shared" si="14"/>
        <v>8270210.9418198634</v>
      </c>
    </row>
    <row r="114" spans="2:10" x14ac:dyDescent="0.35">
      <c r="B114" s="6"/>
    </row>
    <row r="115" spans="2:10" x14ac:dyDescent="0.35">
      <c r="B115" s="6"/>
    </row>
    <row r="116" spans="2:10" x14ac:dyDescent="0.35">
      <c r="B116" s="6"/>
    </row>
    <row r="117" spans="2:10" x14ac:dyDescent="0.35">
      <c r="B117" s="6"/>
    </row>
    <row r="118" spans="2:10" x14ac:dyDescent="0.35">
      <c r="B118" s="6"/>
    </row>
    <row r="119" spans="2:10" x14ac:dyDescent="0.35">
      <c r="B119" s="6"/>
    </row>
    <row r="120" spans="2:10" x14ac:dyDescent="0.35">
      <c r="B120" s="6"/>
    </row>
    <row r="121" spans="2:10" x14ac:dyDescent="0.35">
      <c r="B121" s="6"/>
    </row>
    <row r="122" spans="2:10" x14ac:dyDescent="0.35">
      <c r="B122" s="6"/>
    </row>
    <row r="123" spans="2:10" x14ac:dyDescent="0.35">
      <c r="B123" s="6"/>
    </row>
    <row r="124" spans="2:10" x14ac:dyDescent="0.35">
      <c r="B124" s="6"/>
    </row>
    <row r="125" spans="2:10" x14ac:dyDescent="0.35">
      <c r="B125" s="6"/>
    </row>
    <row r="126" spans="2:10" x14ac:dyDescent="0.35">
      <c r="B126" s="6"/>
    </row>
    <row r="127" spans="2:10" x14ac:dyDescent="0.35">
      <c r="B127" s="6"/>
    </row>
    <row r="128" spans="2:10" x14ac:dyDescent="0.35">
      <c r="B128" s="6"/>
    </row>
  </sheetData>
  <pageMargins left="0.7" right="0.7" top="0.75" bottom="0.75" header="0.3" footer="0.3"/>
  <pageSetup scale="89" fitToHeight="0" orientation="landscape" r:id="rId1"/>
  <ignoredErrors>
    <ignoredError sqref="J8 J20:J21 J29 J47:J49 J99:J101 J22" formulaRange="1"/>
    <ignoredError sqref="E97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5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2024-04-02T01:08:11Z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