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fcpit-my.sharepoint.com/personal/amanda_peterson_fcp-nsn_gov/Documents/Desktop/CPRG/Implementation Grant/Submission Documents/"/>
    </mc:Choice>
  </mc:AlternateContent>
  <xr:revisionPtr revIDLastSave="252" documentId="8_{09883C23-5677-4E51-BCA8-3F39339AE8A5}" xr6:coauthVersionLast="47" xr6:coauthVersionMax="47" xr10:uidLastSave="{E07B9FAD-EBB2-4CB4-9FF4-543FEBACB4A9}"/>
  <bookViews>
    <workbookView xWindow="-110" yWindow="-110" windowWidth="25180" windowHeight="16260" activeTab="1" xr2:uid="{A981E26F-D749-4C24-B550-B0BF5DBABE9A}"/>
  </bookViews>
  <sheets>
    <sheet name="WPS &amp; WE Emissions" sheetId="3" r:id="rId1"/>
    <sheet name="Emissions Reduction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4" l="1"/>
  <c r="O41" i="4"/>
  <c r="O40" i="4"/>
  <c r="O42" i="4"/>
  <c r="O39" i="4"/>
  <c r="O37" i="4"/>
  <c r="O38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P9" i="4"/>
  <c r="O10" i="4"/>
  <c r="O9" i="4"/>
  <c r="P5" i="4"/>
  <c r="P4" i="4"/>
  <c r="P3" i="4"/>
  <c r="O13" i="4" l="1"/>
  <c r="P13" i="4" s="1"/>
  <c r="P15" i="4" s="1"/>
  <c r="O12" i="4"/>
  <c r="O15" i="4" l="1"/>
  <c r="P12" i="4"/>
  <c r="O14" i="4"/>
  <c r="I3" i="4" l="1"/>
  <c r="E8" i="4"/>
  <c r="E9" i="4"/>
  <c r="E10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D29" i="4"/>
  <c r="D31" i="4"/>
  <c r="D30" i="4"/>
  <c r="D32" i="4"/>
  <c r="D33" i="4"/>
  <c r="D34" i="4"/>
  <c r="D35" i="4"/>
  <c r="D36" i="4"/>
  <c r="D28" i="4"/>
  <c r="D27" i="4"/>
  <c r="D26" i="4"/>
  <c r="D25" i="4"/>
  <c r="D24" i="4"/>
  <c r="D23" i="4"/>
  <c r="D22" i="4"/>
  <c r="D21" i="4"/>
  <c r="D20" i="4"/>
  <c r="D19" i="4"/>
  <c r="D18" i="4"/>
  <c r="D10" i="4"/>
  <c r="D9" i="4"/>
  <c r="D8" i="4"/>
  <c r="D42" i="4" s="1"/>
  <c r="I4" i="4"/>
  <c r="I24" i="4" s="1"/>
  <c r="I5" i="4"/>
  <c r="I10" i="4" s="1"/>
  <c r="P19" i="4"/>
  <c r="P20" i="4"/>
  <c r="P21" i="4"/>
  <c r="P22" i="4"/>
  <c r="P18" i="4"/>
  <c r="N19" i="4"/>
  <c r="N20" i="4"/>
  <c r="N21" i="4"/>
  <c r="N22" i="4"/>
  <c r="N18" i="4"/>
  <c r="M19" i="4"/>
  <c r="M20" i="4"/>
  <c r="M21" i="4"/>
  <c r="M22" i="4"/>
  <c r="M18" i="4"/>
  <c r="L19" i="4"/>
  <c r="L20" i="4"/>
  <c r="L21" i="4"/>
  <c r="L22" i="4"/>
  <c r="L18" i="4"/>
  <c r="K19" i="4"/>
  <c r="K20" i="4"/>
  <c r="K21" i="4"/>
  <c r="K22" i="4"/>
  <c r="K18" i="4"/>
  <c r="J18" i="4"/>
  <c r="F36" i="4"/>
  <c r="G36" i="4"/>
  <c r="H36" i="4"/>
  <c r="J19" i="4"/>
  <c r="J20" i="4"/>
  <c r="J21" i="4"/>
  <c r="J22" i="4"/>
  <c r="I19" i="4"/>
  <c r="I20" i="4"/>
  <c r="I21" i="4"/>
  <c r="I22" i="4"/>
  <c r="I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18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F10" i="4"/>
  <c r="G10" i="4"/>
  <c r="H10" i="4"/>
  <c r="F9" i="4"/>
  <c r="G9" i="4"/>
  <c r="H9" i="4"/>
  <c r="F8" i="4"/>
  <c r="F43" i="4" s="1"/>
  <c r="G8" i="4"/>
  <c r="G47" i="4" s="1"/>
  <c r="H8" i="4"/>
  <c r="H44" i="4" s="1"/>
  <c r="I8" i="4"/>
  <c r="P8" i="4"/>
  <c r="K10" i="4"/>
  <c r="L10" i="4"/>
  <c r="M10" i="4"/>
  <c r="N10" i="4"/>
  <c r="J10" i="4"/>
  <c r="K9" i="4"/>
  <c r="L9" i="4"/>
  <c r="M9" i="4"/>
  <c r="N9" i="4"/>
  <c r="J9" i="4"/>
  <c r="K8" i="4"/>
  <c r="L8" i="4"/>
  <c r="M8" i="4"/>
  <c r="M44" i="4" s="1"/>
  <c r="N8" i="4"/>
  <c r="J8" i="4"/>
  <c r="J43" i="4" s="1"/>
  <c r="B19" i="4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D13" i="3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12" i="3"/>
  <c r="D8" i="3"/>
  <c r="D9" i="3"/>
  <c r="D10" i="3"/>
  <c r="D7" i="3"/>
  <c r="D4" i="3"/>
  <c r="D5" i="3" s="1"/>
  <c r="D3" i="3"/>
  <c r="B3" i="3"/>
  <c r="B4" i="3" s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I23" i="4" l="1"/>
  <c r="E12" i="4"/>
  <c r="E14" i="4" s="1"/>
  <c r="E13" i="4"/>
  <c r="E15" i="4" s="1"/>
  <c r="D44" i="4"/>
  <c r="D41" i="4"/>
  <c r="D40" i="4"/>
  <c r="J45" i="4"/>
  <c r="D39" i="4"/>
  <c r="D46" i="4"/>
  <c r="D38" i="4"/>
  <c r="D45" i="4"/>
  <c r="D37" i="4"/>
  <c r="D43" i="4"/>
  <c r="D47" i="4"/>
  <c r="D12" i="4"/>
  <c r="D14" i="4" s="1"/>
  <c r="F12" i="4"/>
  <c r="H40" i="4"/>
  <c r="K40" i="4"/>
  <c r="P28" i="4"/>
  <c r="N37" i="4"/>
  <c r="L41" i="4"/>
  <c r="J44" i="4"/>
  <c r="N32" i="4"/>
  <c r="K37" i="4"/>
  <c r="K35" i="4"/>
  <c r="M30" i="4"/>
  <c r="N24" i="4"/>
  <c r="J35" i="4"/>
  <c r="K29" i="4"/>
  <c r="L30" i="4"/>
  <c r="M29" i="4"/>
  <c r="P30" i="4"/>
  <c r="J33" i="4"/>
  <c r="K27" i="4"/>
  <c r="L24" i="4"/>
  <c r="P43" i="4"/>
  <c r="H46" i="4"/>
  <c r="N45" i="4"/>
  <c r="J28" i="4"/>
  <c r="K23" i="4"/>
  <c r="K42" i="4"/>
  <c r="H42" i="4"/>
  <c r="N43" i="4"/>
  <c r="N38" i="4"/>
  <c r="N36" i="4"/>
  <c r="P25" i="4"/>
  <c r="K38" i="4"/>
  <c r="H45" i="4"/>
  <c r="J42" i="4"/>
  <c r="K39" i="4"/>
  <c r="N41" i="4"/>
  <c r="J31" i="4"/>
  <c r="K26" i="4"/>
  <c r="L35" i="4"/>
  <c r="M25" i="4"/>
  <c r="N35" i="4"/>
  <c r="H43" i="4"/>
  <c r="J41" i="4"/>
  <c r="L37" i="4"/>
  <c r="N40" i="4"/>
  <c r="J30" i="4"/>
  <c r="K24" i="4"/>
  <c r="L34" i="4"/>
  <c r="M24" i="4"/>
  <c r="N33" i="4"/>
  <c r="F39" i="4"/>
  <c r="L43" i="4"/>
  <c r="K47" i="4"/>
  <c r="L40" i="4"/>
  <c r="P44" i="4"/>
  <c r="G12" i="4"/>
  <c r="G14" i="4" s="1"/>
  <c r="J27" i="4"/>
  <c r="K34" i="4"/>
  <c r="L29" i="4"/>
  <c r="N28" i="4"/>
  <c r="H38" i="4"/>
  <c r="K45" i="4"/>
  <c r="J25" i="4"/>
  <c r="K32" i="4"/>
  <c r="L27" i="4"/>
  <c r="M33" i="4"/>
  <c r="N27" i="4"/>
  <c r="P36" i="4"/>
  <c r="P42" i="4"/>
  <c r="N39" i="4"/>
  <c r="H37" i="4"/>
  <c r="K44" i="4"/>
  <c r="N46" i="4"/>
  <c r="P41" i="4"/>
  <c r="J23" i="4"/>
  <c r="K31" i="4"/>
  <c r="L26" i="4"/>
  <c r="M32" i="4"/>
  <c r="N25" i="4"/>
  <c r="P31" i="4"/>
  <c r="M38" i="4"/>
  <c r="M43" i="4"/>
  <c r="L39" i="4"/>
  <c r="P40" i="4"/>
  <c r="P35" i="4"/>
  <c r="P27" i="4"/>
  <c r="F47" i="4"/>
  <c r="H41" i="4"/>
  <c r="J37" i="4"/>
  <c r="J40" i="4"/>
  <c r="K43" i="4"/>
  <c r="L46" i="4"/>
  <c r="L38" i="4"/>
  <c r="M41" i="4"/>
  <c r="N44" i="4"/>
  <c r="P47" i="4"/>
  <c r="P39" i="4"/>
  <c r="J34" i="4"/>
  <c r="J26" i="4"/>
  <c r="J36" i="4"/>
  <c r="K30" i="4"/>
  <c r="L33" i="4"/>
  <c r="L25" i="4"/>
  <c r="M36" i="4"/>
  <c r="M28" i="4"/>
  <c r="N31" i="4"/>
  <c r="N23" i="4"/>
  <c r="P34" i="4"/>
  <c r="P26" i="4"/>
  <c r="P10" i="4"/>
  <c r="G43" i="4"/>
  <c r="L47" i="4"/>
  <c r="M42" i="4"/>
  <c r="P37" i="4"/>
  <c r="F44" i="4"/>
  <c r="J47" i="4"/>
  <c r="J39" i="4"/>
  <c r="L45" i="4"/>
  <c r="M37" i="4"/>
  <c r="M40" i="4"/>
  <c r="P46" i="4"/>
  <c r="P38" i="4"/>
  <c r="L32" i="4"/>
  <c r="M35" i="4"/>
  <c r="M27" i="4"/>
  <c r="N30" i="4"/>
  <c r="P33" i="4"/>
  <c r="F40" i="4"/>
  <c r="H47" i="4"/>
  <c r="H39" i="4"/>
  <c r="J46" i="4"/>
  <c r="J38" i="4"/>
  <c r="K41" i="4"/>
  <c r="L44" i="4"/>
  <c r="M47" i="4"/>
  <c r="M39" i="4"/>
  <c r="N42" i="4"/>
  <c r="P45" i="4"/>
  <c r="G37" i="4"/>
  <c r="J32" i="4"/>
  <c r="J24" i="4"/>
  <c r="K36" i="4"/>
  <c r="K28" i="4"/>
  <c r="L31" i="4"/>
  <c r="L23" i="4"/>
  <c r="M34" i="4"/>
  <c r="M26" i="4"/>
  <c r="N29" i="4"/>
  <c r="P32" i="4"/>
  <c r="P24" i="4"/>
  <c r="P23" i="4"/>
  <c r="M46" i="4"/>
  <c r="L42" i="4"/>
  <c r="M45" i="4"/>
  <c r="K46" i="4"/>
  <c r="N47" i="4"/>
  <c r="J29" i="4"/>
  <c r="K33" i="4"/>
  <c r="K25" i="4"/>
  <c r="L36" i="4"/>
  <c r="L28" i="4"/>
  <c r="M31" i="4"/>
  <c r="M23" i="4"/>
  <c r="N34" i="4"/>
  <c r="N26" i="4"/>
  <c r="P29" i="4"/>
  <c r="H12" i="4"/>
  <c r="F45" i="4"/>
  <c r="F37" i="4"/>
  <c r="F42" i="4"/>
  <c r="F41" i="4"/>
  <c r="F46" i="4"/>
  <c r="F38" i="4"/>
  <c r="I27" i="4"/>
  <c r="I37" i="4"/>
  <c r="I30" i="4"/>
  <c r="I41" i="4"/>
  <c r="I9" i="4"/>
  <c r="I29" i="4"/>
  <c r="I28" i="4"/>
  <c r="I31" i="4"/>
  <c r="I36" i="4"/>
  <c r="I40" i="4"/>
  <c r="I47" i="4"/>
  <c r="I46" i="4"/>
  <c r="I45" i="4"/>
  <c r="I43" i="4"/>
  <c r="I34" i="4"/>
  <c r="I26" i="4"/>
  <c r="I35" i="4"/>
  <c r="I38" i="4"/>
  <c r="I44" i="4"/>
  <c r="I42" i="4"/>
  <c r="I33" i="4"/>
  <c r="I25" i="4"/>
  <c r="I39" i="4"/>
  <c r="I32" i="4"/>
  <c r="G46" i="4"/>
  <c r="G42" i="4"/>
  <c r="G45" i="4"/>
  <c r="G41" i="4"/>
  <c r="G40" i="4"/>
  <c r="G39" i="4"/>
  <c r="G38" i="4"/>
  <c r="G44" i="4"/>
  <c r="F14" i="4" l="1"/>
  <c r="I12" i="4"/>
  <c r="D13" i="4"/>
  <c r="D15" i="4" s="1"/>
  <c r="I14" i="4"/>
  <c r="L12" i="4"/>
  <c r="L14" i="4" s="1"/>
  <c r="M12" i="4"/>
  <c r="M14" i="4" s="1"/>
  <c r="J12" i="4"/>
  <c r="J14" i="4" s="1"/>
  <c r="K12" i="4"/>
  <c r="K14" i="4" s="1"/>
  <c r="M13" i="4"/>
  <c r="M15" i="4" s="1"/>
  <c r="H13" i="4"/>
  <c r="H15" i="4" s="1"/>
  <c r="H14" i="4"/>
  <c r="K13" i="4"/>
  <c r="K15" i="4" s="1"/>
  <c r="N13" i="4"/>
  <c r="N15" i="4" s="1"/>
  <c r="J13" i="4"/>
  <c r="N12" i="4"/>
  <c r="N14" i="4" s="1"/>
  <c r="G13" i="4"/>
  <c r="G15" i="4" s="1"/>
  <c r="L13" i="4"/>
  <c r="L15" i="4" s="1"/>
  <c r="F13" i="4"/>
  <c r="F15" i="4" s="1"/>
  <c r="P14" i="4" l="1"/>
  <c r="J15" i="4"/>
  <c r="I13" i="4"/>
  <c r="I15" i="4" s="1"/>
</calcChain>
</file>

<file path=xl/sharedStrings.xml><?xml version="1.0" encoding="utf-8"?>
<sst xmlns="http://schemas.openxmlformats.org/spreadsheetml/2006/main" count="62" uniqueCount="37">
  <si>
    <t>Year</t>
  </si>
  <si>
    <t xml:space="preserve">WPS Emissions (kg CO2e / MWh) </t>
  </si>
  <si>
    <t xml:space="preserve">WE Energies Emissions (kg CO2e / MWh) </t>
  </si>
  <si>
    <t>Reduction Relative to 2005 Base Year</t>
  </si>
  <si>
    <t>Annual MWh Reduction</t>
  </si>
  <si>
    <t>Annual Therm Reduction</t>
  </si>
  <si>
    <t>Lifespan</t>
  </si>
  <si>
    <t>Start Year</t>
  </si>
  <si>
    <t>End Year</t>
  </si>
  <si>
    <t>2025 - 2030 Carbon Savings (MT CO2e)</t>
  </si>
  <si>
    <t>2025 - 2050 Carbon Savings (MT CO2e)</t>
  </si>
  <si>
    <t>Cost ($)</t>
  </si>
  <si>
    <t>Cost Effectiveness ($ / MT CO2e 2025 - 2030)</t>
  </si>
  <si>
    <t>Total Therm Reduction</t>
  </si>
  <si>
    <t>Total MWh Reduction</t>
  </si>
  <si>
    <t xml:space="preserve">WPS Emissions 
(kg CO2e / MWh) </t>
  </si>
  <si>
    <t>Utility</t>
  </si>
  <si>
    <t>EEM / HDM</t>
  </si>
  <si>
    <t>GHG Reduction Measure</t>
  </si>
  <si>
    <t>EEM1: Rebuild RTU 1 &amp; 2</t>
  </si>
  <si>
    <t>EEM2: Modify RTU 3</t>
  </si>
  <si>
    <t>EEM3: Schedule RTU 6 VAVs</t>
  </si>
  <si>
    <t>EEM4: Flames Makeup Air</t>
  </si>
  <si>
    <t>EEM5: RTU 7 Occupancy Sensors</t>
  </si>
  <si>
    <t>WPS</t>
  </si>
  <si>
    <t>WE Energies</t>
  </si>
  <si>
    <t>MT CO2e</t>
  </si>
  <si>
    <t>Note the formula changes in these cells and below</t>
  </si>
  <si>
    <t>Cost Effectiveness ($ / MT CO2e 2025 - 2050)</t>
  </si>
  <si>
    <t>EEM1: Retrofit LED Fixtures</t>
  </si>
  <si>
    <t>EEM2: Optimize DCV Controls</t>
  </si>
  <si>
    <t>EEM3: Add Unoccupied Setbacks</t>
  </si>
  <si>
    <t>HDM3: Install a Solar PV Canopy and Solar Wall on Parking Garage</t>
  </si>
  <si>
    <t>HDM2:Install Heat Recovery Chillers and Replace Boilers</t>
  </si>
  <si>
    <t>EEM6: Install Ground-Source Heat Pump System</t>
  </si>
  <si>
    <t>PBC EEM Package (EEMs 1-3)</t>
  </si>
  <si>
    <t>PCCH EEM Package (EEMs 1-6)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</si>
</sst>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#,##0.0"/>
    <numFmt numFmtId="165" formatCode="&quot;$&quot;#,##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3" fontId="0" fillId="0" borderId="1" xfId="0" applyNumberFormat="1" applyBorder="1"/>
    <xf numFmtId="9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165" fontId="1" fillId="0" borderId="1" xfId="0" applyNumberFormat="1" applyFont="1" applyBorder="1"/>
    <xf numFmtId="0" fontId="1" fillId="0" borderId="1" xfId="0" applyFont="1" applyBorder="1"/>
    <xf numFmtId="165" fontId="0" fillId="0" borderId="1" xfId="0" applyNumberFormat="1" applyBorder="1"/>
    <xf numFmtId="0" fontId="0" fillId="3" borderId="1" xfId="0" applyFill="1" applyBorder="1"/>
    <xf numFmtId="3" fontId="0" fillId="3" borderId="1" xfId="0" applyNumberFormat="1" applyFill="1" applyBorder="1"/>
    <xf numFmtId="165" fontId="1" fillId="2" borderId="1" xfId="0" applyNumberFormat="1" applyFont="1" applyFill="1" applyBorder="1" applyAlignment="1">
      <alignment horizontal="right"/>
    </xf>
    <xf numFmtId="165" fontId="0" fillId="2" borderId="1" xfId="0" applyNumberFormat="1" applyFill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3" fontId="1" fillId="2" borderId="1" xfId="0" applyNumberFormat="1" applyFont="1" applyFill="1" applyBorder="1" applyAlignment="1">
      <alignment horizontal="right"/>
    </xf>
    <xf numFmtId="3" fontId="0" fillId="2" borderId="1" xfId="0" applyNumberFormat="1" applyFill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1" fontId="1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3" fontId="0" fillId="0" borderId="1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165" fontId="1" fillId="0" borderId="1" xfId="1" applyNumberFormat="1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2C2AC-39AE-4B1F-A569-8BD4B428FAEE}">
  <dimension ref="A1:D31"/>
  <sheetViews>
    <sheetView workbookViewId="0">
      <selection activeCell="G20" sqref="G20"/>
    </sheetView>
  </sheetViews>
  <sheetFormatPr defaultRowHeight="14.5" x14ac:dyDescent="0.35"/>
  <cols>
    <col min="2" max="2" width="27.7265625" bestFit="1" customWidth="1"/>
    <col min="3" max="3" width="34.08984375" bestFit="1" customWidth="1"/>
    <col min="4" max="4" width="31" bestFit="1" customWidth="1"/>
  </cols>
  <sheetData>
    <row r="1" spans="1:4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5">
      <c r="A2" s="1">
        <v>2021</v>
      </c>
      <c r="B2" s="2">
        <v>620</v>
      </c>
      <c r="C2" s="2">
        <v>445</v>
      </c>
      <c r="D2" s="3">
        <v>0.45</v>
      </c>
    </row>
    <row r="3" spans="1:4" x14ac:dyDescent="0.35">
      <c r="A3" s="1">
        <v>2022</v>
      </c>
      <c r="B3" s="2">
        <f>B2-(0.0681818*$B$2)</f>
        <v>577.72728400000005</v>
      </c>
      <c r="C3" s="2">
        <v>414.65909900000003</v>
      </c>
      <c r="D3" s="3">
        <f>D2+0.0375</f>
        <v>0.48749999999999999</v>
      </c>
    </row>
    <row r="4" spans="1:4" x14ac:dyDescent="0.35">
      <c r="A4" s="1">
        <v>2023</v>
      </c>
      <c r="B4" s="2">
        <f t="shared" ref="B4:B6" si="0">B3-(0.0681818*$B$2)</f>
        <v>535.45456800000011</v>
      </c>
      <c r="C4" s="2">
        <v>384.31819800000005</v>
      </c>
      <c r="D4" s="3">
        <f t="shared" ref="D4:D5" si="1">D3+0.0375</f>
        <v>0.52500000000000002</v>
      </c>
    </row>
    <row r="5" spans="1:4" x14ac:dyDescent="0.35">
      <c r="A5" s="1">
        <v>2024</v>
      </c>
      <c r="B5" s="2">
        <f t="shared" si="0"/>
        <v>493.18185200000011</v>
      </c>
      <c r="C5" s="2">
        <v>353.97729700000008</v>
      </c>
      <c r="D5" s="3">
        <f t="shared" si="1"/>
        <v>0.5625</v>
      </c>
    </row>
    <row r="6" spans="1:4" x14ac:dyDescent="0.35">
      <c r="A6" s="1">
        <v>2025</v>
      </c>
      <c r="B6" s="2">
        <f t="shared" si="0"/>
        <v>450.9091360000001</v>
      </c>
      <c r="C6" s="2">
        <v>323.6363960000001</v>
      </c>
      <c r="D6" s="3">
        <v>0.6</v>
      </c>
    </row>
    <row r="7" spans="1:4" x14ac:dyDescent="0.35">
      <c r="A7" s="1">
        <v>2026</v>
      </c>
      <c r="B7" s="2">
        <f>B6-($B$6*0.1)</f>
        <v>405.81822240000008</v>
      </c>
      <c r="C7" s="2">
        <v>291.27275640000011</v>
      </c>
      <c r="D7" s="3">
        <f>D6+0.04</f>
        <v>0.64</v>
      </c>
    </row>
    <row r="8" spans="1:4" x14ac:dyDescent="0.35">
      <c r="A8" s="1">
        <v>2027</v>
      </c>
      <c r="B8" s="2">
        <f t="shared" ref="B8:B11" si="2">B7-($B$6*0.1)</f>
        <v>360.72730880000006</v>
      </c>
      <c r="C8" s="2">
        <v>258.90911680000011</v>
      </c>
      <c r="D8" s="3">
        <f t="shared" ref="D8:D10" si="3">D7+0.04</f>
        <v>0.68</v>
      </c>
    </row>
    <row r="9" spans="1:4" x14ac:dyDescent="0.35">
      <c r="A9" s="1">
        <v>2028</v>
      </c>
      <c r="B9" s="2">
        <f t="shared" si="2"/>
        <v>315.63639520000004</v>
      </c>
      <c r="C9" s="2">
        <v>226.54547720000011</v>
      </c>
      <c r="D9" s="3">
        <f t="shared" si="3"/>
        <v>0.72000000000000008</v>
      </c>
    </row>
    <row r="10" spans="1:4" x14ac:dyDescent="0.35">
      <c r="A10" s="1">
        <v>2029</v>
      </c>
      <c r="B10" s="2">
        <f t="shared" si="2"/>
        <v>270.54548160000002</v>
      </c>
      <c r="C10" s="2">
        <v>194.18183760000011</v>
      </c>
      <c r="D10" s="3">
        <f t="shared" si="3"/>
        <v>0.76000000000000012</v>
      </c>
    </row>
    <row r="11" spans="1:4" x14ac:dyDescent="0.35">
      <c r="A11" s="1">
        <v>2030</v>
      </c>
      <c r="B11" s="2">
        <f t="shared" si="2"/>
        <v>225.45456799999999</v>
      </c>
      <c r="C11" s="2">
        <v>161.81819800000011</v>
      </c>
      <c r="D11" s="3">
        <v>0.8</v>
      </c>
    </row>
    <row r="12" spans="1:4" x14ac:dyDescent="0.35">
      <c r="A12" s="1">
        <v>2031</v>
      </c>
      <c r="B12" s="2">
        <f>B11-($B$11/20)</f>
        <v>214.18183959999999</v>
      </c>
      <c r="C12" s="2">
        <v>153.7272881000001</v>
      </c>
      <c r="D12" s="3">
        <f>D11+0.01</f>
        <v>0.81</v>
      </c>
    </row>
    <row r="13" spans="1:4" x14ac:dyDescent="0.35">
      <c r="A13" s="1">
        <v>2032</v>
      </c>
      <c r="B13" s="2">
        <f t="shared" ref="B13:B30" si="4">B12-($B$11/20)</f>
        <v>202.90911119999998</v>
      </c>
      <c r="C13" s="2">
        <v>145.63637820000008</v>
      </c>
      <c r="D13" s="3">
        <f t="shared" ref="D13:D30" si="5">D12+0.01</f>
        <v>0.82000000000000006</v>
      </c>
    </row>
    <row r="14" spans="1:4" x14ac:dyDescent="0.35">
      <c r="A14" s="1">
        <v>2033</v>
      </c>
      <c r="B14" s="2">
        <f t="shared" si="4"/>
        <v>191.63638279999998</v>
      </c>
      <c r="C14" s="2">
        <v>137.54546830000007</v>
      </c>
      <c r="D14" s="3">
        <f t="shared" si="5"/>
        <v>0.83000000000000007</v>
      </c>
    </row>
    <row r="15" spans="1:4" x14ac:dyDescent="0.35">
      <c r="A15" s="1">
        <v>2034</v>
      </c>
      <c r="B15" s="2">
        <f t="shared" si="4"/>
        <v>180.36365439999997</v>
      </c>
      <c r="C15" s="2">
        <v>129.45455840000005</v>
      </c>
      <c r="D15" s="3">
        <f t="shared" si="5"/>
        <v>0.84000000000000008</v>
      </c>
    </row>
    <row r="16" spans="1:4" x14ac:dyDescent="0.35">
      <c r="A16" s="1">
        <v>2035</v>
      </c>
      <c r="B16" s="2">
        <f t="shared" si="4"/>
        <v>169.09092599999997</v>
      </c>
      <c r="C16" s="2">
        <v>121.36364850000005</v>
      </c>
      <c r="D16" s="3">
        <f t="shared" si="5"/>
        <v>0.85000000000000009</v>
      </c>
    </row>
    <row r="17" spans="1:4" x14ac:dyDescent="0.35">
      <c r="A17" s="1">
        <v>2036</v>
      </c>
      <c r="B17" s="2">
        <f t="shared" si="4"/>
        <v>157.81819759999996</v>
      </c>
      <c r="C17" s="2">
        <v>113.27273860000005</v>
      </c>
      <c r="D17" s="3">
        <f t="shared" si="5"/>
        <v>0.8600000000000001</v>
      </c>
    </row>
    <row r="18" spans="1:4" x14ac:dyDescent="0.35">
      <c r="A18" s="1">
        <v>2037</v>
      </c>
      <c r="B18" s="2">
        <f t="shared" si="4"/>
        <v>146.54546919999996</v>
      </c>
      <c r="C18" s="2">
        <v>105.18182870000005</v>
      </c>
      <c r="D18" s="3">
        <f t="shared" si="5"/>
        <v>0.87000000000000011</v>
      </c>
    </row>
    <row r="19" spans="1:4" x14ac:dyDescent="0.35">
      <c r="A19" s="1">
        <v>2038</v>
      </c>
      <c r="B19" s="2">
        <f t="shared" si="4"/>
        <v>135.27274079999995</v>
      </c>
      <c r="C19" s="2">
        <v>97.090918800000054</v>
      </c>
      <c r="D19" s="3">
        <f t="shared" si="5"/>
        <v>0.88000000000000012</v>
      </c>
    </row>
    <row r="20" spans="1:4" x14ac:dyDescent="0.35">
      <c r="A20" s="1">
        <v>2039</v>
      </c>
      <c r="B20" s="2">
        <f t="shared" si="4"/>
        <v>124.00001239999995</v>
      </c>
      <c r="C20" s="2">
        <v>89.000008900000054</v>
      </c>
      <c r="D20" s="3">
        <f t="shared" si="5"/>
        <v>0.89000000000000012</v>
      </c>
    </row>
    <row r="21" spans="1:4" x14ac:dyDescent="0.35">
      <c r="A21" s="1">
        <v>2040</v>
      </c>
      <c r="B21" s="2">
        <f t="shared" si="4"/>
        <v>112.72728399999994</v>
      </c>
      <c r="C21" s="2">
        <v>80.909099000000055</v>
      </c>
      <c r="D21" s="3">
        <f t="shared" si="5"/>
        <v>0.90000000000000013</v>
      </c>
    </row>
    <row r="22" spans="1:4" x14ac:dyDescent="0.35">
      <c r="A22" s="1">
        <v>2041</v>
      </c>
      <c r="B22" s="2">
        <f t="shared" si="4"/>
        <v>101.45455559999994</v>
      </c>
      <c r="C22" s="2">
        <v>72.818189100000055</v>
      </c>
      <c r="D22" s="3">
        <f t="shared" si="5"/>
        <v>0.91000000000000014</v>
      </c>
    </row>
    <row r="23" spans="1:4" x14ac:dyDescent="0.35">
      <c r="A23" s="1">
        <v>2042</v>
      </c>
      <c r="B23" s="2">
        <f t="shared" si="4"/>
        <v>90.18182719999993</v>
      </c>
      <c r="C23" s="2">
        <v>64.727279200000055</v>
      </c>
      <c r="D23" s="3">
        <f t="shared" si="5"/>
        <v>0.92000000000000015</v>
      </c>
    </row>
    <row r="24" spans="1:4" x14ac:dyDescent="0.35">
      <c r="A24" s="1">
        <v>2043</v>
      </c>
      <c r="B24" s="2">
        <f t="shared" si="4"/>
        <v>78.909098799999924</v>
      </c>
      <c r="C24" s="2">
        <v>56.636369300000048</v>
      </c>
      <c r="D24" s="3">
        <f t="shared" si="5"/>
        <v>0.93000000000000016</v>
      </c>
    </row>
    <row r="25" spans="1:4" x14ac:dyDescent="0.35">
      <c r="A25" s="1">
        <v>2044</v>
      </c>
      <c r="B25" s="2">
        <f t="shared" si="4"/>
        <v>67.636370399999919</v>
      </c>
      <c r="C25" s="2">
        <v>48.545459400000041</v>
      </c>
      <c r="D25" s="3">
        <f t="shared" si="5"/>
        <v>0.94000000000000017</v>
      </c>
    </row>
    <row r="26" spans="1:4" x14ac:dyDescent="0.35">
      <c r="A26" s="1">
        <v>2045</v>
      </c>
      <c r="B26" s="2">
        <f t="shared" si="4"/>
        <v>56.363641999999921</v>
      </c>
      <c r="C26" s="2">
        <v>40.454549500000034</v>
      </c>
      <c r="D26" s="3">
        <f t="shared" si="5"/>
        <v>0.95000000000000018</v>
      </c>
    </row>
    <row r="27" spans="1:4" x14ac:dyDescent="0.35">
      <c r="A27" s="1">
        <v>2046</v>
      </c>
      <c r="B27" s="2">
        <f t="shared" si="4"/>
        <v>45.090913599999922</v>
      </c>
      <c r="C27" s="2">
        <v>32.363639600000027</v>
      </c>
      <c r="D27" s="3">
        <f t="shared" si="5"/>
        <v>0.96000000000000019</v>
      </c>
    </row>
    <row r="28" spans="1:4" x14ac:dyDescent="0.35">
      <c r="A28" s="1">
        <v>2047</v>
      </c>
      <c r="B28" s="2">
        <f t="shared" si="4"/>
        <v>33.818185199999924</v>
      </c>
      <c r="C28" s="2">
        <v>24.272729700000021</v>
      </c>
      <c r="D28" s="3">
        <f t="shared" si="5"/>
        <v>0.9700000000000002</v>
      </c>
    </row>
    <row r="29" spans="1:4" x14ac:dyDescent="0.35">
      <c r="A29" s="1">
        <v>2048</v>
      </c>
      <c r="B29" s="2">
        <f t="shared" si="4"/>
        <v>22.545456799999926</v>
      </c>
      <c r="C29" s="2">
        <v>16.181819800000014</v>
      </c>
      <c r="D29" s="3">
        <f t="shared" si="5"/>
        <v>0.9800000000000002</v>
      </c>
    </row>
    <row r="30" spans="1:4" x14ac:dyDescent="0.35">
      <c r="A30" s="1">
        <v>2049</v>
      </c>
      <c r="B30" s="2">
        <f t="shared" si="4"/>
        <v>11.272728399999925</v>
      </c>
      <c r="C30" s="2">
        <v>8.0909099000000086</v>
      </c>
      <c r="D30" s="3">
        <f t="shared" si="5"/>
        <v>0.99000000000000021</v>
      </c>
    </row>
    <row r="31" spans="1:4" x14ac:dyDescent="0.35">
      <c r="A31" s="1">
        <v>2050</v>
      </c>
      <c r="B31" s="2">
        <v>0</v>
      </c>
      <c r="C31" s="2">
        <v>0</v>
      </c>
      <c r="D31" s="3"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313D7-F72A-44E2-A288-894CE2E51CD3}">
  <dimension ref="A1:Q47"/>
  <sheetViews>
    <sheetView showGridLines="0" tabSelected="1" workbookViewId="0">
      <pane xSplit="3" topLeftCell="H1" activePane="topRight" state="frozen"/>
      <selection pane="topRight" activeCell="L4" sqref="L4"/>
    </sheetView>
  </sheetViews>
  <sheetFormatPr defaultRowHeight="14.5" x14ac:dyDescent="0.35"/>
  <cols>
    <col min="2" max="3" width="19.1796875" customWidth="1"/>
    <col min="4" max="16" width="15.6328125" customWidth="1"/>
  </cols>
  <sheetData>
    <row r="1" spans="1:16" x14ac:dyDescent="0.35">
      <c r="A1" s="28" t="s">
        <v>18</v>
      </c>
      <c r="B1" s="28"/>
      <c r="C1" s="28"/>
      <c r="D1" s="7">
        <v>1</v>
      </c>
      <c r="E1" s="7">
        <v>2</v>
      </c>
      <c r="F1" s="1">
        <v>3</v>
      </c>
      <c r="G1" s="1">
        <v>3</v>
      </c>
      <c r="H1" s="1">
        <v>3</v>
      </c>
      <c r="I1" s="7">
        <v>3</v>
      </c>
      <c r="J1" s="1">
        <v>4</v>
      </c>
      <c r="K1" s="1">
        <v>4</v>
      </c>
      <c r="L1" s="1">
        <v>4</v>
      </c>
      <c r="M1" s="1">
        <v>4</v>
      </c>
      <c r="N1" s="1">
        <v>4</v>
      </c>
      <c r="O1" s="1">
        <v>4</v>
      </c>
      <c r="P1" s="7">
        <v>4</v>
      </c>
    </row>
    <row r="2" spans="1:16" ht="67" customHeight="1" x14ac:dyDescent="0.35">
      <c r="A2" s="28" t="s">
        <v>17</v>
      </c>
      <c r="B2" s="28"/>
      <c r="C2" s="28"/>
      <c r="D2" s="5" t="s">
        <v>32</v>
      </c>
      <c r="E2" s="5" t="s">
        <v>33</v>
      </c>
      <c r="F2" s="4" t="s">
        <v>29</v>
      </c>
      <c r="G2" s="4" t="s">
        <v>30</v>
      </c>
      <c r="H2" s="4" t="s">
        <v>31</v>
      </c>
      <c r="I2" s="5" t="s">
        <v>35</v>
      </c>
      <c r="J2" s="4" t="s">
        <v>19</v>
      </c>
      <c r="K2" s="4" t="s">
        <v>20</v>
      </c>
      <c r="L2" s="4" t="s">
        <v>21</v>
      </c>
      <c r="M2" s="4" t="s">
        <v>22</v>
      </c>
      <c r="N2" s="4" t="s">
        <v>23</v>
      </c>
      <c r="O2" s="4" t="s">
        <v>34</v>
      </c>
      <c r="P2" s="5" t="s">
        <v>36</v>
      </c>
    </row>
    <row r="3" spans="1:16" x14ac:dyDescent="0.35">
      <c r="A3" s="28" t="s">
        <v>11</v>
      </c>
      <c r="B3" s="28"/>
      <c r="C3" s="28"/>
      <c r="D3" s="11">
        <v>6386231</v>
      </c>
      <c r="E3" s="11">
        <v>44202301</v>
      </c>
      <c r="F3" s="12">
        <v>100702</v>
      </c>
      <c r="G3" s="12">
        <v>22575</v>
      </c>
      <c r="H3" s="12">
        <v>36823</v>
      </c>
      <c r="I3" s="13">
        <f>SUM(F3:H3)</f>
        <v>160100</v>
      </c>
      <c r="J3" s="12">
        <v>1400000</v>
      </c>
      <c r="K3" s="12">
        <v>490000</v>
      </c>
      <c r="L3" s="12">
        <v>5000</v>
      </c>
      <c r="M3" s="12">
        <v>10000</v>
      </c>
      <c r="N3" s="12">
        <v>10000</v>
      </c>
      <c r="O3" s="12">
        <v>5925000</v>
      </c>
      <c r="P3" s="13">
        <f>SUM(J3:O3)</f>
        <v>7840000</v>
      </c>
    </row>
    <row r="4" spans="1:16" x14ac:dyDescent="0.35">
      <c r="A4" s="28" t="s">
        <v>4</v>
      </c>
      <c r="B4" s="28"/>
      <c r="C4" s="28"/>
      <c r="D4" s="14">
        <v>1646</v>
      </c>
      <c r="E4" s="14">
        <v>-761.2</v>
      </c>
      <c r="F4" s="15">
        <v>39</v>
      </c>
      <c r="G4" s="15">
        <v>31</v>
      </c>
      <c r="H4" s="15">
        <v>136</v>
      </c>
      <c r="I4" s="16">
        <f>SUM(F4:H4)</f>
        <v>206</v>
      </c>
      <c r="J4" s="15">
        <v>525</v>
      </c>
      <c r="K4" s="15">
        <v>32.6</v>
      </c>
      <c r="L4" s="15">
        <v>8.6</v>
      </c>
      <c r="M4" s="15">
        <v>10.7</v>
      </c>
      <c r="N4" s="15">
        <v>12.9</v>
      </c>
      <c r="O4" s="15">
        <v>271.86</v>
      </c>
      <c r="P4" s="16">
        <f>SUM(J4:O4)</f>
        <v>861.66000000000008</v>
      </c>
    </row>
    <row r="5" spans="1:16" x14ac:dyDescent="0.35">
      <c r="A5" s="28" t="s">
        <v>5</v>
      </c>
      <c r="B5" s="28"/>
      <c r="C5" s="28"/>
      <c r="D5" s="17">
        <v>0</v>
      </c>
      <c r="E5" s="17">
        <v>517019</v>
      </c>
      <c r="F5" s="18">
        <v>0</v>
      </c>
      <c r="G5" s="18">
        <v>15000</v>
      </c>
      <c r="H5" s="18">
        <v>13000</v>
      </c>
      <c r="I5" s="19">
        <f>SUM(F5:H5)</f>
        <v>28000</v>
      </c>
      <c r="J5" s="18">
        <v>53400</v>
      </c>
      <c r="K5" s="18">
        <v>5000</v>
      </c>
      <c r="L5" s="18">
        <v>1900</v>
      </c>
      <c r="M5" s="18">
        <v>2000</v>
      </c>
      <c r="N5" s="18">
        <v>1100</v>
      </c>
      <c r="O5" s="18">
        <v>19679</v>
      </c>
      <c r="P5" s="19">
        <f>SUM(J5:O5)</f>
        <v>83079</v>
      </c>
    </row>
    <row r="6" spans="1:16" x14ac:dyDescent="0.35">
      <c r="A6" s="28" t="s">
        <v>6</v>
      </c>
      <c r="B6" s="28"/>
      <c r="C6" s="28"/>
      <c r="D6" s="20">
        <v>25</v>
      </c>
      <c r="E6" s="20">
        <v>25</v>
      </c>
      <c r="F6" s="21">
        <v>20</v>
      </c>
      <c r="G6" s="21">
        <v>20</v>
      </c>
      <c r="H6" s="21">
        <v>25</v>
      </c>
      <c r="I6" s="19">
        <v>25</v>
      </c>
      <c r="J6" s="21">
        <v>20</v>
      </c>
      <c r="K6" s="21">
        <v>20</v>
      </c>
      <c r="L6" s="21">
        <v>20</v>
      </c>
      <c r="M6" s="21">
        <v>20</v>
      </c>
      <c r="N6" s="21">
        <v>20</v>
      </c>
      <c r="O6" s="21">
        <v>20</v>
      </c>
      <c r="P6" s="22">
        <v>20</v>
      </c>
    </row>
    <row r="7" spans="1:16" x14ac:dyDescent="0.35">
      <c r="A7" s="28" t="s">
        <v>7</v>
      </c>
      <c r="B7" s="28"/>
      <c r="C7" s="28"/>
      <c r="D7" s="20">
        <v>2027</v>
      </c>
      <c r="E7" s="20">
        <v>2027</v>
      </c>
      <c r="F7" s="21">
        <v>2026</v>
      </c>
      <c r="G7" s="21">
        <v>2026</v>
      </c>
      <c r="H7" s="21">
        <v>2026</v>
      </c>
      <c r="I7" s="23">
        <v>2026</v>
      </c>
      <c r="J7" s="21">
        <v>2026</v>
      </c>
      <c r="K7" s="21">
        <v>2026</v>
      </c>
      <c r="L7" s="21">
        <v>2026</v>
      </c>
      <c r="M7" s="21">
        <v>2026</v>
      </c>
      <c r="N7" s="21">
        <v>2026</v>
      </c>
      <c r="O7" s="21">
        <v>2026</v>
      </c>
      <c r="P7" s="22">
        <v>2026</v>
      </c>
    </row>
    <row r="8" spans="1:16" x14ac:dyDescent="0.35">
      <c r="A8" s="28" t="s">
        <v>8</v>
      </c>
      <c r="B8" s="28"/>
      <c r="C8" s="28"/>
      <c r="D8" s="22">
        <f>D7+D6-1</f>
        <v>2051</v>
      </c>
      <c r="E8" s="22">
        <f>E7+E6-1</f>
        <v>2051</v>
      </c>
      <c r="F8" s="24">
        <f>F7+F6-1</f>
        <v>2045</v>
      </c>
      <c r="G8" s="24">
        <f>G7+G6-1</f>
        <v>2045</v>
      </c>
      <c r="H8" s="24">
        <f>H7+H6-1</f>
        <v>2050</v>
      </c>
      <c r="I8" s="22">
        <f>I7+I6-1</f>
        <v>2050</v>
      </c>
      <c r="J8" s="24">
        <f>J7+J6-1</f>
        <v>2045</v>
      </c>
      <c r="K8" s="24">
        <f t="shared" ref="K8:N8" si="0">K7+K6-1</f>
        <v>2045</v>
      </c>
      <c r="L8" s="24">
        <f t="shared" si="0"/>
        <v>2045</v>
      </c>
      <c r="M8" s="24">
        <f t="shared" si="0"/>
        <v>2045</v>
      </c>
      <c r="N8" s="24">
        <f t="shared" si="0"/>
        <v>2045</v>
      </c>
      <c r="O8" s="24">
        <v>2045</v>
      </c>
      <c r="P8" s="22">
        <f>P7+P6-1</f>
        <v>2045</v>
      </c>
    </row>
    <row r="9" spans="1:16" x14ac:dyDescent="0.35">
      <c r="A9" s="28" t="s">
        <v>14</v>
      </c>
      <c r="B9" s="28"/>
      <c r="C9" s="28"/>
      <c r="D9" s="19">
        <f>D4*D6</f>
        <v>41150</v>
      </c>
      <c r="E9" s="19">
        <f>E4*E6</f>
        <v>-19030</v>
      </c>
      <c r="F9" s="25">
        <f>F4*F6</f>
        <v>780</v>
      </c>
      <c r="G9" s="25">
        <f>G4*G6</f>
        <v>620</v>
      </c>
      <c r="H9" s="25">
        <f>H4*H6</f>
        <v>3400</v>
      </c>
      <c r="I9" s="19">
        <f>I4*I6</f>
        <v>5150</v>
      </c>
      <c r="J9" s="25">
        <f>J4*J6</f>
        <v>10500</v>
      </c>
      <c r="K9" s="25">
        <f t="shared" ref="K9:N9" si="1">K4*K6</f>
        <v>652</v>
      </c>
      <c r="L9" s="25">
        <f t="shared" si="1"/>
        <v>172</v>
      </c>
      <c r="M9" s="25">
        <f t="shared" si="1"/>
        <v>214</v>
      </c>
      <c r="N9" s="25">
        <f t="shared" si="1"/>
        <v>258</v>
      </c>
      <c r="O9" s="25">
        <f>O4*O6</f>
        <v>5437.2000000000007</v>
      </c>
      <c r="P9" s="19">
        <f>SUM(J9:O9)</f>
        <v>17233.2</v>
      </c>
    </row>
    <row r="10" spans="1:16" x14ac:dyDescent="0.35">
      <c r="A10" s="28" t="s">
        <v>13</v>
      </c>
      <c r="B10" s="28"/>
      <c r="C10" s="28"/>
      <c r="D10" s="19">
        <f>D5*D6</f>
        <v>0</v>
      </c>
      <c r="E10" s="19">
        <f>E5*E6</f>
        <v>12925475</v>
      </c>
      <c r="F10" s="25">
        <f>F5*F6</f>
        <v>0</v>
      </c>
      <c r="G10" s="25">
        <f>G5*G6</f>
        <v>300000</v>
      </c>
      <c r="H10" s="25">
        <f>H5*H6</f>
        <v>325000</v>
      </c>
      <c r="I10" s="19">
        <f>I5*I6</f>
        <v>700000</v>
      </c>
      <c r="J10" s="25">
        <f>J5*J6</f>
        <v>1068000</v>
      </c>
      <c r="K10" s="25">
        <f t="shared" ref="K10:N10" si="2">K5*K6</f>
        <v>100000</v>
      </c>
      <c r="L10" s="25">
        <f t="shared" si="2"/>
        <v>38000</v>
      </c>
      <c r="M10" s="25">
        <f t="shared" si="2"/>
        <v>40000</v>
      </c>
      <c r="N10" s="25">
        <f t="shared" si="2"/>
        <v>22000</v>
      </c>
      <c r="O10" s="25">
        <f>O5*O6</f>
        <v>393580</v>
      </c>
      <c r="P10" s="19">
        <f>SUM(J10:N10)</f>
        <v>1268000</v>
      </c>
    </row>
    <row r="11" spans="1:16" x14ac:dyDescent="0.35">
      <c r="A11" s="28" t="s">
        <v>16</v>
      </c>
      <c r="B11" s="28"/>
      <c r="C11" s="28"/>
      <c r="D11" s="22" t="s">
        <v>25</v>
      </c>
      <c r="E11" s="22" t="s">
        <v>25</v>
      </c>
      <c r="F11" s="24" t="s">
        <v>25</v>
      </c>
      <c r="G11" s="24" t="s">
        <v>25</v>
      </c>
      <c r="H11" s="24" t="s">
        <v>25</v>
      </c>
      <c r="I11" s="22" t="s">
        <v>25</v>
      </c>
      <c r="J11" s="24" t="s">
        <v>24</v>
      </c>
      <c r="K11" s="24" t="s">
        <v>24</v>
      </c>
      <c r="L11" s="24" t="s">
        <v>24</v>
      </c>
      <c r="M11" s="24" t="s">
        <v>24</v>
      </c>
      <c r="N11" s="24" t="s">
        <v>24</v>
      </c>
      <c r="O11" s="24" t="s">
        <v>24</v>
      </c>
      <c r="P11" s="22" t="s">
        <v>24</v>
      </c>
    </row>
    <row r="12" spans="1:16" x14ac:dyDescent="0.35">
      <c r="A12" s="28" t="s">
        <v>9</v>
      </c>
      <c r="B12" s="28"/>
      <c r="C12" s="28"/>
      <c r="D12" s="16">
        <f>SUM(D22:D27)+((2030-D7+1)*D5*5.29/1000)</f>
        <v>1385.0343203216007</v>
      </c>
      <c r="E12" s="16">
        <f>SUM(E22:E27)+((2030-E7+1)*E5*5.29/1000)</f>
        <v>10299.606775948479</v>
      </c>
      <c r="F12" s="26">
        <f>SUM(F22:F27)+((2030-F7+1)*F5*5.29/1000)</f>
        <v>44.176368054000022</v>
      </c>
      <c r="G12" s="26">
        <f>SUM(G22:G27)+((2030-G7+1)*G5*5.29/1000)</f>
        <v>431.86454896600003</v>
      </c>
      <c r="H12" s="26">
        <f>SUM(H22:H27)+((2030-H7+1)*H5*5.29/1000)</f>
        <v>497.90092449600013</v>
      </c>
      <c r="I12" s="16">
        <f>SUM(F12:H12)</f>
        <v>973.94184151600018</v>
      </c>
      <c r="J12" s="26">
        <f>SUM(J22:J27)+((2030-J7+1)*J5*5.29/1000)</f>
        <v>2240.9755374000001</v>
      </c>
      <c r="K12" s="26">
        <f>SUM(K22:K27)+((2030-K7+1)*K5*5.29/1000)</f>
        <v>183.69873241760001</v>
      </c>
      <c r="L12" s="26">
        <f>SUM(L22:L27)+((2030-L7+1)*L5*5.29/1000)</f>
        <v>63.8273649936</v>
      </c>
      <c r="M12" s="26">
        <f>SUM(M22:M27)+((2030-M7+1)*M5*5.29/1000)</f>
        <v>69.786547143199996</v>
      </c>
      <c r="N12" s="26">
        <f>SUM(N22:N27)+((2030-N7+1)*N5*5.29/1000)</f>
        <v>49.453547490399998</v>
      </c>
      <c r="O12" s="26">
        <f>SUM(O22:O27)+((2030-O7+1)*O5*5.29/1000)</f>
        <v>949.55410199536004</v>
      </c>
      <c r="P12" s="16">
        <f>SUM(J12:O12)</f>
        <v>3557.2958314401603</v>
      </c>
    </row>
    <row r="13" spans="1:16" x14ac:dyDescent="0.35">
      <c r="A13" s="28" t="s">
        <v>10</v>
      </c>
      <c r="B13" s="28"/>
      <c r="C13" s="28"/>
      <c r="D13" s="16">
        <f>SUM(D22:D47)+IF(D8&gt;2049,((D8-D7+1)*D5*5.29/1000),(D6*D5*5.29/1000))</f>
        <v>3915.3854824476025</v>
      </c>
      <c r="E13" s="16">
        <f>SUM(E22:E47)+IF(E8&gt;2049,((E8-E7+1)*E5*5.29/1000),(E6*E5*5.29/1000))</f>
        <v>66565.07536893127</v>
      </c>
      <c r="F13" s="26">
        <f>SUM(F22:F47)+IF(F8&gt;2049,((F8-F7+1)*F5*5.29/1000),(F6*F5*5.29/1000))</f>
        <v>100.97455555200007</v>
      </c>
      <c r="G13" s="26">
        <f>SUM(G22:G47)+IF(G8&gt;2049,((G8-G7+1)*G5*5.29/1000),(G6*G5*5.29/1000))</f>
        <v>1667.261826208</v>
      </c>
      <c r="H13" s="26">
        <f>SUM(H22:H47)+IF(H8&gt;2049,((H8-H7+1)*H5*5.29/1000),(H6*H5*5.29/1000))</f>
        <v>2082.3700363120001</v>
      </c>
      <c r="I13" s="16">
        <f>SUM(F13:H13)</f>
        <v>3850.6064180720005</v>
      </c>
      <c r="J13" s="26">
        <f>SUM(J22:J47)+IF(J8&gt;2049,((J8-J7+1)*J5*5.29/1000),(J6*J5*5.29/1000))</f>
        <v>7543.5383712000003</v>
      </c>
      <c r="K13" s="26">
        <f>SUM(K22:K47)+IF(K8&gt;2049,((K8-K7+1)*K5*5.29/1000),(K6*K5*5.29/1000))</f>
        <v>646.59710266879995</v>
      </c>
      <c r="L13" s="26">
        <f>SUM(L22:L47)+IF(L8&gt;2049,((L8-L7+1)*L5*5.29/1000),(L6*L5*5.29/1000))</f>
        <v>232.0425485568</v>
      </c>
      <c r="M13" s="26">
        <f>SUM(M22:M47)+IF(M8&gt;2049,((M8-M7+1)*M5*5.29/1000),(M6*M5*5.29/1000))</f>
        <v>250.19782204159998</v>
      </c>
      <c r="N13" s="26">
        <f>SUM(N22:N47)+IF(N8&gt;2049,((N8-N7+1)*N5*5.29/1000),(N6*N5*5.29/1000))</f>
        <v>162.91382283519999</v>
      </c>
      <c r="O13" s="26">
        <f>SUM(O22:O47)+IF(O8&gt;2049,((O8-O7+1)*O5*5.29/1000),(O6*O5*5.29/1000))</f>
        <v>3062.71146170368</v>
      </c>
      <c r="P13" s="16">
        <f>SUM(J13:O13)</f>
        <v>11898.001129006081</v>
      </c>
    </row>
    <row r="14" spans="1:16" x14ac:dyDescent="0.35">
      <c r="A14" s="28" t="s">
        <v>12</v>
      </c>
      <c r="B14" s="28"/>
      <c r="C14" s="28"/>
      <c r="D14" s="29">
        <f>D3/D12</f>
        <v>4610.8828541643188</v>
      </c>
      <c r="E14" s="13">
        <f>E3/E12</f>
        <v>4291.649376675301</v>
      </c>
      <c r="F14" s="27">
        <f>F3/F12</f>
        <v>2279.5445718150604</v>
      </c>
      <c r="G14" s="27">
        <f>G3/G12</f>
        <v>52.273334437963541</v>
      </c>
      <c r="H14" s="27">
        <f>H3/H12</f>
        <v>73.956480473046028</v>
      </c>
      <c r="I14" s="13">
        <f>I3/I12</f>
        <v>164.38353213246751</v>
      </c>
      <c r="J14" s="27">
        <f>J3/J12</f>
        <v>624.72792613537069</v>
      </c>
      <c r="K14" s="27">
        <f>K3/K12</f>
        <v>2667.4108936478078</v>
      </c>
      <c r="L14" s="27">
        <f>L3/L12</f>
        <v>78.336306073442827</v>
      </c>
      <c r="M14" s="27">
        <f>M3/M12</f>
        <v>143.29409333693334</v>
      </c>
      <c r="N14" s="27">
        <f>N3/N12</f>
        <v>202.2099628331257</v>
      </c>
      <c r="O14" s="27">
        <f>O3/O12</f>
        <v>6239.7708435458399</v>
      </c>
      <c r="P14" s="13">
        <f>P3/P12</f>
        <v>2203.9212850132849</v>
      </c>
    </row>
    <row r="15" spans="1:16" x14ac:dyDescent="0.35">
      <c r="A15" s="28" t="s">
        <v>28</v>
      </c>
      <c r="B15" s="28"/>
      <c r="C15" s="28"/>
      <c r="D15" s="6">
        <f>D3/D13</f>
        <v>1631.0606014730922</v>
      </c>
      <c r="E15" s="6">
        <f>E3/E13</f>
        <v>664.04643508645495</v>
      </c>
      <c r="F15" s="8">
        <f>F3/F13</f>
        <v>997.30075016908881</v>
      </c>
      <c r="G15" s="8">
        <f>G3/G13</f>
        <v>13.540164865013617</v>
      </c>
      <c r="H15" s="8">
        <f>H3/H13</f>
        <v>17.683216411054254</v>
      </c>
      <c r="I15" s="6">
        <f>I3/I13</f>
        <v>41.577866605271517</v>
      </c>
      <c r="J15" s="8">
        <f>J3/J13</f>
        <v>185.58929922660323</v>
      </c>
      <c r="K15" s="8">
        <f>K3/K13</f>
        <v>757.81347917821995</v>
      </c>
      <c r="L15" s="8">
        <f>L3/L13</f>
        <v>21.547772299079394</v>
      </c>
      <c r="M15" s="8">
        <f>M3/M13</f>
        <v>39.968373499019975</v>
      </c>
      <c r="N15" s="8">
        <f>N3/N13</f>
        <v>61.382145639758129</v>
      </c>
      <c r="O15" s="8">
        <f>O3/O13</f>
        <v>1934.5602986394704</v>
      </c>
      <c r="P15" s="6">
        <f>P3/P13</f>
        <v>658.93421214147486</v>
      </c>
    </row>
    <row r="17" spans="1:16" ht="32.5" customHeight="1" x14ac:dyDescent="0.35">
      <c r="A17" s="1" t="s">
        <v>0</v>
      </c>
      <c r="B17" s="4" t="s">
        <v>15</v>
      </c>
      <c r="C17" s="4" t="s">
        <v>2</v>
      </c>
      <c r="D17" s="1" t="s">
        <v>26</v>
      </c>
      <c r="E17" s="1" t="s">
        <v>26</v>
      </c>
      <c r="F17" s="1" t="s">
        <v>26</v>
      </c>
      <c r="G17" s="1" t="s">
        <v>26</v>
      </c>
      <c r="H17" s="1" t="s">
        <v>26</v>
      </c>
      <c r="I17" s="1" t="s">
        <v>26</v>
      </c>
      <c r="J17" s="1" t="s">
        <v>26</v>
      </c>
      <c r="K17" s="1" t="s">
        <v>26</v>
      </c>
      <c r="L17" s="1" t="s">
        <v>26</v>
      </c>
      <c r="M17" s="1" t="s">
        <v>26</v>
      </c>
      <c r="N17" s="1" t="s">
        <v>26</v>
      </c>
      <c r="O17" s="1" t="s">
        <v>26</v>
      </c>
      <c r="P17" s="1" t="s">
        <v>26</v>
      </c>
    </row>
    <row r="18" spans="1:16" x14ac:dyDescent="0.35">
      <c r="A18" s="1">
        <v>2021</v>
      </c>
      <c r="B18" s="2">
        <v>620</v>
      </c>
      <c r="C18" s="2">
        <v>445</v>
      </c>
      <c r="D18" s="1">
        <f>IF($A18&gt;=$D$7,C18*$D$4/1000,0)</f>
        <v>0</v>
      </c>
      <c r="E18" s="1">
        <f>IF($A18&gt;=$E$7,C18*$E$4/1000,0)</f>
        <v>0</v>
      </c>
      <c r="F18" s="1">
        <f>IF($A18&gt;=$F$7,C18*$F$4/1000,0)</f>
        <v>0</v>
      </c>
      <c r="G18" s="1">
        <f>IF($A18&gt;=$G$7,C18*$G$4/1000,0)</f>
        <v>0</v>
      </c>
      <c r="H18" s="1">
        <f>IF($A18&gt;=$H$7,C18*$H$4/1000,0)</f>
        <v>0</v>
      </c>
      <c r="I18" s="1">
        <f>IF($A18&gt;=$I$7,C18*$I$4/1000,0)</f>
        <v>0</v>
      </c>
      <c r="J18" s="1">
        <f>IF($A18&gt;=$J$7,B18*$J$4/1000,0)</f>
        <v>0</v>
      </c>
      <c r="K18" s="1">
        <f>IF($A18&gt;=$K$7,B18*$K$4/1000,0)</f>
        <v>0</v>
      </c>
      <c r="L18" s="1">
        <f>IF($A18&gt;=$L$7,B18*$L$4/1000,0)</f>
        <v>0</v>
      </c>
      <c r="M18" s="1">
        <f>IF($A18&gt;=$M$7,B18*$M$4/1000,0)</f>
        <v>0</v>
      </c>
      <c r="N18" s="1">
        <f>IF($A18&gt;=$N$7,B18*$N$4/1000,0)</f>
        <v>0</v>
      </c>
      <c r="O18" s="1">
        <f>IF($A18&gt;=$O$7,B18*$O$4/1000,0)</f>
        <v>0</v>
      </c>
      <c r="P18" s="1">
        <f>IF($A18&gt;=$P$7,B18*$P$4/1000,0)</f>
        <v>0</v>
      </c>
    </row>
    <row r="19" spans="1:16" x14ac:dyDescent="0.35">
      <c r="A19" s="1">
        <v>2022</v>
      </c>
      <c r="B19" s="2">
        <f>B18-(0.0681818*$B$18)</f>
        <v>577.72728400000005</v>
      </c>
      <c r="C19" s="2">
        <v>414.65909900000003</v>
      </c>
      <c r="D19" s="1">
        <f>IF($A19&gt;=$D$7,C19*$D$4/1000,0)</f>
        <v>0</v>
      </c>
      <c r="E19" s="1">
        <f>IF($A19&gt;=$E$7,C19*$E$4/1000,0)</f>
        <v>0</v>
      </c>
      <c r="F19" s="1">
        <f>IF($A19&gt;=$F$7,C19*$F$4/1000,0)</f>
        <v>0</v>
      </c>
      <c r="G19" s="1">
        <f>IF($A19&gt;=$G$7,C19*$G$4/1000,0)</f>
        <v>0</v>
      </c>
      <c r="H19" s="1">
        <f>IF($A19&gt;=$H$7,C19*$H$4/1000,0)</f>
        <v>0</v>
      </c>
      <c r="I19" s="1">
        <f>IF($A19&gt;=$I$7,C19*$I$4/1000,0)</f>
        <v>0</v>
      </c>
      <c r="J19" s="1">
        <f>IF($A19&gt;=$J$7,B19*$J$4/1000,0)</f>
        <v>0</v>
      </c>
      <c r="K19" s="1">
        <f>IF($A19&gt;=$K$7,B19*$K$4/1000,0)</f>
        <v>0</v>
      </c>
      <c r="L19" s="1">
        <f>IF($A19&gt;=$L$7,B19*$L$4/1000,0)</f>
        <v>0</v>
      </c>
      <c r="M19" s="1">
        <f>IF($A19&gt;=$M$7,B19*$M$4/1000,0)</f>
        <v>0</v>
      </c>
      <c r="N19" s="1">
        <f>IF($A19&gt;=$N$7,B19*$N$4/1000,0)</f>
        <v>0</v>
      </c>
      <c r="O19" s="1">
        <v>0</v>
      </c>
      <c r="P19" s="1">
        <f>IF($A19&gt;=$P$7,B19*$P$4/1000,0)</f>
        <v>0</v>
      </c>
    </row>
    <row r="20" spans="1:16" x14ac:dyDescent="0.35">
      <c r="A20" s="1">
        <v>2023</v>
      </c>
      <c r="B20" s="2">
        <f>B19-(0.0681818*$B$18)</f>
        <v>535.45456800000011</v>
      </c>
      <c r="C20" s="2">
        <v>384.31819800000005</v>
      </c>
      <c r="D20" s="1">
        <f>IF($A20&gt;=$D$7,C20*$D$4/1000,0)</f>
        <v>0</v>
      </c>
      <c r="E20" s="1">
        <f>IF($A20&gt;=$E$7,C20*$E$4/1000,0)</f>
        <v>0</v>
      </c>
      <c r="F20" s="1">
        <f>IF($A20&gt;=$F$7,C20*$F$4/1000,0)</f>
        <v>0</v>
      </c>
      <c r="G20" s="1">
        <f>IF($A20&gt;=$G$7,C20*$G$4/1000,0)</f>
        <v>0</v>
      </c>
      <c r="H20" s="1">
        <f>IF($A20&gt;=$H$7,C20*$H$4/1000,0)</f>
        <v>0</v>
      </c>
      <c r="I20" s="1">
        <f>IF($A20&gt;=$I$7,C20*$I$4/1000,0)</f>
        <v>0</v>
      </c>
      <c r="J20" s="1">
        <f>IF($A20&gt;=$J$7,B20*$J$4/1000,0)</f>
        <v>0</v>
      </c>
      <c r="K20" s="1">
        <f>IF($A20&gt;=$K$7,B20*$K$4/1000,0)</f>
        <v>0</v>
      </c>
      <c r="L20" s="1">
        <f>IF($A20&gt;=$L$7,B20*$L$4/1000,0)</f>
        <v>0</v>
      </c>
      <c r="M20" s="1">
        <f>IF($A20&gt;=$M$7,B20*$M$4/1000,0)</f>
        <v>0</v>
      </c>
      <c r="N20" s="1">
        <f>IF($A20&gt;=$N$7,B20*$N$4/1000,0)</f>
        <v>0</v>
      </c>
      <c r="O20" s="1">
        <v>0</v>
      </c>
      <c r="P20" s="1">
        <f>IF($A20&gt;=$P$7,B20*$P$4/1000,0)</f>
        <v>0</v>
      </c>
    </row>
    <row r="21" spans="1:16" x14ac:dyDescent="0.35">
      <c r="A21" s="1">
        <v>2024</v>
      </c>
      <c r="B21" s="2">
        <f>B20-(0.0681818*$B$18)</f>
        <v>493.18185200000011</v>
      </c>
      <c r="C21" s="2">
        <v>353.97729700000008</v>
      </c>
      <c r="D21" s="1">
        <f>IF($A21&gt;=$D$7,C21*$D$4/1000,0)</f>
        <v>0</v>
      </c>
      <c r="E21" s="1">
        <f>IF($A21&gt;=$E$7,C21*$E$4/1000,0)</f>
        <v>0</v>
      </c>
      <c r="F21" s="1">
        <f>IF($A21&gt;=$F$7,C21*$F$4/1000,0)</f>
        <v>0</v>
      </c>
      <c r="G21" s="1">
        <f>IF($A21&gt;=$G$7,C21*$G$4/1000,0)</f>
        <v>0</v>
      </c>
      <c r="H21" s="1">
        <f>IF($A21&gt;=$H$7,C21*$H$4/1000,0)</f>
        <v>0</v>
      </c>
      <c r="I21" s="1">
        <f>IF($A21&gt;=$I$7,C21*$I$4/1000,0)</f>
        <v>0</v>
      </c>
      <c r="J21" s="1">
        <f>IF($A21&gt;=$J$7,B21*$J$4/1000,0)</f>
        <v>0</v>
      </c>
      <c r="K21" s="1">
        <f>IF($A21&gt;=$K$7,B21*$K$4/1000,0)</f>
        <v>0</v>
      </c>
      <c r="L21" s="1">
        <f>IF($A21&gt;=$L$7,B21*$L$4/1000,0)</f>
        <v>0</v>
      </c>
      <c r="M21" s="1">
        <f>IF($A21&gt;=$M$7,B21*$M$4/1000,0)</f>
        <v>0</v>
      </c>
      <c r="N21" s="1">
        <f>IF($A21&gt;=$N$7,B21*$N$4/1000,0)</f>
        <v>0</v>
      </c>
      <c r="O21" s="1">
        <v>0</v>
      </c>
      <c r="P21" s="1">
        <f>IF($A21&gt;=$P$7,B21*$P$4/1000,0)</f>
        <v>0</v>
      </c>
    </row>
    <row r="22" spans="1:16" x14ac:dyDescent="0.35">
      <c r="A22" s="1">
        <v>2025</v>
      </c>
      <c r="B22" s="2">
        <f>B21-(0.0681818*$B$18)</f>
        <v>450.9091360000001</v>
      </c>
      <c r="C22" s="2">
        <v>323.6363960000001</v>
      </c>
      <c r="D22" s="1">
        <f>IF($A22&gt;=$D$7,C22*$D$4/1000,0)</f>
        <v>0</v>
      </c>
      <c r="E22" s="1">
        <f>IF($A22&gt;=$E$7,C22*$E$4/1000,0)</f>
        <v>0</v>
      </c>
      <c r="F22" s="1">
        <f>IF($A22&gt;=$F$7,C22*$F$4/1000,0)</f>
        <v>0</v>
      </c>
      <c r="G22" s="1">
        <f>IF($A22&gt;=$G$7,C22*$G$4/1000,0)</f>
        <v>0</v>
      </c>
      <c r="H22" s="1">
        <f>IF($A22&gt;=$H$7,C22*$H$4/1000,0)</f>
        <v>0</v>
      </c>
      <c r="I22" s="1">
        <f>IF($A22&gt;=$I$7,C22*$I$4/1000,0)</f>
        <v>0</v>
      </c>
      <c r="J22" s="1">
        <f>IF($A22&gt;=$J$7,B22*$J$4/1000,0)</f>
        <v>0</v>
      </c>
      <c r="K22" s="1">
        <f>IF($A22&gt;=$K$7,B22*$K$4/1000,0)</f>
        <v>0</v>
      </c>
      <c r="L22" s="1">
        <f>IF($A22&gt;=$L$7,B22*$L$4/1000,0)</f>
        <v>0</v>
      </c>
      <c r="M22" s="1">
        <f>IF($A22&gt;=$M$7,B22*$M$4/1000,0)</f>
        <v>0</v>
      </c>
      <c r="N22" s="1">
        <f>IF($A22&gt;=$N$7,B22*$N$4/1000,0)</f>
        <v>0</v>
      </c>
      <c r="O22" s="1">
        <v>0</v>
      </c>
      <c r="P22" s="1">
        <f>IF($A22&gt;=$P$7,B22*$P$4/1000,0)</f>
        <v>0</v>
      </c>
    </row>
    <row r="23" spans="1:16" x14ac:dyDescent="0.35">
      <c r="A23" s="1">
        <v>2026</v>
      </c>
      <c r="B23" s="2">
        <f>B22-($B$22*0.1)</f>
        <v>405.81822240000008</v>
      </c>
      <c r="C23" s="2">
        <v>291.27275640000011</v>
      </c>
      <c r="D23" s="1">
        <f>IF($A23&gt;=$D$7,C23*$D$4/1000,0)</f>
        <v>0</v>
      </c>
      <c r="E23" s="1">
        <f>IF($A23&gt;=$E$7,C23*$E$4/1000,0)</f>
        <v>0</v>
      </c>
      <c r="F23" s="1">
        <f>IF($A23&gt;=$F$7,C23*$F$4/1000,0)</f>
        <v>11.359637499600005</v>
      </c>
      <c r="G23" s="1">
        <f>IF($A23&gt;=$G$7,C23*$G$4/1000,0)</f>
        <v>9.0294554484000038</v>
      </c>
      <c r="H23" s="1">
        <f>IF($A23&gt;=$H$7,C23*$H$4/1000,0)</f>
        <v>39.613094870400012</v>
      </c>
      <c r="I23" s="1">
        <f>IF($A23&gt;=$I$7,C23*$I$4/1000,0)</f>
        <v>60.002187818400024</v>
      </c>
      <c r="J23" s="1">
        <f>IF($A23&gt;=$J$7,B23*$J$4/1000,0)</f>
        <v>213.05456676000006</v>
      </c>
      <c r="K23" s="1">
        <f>IF($A23&gt;=$K$7,B23*$K$4/1000,0)</f>
        <v>13.229674050240003</v>
      </c>
      <c r="L23" s="1">
        <f>IF($A23&gt;=$L$7,B23*$L$4/1000,0)</f>
        <v>3.4900367126400007</v>
      </c>
      <c r="M23" s="1">
        <f>IF($A23&gt;=$M$7,B23*$M$4/1000,0)</f>
        <v>4.3422549796800007</v>
      </c>
      <c r="N23" s="1">
        <f>IF($A23&gt;=$N$7,B23*$N$4/1000,0)</f>
        <v>5.2350550689600013</v>
      </c>
      <c r="O23" s="1">
        <f>IF($A23&gt;=$O$7,B23*$O$4/1000,0)</f>
        <v>110.32574194166403</v>
      </c>
      <c r="P23" s="1">
        <f>IF($A23&gt;=$P$7,B23*$P$4/1000,0)</f>
        <v>349.67732951318408</v>
      </c>
    </row>
    <row r="24" spans="1:16" x14ac:dyDescent="0.35">
      <c r="A24" s="1">
        <v>2027</v>
      </c>
      <c r="B24" s="2">
        <f>B23-($B$22*0.1)</f>
        <v>360.72730880000006</v>
      </c>
      <c r="C24" s="2">
        <v>258.90911680000011</v>
      </c>
      <c r="D24" s="1">
        <f>IF($A24&gt;=$D$7,C24*$D$4/1000,0)</f>
        <v>426.16440625280018</v>
      </c>
      <c r="E24" s="1">
        <f>IF($A24&gt;=$E$7,C24*$E$4/1000,0)</f>
        <v>-197.08161970816008</v>
      </c>
      <c r="F24" s="1">
        <f>IF($A24&gt;=$F$7,C24*$F$4/1000,0)</f>
        <v>10.097455555200003</v>
      </c>
      <c r="G24" s="1">
        <f>IF($A24&gt;=$G$7,C24*$G$4/1000,0)</f>
        <v>8.0261826208000038</v>
      </c>
      <c r="H24" s="1">
        <f>IF($A24&gt;=$H$7,C24*$H$4/1000,0)</f>
        <v>35.211639884800014</v>
      </c>
      <c r="I24" s="1">
        <f>IF($A24&gt;=$I$7,C24*$I$4/1000,0)</f>
        <v>53.335278060800022</v>
      </c>
      <c r="J24" s="1">
        <f>IF($A24&gt;=$J$7,B24*$J$4/1000,0)</f>
        <v>189.38183712000003</v>
      </c>
      <c r="K24" s="1">
        <f>IF($A24&gt;=$K$7,B24*$K$4/1000,0)</f>
        <v>11.759710266880001</v>
      </c>
      <c r="L24" s="1">
        <f>IF($A24&gt;=$L$7,B24*$L$4/1000,0)</f>
        <v>3.10225485568</v>
      </c>
      <c r="M24" s="1">
        <f>IF($A24&gt;=$M$7,B24*$M$4/1000,0)</f>
        <v>3.8597822041600001</v>
      </c>
      <c r="N24" s="1">
        <f>IF($A24&gt;=$N$7,B24*$N$4/1000,0)</f>
        <v>4.6533822835200009</v>
      </c>
      <c r="O24" s="1">
        <f>IF($A24&gt;=$O$7,B24*$O$4/1000,0)</f>
        <v>98.06732617036802</v>
      </c>
      <c r="P24" s="1">
        <f>IF($A24&gt;=$P$7,B24*$P$4/1000,0)</f>
        <v>310.8242929006081</v>
      </c>
    </row>
    <row r="25" spans="1:16" x14ac:dyDescent="0.35">
      <c r="A25" s="1">
        <v>2028</v>
      </c>
      <c r="B25" s="2">
        <f>B24-($B$22*0.1)</f>
        <v>315.63639520000004</v>
      </c>
      <c r="C25" s="2">
        <v>226.54547720000011</v>
      </c>
      <c r="D25" s="1">
        <f>IF($A25&gt;=$D$7,C25*$D$4/1000,0)</f>
        <v>372.8938554712002</v>
      </c>
      <c r="E25" s="1">
        <f>IF($A25&gt;=$E$7,C25*$E$4/1000,0)</f>
        <v>-172.44641724464009</v>
      </c>
      <c r="F25" s="1">
        <f>IF($A25&gt;=$F$7,C25*$F$4/1000,0)</f>
        <v>8.8352736108000052</v>
      </c>
      <c r="G25" s="1">
        <f>IF($A25&gt;=$G$7,C25*$G$4/1000,0)</f>
        <v>7.0229097932000029</v>
      </c>
      <c r="H25" s="1">
        <f>IF($A25&gt;=$H$7,C25*$H$4/1000,0)</f>
        <v>30.810184899200017</v>
      </c>
      <c r="I25" s="1">
        <f>IF($A25&gt;=$I$7,C25*$I$4/1000,0)</f>
        <v>46.668368303200019</v>
      </c>
      <c r="J25" s="1">
        <f>IF($A25&gt;=$J$7,B25*$J$4/1000,0)</f>
        <v>165.70910748</v>
      </c>
      <c r="K25" s="1">
        <f>IF($A25&gt;=$K$7,B25*$K$4/1000,0)</f>
        <v>10.289746483520002</v>
      </c>
      <c r="L25" s="1">
        <f>IF($A25&gt;=$L$7,B25*$L$4/1000,0)</f>
        <v>2.7144729987200003</v>
      </c>
      <c r="M25" s="1">
        <f>IF($A25&gt;=$M$7,B25*$M$4/1000,0)</f>
        <v>3.3773094286400003</v>
      </c>
      <c r="N25" s="1">
        <f>IF($A25&gt;=$N$7,B25*$N$4/1000,0)</f>
        <v>4.0717094980800006</v>
      </c>
      <c r="O25" s="1">
        <f>IF($A25&gt;=$O$7,B25*$O$4/1000,0)</f>
        <v>85.808910399072019</v>
      </c>
      <c r="P25" s="1">
        <f>IF($A25&gt;=$P$7,B25*$P$4/1000,0)</f>
        <v>271.97125628803207</v>
      </c>
    </row>
    <row r="26" spans="1:16" x14ac:dyDescent="0.35">
      <c r="A26" s="1">
        <v>2029</v>
      </c>
      <c r="B26" s="2">
        <f>B25-($B$22*0.1)</f>
        <v>270.54548160000002</v>
      </c>
      <c r="C26" s="2">
        <v>194.18183760000011</v>
      </c>
      <c r="D26" s="1">
        <f>IF($A26&gt;=$D$7,C26*$D$4/1000,0)</f>
        <v>319.62330468960022</v>
      </c>
      <c r="E26" s="1">
        <f>IF($A26&gt;=$E$7,C26*$E$4/1000,0)</f>
        <v>-147.8112147811201</v>
      </c>
      <c r="F26" s="1">
        <f>IF($A26&gt;=$F$7,C26*$F$4/1000,0)</f>
        <v>7.5730916664000043</v>
      </c>
      <c r="G26" s="1">
        <f>IF($A26&gt;=$G$7,C26*$G$4/1000,0)</f>
        <v>6.0196369656000037</v>
      </c>
      <c r="H26" s="1">
        <f>IF($A26&gt;=$H$7,C26*$H$4/1000,0)</f>
        <v>26.408729913600016</v>
      </c>
      <c r="I26" s="1">
        <f>IF($A26&gt;=$I$7,C26*$I$4/1000,0)</f>
        <v>40.001458545600023</v>
      </c>
      <c r="J26" s="1">
        <f>IF($A26&gt;=$J$7,B26*$J$4/1000,0)</f>
        <v>142.03637784</v>
      </c>
      <c r="K26" s="1">
        <f>IF($A26&gt;=$K$7,B26*$K$4/1000,0)</f>
        <v>8.8197827001600011</v>
      </c>
      <c r="L26" s="1">
        <f>IF($A26&gt;=$L$7,B26*$L$4/1000,0)</f>
        <v>2.32669114176</v>
      </c>
      <c r="M26" s="1">
        <f>IF($A26&gt;=$M$7,B26*$M$4/1000,0)</f>
        <v>2.89483665312</v>
      </c>
      <c r="N26" s="1">
        <f>IF($A26&gt;=$N$7,B26*$N$4/1000,0)</f>
        <v>3.4900367126400003</v>
      </c>
      <c r="O26" s="1">
        <f>IF($A26&gt;=$O$7,B26*$O$4/1000,0)</f>
        <v>73.550494627776004</v>
      </c>
      <c r="P26" s="1">
        <f>IF($A26&gt;=$P$7,B26*$P$4/1000,0)</f>
        <v>233.11821967545603</v>
      </c>
    </row>
    <row r="27" spans="1:16" x14ac:dyDescent="0.35">
      <c r="A27" s="1">
        <v>2030</v>
      </c>
      <c r="B27" s="2">
        <f>B26-($B$22*0.1)</f>
        <v>225.45456799999999</v>
      </c>
      <c r="C27" s="2">
        <v>161.81819800000011</v>
      </c>
      <c r="D27" s="1">
        <f>IF($A27&gt;=$D$7,C27*$D$4/1000,0)</f>
        <v>266.35275390800018</v>
      </c>
      <c r="E27" s="1">
        <f>IF($A27&gt;=$E$7,C27*$E$4/1000,0)</f>
        <v>-123.1760123176001</v>
      </c>
      <c r="F27" s="1">
        <f>IF($A27&gt;=$F$7,C27*$F$4/1000,0)</f>
        <v>6.3109097220000043</v>
      </c>
      <c r="G27" s="1">
        <f>IF($A27&gt;=$G$7,C27*$G$4/1000,0)</f>
        <v>5.0163641380000037</v>
      </c>
      <c r="H27" s="1">
        <f>IF($A27&gt;=$H$7,C27*$H$4/1000,0)</f>
        <v>22.007274928000012</v>
      </c>
      <c r="I27" s="1">
        <f>IF($A27&gt;=$I$7,C27*$I$4/1000,0)</f>
        <v>33.334548788000021</v>
      </c>
      <c r="J27" s="1">
        <f>IF($A27&gt;=$J$7,B27*$J$4/1000,0)</f>
        <v>118.3636482</v>
      </c>
      <c r="K27" s="1">
        <f>IF($A27&gt;=$K$7,B27*$K$4/1000,0)</f>
        <v>7.3498189168000003</v>
      </c>
      <c r="L27" s="1">
        <f>IF($A27&gt;=$L$7,B27*$L$4/1000,0)</f>
        <v>1.9389092847999998</v>
      </c>
      <c r="M27" s="1">
        <f>IF($A27&gt;=$M$7,B27*$M$4/1000,0)</f>
        <v>2.4123638775999998</v>
      </c>
      <c r="N27" s="1">
        <f>IF($A27&gt;=$N$7,B27*$N$4/1000,0)</f>
        <v>2.9083639271999999</v>
      </c>
      <c r="O27" s="1">
        <f>IF($A27&gt;=$O$7,B27*$O$4/1000,0)</f>
        <v>61.292078856480003</v>
      </c>
      <c r="P27" s="1">
        <f>IF($A27&gt;=$P$7,B27*$P$4/1000,0)</f>
        <v>194.26518306288</v>
      </c>
    </row>
    <row r="28" spans="1:16" x14ac:dyDescent="0.35">
      <c r="A28" s="1">
        <v>2031</v>
      </c>
      <c r="B28" s="2">
        <f>B27-($B$27/20)</f>
        <v>214.18183959999999</v>
      </c>
      <c r="C28" s="2">
        <v>153.7272881000001</v>
      </c>
      <c r="D28" s="1">
        <f>IF($A28&gt;=$D$7,C28*$D$4/1000,0)</f>
        <v>253.03511621260014</v>
      </c>
      <c r="E28" s="1">
        <f>IF($A28&gt;=$E$7,C28*$E$4/1000,0)</f>
        <v>-117.01721170172009</v>
      </c>
      <c r="F28" s="1">
        <f>IF($A28&gt;=$F$7,C28*$F$4/1000,0)</f>
        <v>5.9953642359000039</v>
      </c>
      <c r="G28" s="1">
        <f>IF($A28&gt;=$G$7,C28*$G$4/1000,0)</f>
        <v>4.7655459311000028</v>
      </c>
      <c r="H28" s="1">
        <f>IF($A28&gt;=$H$7,C28*$H$4/1000,0)</f>
        <v>20.906911181600012</v>
      </c>
      <c r="I28" s="1">
        <f>IF($A28&gt;=$I$7,C28*$I$4/1000,0)</f>
        <v>31.667821348600022</v>
      </c>
      <c r="J28" s="1">
        <f>IF($A28&gt;=$J$7,B28*$J$4/1000,0)</f>
        <v>112.44546578999999</v>
      </c>
      <c r="K28" s="1">
        <f>IF($A28&gt;=$K$7,B28*$K$4/1000,0)</f>
        <v>6.9823279709600001</v>
      </c>
      <c r="L28" s="1">
        <f>IF($A28&gt;=$L$7,B28*$L$4/1000,0)</f>
        <v>1.84196382056</v>
      </c>
      <c r="M28" s="1">
        <f>IF($A28&gt;=$M$7,B28*$M$4/1000,0)</f>
        <v>2.2917456837199999</v>
      </c>
      <c r="N28" s="1">
        <f>IF($A28&gt;=$N$7,B28*$N$4/1000,0)</f>
        <v>2.7629457308400003</v>
      </c>
      <c r="O28" s="1">
        <f>IF($A28&gt;=$O$7,B28*$O$4/1000,0)</f>
        <v>58.227474913655996</v>
      </c>
      <c r="P28" s="1">
        <f>IF($A28&gt;=$P$7,B28*$P$4/1000,0)</f>
        <v>184.55192390973602</v>
      </c>
    </row>
    <row r="29" spans="1:16" x14ac:dyDescent="0.35">
      <c r="A29" s="1">
        <v>2032</v>
      </c>
      <c r="B29" s="2">
        <f>B28-($B$27/20)</f>
        <v>202.90911119999998</v>
      </c>
      <c r="C29" s="2">
        <v>145.63637820000008</v>
      </c>
      <c r="D29" s="1">
        <f>IF($A29&gt;=$D$7,C29*$D$4/1000,0)</f>
        <v>239.71747851720014</v>
      </c>
      <c r="E29" s="1">
        <f>IF($A29&gt;=$E$7,C29*$E$4/1000,0)</f>
        <v>-110.85841108584006</v>
      </c>
      <c r="F29" s="1">
        <f>IF($A29&gt;=$F$7,C29*$F$4/1000,0)</f>
        <v>5.6798187498000035</v>
      </c>
      <c r="G29" s="1">
        <f>IF($A29&gt;=$G$7,C29*$G$4/1000,0)</f>
        <v>4.5147277242000028</v>
      </c>
      <c r="H29" s="1">
        <f>IF($A29&gt;=$H$7,C29*$H$4/1000,0)</f>
        <v>19.806547435200009</v>
      </c>
      <c r="I29" s="1">
        <f>IF($A29&gt;=$I$7,C29*$I$4/1000,0)</f>
        <v>30.001093909200016</v>
      </c>
      <c r="J29" s="1">
        <f>IF($A29&gt;=$J$7,B29*$J$4/1000,0)</f>
        <v>106.52728338</v>
      </c>
      <c r="K29" s="1">
        <f>IF($A29&gt;=$K$7,B29*$K$4/1000,0)</f>
        <v>6.614837025119999</v>
      </c>
      <c r="L29" s="1">
        <f>IF($A29&gt;=$L$7,B29*$L$4/1000,0)</f>
        <v>1.7450183563199999</v>
      </c>
      <c r="M29" s="1">
        <f>IF($A29&gt;=$M$7,B29*$M$4/1000,0)</f>
        <v>2.1711274898399999</v>
      </c>
      <c r="N29" s="1">
        <f>IF($A29&gt;=$N$7,B29*$N$4/1000,0)</f>
        <v>2.6175275344799998</v>
      </c>
      <c r="O29" s="1">
        <f>IF($A29&gt;=$O$7,B29*$O$4/1000,0)</f>
        <v>55.162870970831996</v>
      </c>
      <c r="P29" s="1">
        <f>IF($A29&gt;=$P$7,B29*$P$4/1000,0)</f>
        <v>174.83866475659201</v>
      </c>
    </row>
    <row r="30" spans="1:16" x14ac:dyDescent="0.35">
      <c r="A30" s="1">
        <v>2033</v>
      </c>
      <c r="B30" s="2">
        <f>B29-($B$27/20)</f>
        <v>191.63638279999998</v>
      </c>
      <c r="C30" s="2">
        <v>137.54546830000007</v>
      </c>
      <c r="D30" s="1">
        <f>IF($A30&gt;=$D$7,C30*$D$4/1000,0)</f>
        <v>226.39984082180013</v>
      </c>
      <c r="E30" s="1">
        <f>IF($A30&gt;=$E$7,C30*$E$4/1000,0)</f>
        <v>-104.69961046996005</v>
      </c>
      <c r="F30" s="1">
        <f>IF($A30&gt;=$F$7,C30*$F$4/1000,0)</f>
        <v>5.364273263700003</v>
      </c>
      <c r="G30" s="1">
        <f>IF($A30&gt;=$G$7,C30*$G$4/1000,0)</f>
        <v>4.2639095173000019</v>
      </c>
      <c r="H30" s="1">
        <f>IF($A30&gt;=$H$7,C30*$H$4/1000,0)</f>
        <v>18.70618368880001</v>
      </c>
      <c r="I30" s="1">
        <f>IF($A30&gt;=$I$7,C30*$I$4/1000,0)</f>
        <v>28.334366469800013</v>
      </c>
      <c r="J30" s="1">
        <f>IF($A30&gt;=$J$7,B30*$J$4/1000,0)</f>
        <v>100.60910096999999</v>
      </c>
      <c r="K30" s="1">
        <f>IF($A30&gt;=$K$7,B30*$K$4/1000,0)</f>
        <v>6.2473460792799997</v>
      </c>
      <c r="L30" s="1">
        <f>IF($A30&gt;=$L$7,B30*$L$4/1000,0)</f>
        <v>1.6480728920799999</v>
      </c>
      <c r="M30" s="1">
        <f>IF($A30&gt;=$M$7,B30*$M$4/1000,0)</f>
        <v>2.0505092959599995</v>
      </c>
      <c r="N30" s="1">
        <f>IF($A30&gt;=$N$7,B30*$N$4/1000,0)</f>
        <v>2.4721093381199997</v>
      </c>
      <c r="O30" s="1">
        <f>IF($A30&gt;=$O$7,B30*$O$4/1000,0)</f>
        <v>52.098267028007996</v>
      </c>
      <c r="P30" s="1">
        <f>IF($A30&gt;=$P$7,B30*$P$4/1000,0)</f>
        <v>165.12540560344797</v>
      </c>
    </row>
    <row r="31" spans="1:16" x14ac:dyDescent="0.35">
      <c r="A31" s="1">
        <v>2034</v>
      </c>
      <c r="B31" s="2">
        <f>B30-($B$27/20)</f>
        <v>180.36365439999997</v>
      </c>
      <c r="C31" s="2">
        <v>129.45455840000005</v>
      </c>
      <c r="D31" s="1">
        <f>IF($A31&gt;=$D$7,C31*$D$4/1000,0)</f>
        <v>213.08220312640009</v>
      </c>
      <c r="E31" s="1">
        <f>IF($A31&gt;=$E$7,C31*$E$4/1000,0)</f>
        <v>-98.540809854080038</v>
      </c>
      <c r="F31" s="1">
        <f>IF($A31&gt;=$F$7,C31*$F$4/1000,0)</f>
        <v>5.0487277776000017</v>
      </c>
      <c r="G31" s="1">
        <f>IF($A31&gt;=$G$7,C31*$G$4/1000,0)</f>
        <v>4.0130913104000019</v>
      </c>
      <c r="H31" s="1">
        <f>IF($A31&gt;=$H$7,C31*$H$4/1000,0)</f>
        <v>17.605819942400007</v>
      </c>
      <c r="I31" s="1">
        <f>IF($A31&gt;=$I$7,C31*$I$4/1000,0)</f>
        <v>26.667639030400011</v>
      </c>
      <c r="J31" s="1">
        <f>IF($A31&gt;=$J$7,B31*$J$4/1000,0)</f>
        <v>94.690918559999986</v>
      </c>
      <c r="K31" s="1">
        <f>IF($A31&gt;=$K$7,B31*$K$4/1000,0)</f>
        <v>5.8798551334399987</v>
      </c>
      <c r="L31" s="1">
        <f>IF($A31&gt;=$L$7,B31*$L$4/1000,0)</f>
        <v>1.5511274278399996</v>
      </c>
      <c r="M31" s="1">
        <f>IF($A31&gt;=$M$7,B31*$M$4/1000,0)</f>
        <v>1.9298911020799996</v>
      </c>
      <c r="N31" s="1">
        <f>IF($A31&gt;=$N$7,B31*$N$4/1000,0)</f>
        <v>2.32669114176</v>
      </c>
      <c r="O31" s="1">
        <f>IF($A31&gt;=$O$7,B31*$O$4/1000,0)</f>
        <v>49.033663085183996</v>
      </c>
      <c r="P31" s="1">
        <f>IF($A31&gt;=$P$7,B31*$P$4/1000,0)</f>
        <v>155.41214645030399</v>
      </c>
    </row>
    <row r="32" spans="1:16" x14ac:dyDescent="0.35">
      <c r="A32" s="1">
        <v>2035</v>
      </c>
      <c r="B32" s="2">
        <f>B31-($B$27/20)</f>
        <v>169.09092599999997</v>
      </c>
      <c r="C32" s="2">
        <v>121.36364850000005</v>
      </c>
      <c r="D32" s="1">
        <f>IF($A32&gt;=$D$7,C32*$D$4/1000,0)</f>
        <v>199.76456543100008</v>
      </c>
      <c r="E32" s="1">
        <f>IF($A32&gt;=$E$7,C32*$E$4/1000,0)</f>
        <v>-92.382009238200041</v>
      </c>
      <c r="F32" s="1">
        <f>IF($A32&gt;=$F$7,C32*$F$4/1000,0)</f>
        <v>4.7331822915000021</v>
      </c>
      <c r="G32" s="1">
        <f>IF($A32&gt;=$G$7,C32*$G$4/1000,0)</f>
        <v>3.7622731035000014</v>
      </c>
      <c r="H32" s="1">
        <f>IF($A32&gt;=$H$7,C32*$H$4/1000,0)</f>
        <v>16.505456196000008</v>
      </c>
      <c r="I32" s="1">
        <f>IF($A32&gt;=$I$7,C32*$I$4/1000,0)</f>
        <v>25.000911591000012</v>
      </c>
      <c r="J32" s="1">
        <f>IF($A32&gt;=$J$7,B32*$J$4/1000,0)</f>
        <v>88.772736149999986</v>
      </c>
      <c r="K32" s="1">
        <f>IF($A32&gt;=$K$7,B32*$K$4/1000,0)</f>
        <v>5.5123641875999994</v>
      </c>
      <c r="L32" s="1">
        <f>IF($A32&gt;=$L$7,B32*$L$4/1000,0)</f>
        <v>1.4541819635999995</v>
      </c>
      <c r="M32" s="1">
        <f>IF($A32&gt;=$M$7,B32*$M$4/1000,0)</f>
        <v>1.8092729081999996</v>
      </c>
      <c r="N32" s="1">
        <f>IF($A32&gt;=$N$7,B32*$N$4/1000,0)</f>
        <v>2.1812729453999995</v>
      </c>
      <c r="O32">
        <f>IF($A32&gt;=$O$7,B32*$O$4/1000,0)</f>
        <v>45.969059142359988</v>
      </c>
      <c r="P32" s="1">
        <f>IF($A32&gt;=$P$7,B32*$P$4/1000,0)</f>
        <v>145.69888729715998</v>
      </c>
    </row>
    <row r="33" spans="1:17" x14ac:dyDescent="0.35">
      <c r="A33" s="1">
        <v>2036</v>
      </c>
      <c r="B33" s="2">
        <f>B32-($B$27/20)</f>
        <v>157.81819759999996</v>
      </c>
      <c r="C33" s="2">
        <v>113.27273860000005</v>
      </c>
      <c r="D33" s="1">
        <f>IF($A33&gt;=$D$7,C33*$D$4/1000,0)</f>
        <v>186.4469277356001</v>
      </c>
      <c r="E33" s="1">
        <f>IF($A33&gt;=$E$7,C33*$E$4/1000,0)</f>
        <v>-86.223208622320044</v>
      </c>
      <c r="F33" s="1">
        <f>IF($A33&gt;=$F$7,C33*$F$4/1000,0)</f>
        <v>4.4176368054000026</v>
      </c>
      <c r="G33" s="1">
        <f>IF($A33&gt;=$G$7,C33*$G$4/1000,0)</f>
        <v>3.5114548966000014</v>
      </c>
      <c r="H33" s="1">
        <f>IF($A33&gt;=$H$7,C33*$H$4/1000,0)</f>
        <v>15.405092449600009</v>
      </c>
      <c r="I33" s="1">
        <f>IF($A33&gt;=$I$7,C33*$I$4/1000,0)</f>
        <v>23.334184151600009</v>
      </c>
      <c r="J33" s="1">
        <f>IF($A33&gt;=$J$7,B33*$J$4/1000,0)</f>
        <v>82.854553739999972</v>
      </c>
      <c r="K33" s="1">
        <f>IF($A33&gt;=$K$7,B33*$K$4/1000,0)</f>
        <v>5.1448732417599983</v>
      </c>
      <c r="L33" s="1">
        <f>IF($A33&gt;=$L$7,B33*$L$4/1000,0)</f>
        <v>1.3572364993599997</v>
      </c>
      <c r="M33" s="1">
        <f>IF($A33&gt;=$M$7,B33*$M$4/1000,0)</f>
        <v>1.6886547143199997</v>
      </c>
      <c r="N33" s="1">
        <f>IF($A33&gt;=$N$7,B33*$N$4/1000,0)</f>
        <v>2.0358547490399999</v>
      </c>
      <c r="O33" s="1">
        <f>IF($A33&gt;=$O$7,B33*$O$4/1000,0)</f>
        <v>42.904455199535995</v>
      </c>
      <c r="P33" s="1">
        <f>IF($A33&gt;=$P$7,B33*$P$4/1000,0)</f>
        <v>135.985628144016</v>
      </c>
    </row>
    <row r="34" spans="1:17" x14ac:dyDescent="0.35">
      <c r="A34" s="1">
        <v>2037</v>
      </c>
      <c r="B34" s="2">
        <f>B33-($B$27/20)</f>
        <v>146.54546919999996</v>
      </c>
      <c r="C34" s="2">
        <v>105.18182870000005</v>
      </c>
      <c r="D34" s="1">
        <f>IF($A34&gt;=$D$7,C34*$D$4/1000,0)</f>
        <v>173.12929004020009</v>
      </c>
      <c r="E34" s="1">
        <f>IF($A34&gt;=$E$7,C34*$E$4/1000,0)</f>
        <v>-80.064408006440047</v>
      </c>
      <c r="F34" s="1">
        <f>IF($A34&gt;=$F$7,C34*$F$4/1000,0)</f>
        <v>4.1020913193000021</v>
      </c>
      <c r="G34" s="1">
        <f>IF($A34&gt;=$G$7,C34*$G$4/1000,0)</f>
        <v>3.2606366897000014</v>
      </c>
      <c r="H34" s="1">
        <f>IF($A34&gt;=$H$7,C34*$H$4/1000,0)</f>
        <v>14.304728703200007</v>
      </c>
      <c r="I34" s="1">
        <f>IF($A34&gt;=$I$7,C34*$I$4/1000,0)</f>
        <v>21.667456712200011</v>
      </c>
      <c r="J34" s="1">
        <f>IF($A34&gt;=$J$7,B34*$J$4/1000,0)</f>
        <v>76.936371329999986</v>
      </c>
      <c r="K34" s="1">
        <f>IF($A34&gt;=$K$7,B34*$K$4/1000,0)</f>
        <v>4.777382295919999</v>
      </c>
      <c r="L34" s="1">
        <f>IF($A34&gt;=$L$7,B34*$L$4/1000,0)</f>
        <v>1.2602910351199996</v>
      </c>
      <c r="M34" s="1">
        <f>IF($A34&gt;=$M$7,B34*$M$4/1000,0)</f>
        <v>1.5680365204399993</v>
      </c>
      <c r="N34" s="1">
        <f>IF($A34&gt;=$N$7,B34*$N$4/1000,0)</f>
        <v>1.8904365526799995</v>
      </c>
      <c r="O34" s="1">
        <f>IF($A34&gt;=$O$7,B34*$O$4/1000,0)</f>
        <v>39.839851256711988</v>
      </c>
      <c r="P34" s="1">
        <f>IF($A34&gt;=$P$7,B34*$P$4/1000,0)</f>
        <v>126.27236899087197</v>
      </c>
    </row>
    <row r="35" spans="1:17" x14ac:dyDescent="0.35">
      <c r="A35" s="1">
        <v>2038</v>
      </c>
      <c r="B35" s="2">
        <f>B34-($B$27/20)</f>
        <v>135.27274079999995</v>
      </c>
      <c r="C35" s="2">
        <v>97.090918800000054</v>
      </c>
      <c r="D35" s="1">
        <f>IF($A35&gt;=$D$7,C35*$D$4/1000,0)</f>
        <v>159.81165234480011</v>
      </c>
      <c r="E35" s="1">
        <f>IF($A35&gt;=$E$7,C35*$E$4/1000,0)</f>
        <v>-73.90560739056005</v>
      </c>
      <c r="F35" s="1">
        <f>IF($A35&gt;=$F$7,C35*$F$4/1000,0)</f>
        <v>3.7865458332000022</v>
      </c>
      <c r="G35" s="1">
        <f>IF($A35&gt;=$G$7,C35*$G$4/1000,0)</f>
        <v>3.0098184828000019</v>
      </c>
      <c r="H35" s="1">
        <f>IF($A35&gt;=$H$7,C35*$H$4/1000,0)</f>
        <v>13.204364956800008</v>
      </c>
      <c r="I35" s="1">
        <f>IF($A35&gt;=$I$7,C35*$I$4/1000,0)</f>
        <v>20.000729272800012</v>
      </c>
      <c r="J35" s="1">
        <f>IF($A35&gt;=$J$7,B35*$J$4/1000,0)</f>
        <v>71.018188919999972</v>
      </c>
      <c r="K35" s="1">
        <f>IF($A35&gt;=$K$7,B35*$K$4/1000,0)</f>
        <v>4.4098913500799988</v>
      </c>
      <c r="L35" s="1">
        <f>IF($A35&gt;=$L$7,B35*$L$4/1000,0)</f>
        <v>1.1633455708799996</v>
      </c>
      <c r="M35" s="1">
        <f>IF($A35&gt;=$M$7,B35*$M$4/1000,0)</f>
        <v>1.4474183265599994</v>
      </c>
      <c r="N35" s="1">
        <f>IF($A35&gt;=$N$7,B35*$N$4/1000,0)</f>
        <v>1.7450183563199995</v>
      </c>
      <c r="O35" s="1">
        <f>IF($A35&gt;=$O$7,B35*$O$4/1000,0)</f>
        <v>36.775247313887988</v>
      </c>
      <c r="P35" s="1">
        <f>IF($A35&gt;=$P$7,B35*$P$4/1000,0)</f>
        <v>116.55910983772797</v>
      </c>
    </row>
    <row r="36" spans="1:17" x14ac:dyDescent="0.35">
      <c r="A36" s="1">
        <v>2039</v>
      </c>
      <c r="B36" s="2">
        <f>B35-($B$27/20)</f>
        <v>124.00001239999995</v>
      </c>
      <c r="C36" s="2">
        <v>89.000008900000054</v>
      </c>
      <c r="D36" s="1">
        <f>IF($A36&gt;=$D$7,C36*$D$4/1000,0)</f>
        <v>146.49401464940007</v>
      </c>
      <c r="E36" s="1">
        <f>IF($A36&gt;=$E$7,C36*$E$4/1000,0)</f>
        <v>-67.746806774680053</v>
      </c>
      <c r="F36" s="1">
        <f>IF($A36&gt;=$F$7,C36*$F$4/1000,0)</f>
        <v>3.4710003471000022</v>
      </c>
      <c r="G36" s="1">
        <f>IF($A36&gt;=$G$7,C36*$G$4/1000,0)</f>
        <v>2.7590002759000019</v>
      </c>
      <c r="H36" s="1">
        <f>IF($A36&gt;=$H$7,C36*$H$4/1000,0)</f>
        <v>12.104001210400007</v>
      </c>
      <c r="I36" s="1">
        <f>IF($A36&gt;=$I$7,C36*$I$4/1000,0)</f>
        <v>18.334001833400013</v>
      </c>
      <c r="J36" s="1">
        <f>IF($A36&gt;=$J$7,B36*$J$4/1000,0)</f>
        <v>65.100006509999972</v>
      </c>
      <c r="K36" s="1">
        <f>IF($A36&gt;=$K$7,B36*$K$4/1000,0)</f>
        <v>4.0424004042399986</v>
      </c>
      <c r="L36" s="1">
        <f>IF($A36&gt;=$L$7,B36*$L$4/1000,0)</f>
        <v>1.0664001066399995</v>
      </c>
      <c r="M36" s="1">
        <f>IF($A36&gt;=$M$7,B36*$M$4/1000,0)</f>
        <v>1.3268001326799992</v>
      </c>
      <c r="N36" s="1">
        <f>IF($A36&gt;=$N$7,B36*$N$4/1000,0)</f>
        <v>1.5996001599599992</v>
      </c>
      <c r="O36" s="1">
        <f>IF($A36&gt;=$O$7,B36*$O$4/1000,0)</f>
        <v>33.710643371063988</v>
      </c>
      <c r="P36" s="1">
        <f>IF($A36&gt;=$P$7,B36*$P$4/1000,0)</f>
        <v>106.84585068458397</v>
      </c>
    </row>
    <row r="37" spans="1:17" x14ac:dyDescent="0.35">
      <c r="A37" s="9">
        <v>2040</v>
      </c>
      <c r="B37" s="10">
        <f>B36-($B$27/20)</f>
        <v>112.72728399999994</v>
      </c>
      <c r="C37" s="10">
        <v>80.909099000000055</v>
      </c>
      <c r="D37" s="9">
        <f>IF($A37&lt;=$D$8,C37*$D$4/1000,0)</f>
        <v>133.17637695400009</v>
      </c>
      <c r="E37" s="9">
        <f>IF($A37&lt;=$E$8,C37*$E$4/1000,0)</f>
        <v>-61.588006158800049</v>
      </c>
      <c r="F37" s="9">
        <f>IF($A37&lt;=$F$8,C37*$F$4/1000,0)</f>
        <v>3.1554548610000022</v>
      </c>
      <c r="G37" s="9">
        <f>IF($A37&lt;=$G$8,C37*$G4/1000,0)</f>
        <v>2.5081820690000018</v>
      </c>
      <c r="H37" s="9">
        <f>IF($A37&lt;=$H$8,C37*$H$4/1000,0)</f>
        <v>11.003637464000006</v>
      </c>
      <c r="I37" s="9">
        <f>IF($A37&lt;=$I$8,C37*$I$4/1000,0)</f>
        <v>16.66727439400001</v>
      </c>
      <c r="J37" s="9">
        <f>IF($A37&lt;=$J$8,B37*$J$4/1000,0)</f>
        <v>59.181824099999972</v>
      </c>
      <c r="K37" s="9">
        <f>IF($A37&lt;=$K$8,B37*$K$4/1000,0)</f>
        <v>3.6749094583999979</v>
      </c>
      <c r="L37" s="9">
        <f>IF($A37&lt;=$L$8,B37*$L$4/1000,0)</f>
        <v>0.96945464239999946</v>
      </c>
      <c r="M37" s="9">
        <f>IF($A37&lt;=$M$8,B37*$M$4/1000,0)</f>
        <v>1.2061819387999992</v>
      </c>
      <c r="N37" s="9">
        <f>IF($A37&lt;=$N$8,B37*$N$4/1000,0)</f>
        <v>1.4541819635999993</v>
      </c>
      <c r="O37" s="9">
        <f>IF($A37&lt;=$O$8,B37*$O$4/1000,0)</f>
        <v>30.646039428239988</v>
      </c>
      <c r="P37" s="9">
        <f>IF($A37&lt;=$P$8,B37*$P$4/1000,0)</f>
        <v>97.132591531439957</v>
      </c>
      <c r="Q37" t="s">
        <v>27</v>
      </c>
    </row>
    <row r="38" spans="1:17" x14ac:dyDescent="0.35">
      <c r="A38" s="1">
        <v>2041</v>
      </c>
      <c r="B38" s="2">
        <f>B37-($B$27/20)</f>
        <v>101.45455559999994</v>
      </c>
      <c r="C38" s="2">
        <v>72.818189100000055</v>
      </c>
      <c r="D38" s="1">
        <f>IF($A38&lt;=$D$8,C38*$D$4/1000,0)</f>
        <v>119.8587392586001</v>
      </c>
      <c r="E38" s="1">
        <f>IF($A38&lt;=$E$8,C38*$E$4/1000,0)</f>
        <v>-55.429205542920052</v>
      </c>
      <c r="F38" s="1">
        <f>IF($A38&lt;=$F$8,C38*$F$4/1000,0)</f>
        <v>2.8399093749000022</v>
      </c>
      <c r="G38" s="1">
        <f>IF(A38&lt;=$G$8,C38*$G$4/1000,0)</f>
        <v>2.2573638621000018</v>
      </c>
      <c r="H38" s="1">
        <f>IF($A38&lt;=$H$8,C38*$H$4/1000,0)</f>
        <v>9.9032737176000083</v>
      </c>
      <c r="I38" s="1">
        <f>IF($A38&lt;=$I$8,C38*$I$4/1000,0)</f>
        <v>15.000546954600011</v>
      </c>
      <c r="J38" s="1">
        <f>IF($A38&lt;=$J$8,B38*$J$4/1000,0)</f>
        <v>53.263641689999965</v>
      </c>
      <c r="K38" s="1">
        <f>IF($A38&lt;=$K$8,B38*$K$4/1000,0)</f>
        <v>3.3074185125599977</v>
      </c>
      <c r="L38" s="1">
        <f>IF($A38&lt;=$L$8,B38*$L$4/1000,0)</f>
        <v>0.8725091781599994</v>
      </c>
      <c r="M38" s="1">
        <f>IF($A38&lt;=$M$8,B38*$M$4/1000,0)</f>
        <v>1.0855637449199991</v>
      </c>
      <c r="N38" s="1">
        <f>IF($A38&lt;=$N$8,B38*$N$4/1000,0)</f>
        <v>1.3087637672399992</v>
      </c>
      <c r="O38" s="1">
        <f>IF($A38&lt;=$O$8,B38*$O$4/1000,0)</f>
        <v>27.581435485415984</v>
      </c>
      <c r="P38" s="1">
        <f>IF($A38&lt;=$P$8,B38*$P$4/1000,0)</f>
        <v>87.419332378295948</v>
      </c>
    </row>
    <row r="39" spans="1:17" x14ac:dyDescent="0.35">
      <c r="A39" s="1">
        <v>2042</v>
      </c>
      <c r="B39" s="2">
        <f>B38-($B$27/20)</f>
        <v>90.18182719999993</v>
      </c>
      <c r="C39" s="2">
        <v>64.727279200000055</v>
      </c>
      <c r="D39" s="1">
        <f>IF($A39&lt;=$D$8,C39*$D$4/1000,0)</f>
        <v>106.54110156320009</v>
      </c>
      <c r="E39" s="1">
        <f>IF($A39&lt;=$E$8,C39*$E$4/1000,0)</f>
        <v>-49.27040492704004</v>
      </c>
      <c r="F39" s="1">
        <f>IF($A39&lt;=$F$8,C39*$F$4/1000,0)</f>
        <v>2.5243638888000022</v>
      </c>
      <c r="G39" s="1">
        <f>IF(A39&lt;=$G$8,C39*$G$4/1000,0)</f>
        <v>2.0065456552000018</v>
      </c>
      <c r="H39" s="1">
        <f>IF($A39&lt;=$H$8,C39*$H$4/1000,0)</f>
        <v>8.8029099712000072</v>
      </c>
      <c r="I39" s="1">
        <f>IF($A39&lt;=$I$8,C39*$I$4/1000,0)</f>
        <v>13.333819515200013</v>
      </c>
      <c r="J39" s="1">
        <f>IF($A39&lt;=$J$8,B39*$J$4/1000,0)</f>
        <v>47.345459279999965</v>
      </c>
      <c r="K39" s="1">
        <f>IF($A39&lt;=$K$8,B39*$K$4/1000,0)</f>
        <v>2.9399275667199976</v>
      </c>
      <c r="L39" s="1">
        <f>IF($A39&lt;=$L$8,B39*$L$4/1000,0)</f>
        <v>0.77556371391999934</v>
      </c>
      <c r="M39" s="1">
        <f>IF($A39&lt;=$M$8,B39*$M$4/1000,0)</f>
        <v>0.96494555103999913</v>
      </c>
      <c r="N39" s="1">
        <f>IF($A39&lt;=$N$8,B39*$N$4/1000,0)</f>
        <v>1.1633455708799991</v>
      </c>
      <c r="O39" s="1">
        <f>IF($A39&lt;=$O$8,B39*$O$4/1000,0)</f>
        <v>24.516831542591984</v>
      </c>
      <c r="P39" s="1">
        <f>IF($A39&lt;=$P$8,B39*$P$4/1000,0)</f>
        <v>77.706073225151954</v>
      </c>
    </row>
    <row r="40" spans="1:17" x14ac:dyDescent="0.35">
      <c r="A40" s="1">
        <v>2043</v>
      </c>
      <c r="B40" s="2">
        <f>B39-($B$27/20)</f>
        <v>78.909098799999924</v>
      </c>
      <c r="C40" s="2">
        <v>56.636369300000048</v>
      </c>
      <c r="D40" s="1">
        <f>IF($A40&lt;=$D$8,C40*$D$4/1000,0)</f>
        <v>93.223463867800078</v>
      </c>
      <c r="E40" s="1">
        <f>IF($A40&lt;=$E$8,C40*$E$4/1000,0)</f>
        <v>-43.111604311160036</v>
      </c>
      <c r="F40" s="1">
        <f>IF($A40&lt;=$F$8,C40*$F$4/1000,0)</f>
        <v>2.2088184027000022</v>
      </c>
      <c r="G40" s="1">
        <f>IF(A40&lt;=$G$8,C40*$G$4/1000,0)</f>
        <v>1.7557274483000014</v>
      </c>
      <c r="H40" s="1">
        <f>IF($A40&lt;=$H$8,C40*$H$4/1000,0)</f>
        <v>7.7025462248000069</v>
      </c>
      <c r="I40" s="1">
        <f>IF($A40&lt;=$I$8,C40*$I$4/1000,0)</f>
        <v>11.66709207580001</v>
      </c>
      <c r="J40" s="1">
        <f>IF($A40&lt;=$J$8,B40*$J$4/1000,0)</f>
        <v>41.427276869999957</v>
      </c>
      <c r="K40" s="1">
        <f>IF($A40&lt;=$K$8,B40*$K$4/1000,0)</f>
        <v>2.5724366208799974</v>
      </c>
      <c r="L40" s="1">
        <f>IF($A40&lt;=$L$8,B40*$L$4/1000,0)</f>
        <v>0.67861824967999929</v>
      </c>
      <c r="M40" s="1">
        <f>IF($A40&lt;=$M$8,B40*$M$4/1000,0)</f>
        <v>0.84432735715999907</v>
      </c>
      <c r="N40" s="1">
        <f>IF($A40&lt;=$N$8,B40*$N$4/1000,0)</f>
        <v>1.017927374519999</v>
      </c>
      <c r="O40" s="1">
        <f>IF($A40&lt;=$O$8,B40*$O$4/1000,0)</f>
        <v>21.45222759976798</v>
      </c>
      <c r="P40" s="1">
        <f>IF($A40&lt;=$P$8,B40*$P$4/1000,0)</f>
        <v>67.992814072007945</v>
      </c>
    </row>
    <row r="41" spans="1:17" x14ac:dyDescent="0.35">
      <c r="A41" s="1">
        <v>2044</v>
      </c>
      <c r="B41" s="2">
        <f>B40-($B$27/20)</f>
        <v>67.636370399999919</v>
      </c>
      <c r="C41" s="2">
        <v>48.545459400000041</v>
      </c>
      <c r="D41" s="1">
        <f>IF($A41&lt;=$D$8,C41*$D$4/1000,0)</f>
        <v>79.905826172400069</v>
      </c>
      <c r="E41" s="1">
        <f>IF($A41&lt;=$E$8,C41*$E$4/1000,0)</f>
        <v>-36.952803695280032</v>
      </c>
      <c r="F41" s="1">
        <f>IF($A41&lt;=$F$8,C41*$F$4/1000,0)</f>
        <v>1.8932729166000015</v>
      </c>
      <c r="G41" s="1">
        <f>IF(A41&lt;=$G$8,C41*$G$4/1000,0)</f>
        <v>1.5049092414000014</v>
      </c>
      <c r="H41" s="1">
        <f>IF($A41&lt;=$H$8,C41*$H$4/1000,0)</f>
        <v>6.6021824784000058</v>
      </c>
      <c r="I41" s="1">
        <f>IF($A41&lt;=$I$8,C41*$I$4/1000,0)</f>
        <v>10.000364636400009</v>
      </c>
      <c r="J41" s="1">
        <f>IF($A41&lt;=$J$8,B41*$J$4/1000,0)</f>
        <v>35.509094459999957</v>
      </c>
      <c r="K41" s="1">
        <f>IF($A41&lt;=$K$8,B41*$K$4/1000,0)</f>
        <v>2.2049456750399972</v>
      </c>
      <c r="L41" s="1">
        <f>IF($A41&lt;=$L$8,B41*$L$4/1000,0)</f>
        <v>0.58167278543999934</v>
      </c>
      <c r="M41" s="1">
        <f>IF($A41&lt;=$M$8,B41*$M$4/1000,0)</f>
        <v>0.72370916327999912</v>
      </c>
      <c r="N41" s="1">
        <f>IF($A41&lt;=$N$8,B41*$N$4/1000,0)</f>
        <v>0.87250917815999895</v>
      </c>
      <c r="O41" s="1">
        <f>IF($A41&lt;=$O$8,B41*$O$4/1000,0)</f>
        <v>18.38762365694398</v>
      </c>
      <c r="P41" s="1">
        <f>IF($A41&lt;=$P$8,B41*$P$4/1000,0)</f>
        <v>58.279554918863937</v>
      </c>
    </row>
    <row r="42" spans="1:17" x14ac:dyDescent="0.35">
      <c r="A42" s="1">
        <v>2045</v>
      </c>
      <c r="B42" s="2">
        <f>B41-($B$27/20)</f>
        <v>56.363641999999921</v>
      </c>
      <c r="C42" s="2">
        <v>40.454549500000034</v>
      </c>
      <c r="D42" s="1">
        <f>IF($A42&lt;=$D$8,C42*$D$4/1000,0)</f>
        <v>66.58818847700006</v>
      </c>
      <c r="E42" s="1">
        <f>IF($A42&lt;=$E$8,C42*$E$4/1000,0)</f>
        <v>-30.794003079400028</v>
      </c>
      <c r="F42" s="1">
        <f>IF($A42&lt;=$F$8,C42*$F$4/1000,0)</f>
        <v>1.5777274305000015</v>
      </c>
      <c r="G42" s="1">
        <f>IF(A42&lt;=$G$8,C42*$G$4/1000,0)</f>
        <v>1.2540910345000011</v>
      </c>
      <c r="H42" s="1">
        <f>IF($A42&lt;=$H$8,C42*$H$4/1000,0)</f>
        <v>5.5018187320000047</v>
      </c>
      <c r="I42" s="1">
        <f>IF($A42&lt;=$I$8,C42*$I$4/1000,0)</f>
        <v>8.3336371970000069</v>
      </c>
      <c r="J42" s="1">
        <f>IF($A42&lt;=$J$8,B42*$J$4/1000,0)</f>
        <v>29.590912049999957</v>
      </c>
      <c r="K42" s="1">
        <f>IF($A42&lt;=$K$8,B42*$K$4/1000,0)</f>
        <v>1.8374547291999974</v>
      </c>
      <c r="L42" s="1">
        <f>IF($A42&lt;=$L$8,B42*$L$4/1000,0)</f>
        <v>0.48472732119999934</v>
      </c>
      <c r="M42" s="1">
        <f>IF($A42&lt;=$M$8,B42*$M$4/1000,0)</f>
        <v>0.60309096939999918</v>
      </c>
      <c r="N42" s="1">
        <f>IF($A42&lt;=$N$8,B42*$N$4/1000,0)</f>
        <v>0.72709098179999898</v>
      </c>
      <c r="O42" s="1">
        <f>IF($A42&lt;=$O$8,B42*$O$4/1000,0)</f>
        <v>15.32301971411998</v>
      </c>
      <c r="P42" s="1">
        <f>IF($A42&lt;=$P$8,B42*$P$4/1000,0)</f>
        <v>48.566295765719936</v>
      </c>
    </row>
    <row r="43" spans="1:17" x14ac:dyDescent="0.35">
      <c r="A43" s="1">
        <v>2046</v>
      </c>
      <c r="B43" s="2">
        <f>B42-($B$27/20)</f>
        <v>45.090913599999922</v>
      </c>
      <c r="C43" s="2">
        <v>32.363639600000027</v>
      </c>
      <c r="D43" s="1">
        <f>IF($A43&lt;=$D$8,C43*$D$4/1000,0)</f>
        <v>53.270550781600043</v>
      </c>
      <c r="E43" s="1">
        <f>IF($A43&lt;=$E$8,C43*$E$4/1000,0)</f>
        <v>-24.63520246352002</v>
      </c>
      <c r="F43" s="1">
        <f>IF($A43&lt;=$F$8,C43*$F$4/1000,0)</f>
        <v>0</v>
      </c>
      <c r="G43" s="1">
        <f>IF(A43&lt;=$G$8,C43*$G$4/1000,0)</f>
        <v>0</v>
      </c>
      <c r="H43" s="1">
        <f>IF($A43&lt;=$H$8,C43*$H$4/1000,0)</f>
        <v>4.4014549856000036</v>
      </c>
      <c r="I43" s="1">
        <f>IF($A43&lt;=$I$8,C43*$I$4/1000,0)</f>
        <v>6.6669097576000063</v>
      </c>
      <c r="J43" s="1">
        <f>IF($A43&lt;=$J$8,B43*$J$4/1000,0)</f>
        <v>0</v>
      </c>
      <c r="K43" s="1">
        <f>IF($A43&lt;=$K$8,B43*$K$4/1000,0)</f>
        <v>0</v>
      </c>
      <c r="L43" s="1">
        <f>IF($A43&lt;=$L$8,B43*$L$4/1000,0)</f>
        <v>0</v>
      </c>
      <c r="M43" s="1">
        <f>IF($A43&lt;=$M$8,B43*$M$4/1000,0)</f>
        <v>0</v>
      </c>
      <c r="N43" s="1">
        <f>IF($A43&lt;=$N$8,B43*$N$4/1000,0)</f>
        <v>0</v>
      </c>
      <c r="O43" s="1"/>
      <c r="P43" s="1">
        <f>IF($A43&lt;=$P$8,B43*$P$4/1000,0)</f>
        <v>0</v>
      </c>
    </row>
    <row r="44" spans="1:17" x14ac:dyDescent="0.35">
      <c r="A44" s="1">
        <v>2047</v>
      </c>
      <c r="B44" s="2">
        <f>B43-($B$27/20)</f>
        <v>33.818185199999924</v>
      </c>
      <c r="C44" s="2">
        <v>24.272729700000021</v>
      </c>
      <c r="D44" s="1">
        <f>IF($A44&lt;=$D$8,C44*$D$4/1000,0)</f>
        <v>39.952913086200034</v>
      </c>
      <c r="E44" s="1">
        <f>IF($A44&lt;=$E$8,C44*$E$4/1000,0)</f>
        <v>-18.476401847640016</v>
      </c>
      <c r="F44" s="1">
        <f>IF($A44&lt;=$F$8,C44*$F$4/1000,0)</f>
        <v>0</v>
      </c>
      <c r="G44" s="1">
        <f>IF(A44&lt;=$G$8,C44*$G$4/1000,0)</f>
        <v>0</v>
      </c>
      <c r="H44" s="1">
        <f>IF($A44&lt;=$H$8,C44*$H$4/1000,0)</f>
        <v>3.3010912392000029</v>
      </c>
      <c r="I44" s="1">
        <f>IF($A44&lt;=$I$8,C44*$I$4/1000,0)</f>
        <v>5.0001823182000047</v>
      </c>
      <c r="J44" s="1">
        <f>IF($A44&lt;=$J$8,B44*$J$4/1000,0)</f>
        <v>0</v>
      </c>
      <c r="K44" s="1">
        <f>IF($A44&lt;=$K$8,B44*$K$4/1000,0)</f>
        <v>0</v>
      </c>
      <c r="L44" s="1">
        <f>IF($A44&lt;=$L$8,B44*$L$4/1000,0)</f>
        <v>0</v>
      </c>
      <c r="M44" s="1">
        <f>IF($A44&lt;=$M$8,B44*$M$4/1000,0)</f>
        <v>0</v>
      </c>
      <c r="N44" s="1">
        <f>IF($A44&lt;=$N$8,B44*$N$4/1000,0)</f>
        <v>0</v>
      </c>
      <c r="O44" s="1"/>
      <c r="P44" s="1">
        <f>IF($A44&lt;=$P$8,B44*$P$4/1000,0)</f>
        <v>0</v>
      </c>
    </row>
    <row r="45" spans="1:17" x14ac:dyDescent="0.35">
      <c r="A45" s="1">
        <v>2048</v>
      </c>
      <c r="B45" s="2">
        <f>B44-($B$27/20)</f>
        <v>22.545456799999926</v>
      </c>
      <c r="C45" s="2">
        <v>16.181819800000014</v>
      </c>
      <c r="D45" s="1">
        <f>IF($A45&lt;=$D$8,C45*$D$4/1000,0)</f>
        <v>26.635275390800022</v>
      </c>
      <c r="E45" s="1">
        <f>IF($A45&lt;=$E$8,C45*$E$4/1000,0)</f>
        <v>-12.31760123176001</v>
      </c>
      <c r="F45" s="1">
        <f>IF($A45&lt;=$F$8,C45*$F$4/1000,0)</f>
        <v>0</v>
      </c>
      <c r="G45" s="1">
        <f>IF(A45&lt;=$G$8,C45*$G$4/1000,0)</f>
        <v>0</v>
      </c>
      <c r="H45" s="1">
        <f>IF($A45&lt;=$H$8,C45*$H$4/1000,0)</f>
        <v>2.2007274928000018</v>
      </c>
      <c r="I45" s="1">
        <f>IF($A45&lt;=$I$8,C45*$I$4/1000,0)</f>
        <v>3.3334548788000031</v>
      </c>
      <c r="J45" s="1">
        <f>IF($A45&lt;=$J$8,B45*$J$4/1000,0)</f>
        <v>0</v>
      </c>
      <c r="K45" s="1">
        <f>IF($A45&lt;=$K$8,B45*$K$4/1000,0)</f>
        <v>0</v>
      </c>
      <c r="L45" s="1">
        <f>IF($A45&lt;=$L$8,B45*$L$4/1000,0)</f>
        <v>0</v>
      </c>
      <c r="M45" s="1">
        <f>IF($A45&lt;=$M$8,B45*$M$4/1000,0)</f>
        <v>0</v>
      </c>
      <c r="N45" s="1">
        <f>IF($A45&lt;=$N$8,B45*$N$4/1000,0)</f>
        <v>0</v>
      </c>
      <c r="O45" s="1"/>
      <c r="P45" s="1">
        <f>IF($A45&lt;=$P$8,B45*$P$4/1000,0)</f>
        <v>0</v>
      </c>
    </row>
    <row r="46" spans="1:17" x14ac:dyDescent="0.35">
      <c r="A46" s="1">
        <v>2049</v>
      </c>
      <c r="B46" s="2">
        <f>B45-($B$27/20)</f>
        <v>11.272728399999925</v>
      </c>
      <c r="C46" s="2">
        <v>8.0909099000000086</v>
      </c>
      <c r="D46" s="1">
        <f>IF($A46&lt;=$D$8,C46*$D$4/1000,0)</f>
        <v>13.317637695400013</v>
      </c>
      <c r="E46" s="1">
        <f>IF($A46&lt;=$E$8,C46*$E$4/1000,0)</f>
        <v>-6.1588006158800068</v>
      </c>
      <c r="F46" s="1">
        <f>IF($A46&lt;=$F$8,C46*$F$4/1000,0)</f>
        <v>0</v>
      </c>
      <c r="G46" s="1">
        <f>IF(A46&lt;=$G$8,C46*$G$4/1000,0)</f>
        <v>0</v>
      </c>
      <c r="H46" s="1">
        <f>IF($A46&lt;=$H$8,C46*$H$4/1000,0)</f>
        <v>1.1003637464000011</v>
      </c>
      <c r="I46" s="1">
        <f>IF($A46&lt;=$I$8,C46*$I$4/1000,0)</f>
        <v>1.6667274394000018</v>
      </c>
      <c r="J46" s="1">
        <f>IF($A46&lt;=$J$8,B46*$J$4/1000,0)</f>
        <v>0</v>
      </c>
      <c r="K46" s="1">
        <f>IF($A46&lt;=$K$8,B46*$K$4/1000,0)</f>
        <v>0</v>
      </c>
      <c r="L46" s="1">
        <f>IF($A46&lt;=$L$8,B46*$L$4/1000,0)</f>
        <v>0</v>
      </c>
      <c r="M46" s="1">
        <f>IF($A46&lt;=$M$8,B46*$M$4/1000,0)</f>
        <v>0</v>
      </c>
      <c r="N46" s="1">
        <f>IF($A46&lt;=$N$8,B46*$N$4/1000,0)</f>
        <v>0</v>
      </c>
      <c r="O46" s="1"/>
      <c r="P46" s="1">
        <f>IF($A46&lt;=$P$8,B46*$P$4/1000,0)</f>
        <v>0</v>
      </c>
    </row>
    <row r="47" spans="1:17" x14ac:dyDescent="0.35">
      <c r="A47" s="1">
        <v>2050</v>
      </c>
      <c r="B47" s="2">
        <v>0</v>
      </c>
      <c r="C47" s="2">
        <v>0</v>
      </c>
      <c r="D47" s="1">
        <f>IF($A47&lt;=$D$8,C47*$D$4/1000,0)</f>
        <v>0</v>
      </c>
      <c r="E47" s="1">
        <f>IF($A47&lt;=$E$8,C47*$E$4/1000,0)</f>
        <v>0</v>
      </c>
      <c r="F47" s="1">
        <f>IF($A47&lt;=$F$8,C47*$F$4/1000,0)</f>
        <v>0</v>
      </c>
      <c r="G47" s="1">
        <f>IF(A47&lt;=$G$8,C47*$G$4/1000,0)</f>
        <v>0</v>
      </c>
      <c r="H47" s="1">
        <f>IF($A47&lt;=$H$8,C47*$H$4/1000,0)</f>
        <v>0</v>
      </c>
      <c r="I47" s="1">
        <f>IF($A47&lt;=$I$8,C47*$I$4/1000,0)</f>
        <v>0</v>
      </c>
      <c r="J47" s="1">
        <f>IF($A47&lt;=$J$8,B47*$J$4/1000,0)</f>
        <v>0</v>
      </c>
      <c r="K47" s="1">
        <f>IF($A47&lt;=$K$8,B47*$K$4/1000,0)</f>
        <v>0</v>
      </c>
      <c r="L47" s="1">
        <f>IF($A47&lt;=$L$8,B47*$L$4/1000,0)</f>
        <v>0</v>
      </c>
      <c r="M47" s="1">
        <f>IF($A47&lt;=$M$8,B47*$M$4/1000,0)</f>
        <v>0</v>
      </c>
      <c r="N47" s="1">
        <f>IF($A47&lt;=$N$8,B47*$N$4/1000,0)</f>
        <v>0</v>
      </c>
      <c r="O47" s="1"/>
      <c r="P47" s="1">
        <f>IF($A47&lt;=$P$8,B47*$P$4/1000,0)</f>
        <v>0</v>
      </c>
    </row>
  </sheetData>
  <mergeCells count="15">
    <mergeCell ref="A1:C1"/>
    <mergeCell ref="A15:C15"/>
    <mergeCell ref="A8:C8"/>
    <mergeCell ref="A9:C9"/>
    <mergeCell ref="A10:C10"/>
    <mergeCell ref="A12:C12"/>
    <mergeCell ref="A13:C13"/>
    <mergeCell ref="A14:C14"/>
    <mergeCell ref="A11:C11"/>
    <mergeCell ref="A2:C2"/>
    <mergeCell ref="A3:C3"/>
    <mergeCell ref="A4:C4"/>
    <mergeCell ref="A5:C5"/>
    <mergeCell ref="A6:C6"/>
    <mergeCell ref="A7:C7"/>
  </mergeCells>
  <pageMargins left="0.7" right="0.7" top="0.75" bottom="0.75" header="0.3" footer="0.3"/>
  <ignoredErrors>
    <ignoredError sqref="I3:I5" formulaRange="1"/>
    <ignoredError sqref="I12:I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WPS &amp; WE Emissions</vt:lpstr>
      <vt:lpstr>Emissions Reductions</vt:lpstr>
    </vt:vector>
  </TitlesOfParts>
  <Company>Forest County Potawatomi Community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 Zwick</dc:creator>
  <cp:lastModifiedBy>Amanda Peterson</cp:lastModifiedBy>
  <dcterms:created xsi:type="dcterms:W3CDTF">2024-03-17T19:57:08Z</dcterms:created>
  <dcterms:modified xsi:type="dcterms:W3CDTF">2024-04-01T20:45:31Z</dcterms:modified>
</cp:coreProperties>
</file>