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13_ncr:1_{A29272E6-5E08-464E-86CA-C9FB20E8E1EB}" xr6:coauthVersionLast="47" xr6:coauthVersionMax="47" xr10:uidLastSave="{00000000-0000-0000-0000-000000000000}"/>
  <bookViews>
    <workbookView xWindow="3510" yWindow="3510" windowWidth="21600" windowHeight="11385" tabRatio="979" activeTab="5" xr2:uid="{AAC398A2-E95D-4231-A920-55B8B1C73F3F}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Measure 3 Budget" sheetId="28" r:id="rId5"/>
    <sheet name="Measure 4 Budget" sheetId="33" r:id="rId6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33" l="1"/>
  <c r="E10" i="33"/>
  <c r="F10" i="33"/>
  <c r="F11" i="33" s="1"/>
  <c r="F14" i="33" s="1"/>
  <c r="G10" i="33"/>
  <c r="H10" i="33"/>
  <c r="H11" i="33" s="1"/>
  <c r="H14" i="33" s="1"/>
  <c r="E32" i="27"/>
  <c r="D32" i="27"/>
  <c r="I11" i="33"/>
  <c r="J8" i="33"/>
  <c r="E11" i="33"/>
  <c r="E14" i="33" s="1"/>
  <c r="D11" i="33"/>
  <c r="D14" i="33" s="1"/>
  <c r="J9" i="33"/>
  <c r="F33" i="28"/>
  <c r="F36" i="28" s="1"/>
  <c r="G33" i="28"/>
  <c r="G36" i="28" s="1"/>
  <c r="D12" i="16"/>
  <c r="E13" i="30"/>
  <c r="F13" i="30"/>
  <c r="E54" i="27"/>
  <c r="F54" i="27"/>
  <c r="G54" i="27"/>
  <c r="G13" i="30" s="1"/>
  <c r="H54" i="27"/>
  <c r="H13" i="30" s="1"/>
  <c r="D54" i="27"/>
  <c r="J54" i="27" s="1"/>
  <c r="J48" i="27"/>
  <c r="J49" i="27"/>
  <c r="J50" i="27"/>
  <c r="J51" i="27"/>
  <c r="J52" i="27"/>
  <c r="J53" i="27"/>
  <c r="J47" i="27"/>
  <c r="E26" i="27"/>
  <c r="F26" i="27"/>
  <c r="G26" i="27"/>
  <c r="H26" i="27"/>
  <c r="D26" i="27"/>
  <c r="J20" i="27"/>
  <c r="J21" i="27"/>
  <c r="J22" i="27"/>
  <c r="J23" i="27"/>
  <c r="J24" i="27"/>
  <c r="J25" i="27"/>
  <c r="J19" i="27"/>
  <c r="J9" i="27"/>
  <c r="J10" i="27"/>
  <c r="J11" i="27"/>
  <c r="J12" i="27"/>
  <c r="J13" i="27"/>
  <c r="J14" i="27"/>
  <c r="J15" i="27"/>
  <c r="E42" i="27"/>
  <c r="E10" i="30" s="1"/>
  <c r="F42" i="27"/>
  <c r="F10" i="30" s="1"/>
  <c r="G42" i="27"/>
  <c r="G10" i="30" s="1"/>
  <c r="H42" i="27"/>
  <c r="H10" i="30" s="1"/>
  <c r="D42" i="27"/>
  <c r="D10" i="30" s="1"/>
  <c r="J40" i="27"/>
  <c r="J41" i="27"/>
  <c r="F32" i="27"/>
  <c r="G32" i="27"/>
  <c r="H32" i="27"/>
  <c r="J35" i="27"/>
  <c r="J36" i="27"/>
  <c r="J31" i="27"/>
  <c r="J30" i="27"/>
  <c r="H37" i="27"/>
  <c r="H8" i="30" s="1"/>
  <c r="G37" i="27"/>
  <c r="G8" i="30" s="1"/>
  <c r="F37" i="27"/>
  <c r="F8" i="30" s="1"/>
  <c r="E37" i="27"/>
  <c r="E8" i="30" s="1"/>
  <c r="D37" i="27"/>
  <c r="D8" i="30" s="1"/>
  <c r="J34" i="27"/>
  <c r="H11" i="16"/>
  <c r="H12" i="16" s="1"/>
  <c r="G11" i="16"/>
  <c r="G12" i="16" s="1"/>
  <c r="D11" i="16"/>
  <c r="E11" i="16"/>
  <c r="E12" i="16" s="1"/>
  <c r="J18" i="28"/>
  <c r="J17" i="28"/>
  <c r="J14" i="28"/>
  <c r="J11" i="28"/>
  <c r="J9" i="28"/>
  <c r="F11" i="16"/>
  <c r="F12" i="16" s="1"/>
  <c r="J10" i="16"/>
  <c r="J8" i="16"/>
  <c r="H32" i="28"/>
  <c r="H33" i="28" s="1"/>
  <c r="H36" i="28" s="1"/>
  <c r="G32" i="28"/>
  <c r="F32" i="28"/>
  <c r="E32" i="28"/>
  <c r="E33" i="28" s="1"/>
  <c r="E36" i="28" s="1"/>
  <c r="D32" i="28"/>
  <c r="D33" i="28" s="1"/>
  <c r="D36" i="28" s="1"/>
  <c r="J8" i="28"/>
  <c r="J15" i="28"/>
  <c r="F9" i="30" l="1"/>
  <c r="G11" i="33"/>
  <c r="G14" i="33" s="1"/>
  <c r="D9" i="30"/>
  <c r="G9" i="30"/>
  <c r="E9" i="30"/>
  <c r="J33" i="28"/>
  <c r="J36" i="28" s="1"/>
  <c r="D13" i="30"/>
  <c r="J13" i="30" s="1"/>
  <c r="J10" i="33"/>
  <c r="J11" i="33" s="1"/>
  <c r="H9" i="30"/>
  <c r="J26" i="27"/>
  <c r="J42" i="27"/>
  <c r="J37" i="27"/>
  <c r="J10" i="28"/>
  <c r="J14" i="33" l="1"/>
  <c r="D23" i="30"/>
  <c r="J19" i="28"/>
  <c r="J20" i="28"/>
  <c r="J21" i="28"/>
  <c r="J22" i="28"/>
  <c r="J23" i="28"/>
  <c r="J24" i="28"/>
  <c r="J25" i="28"/>
  <c r="J26" i="28"/>
  <c r="J27" i="28"/>
  <c r="J28" i="28"/>
  <c r="J29" i="28"/>
  <c r="J30" i="28"/>
  <c r="J31" i="28"/>
  <c r="J12" i="28"/>
  <c r="J13" i="28"/>
  <c r="J16" i="28"/>
  <c r="I16" i="27" l="1"/>
  <c r="H16" i="27"/>
  <c r="H7" i="30" s="1"/>
  <c r="G16" i="27"/>
  <c r="G7" i="30" s="1"/>
  <c r="F16" i="27"/>
  <c r="F7" i="30" s="1"/>
  <c r="E16" i="27"/>
  <c r="E7" i="30" s="1"/>
  <c r="D16" i="27"/>
  <c r="D7" i="30" s="1"/>
  <c r="J11" i="16"/>
  <c r="F43" i="27" l="1"/>
  <c r="G43" i="27"/>
  <c r="H43" i="27"/>
  <c r="E43" i="27"/>
  <c r="D14" i="16"/>
  <c r="J16" i="27"/>
  <c r="J32" i="28"/>
  <c r="E56" i="27" l="1"/>
  <c r="E11" i="30"/>
  <c r="E15" i="30" s="1"/>
  <c r="H56" i="27"/>
  <c r="H11" i="30"/>
  <c r="H15" i="30" s="1"/>
  <c r="G56" i="27"/>
  <c r="G11" i="30"/>
  <c r="G15" i="30" s="1"/>
  <c r="F56" i="27"/>
  <c r="F11" i="30"/>
  <c r="F15" i="30" s="1"/>
  <c r="H14" i="16"/>
  <c r="G14" i="16"/>
  <c r="F14" i="16"/>
  <c r="E14" i="16"/>
  <c r="J8" i="30"/>
  <c r="J7" i="30"/>
  <c r="J10" i="30"/>
  <c r="J12" i="16"/>
  <c r="J14" i="16" l="1"/>
  <c r="D20" i="30" s="1"/>
  <c r="D22" i="30"/>
  <c r="J9" i="30"/>
  <c r="D43" i="27"/>
  <c r="J28" i="27"/>
  <c r="J32" i="27" s="1"/>
  <c r="D56" i="27" l="1"/>
  <c r="D11" i="30"/>
  <c r="J43" i="27"/>
  <c r="J56" i="27" s="1"/>
  <c r="D21" i="30" s="1"/>
  <c r="D24" i="30" l="1"/>
  <c r="J11" i="30"/>
  <c r="J15" i="30" s="1"/>
  <c r="D15" i="30"/>
  <c r="E21" i="30" l="1"/>
  <c r="E23" i="30"/>
  <c r="E20" i="30"/>
  <c r="E22" i="30"/>
  <c r="E24" i="30" l="1"/>
</calcChain>
</file>

<file path=xl/sharedStrings.xml><?xml version="1.0" encoding="utf-8"?>
<sst xmlns="http://schemas.openxmlformats.org/spreadsheetml/2006/main" count="187" uniqueCount="83">
  <si>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</si>
  <si>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</si>
  <si>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</si>
  <si>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</si>
  <si>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</si>
  <si>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</si>
  <si>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</si>
  <si>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</si>
  <si>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</si>
  <si>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</si>
  <si>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</si>
  <si>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</si>
  <si>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</si>
  <si>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EQUIPMENT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</si>
  <si>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</si>
  <si>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</si>
  <si>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</si>
  <si>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</si>
  <si>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</si>
  <si>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</si>
  <si>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</si>
  <si>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</si>
  <si>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</si>
  <si>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</si>
  <si>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</si>
  <si>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Total</t>
  </si>
  <si>
    <t>Detailed Budget Table</t>
  </si>
  <si>
    <t xml:space="preserve">This Excel Workbook is provided to aid applicants in developing the required budget table(s) within the budget narrative.  </t>
  </si>
  <si>
    <t>Personnel</t>
  </si>
  <si>
    <t> </t>
  </si>
  <si>
    <t xml:space="preserve"> Equipment </t>
  </si>
  <si>
    <t xml:space="preserve"> </t>
  </si>
  <si>
    <t xml:space="preserve"> Contractual </t>
  </si>
  <si>
    <t>Other</t>
  </si>
  <si>
    <t>FAX Light Duty ZEV and Charging Infrastructure</t>
  </si>
  <si>
    <t>FAX Bus Stop Improvements for New Bus Service and/or Route Extensions</t>
  </si>
  <si>
    <t>First Street Phase 3 Protected Bikeway</t>
  </si>
  <si>
    <t>Midtown Trail Tunnel and Regional Connectivity</t>
  </si>
  <si>
    <t>Palm Bikeway</t>
  </si>
  <si>
    <t>Orange and Butler Sidewalks</t>
  </si>
  <si>
    <t>Dakota Avenue Safe Routes to School</t>
  </si>
  <si>
    <t>Florence Avenue</t>
  </si>
  <si>
    <t>Southern Blackstone Smart Mobility</t>
  </si>
  <si>
    <t>5th and 9th Street Sidewalks</t>
  </si>
  <si>
    <t>WWTP Class I Multi-Use Trail</t>
  </si>
  <si>
    <t>Enterprise Trail Connection</t>
  </si>
  <si>
    <t>Marie Street Complete Street Improvements</t>
  </si>
  <si>
    <t>Trail Extension and Pocket Park</t>
  </si>
  <si>
    <t>Parlier Class I Multi-Use Trail</t>
  </si>
  <si>
    <t>Mendocino Avenue Trail</t>
  </si>
  <si>
    <t>South Avenue Improvements</t>
  </si>
  <si>
    <t>Milton Avenue Improvements</t>
  </si>
  <si>
    <t>West Side Alternative Transportation</t>
  </si>
  <si>
    <t>Caballero Easton Project</t>
  </si>
  <si>
    <t>Mayfair - New Bikeways and Sidewalks</t>
  </si>
  <si>
    <t>New Fig Garden - New Bikeways and Sidewalks</t>
  </si>
  <si>
    <t>Old Fig Garden - New Bikeways and Sidewalks</t>
  </si>
  <si>
    <t>Sunnyside - New Bikeways and Sidewalks</t>
  </si>
  <si>
    <t>Tarpey - New Sidewalks</t>
  </si>
  <si>
    <t>Project Management and Grant Oversight</t>
  </si>
  <si>
    <t>EVSE Design/Permitting/Construction</t>
  </si>
  <si>
    <t>Vehicle Replacement</t>
  </si>
  <si>
    <t>EVSE Charding Hardware Installation</t>
  </si>
  <si>
    <t>Workforce Development &amp; Job Quality</t>
  </si>
  <si>
    <t>Community Awareness</t>
  </si>
  <si>
    <t>Measure 1</t>
  </si>
  <si>
    <t>Measure 2</t>
  </si>
  <si>
    <t>Measure 3</t>
  </si>
  <si>
    <t>(2) Engineer II</t>
  </si>
  <si>
    <t>(1) Licensed Professional Engineer</t>
  </si>
  <si>
    <t>(1) Engineering Inspector II</t>
  </si>
  <si>
    <t>(1) Sr Engineering Inspector</t>
  </si>
  <si>
    <t>(1) Chief Engineering Inspector</t>
  </si>
  <si>
    <t>(1) Chief Engineering Technician</t>
  </si>
  <si>
    <t>(1) Licensed Engineer Manager</t>
  </si>
  <si>
    <t>Fringe Benefits</t>
  </si>
  <si>
    <t>TOTAL FRINGE</t>
  </si>
  <si>
    <t xml:space="preserve">EVSE Contingency </t>
  </si>
  <si>
    <t>Indirect Costs</t>
  </si>
  <si>
    <t>TOTAL INDIRECT</t>
  </si>
  <si>
    <t>Measure 4</t>
  </si>
  <si>
    <t>Selma Maintenance Facility Phase II GHG Emission Reductions</t>
  </si>
  <si>
    <t>City of Fresno Fleet Conversion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</si>
</sst>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</font>
    <font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8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1">
    <xf numFmtId="0" fontId="0" fillId="0" borderId="0" xfId="0"/>
    <xf numFmtId="0" fontId="0" fillId="0" borderId="8" xfId="0" applyBorder="1"/>
    <xf numFmtId="0" fontId="0" fillId="0" borderId="9" xfId="0" applyBorder="1"/>
    <xf numFmtId="0" fontId="5" fillId="0" borderId="0" xfId="0" applyFont="1"/>
    <xf numFmtId="0" fontId="6" fillId="0" borderId="0" xfId="0" applyFont="1"/>
    <xf numFmtId="0" fontId="3" fillId="0" borderId="15" xfId="0" applyFont="1" applyBorder="1" applyAlignment="1">
      <alignment vertical="top" wrapText="1"/>
    </xf>
    <xf numFmtId="0" fontId="0" fillId="0" borderId="16" xfId="0" applyBorder="1"/>
    <xf numFmtId="0" fontId="2" fillId="0" borderId="17" xfId="0" applyFont="1" applyBorder="1" applyAlignment="1">
      <alignment vertical="top" wrapText="1"/>
    </xf>
    <xf numFmtId="6" fontId="0" fillId="0" borderId="0" xfId="0" applyNumberFormat="1"/>
    <xf numFmtId="6" fontId="4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vertical="top"/>
    </xf>
    <xf numFmtId="164" fontId="9" fillId="0" borderId="0" xfId="1" applyNumberFormat="1" applyFont="1" applyBorder="1"/>
    <xf numFmtId="0" fontId="10" fillId="5" borderId="7" xfId="0" applyFont="1" applyFill="1" applyBorder="1"/>
    <xf numFmtId="0" fontId="11" fillId="5" borderId="6" xfId="0" applyFont="1" applyFill="1" applyBorder="1" applyAlignment="1">
      <alignment wrapText="1"/>
    </xf>
    <xf numFmtId="0" fontId="11" fillId="5" borderId="5" xfId="0" applyFont="1" applyFill="1" applyBorder="1" applyAlignment="1">
      <alignment wrapText="1"/>
    </xf>
    <xf numFmtId="0" fontId="11" fillId="6" borderId="12" xfId="0" applyFont="1" applyFill="1" applyBorder="1" applyAlignment="1">
      <alignment wrapText="1"/>
    </xf>
    <xf numFmtId="0" fontId="11" fillId="6" borderId="13" xfId="0" applyFont="1" applyFill="1" applyBorder="1" applyAlignment="1">
      <alignment wrapText="1"/>
    </xf>
    <xf numFmtId="0" fontId="11" fillId="6" borderId="14" xfId="0" applyFont="1" applyFill="1" applyBorder="1" applyAlignment="1">
      <alignment wrapText="1"/>
    </xf>
    <xf numFmtId="0" fontId="11" fillId="6" borderId="6" xfId="0" applyFont="1" applyFill="1" applyBorder="1" applyAlignment="1">
      <alignment wrapText="1"/>
    </xf>
    <xf numFmtId="0" fontId="11" fillId="6" borderId="3" xfId="0" applyFont="1" applyFill="1" applyBorder="1"/>
    <xf numFmtId="0" fontId="11" fillId="0" borderId="2" xfId="0" applyFont="1" applyBorder="1" applyAlignment="1">
      <alignment vertical="top" wrapText="1"/>
    </xf>
    <xf numFmtId="0" fontId="11" fillId="0" borderId="1" xfId="0" applyFont="1" applyBorder="1" applyAlignment="1">
      <alignment vertical="top"/>
    </xf>
    <xf numFmtId="0" fontId="9" fillId="0" borderId="1" xfId="0" applyFont="1" applyBorder="1" applyAlignment="1">
      <alignment wrapText="1"/>
    </xf>
    <xf numFmtId="0" fontId="9" fillId="0" borderId="1" xfId="0" applyFont="1" applyBorder="1"/>
    <xf numFmtId="0" fontId="9" fillId="0" borderId="4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6" fontId="9" fillId="0" borderId="0" xfId="0" applyNumberFormat="1" applyFont="1"/>
    <xf numFmtId="6" fontId="7" fillId="0" borderId="1" xfId="0" applyNumberFormat="1" applyFont="1" applyBorder="1" applyAlignment="1">
      <alignment wrapText="1"/>
    </xf>
    <xf numFmtId="0" fontId="9" fillId="4" borderId="1" xfId="0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0" fontId="11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7" fillId="9" borderId="1" xfId="0" applyNumberFormat="1" applyFont="1" applyFill="1" applyBorder="1" applyAlignment="1">
      <alignment wrapText="1"/>
    </xf>
    <xf numFmtId="6" fontId="9" fillId="9" borderId="1" xfId="0" applyNumberFormat="1" applyFont="1" applyFill="1" applyBorder="1" applyAlignment="1">
      <alignment wrapText="1"/>
    </xf>
    <xf numFmtId="0" fontId="9" fillId="0" borderId="3" xfId="0" applyFont="1" applyBorder="1" applyAlignment="1">
      <alignment vertical="top"/>
    </xf>
    <xf numFmtId="0" fontId="9" fillId="0" borderId="0" xfId="0" applyFont="1" applyAlignment="1">
      <alignment wrapText="1"/>
    </xf>
    <xf numFmtId="0" fontId="11" fillId="0" borderId="20" xfId="0" applyFont="1" applyBorder="1" applyAlignment="1">
      <alignment wrapText="1"/>
    </xf>
    <xf numFmtId="6" fontId="12" fillId="0" borderId="22" xfId="0" applyNumberFormat="1" applyFont="1" applyBorder="1" applyAlignment="1">
      <alignment wrapText="1"/>
    </xf>
    <xf numFmtId="0" fontId="11" fillId="0" borderId="0" xfId="0" applyFont="1"/>
    <xf numFmtId="0" fontId="11" fillId="0" borderId="0" xfId="0" applyFont="1" applyAlignment="1">
      <alignment wrapText="1"/>
    </xf>
    <xf numFmtId="0" fontId="10" fillId="2" borderId="7" xfId="0" applyFont="1" applyFill="1" applyBorder="1"/>
    <xf numFmtId="0" fontId="11" fillId="2" borderId="6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11" fillId="3" borderId="12" xfId="0" applyFont="1" applyFill="1" applyBorder="1" applyAlignment="1">
      <alignment wrapText="1"/>
    </xf>
    <xf numFmtId="0" fontId="11" fillId="3" borderId="13" xfId="0" applyFont="1" applyFill="1" applyBorder="1" applyAlignment="1">
      <alignment wrapText="1"/>
    </xf>
    <xf numFmtId="0" fontId="11" fillId="3" borderId="14" xfId="0" applyFont="1" applyFill="1" applyBorder="1" applyAlignment="1">
      <alignment wrapText="1"/>
    </xf>
    <xf numFmtId="0" fontId="11" fillId="3" borderId="6" xfId="0" applyFont="1" applyFill="1" applyBorder="1" applyAlignment="1">
      <alignment wrapText="1"/>
    </xf>
    <xf numFmtId="0" fontId="11" fillId="3" borderId="1" xfId="0" applyFont="1" applyFill="1" applyBorder="1"/>
    <xf numFmtId="0" fontId="11" fillId="0" borderId="2" xfId="0" applyFont="1" applyBorder="1" applyAlignment="1">
      <alignment vertical="top"/>
    </xf>
    <xf numFmtId="0" fontId="9" fillId="7" borderId="1" xfId="0" applyFont="1" applyFill="1" applyBorder="1" applyAlignment="1">
      <alignment wrapText="1"/>
    </xf>
    <xf numFmtId="0" fontId="9" fillId="8" borderId="0" xfId="0" applyFont="1" applyFill="1"/>
    <xf numFmtId="6" fontId="7" fillId="7" borderId="1" xfId="0" applyNumberFormat="1" applyFont="1" applyFill="1" applyBorder="1" applyAlignment="1">
      <alignment wrapText="1"/>
    </xf>
    <xf numFmtId="0" fontId="9" fillId="0" borderId="1" xfId="0" applyFont="1" applyBorder="1" applyAlignment="1">
      <alignment vertical="top"/>
    </xf>
    <xf numFmtId="6" fontId="9" fillId="4" borderId="1" xfId="0" applyNumberFormat="1" applyFont="1" applyFill="1" applyBorder="1" applyAlignment="1">
      <alignment wrapText="1"/>
    </xf>
    <xf numFmtId="0" fontId="11" fillId="0" borderId="10" xfId="0" applyFont="1" applyBorder="1" applyAlignment="1">
      <alignment wrapText="1"/>
    </xf>
    <xf numFmtId="6" fontId="11" fillId="0" borderId="18" xfId="0" applyNumberFormat="1" applyFont="1" applyBorder="1" applyAlignment="1">
      <alignment wrapText="1"/>
    </xf>
    <xf numFmtId="6" fontId="11" fillId="0" borderId="1" xfId="0" applyNumberFormat="1" applyFont="1" applyBorder="1" applyAlignment="1">
      <alignment wrapText="1"/>
    </xf>
    <xf numFmtId="0" fontId="11" fillId="3" borderId="19" xfId="0" applyFont="1" applyFill="1" applyBorder="1" applyAlignment="1">
      <alignment wrapText="1"/>
    </xf>
    <xf numFmtId="6" fontId="7" fillId="7" borderId="1" xfId="0" applyNumberFormat="1" applyFont="1" applyFill="1" applyBorder="1" applyAlignment="1">
      <alignment horizontal="left" vertical="top" wrapText="1"/>
    </xf>
    <xf numFmtId="6" fontId="7" fillId="7" borderId="7" xfId="0" applyNumberFormat="1" applyFont="1" applyFill="1" applyBorder="1" applyAlignment="1">
      <alignment wrapText="1"/>
    </xf>
    <xf numFmtId="0" fontId="7" fillId="0" borderId="1" xfId="0" applyFont="1" applyBorder="1" applyAlignment="1">
      <alignment horizontal="left" wrapText="1" indent="3"/>
    </xf>
    <xf numFmtId="0" fontId="9" fillId="9" borderId="0" xfId="0" applyFont="1" applyFill="1"/>
    <xf numFmtId="6" fontId="7" fillId="4" borderId="23" xfId="0" applyNumberFormat="1" applyFont="1" applyFill="1" applyBorder="1" applyAlignment="1">
      <alignment wrapText="1"/>
    </xf>
    <xf numFmtId="0" fontId="9" fillId="0" borderId="18" xfId="0" applyFont="1" applyBorder="1"/>
    <xf numFmtId="6" fontId="12" fillId="0" borderId="21" xfId="0" applyNumberFormat="1" applyFont="1" applyBorder="1" applyAlignment="1">
      <alignment wrapText="1"/>
    </xf>
    <xf numFmtId="6" fontId="12" fillId="0" borderId="11" xfId="0" applyNumberFormat="1" applyFont="1" applyBorder="1" applyAlignment="1">
      <alignment wrapText="1"/>
    </xf>
    <xf numFmtId="6" fontId="7" fillId="0" borderId="0" xfId="0" applyNumberFormat="1" applyFont="1" applyAlignment="1">
      <alignment wrapText="1"/>
    </xf>
    <xf numFmtId="0" fontId="11" fillId="0" borderId="18" xfId="0" applyFont="1" applyBorder="1" applyAlignment="1">
      <alignment wrapText="1"/>
    </xf>
    <xf numFmtId="0" fontId="9" fillId="0" borderId="24" xfId="0" applyFont="1" applyBorder="1" applyAlignment="1">
      <alignment vertical="top"/>
    </xf>
    <xf numFmtId="0" fontId="13" fillId="0" borderId="1" xfId="0" applyFont="1" applyBorder="1" applyAlignment="1">
      <alignment horizontal="left" indent="3"/>
    </xf>
    <xf numFmtId="0" fontId="9" fillId="9" borderId="1" xfId="0" applyFont="1" applyFill="1" applyBorder="1" applyAlignment="1">
      <alignment wrapText="1"/>
    </xf>
    <xf numFmtId="6" fontId="7" fillId="0" borderId="1" xfId="0" applyNumberFormat="1" applyFont="1" applyBorder="1" applyAlignment="1">
      <alignment horizontal="left" wrapText="1" indent="3"/>
    </xf>
    <xf numFmtId="6" fontId="12" fillId="0" borderId="25" xfId="0" applyNumberFormat="1" applyFont="1" applyBorder="1" applyAlignment="1">
      <alignment wrapText="1"/>
    </xf>
    <xf numFmtId="0" fontId="14" fillId="0" borderId="0" xfId="0" applyFont="1"/>
    <xf numFmtId="0" fontId="11" fillId="0" borderId="4" xfId="0" applyFont="1" applyBorder="1" applyAlignment="1">
      <alignment vertical="top" wrapText="1"/>
    </xf>
    <xf numFmtId="8" fontId="13" fillId="0" borderId="1" xfId="0" applyNumberFormat="1" applyFont="1" applyBorder="1"/>
    <xf numFmtId="0" fontId="9" fillId="0" borderId="10" xfId="0" applyFont="1" applyBorder="1" applyAlignment="1">
      <alignment wrapText="1"/>
    </xf>
    <xf numFmtId="44" fontId="7" fillId="9" borderId="1" xfId="1" applyFont="1" applyFill="1" applyBorder="1" applyAlignment="1">
      <alignment wrapText="1"/>
    </xf>
    <xf numFmtId="0" fontId="7" fillId="0" borderId="0" xfId="0" applyFont="1" applyAlignment="1">
      <alignment horizontal="left" wrapText="1"/>
    </xf>
    <xf numFmtId="9" fontId="7" fillId="7" borderId="1" xfId="2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 wrapText="1"/>
    </xf>
    <xf numFmtId="0" fontId="11" fillId="3" borderId="1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F58" sqref="F58"/>
    </sheetView>
  </sheetViews>
  <sheetFormatPr defaultRowHeight="15" x14ac:dyDescent="0.25"/>
  <cols>
    <col min="1" max="1" width="1.85546875" customWidth="1"/>
    <col min="5" max="5" width="13.42578125" bestFit="1" customWidth="1"/>
    <col min="6" max="6" width="14.42578125" bestFit="1" customWidth="1"/>
    <col min="7" max="9" width="14.42578125" customWidth="1"/>
    <col min="10" max="10" width="10.85546875" bestFit="1" customWidth="1"/>
    <col min="11" max="11" width="15.5703125" customWidth="1"/>
    <col min="18" max="18" width="37.5703125" customWidth="1"/>
  </cols>
  <sheetData>
    <row r="1" spans="4:11" ht="10.5" customHeight="1" x14ac:dyDescent="0.25"/>
    <row r="2" spans="4:11" x14ac:dyDescent="0.25">
      <c r="D2" s="1"/>
      <c r="E2" s="1"/>
      <c r="J2" s="7"/>
      <c r="K2" s="1"/>
    </row>
    <row r="3" spans="4:11" x14ac:dyDescent="0.25">
      <c r="D3" s="1"/>
      <c r="E3" s="1"/>
      <c r="J3" s="5"/>
      <c r="K3" s="6"/>
    </row>
    <row r="4" spans="4:11" x14ac:dyDescent="0.25">
      <c r="D4" s="2"/>
      <c r="E4" s="1"/>
    </row>
    <row r="9" spans="4:11" x14ac:dyDescent="0.25">
      <c r="J9" s="3"/>
    </row>
    <row r="17" spans="5:18" x14ac:dyDescent="0.25">
      <c r="E17" s="8"/>
      <c r="F17" s="8"/>
      <c r="G17" s="8"/>
      <c r="H17" s="8"/>
      <c r="I17" s="8"/>
    </row>
    <row r="18" spans="5:18" x14ac:dyDescent="0.25">
      <c r="E18" s="8"/>
      <c r="F18" s="8"/>
      <c r="G18" s="8"/>
      <c r="H18" s="8"/>
      <c r="I18" s="8"/>
    </row>
    <row r="27" spans="5:18" ht="23.25" x14ac:dyDescent="0.35">
      <c r="Q27" s="4"/>
    </row>
    <row r="28" spans="5:18" x14ac:dyDescent="0.25">
      <c r="Q28" s="9"/>
      <c r="R28" s="10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25"/>
  <sheetViews>
    <sheetView showGridLines="0" topLeftCell="A5" zoomScale="83" zoomScaleNormal="85" workbookViewId="0">
      <selection activeCell="J15" sqref="J15"/>
    </sheetView>
  </sheetViews>
  <sheetFormatPr defaultColWidth="9.140625" defaultRowHeight="15" customHeight="1" x14ac:dyDescent="0.25"/>
  <cols>
    <col min="1" max="1" width="3.140625" style="13" customWidth="1"/>
    <col min="2" max="2" width="12.140625" style="13" customWidth="1"/>
    <col min="3" max="3" width="29.140625" style="13" customWidth="1"/>
    <col min="4" max="4" width="14.85546875" style="14" customWidth="1"/>
    <col min="5" max="5" width="14.42578125" style="15" customWidth="1"/>
    <col min="6" max="6" width="12.140625" style="13" customWidth="1"/>
    <col min="7" max="7" width="13.140625" style="13" customWidth="1"/>
    <col min="8" max="8" width="12" style="15" customWidth="1"/>
    <col min="9" max="9" width="3.5703125" style="13" customWidth="1"/>
    <col min="10" max="10" width="16.140625" style="13" customWidth="1"/>
    <col min="11" max="11" width="10.140625" style="13" customWidth="1"/>
    <col min="12" max="16384" width="9.140625" style="13"/>
  </cols>
  <sheetData>
    <row r="2" spans="2:39" ht="23.25" x14ac:dyDescent="0.35">
      <c r="B2" s="12" t="s">
        <v>0</v>
      </c>
    </row>
    <row r="3" spans="2:39" ht="26.45" customHeight="1" x14ac:dyDescent="0.25">
      <c r="B3" s="83" t="s">
        <v>1</v>
      </c>
      <c r="C3" s="83"/>
      <c r="D3" s="83"/>
      <c r="E3" s="83"/>
      <c r="F3" s="83"/>
      <c r="G3" s="83"/>
      <c r="H3" s="83"/>
      <c r="I3" s="83"/>
      <c r="J3" s="83"/>
    </row>
    <row r="4" spans="2:39" ht="15" customHeight="1" x14ac:dyDescent="0.25">
      <c r="B4" s="11"/>
    </row>
    <row r="5" spans="2:39" ht="18.75" x14ac:dyDescent="0.3">
      <c r="B5" s="45" t="s">
        <v>2</v>
      </c>
      <c r="C5" s="46"/>
      <c r="D5" s="46"/>
      <c r="E5" s="46"/>
      <c r="F5" s="46"/>
      <c r="G5" s="46"/>
      <c r="H5" s="46"/>
      <c r="I5" s="46"/>
      <c r="J5" s="47"/>
    </row>
    <row r="6" spans="2:39" ht="17.100000000000001" customHeight="1" x14ac:dyDescent="0.25">
      <c r="B6" s="48" t="s">
        <v>3</v>
      </c>
      <c r="C6" s="48" t="s">
        <v>4</v>
      </c>
      <c r="D6" s="48" t="s">
        <v>5</v>
      </c>
      <c r="E6" s="49" t="s">
        <v>6</v>
      </c>
      <c r="F6" s="49" t="s">
        <v>7</v>
      </c>
      <c r="G6" s="49" t="s">
        <v>8</v>
      </c>
      <c r="H6" s="50" t="s">
        <v>9</v>
      </c>
      <c r="I6" s="51"/>
      <c r="J6" s="52" t="s">
        <v>10</v>
      </c>
    </row>
    <row r="7" spans="2:39" s="11" customFormat="1" x14ac:dyDescent="0.25">
      <c r="B7" s="53" t="s">
        <v>11</v>
      </c>
      <c r="C7" s="54" t="s">
        <v>12</v>
      </c>
      <c r="D7" s="31">
        <f>SUM('Measure 2 Budget'!D16)</f>
        <v>329654.43</v>
      </c>
      <c r="E7" s="31">
        <f>SUM('Measure 2 Budget'!E16)</f>
        <v>329654.43</v>
      </c>
      <c r="F7" s="31">
        <f>SUM('Measure 2 Budget'!F16)</f>
        <v>329654.43</v>
      </c>
      <c r="G7" s="31">
        <f>SUM('Measure 2 Budget'!G16)</f>
        <v>329654.43</v>
      </c>
      <c r="H7" s="31">
        <f>SUM('Measure 2 Budget'!H16)</f>
        <v>329654.43</v>
      </c>
      <c r="I7" s="13"/>
      <c r="J7" s="31">
        <f>SUM(D7:I7)</f>
        <v>1648272.15</v>
      </c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</row>
    <row r="8" spans="2:39" x14ac:dyDescent="0.25">
      <c r="B8" s="28"/>
      <c r="C8" s="54" t="s">
        <v>13</v>
      </c>
      <c r="D8" s="56">
        <f>'Measure 2 Budget'!D37</f>
        <v>11198430</v>
      </c>
      <c r="E8" s="56">
        <f>'Measure 2 Budget'!E37</f>
        <v>11944430</v>
      </c>
      <c r="F8" s="56">
        <f>'Measure 2 Budget'!F37</f>
        <v>25544430</v>
      </c>
      <c r="G8" s="56">
        <f>'Measure 2 Budget'!G37</f>
        <v>19289430</v>
      </c>
      <c r="H8" s="56">
        <f>'Measure 2 Budget'!H37</f>
        <v>9215430</v>
      </c>
      <c r="I8" s="55"/>
      <c r="J8" s="56">
        <f t="shared" ref="J8:J11" si="0">SUM(D8:I8)</f>
        <v>77192150</v>
      </c>
    </row>
    <row r="9" spans="2:39" x14ac:dyDescent="0.25">
      <c r="B9" s="28"/>
      <c r="C9" s="54" t="s">
        <v>14</v>
      </c>
      <c r="D9" s="56">
        <f>SUM('Measure 1 Budget'!D11,'Measure 2 Budget'!D32,'Measure 3 Budget'!D32,'Measure 4 Budget'!D11)</f>
        <v>27700164.600000001</v>
      </c>
      <c r="E9" s="56">
        <f>SUM('Measure 1 Budget'!E11,'Measure 2 Budget'!E32,'Measure 3 Budget'!E32,'Measure 4 Budget'!E10)</f>
        <v>14216934.199999999</v>
      </c>
      <c r="F9" s="56">
        <f>SUM('Measure 1 Budget'!F11,'Measure 2 Budget'!F32,'Measure 3 Budget'!F32,'Measure 4 Budget'!G10)</f>
        <v>37928121.200000003</v>
      </c>
      <c r="G9" s="56">
        <f>SUM('Measure 1 Budget'!G11,'Measure 2 Budget'!G32,'Measure 3 Budget'!G32,'Measure 4 Budget'!H10)</f>
        <v>15625182</v>
      </c>
      <c r="H9" s="56">
        <f>SUM('Measure 1 Budget'!H11,'Measure 2 Budget'!H32,'Measure 3 Budget'!H32)</f>
        <v>7567230</v>
      </c>
      <c r="I9" s="55"/>
      <c r="J9" s="56">
        <f t="shared" si="0"/>
        <v>103037632</v>
      </c>
    </row>
    <row r="10" spans="2:39" x14ac:dyDescent="0.25">
      <c r="B10" s="39"/>
      <c r="C10" s="54" t="s">
        <v>15</v>
      </c>
      <c r="D10" s="56">
        <f>'Measure 2 Budget'!D42</f>
        <v>2918956</v>
      </c>
      <c r="E10" s="56">
        <f>'Measure 2 Budget'!E42</f>
        <v>2918956</v>
      </c>
      <c r="F10" s="56">
        <f>'Measure 2 Budget'!F42</f>
        <v>2918956</v>
      </c>
      <c r="G10" s="56">
        <f>'Measure 2 Budget'!G42</f>
        <v>2918956</v>
      </c>
      <c r="H10" s="56">
        <f>'Measure 2 Budget'!H42</f>
        <v>2918956</v>
      </c>
      <c r="I10" s="55"/>
      <c r="J10" s="56">
        <f t="shared" si="0"/>
        <v>14594780</v>
      </c>
    </row>
    <row r="11" spans="2:39" x14ac:dyDescent="0.25">
      <c r="B11" s="57"/>
      <c r="C11" s="32" t="s">
        <v>16</v>
      </c>
      <c r="D11" s="33">
        <f>SUM('Measure 1 Budget'!D12,'Measure 2 Budget'!D43,'Measure 3 Budget'!D33,'Measure 4 Budget'!D11)</f>
        <v>42236050.410000004</v>
      </c>
      <c r="E11" s="33">
        <f>SUM('Measure 1 Budget'!E12,'Measure 2 Budget'!E43,'Measure 3 Budget'!E33,'Measure 4 Budget'!E11)</f>
        <v>29498820.010000002</v>
      </c>
      <c r="F11" s="33">
        <f>SUM('Measure 1 Budget'!F12,'Measure 2 Budget'!F43,'Measure 3 Budget'!F33,'Measure 4 Budget'!F11)</f>
        <v>66810007.010000005</v>
      </c>
      <c r="G11" s="33">
        <f>SUM('Measure 1 Budget'!G12,'Measure 2 Budget'!G43,'Measure 3 Budget'!G33,'Measure 4 Budget'!G11)</f>
        <v>38252067.810000002</v>
      </c>
      <c r="H11" s="33">
        <f>SUM('Measure 1 Budget'!H12,'Measure 2 Budget'!H43,'Measure 3 Budget'!H33,'Measure 4 Budget'!H11)</f>
        <v>21525771.810000002</v>
      </c>
      <c r="J11" s="33">
        <f t="shared" si="0"/>
        <v>198322717.05000001</v>
      </c>
    </row>
    <row r="12" spans="2:39" x14ac:dyDescent="0.25">
      <c r="B12" s="14"/>
      <c r="D12" s="13"/>
      <c r="E12" s="13"/>
      <c r="H12" s="13"/>
      <c r="J12" s="13" t="s">
        <v>17</v>
      </c>
    </row>
    <row r="13" spans="2:39" ht="20.100000000000001" customHeight="1" x14ac:dyDescent="0.25">
      <c r="B13" s="57"/>
      <c r="C13" s="32" t="s">
        <v>18</v>
      </c>
      <c r="D13" s="58">
        <f>SUM('Measure 2 Budget'!D54)</f>
        <v>162258.26999999999</v>
      </c>
      <c r="E13" s="58">
        <f>SUM('Measure 2 Budget'!E54)</f>
        <v>162258.26999999999</v>
      </c>
      <c r="F13" s="58">
        <f>SUM('Measure 2 Budget'!F54)</f>
        <v>162258.26999999999</v>
      </c>
      <c r="G13" s="58">
        <f>SUM('Measure 2 Budget'!G54)</f>
        <v>162258.26999999999</v>
      </c>
      <c r="H13" s="58">
        <f>SUM('Measure 2 Budget'!H54)</f>
        <v>162258.26999999999</v>
      </c>
      <c r="J13" s="58">
        <f>SUM(D13:H13)</f>
        <v>811291.35</v>
      </c>
    </row>
    <row r="14" spans="2:39" ht="15.75" thickBot="1" x14ac:dyDescent="0.3">
      <c r="B14" s="14"/>
      <c r="D14" s="13"/>
      <c r="E14" s="13"/>
      <c r="H14" s="13"/>
      <c r="J14" s="13" t="s">
        <v>17</v>
      </c>
    </row>
    <row r="15" spans="2:39" ht="30.95" customHeight="1" thickBot="1" x14ac:dyDescent="0.3">
      <c r="B15" s="72" t="s">
        <v>19</v>
      </c>
      <c r="C15" s="59"/>
      <c r="D15" s="60">
        <f>D11+D13</f>
        <v>42398308.680000007</v>
      </c>
      <c r="E15" s="60">
        <f>E11+E13</f>
        <v>29661078.280000001</v>
      </c>
      <c r="F15" s="60">
        <f>F11+F13</f>
        <v>66972265.280000009</v>
      </c>
      <c r="G15" s="60">
        <f>G11+G13</f>
        <v>38414326.080000006</v>
      </c>
      <c r="H15" s="60">
        <f>H11+H13</f>
        <v>21688030.080000002</v>
      </c>
      <c r="I15" s="43"/>
      <c r="J15" s="61">
        <f>J11+J13</f>
        <v>199134008.40000001</v>
      </c>
    </row>
    <row r="16" spans="2:39" s="43" customFormat="1" x14ac:dyDescent="0.25">
      <c r="B16" s="14"/>
      <c r="C16" s="13"/>
      <c r="D16" s="14"/>
      <c r="E16" s="15"/>
      <c r="F16" s="13"/>
      <c r="G16" s="13"/>
      <c r="H16" s="15"/>
      <c r="I16" s="13"/>
      <c r="J16" s="13"/>
    </row>
    <row r="17" spans="2:8" ht="15" customHeight="1" x14ac:dyDescent="0.25">
      <c r="B17" s="14"/>
    </row>
    <row r="18" spans="2:8" ht="15" customHeight="1" x14ac:dyDescent="0.3">
      <c r="B18" s="45" t="s">
        <v>20</v>
      </c>
      <c r="C18" s="46"/>
      <c r="D18" s="46"/>
      <c r="E18" s="85"/>
      <c r="F18" s="85"/>
      <c r="H18" s="13"/>
    </row>
    <row r="19" spans="2:8" ht="29.1" customHeight="1" x14ac:dyDescent="0.25">
      <c r="B19" s="48" t="s">
        <v>21</v>
      </c>
      <c r="C19" s="48" t="s">
        <v>22</v>
      </c>
      <c r="D19" s="62" t="s">
        <v>23</v>
      </c>
      <c r="E19" s="86" t="s">
        <v>24</v>
      </c>
      <c r="F19" s="86"/>
      <c r="H19" s="13"/>
    </row>
    <row r="20" spans="2:8" ht="15" customHeight="1" x14ac:dyDescent="0.25">
      <c r="B20" s="54">
        <v>1</v>
      </c>
      <c r="C20" s="63" t="s">
        <v>65</v>
      </c>
      <c r="D20" s="64">
        <f>'Measure 1 Budget'!J14</f>
        <v>5636968</v>
      </c>
      <c r="E20" s="84">
        <f>D20/D$24</f>
        <v>2.8307409895938197E-2</v>
      </c>
      <c r="F20" s="84"/>
      <c r="H20" s="13"/>
    </row>
    <row r="21" spans="2:8" ht="15" customHeight="1" x14ac:dyDescent="0.25">
      <c r="B21" s="54">
        <v>2</v>
      </c>
      <c r="C21" s="56" t="s">
        <v>66</v>
      </c>
      <c r="D21" s="64">
        <f>'Measure 2 Budget'!J56</f>
        <v>118246205.40000001</v>
      </c>
      <c r="E21" s="84">
        <f>D21/D$24</f>
        <v>0.59380216543664976</v>
      </c>
      <c r="F21" s="84"/>
      <c r="H21" s="13"/>
    </row>
    <row r="22" spans="2:8" ht="15" customHeight="1" x14ac:dyDescent="0.25">
      <c r="B22" s="54">
        <v>3</v>
      </c>
      <c r="C22" s="56" t="s">
        <v>67</v>
      </c>
      <c r="D22" s="64">
        <f>'Measure 3 Budget'!J36</f>
        <v>69617055</v>
      </c>
      <c r="E22" s="84">
        <f>D22/D$24</f>
        <v>0.34959902409115567</v>
      </c>
      <c r="F22" s="84"/>
      <c r="H22" s="13"/>
    </row>
    <row r="23" spans="2:8" ht="15" customHeight="1" x14ac:dyDescent="0.25">
      <c r="B23" s="54">
        <v>4</v>
      </c>
      <c r="C23" s="56" t="s">
        <v>80</v>
      </c>
      <c r="D23" s="64">
        <f>'Measure 4 Budget'!J11</f>
        <v>5633780</v>
      </c>
      <c r="E23" s="84">
        <f>D23/D$24</f>
        <v>2.8291400576256363E-2</v>
      </c>
      <c r="F23" s="84"/>
      <c r="H23" s="13"/>
    </row>
    <row r="24" spans="2:8" ht="15" customHeight="1" x14ac:dyDescent="0.25">
      <c r="B24" s="54" t="s">
        <v>25</v>
      </c>
      <c r="C24" s="56"/>
      <c r="D24" s="64">
        <f>SUM(D20:D23)</f>
        <v>199134008.40000001</v>
      </c>
      <c r="E24" s="84">
        <f>SUM(E20:E23)</f>
        <v>0.99999999999999989</v>
      </c>
      <c r="F24" s="84"/>
      <c r="H24" s="13"/>
    </row>
    <row r="25" spans="2:8" ht="15" customHeight="1" x14ac:dyDescent="0.25">
      <c r="H25" s="13"/>
    </row>
  </sheetData>
  <mergeCells count="8">
    <mergeCell ref="B3:J3"/>
    <mergeCell ref="E23:F23"/>
    <mergeCell ref="E24:F24"/>
    <mergeCell ref="E18:F18"/>
    <mergeCell ref="E19:F19"/>
    <mergeCell ref="E20:F20"/>
    <mergeCell ref="E21:F21"/>
    <mergeCell ref="E22:F22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J29"/>
  <sheetViews>
    <sheetView showGridLines="0" zoomScale="85" zoomScaleNormal="85" workbookViewId="0">
      <selection activeCell="E10" sqref="E10"/>
    </sheetView>
  </sheetViews>
  <sheetFormatPr defaultColWidth="9.140625" defaultRowHeight="15" x14ac:dyDescent="0.25"/>
  <cols>
    <col min="1" max="1" width="3.140625" style="13" customWidth="1"/>
    <col min="2" max="2" width="10.140625" style="13" customWidth="1"/>
    <col min="3" max="3" width="35.42578125" style="13" customWidth="1"/>
    <col min="4" max="4" width="12.42578125" style="14" customWidth="1"/>
    <col min="5" max="5" width="12.5703125" style="15" customWidth="1"/>
    <col min="6" max="6" width="12.42578125" style="13" customWidth="1"/>
    <col min="7" max="7" width="13" style="13" customWidth="1"/>
    <col min="8" max="8" width="12.42578125" style="15" customWidth="1"/>
    <col min="9" max="9" width="1.7109375" style="13" customWidth="1"/>
    <col min="10" max="10" width="12.85546875" style="13" customWidth="1"/>
    <col min="11" max="11" width="10.140625" style="13" customWidth="1"/>
    <col min="12" max="16384" width="9.140625" style="13"/>
  </cols>
  <sheetData>
    <row r="2" spans="2:10" ht="23.25" x14ac:dyDescent="0.35">
      <c r="B2" s="12" t="s">
        <v>26</v>
      </c>
    </row>
    <row r="3" spans="2:10" x14ac:dyDescent="0.25">
      <c r="B3" s="11" t="s">
        <v>27</v>
      </c>
    </row>
    <row r="4" spans="2:10" x14ac:dyDescent="0.25">
      <c r="B4" s="11"/>
    </row>
    <row r="5" spans="2:10" ht="18.75" x14ac:dyDescent="0.3">
      <c r="B5" s="16" t="s">
        <v>2</v>
      </c>
      <c r="C5" s="17"/>
      <c r="D5" s="17"/>
      <c r="E5" s="17"/>
      <c r="F5" s="17"/>
      <c r="G5" s="17"/>
      <c r="H5" s="17"/>
      <c r="I5" s="17"/>
      <c r="J5" s="18"/>
    </row>
    <row r="6" spans="2:10" ht="30" x14ac:dyDescent="0.25">
      <c r="B6" s="19" t="s">
        <v>3</v>
      </c>
      <c r="C6" s="19" t="s">
        <v>4</v>
      </c>
      <c r="D6" s="19" t="s">
        <v>5</v>
      </c>
      <c r="E6" s="20" t="s">
        <v>6</v>
      </c>
      <c r="F6" s="20" t="s">
        <v>7</v>
      </c>
      <c r="G6" s="20" t="s">
        <v>8</v>
      </c>
      <c r="H6" s="21" t="s">
        <v>9</v>
      </c>
      <c r="I6" s="22"/>
      <c r="J6" s="23" t="s">
        <v>10</v>
      </c>
    </row>
    <row r="7" spans="2:10" ht="30" x14ac:dyDescent="0.25">
      <c r="B7" s="79" t="s">
        <v>11</v>
      </c>
      <c r="C7" s="34" t="s">
        <v>32</v>
      </c>
      <c r="D7" s="35" t="s">
        <v>29</v>
      </c>
      <c r="E7" s="26"/>
      <c r="F7" s="26"/>
      <c r="G7" s="26"/>
      <c r="H7" s="26"/>
      <c r="J7" s="31"/>
    </row>
    <row r="8" spans="2:10" ht="30" x14ac:dyDescent="0.25">
      <c r="B8" s="28"/>
      <c r="C8" s="29" t="s">
        <v>59</v>
      </c>
      <c r="D8" s="31">
        <v>11273</v>
      </c>
      <c r="E8" s="31">
        <v>11273</v>
      </c>
      <c r="F8" s="31">
        <v>11273</v>
      </c>
      <c r="G8" s="31">
        <v>11273</v>
      </c>
      <c r="H8" s="31">
        <v>11273</v>
      </c>
      <c r="J8" s="31">
        <f>SUM(D8:H8)</f>
        <v>56365</v>
      </c>
    </row>
    <row r="9" spans="2:10" ht="30" x14ac:dyDescent="0.25">
      <c r="B9" s="28"/>
      <c r="C9" s="29" t="s">
        <v>34</v>
      </c>
      <c r="D9" s="31">
        <v>250000</v>
      </c>
      <c r="E9" s="31">
        <v>1000000</v>
      </c>
      <c r="F9" s="31">
        <v>1000000</v>
      </c>
      <c r="G9" s="31">
        <v>500000</v>
      </c>
      <c r="H9" s="31"/>
      <c r="J9" s="31">
        <v>2750000</v>
      </c>
    </row>
    <row r="10" spans="2:10" ht="30" x14ac:dyDescent="0.25">
      <c r="B10" s="28"/>
      <c r="C10" s="29" t="s">
        <v>81</v>
      </c>
      <c r="D10" s="31">
        <v>283060</v>
      </c>
      <c r="E10" s="36">
        <v>424590</v>
      </c>
      <c r="F10" s="36">
        <v>707651</v>
      </c>
      <c r="G10" s="36">
        <v>707651</v>
      </c>
      <c r="H10" s="36">
        <v>707651</v>
      </c>
      <c r="J10" s="31">
        <f>SUM(D10:H10)</f>
        <v>2830603</v>
      </c>
    </row>
    <row r="11" spans="2:10" x14ac:dyDescent="0.25">
      <c r="B11" s="28"/>
      <c r="C11" s="32" t="s">
        <v>14</v>
      </c>
      <c r="D11" s="37">
        <f>SUM(D7:D10)</f>
        <v>544333</v>
      </c>
      <c r="E11" s="38">
        <f>SUM(E7:E10)</f>
        <v>1435863</v>
      </c>
      <c r="F11" s="38">
        <f>SUM(F8:F10)</f>
        <v>1718924</v>
      </c>
      <c r="G11" s="38">
        <f>SUM(G8:G10)</f>
        <v>1218924</v>
      </c>
      <c r="H11" s="38">
        <f>SUM(H8:H10)</f>
        <v>718924</v>
      </c>
      <c r="J11" s="37">
        <f t="shared" ref="J11:J12" si="0">SUM(D11:H11)</f>
        <v>5636968</v>
      </c>
    </row>
    <row r="12" spans="2:10" x14ac:dyDescent="0.25">
      <c r="B12" s="39"/>
      <c r="C12" s="32" t="s">
        <v>16</v>
      </c>
      <c r="D12" s="33">
        <f>SUM(D11,)</f>
        <v>544333</v>
      </c>
      <c r="E12" s="33">
        <f t="shared" ref="E12:H12" si="1">SUM(E11,)</f>
        <v>1435863</v>
      </c>
      <c r="F12" s="33">
        <f t="shared" si="1"/>
        <v>1718924</v>
      </c>
      <c r="G12" s="33">
        <f t="shared" si="1"/>
        <v>1218924</v>
      </c>
      <c r="H12" s="33">
        <f t="shared" si="1"/>
        <v>718924</v>
      </c>
      <c r="J12" s="33">
        <f t="shared" si="0"/>
        <v>5636968</v>
      </c>
    </row>
    <row r="13" spans="2:10" ht="15.75" thickBot="1" x14ac:dyDescent="0.3">
      <c r="B13" s="14"/>
      <c r="C13" s="40"/>
      <c r="D13" s="13"/>
      <c r="E13" s="13"/>
      <c r="H13" s="13"/>
    </row>
    <row r="14" spans="2:10" s="43" customFormat="1" ht="30.75" thickBot="1" x14ac:dyDescent="0.3">
      <c r="B14" s="41" t="s">
        <v>19</v>
      </c>
      <c r="C14" s="81" t="s">
        <v>31</v>
      </c>
      <c r="D14" s="69">
        <f>SUM(D12)</f>
        <v>544333</v>
      </c>
      <c r="E14" s="70">
        <f>SUM(E12)</f>
        <v>1435863</v>
      </c>
      <c r="F14" s="70">
        <f>SUM(F12)</f>
        <v>1718924</v>
      </c>
      <c r="G14" s="70">
        <f>SUM(G12)</f>
        <v>1218924</v>
      </c>
      <c r="H14" s="69">
        <f>SUM(H12)</f>
        <v>718924</v>
      </c>
      <c r="I14" s="13"/>
      <c r="J14" s="70">
        <f>SUM(J12)</f>
        <v>5636968</v>
      </c>
    </row>
    <row r="15" spans="2:10" x14ac:dyDescent="0.25">
      <c r="B15" s="14"/>
    </row>
    <row r="16" spans="2:10" x14ac:dyDescent="0.25">
      <c r="B16" s="14"/>
      <c r="C16" s="44"/>
    </row>
    <row r="17" spans="2:2" x14ac:dyDescent="0.25">
      <c r="B17" s="14"/>
    </row>
    <row r="18" spans="2:2" x14ac:dyDescent="0.25">
      <c r="B18" s="14"/>
    </row>
    <row r="19" spans="2:2" x14ac:dyDescent="0.25">
      <c r="B19" s="14"/>
    </row>
    <row r="20" spans="2:2" x14ac:dyDescent="0.25">
      <c r="B20" s="14"/>
    </row>
    <row r="21" spans="2:2" x14ac:dyDescent="0.25">
      <c r="B21" s="14"/>
    </row>
    <row r="22" spans="2:2" x14ac:dyDescent="0.25">
      <c r="B22" s="14"/>
    </row>
    <row r="23" spans="2:2" x14ac:dyDescent="0.25">
      <c r="B23" s="14"/>
    </row>
    <row r="24" spans="2:2" x14ac:dyDescent="0.25">
      <c r="B24" s="14"/>
    </row>
    <row r="25" spans="2:2" x14ac:dyDescent="0.25">
      <c r="B25" s="14"/>
    </row>
    <row r="26" spans="2:2" x14ac:dyDescent="0.25">
      <c r="B26" s="14"/>
    </row>
    <row r="27" spans="2:2" x14ac:dyDescent="0.25">
      <c r="B27" s="14"/>
    </row>
    <row r="28" spans="2:2" x14ac:dyDescent="0.25">
      <c r="B28" s="14"/>
    </row>
    <row r="29" spans="2:2" x14ac:dyDescent="0.25">
      <c r="B29" s="14"/>
    </row>
  </sheetData>
  <pageMargins left="0.7" right="0.7" top="0.75" bottom="0.75" header="0.3" footer="0.3"/>
  <pageSetup scale="9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70"/>
  <sheetViews>
    <sheetView showGridLines="0" zoomScale="85" zoomScaleNormal="85" workbookViewId="0">
      <pane xSplit="3" ySplit="6" topLeftCell="D15" activePane="bottomRight" state="frozen"/>
      <selection pane="topRight" activeCell="R20" sqref="R20:W20"/>
      <selection pane="bottomLeft" activeCell="R20" sqref="R20:W20"/>
      <selection pane="bottomRight" activeCell="C46" sqref="C46"/>
    </sheetView>
  </sheetViews>
  <sheetFormatPr defaultColWidth="9.140625" defaultRowHeight="15" x14ac:dyDescent="0.25"/>
  <cols>
    <col min="1" max="1" width="3.140625" style="13" customWidth="1"/>
    <col min="2" max="2" width="9.7109375" style="13" customWidth="1"/>
    <col min="3" max="3" width="44.42578125" style="13" customWidth="1"/>
    <col min="4" max="4" width="16.42578125" style="14" customWidth="1"/>
    <col min="5" max="5" width="16.42578125" style="15" customWidth="1"/>
    <col min="6" max="6" width="17.140625" style="13" customWidth="1"/>
    <col min="7" max="7" width="17" style="13" customWidth="1"/>
    <col min="8" max="8" width="16.5703125" style="15" customWidth="1"/>
    <col min="9" max="9" width="0.85546875" style="13" customWidth="1"/>
    <col min="10" max="10" width="14.42578125" style="13" customWidth="1"/>
    <col min="11" max="11" width="10.140625" style="13" customWidth="1"/>
    <col min="12" max="16384" width="9.140625" style="13"/>
  </cols>
  <sheetData>
    <row r="2" spans="2:39" ht="23.25" x14ac:dyDescent="0.35">
      <c r="B2" s="12" t="s">
        <v>26</v>
      </c>
    </row>
    <row r="3" spans="2:39" x14ac:dyDescent="0.25">
      <c r="B3" s="11" t="s">
        <v>27</v>
      </c>
    </row>
    <row r="4" spans="2:39" x14ac:dyDescent="0.25">
      <c r="B4" s="11"/>
    </row>
    <row r="5" spans="2:39" ht="18.75" x14ac:dyDescent="0.3">
      <c r="B5" s="16" t="s">
        <v>2</v>
      </c>
      <c r="C5" s="17"/>
      <c r="D5" s="17"/>
      <c r="E5" s="17"/>
      <c r="F5" s="17"/>
      <c r="G5" s="17"/>
      <c r="H5" s="17"/>
      <c r="I5" s="17"/>
      <c r="J5" s="18"/>
    </row>
    <row r="6" spans="2:39" ht="30" x14ac:dyDescent="0.25">
      <c r="B6" s="19" t="s">
        <v>3</v>
      </c>
      <c r="C6" s="19" t="s">
        <v>4</v>
      </c>
      <c r="D6" s="19" t="s">
        <v>5</v>
      </c>
      <c r="E6" s="20" t="s">
        <v>6</v>
      </c>
      <c r="F6" s="20" t="s">
        <v>7</v>
      </c>
      <c r="G6" s="20" t="s">
        <v>8</v>
      </c>
      <c r="H6" s="21" t="s">
        <v>9</v>
      </c>
      <c r="I6" s="22"/>
      <c r="J6" s="23" t="s">
        <v>10</v>
      </c>
    </row>
    <row r="7" spans="2:39" s="11" customFormat="1" ht="30" x14ac:dyDescent="0.25">
      <c r="B7" s="24" t="s">
        <v>11</v>
      </c>
      <c r="C7" s="25" t="s">
        <v>28</v>
      </c>
      <c r="D7" s="26" t="s">
        <v>29</v>
      </c>
      <c r="E7" s="26" t="s">
        <v>29</v>
      </c>
      <c r="F7" s="26" t="s">
        <v>29</v>
      </c>
      <c r="G7" s="26"/>
      <c r="H7" s="26" t="s">
        <v>29</v>
      </c>
      <c r="I7" s="13"/>
      <c r="J7" s="27" t="s">
        <v>29</v>
      </c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</row>
    <row r="8" spans="2:39" x14ac:dyDescent="0.25">
      <c r="B8" s="28"/>
      <c r="C8" s="29" t="s">
        <v>82</v>
      </c>
      <c r="D8" s="31"/>
      <c r="E8" s="31"/>
      <c r="F8" s="31"/>
      <c r="G8" s="31"/>
      <c r="H8" s="31"/>
      <c r="I8" s="30">
        <v>450000</v>
      </c>
      <c r="J8" s="31"/>
    </row>
    <row r="9" spans="2:39" x14ac:dyDescent="0.25">
      <c r="B9" s="73"/>
      <c r="C9" s="74" t="s">
        <v>68</v>
      </c>
      <c r="D9" s="80">
        <v>103218.12</v>
      </c>
      <c r="E9" s="80">
        <v>103218.12</v>
      </c>
      <c r="F9" s="80">
        <v>103218.12</v>
      </c>
      <c r="G9" s="80">
        <v>103218.12</v>
      </c>
      <c r="H9" s="80">
        <v>103218.12</v>
      </c>
      <c r="I9" s="30"/>
      <c r="J9" s="31">
        <f t="shared" ref="J9:J15" si="0">SUM(D9:H9)</f>
        <v>516090.6</v>
      </c>
    </row>
    <row r="10" spans="2:39" x14ac:dyDescent="0.25">
      <c r="B10" s="73"/>
      <c r="C10" s="74" t="s">
        <v>69</v>
      </c>
      <c r="D10" s="80">
        <v>36662.47</v>
      </c>
      <c r="E10" s="80">
        <v>36662.47</v>
      </c>
      <c r="F10" s="80">
        <v>36662.47</v>
      </c>
      <c r="G10" s="80">
        <v>36662.47</v>
      </c>
      <c r="H10" s="80">
        <v>36662.47</v>
      </c>
      <c r="I10" s="30"/>
      <c r="J10" s="31">
        <f t="shared" si="0"/>
        <v>183312.35</v>
      </c>
    </row>
    <row r="11" spans="2:39" x14ac:dyDescent="0.25">
      <c r="B11" s="73"/>
      <c r="C11" s="74" t="s">
        <v>70</v>
      </c>
      <c r="D11" s="80">
        <v>98504.02</v>
      </c>
      <c r="E11" s="80">
        <v>98504.02</v>
      </c>
      <c r="F11" s="80">
        <v>98504.02</v>
      </c>
      <c r="G11" s="80">
        <v>98504.02</v>
      </c>
      <c r="H11" s="80">
        <v>98504.02</v>
      </c>
      <c r="I11" s="30"/>
      <c r="J11" s="31">
        <f t="shared" si="0"/>
        <v>492520.10000000003</v>
      </c>
    </row>
    <row r="12" spans="2:39" x14ac:dyDescent="0.25">
      <c r="B12" s="73"/>
      <c r="C12" s="74" t="s">
        <v>71</v>
      </c>
      <c r="D12" s="80">
        <v>59270.66</v>
      </c>
      <c r="E12" s="80">
        <v>59270.66</v>
      </c>
      <c r="F12" s="80">
        <v>59270.66</v>
      </c>
      <c r="G12" s="80">
        <v>59270.66</v>
      </c>
      <c r="H12" s="80">
        <v>59270.66</v>
      </c>
      <c r="I12" s="30"/>
      <c r="J12" s="31">
        <f t="shared" si="0"/>
        <v>296353.30000000005</v>
      </c>
    </row>
    <row r="13" spans="2:39" x14ac:dyDescent="0.25">
      <c r="B13" s="73"/>
      <c r="C13" s="74" t="s">
        <v>72</v>
      </c>
      <c r="D13" s="80">
        <v>13033.33</v>
      </c>
      <c r="E13" s="80">
        <v>13033.33</v>
      </c>
      <c r="F13" s="80">
        <v>13033.33</v>
      </c>
      <c r="G13" s="80">
        <v>13033.33</v>
      </c>
      <c r="H13" s="80">
        <v>13033.33</v>
      </c>
      <c r="I13" s="30"/>
      <c r="J13" s="31">
        <f t="shared" si="0"/>
        <v>65166.65</v>
      </c>
    </row>
    <row r="14" spans="2:39" x14ac:dyDescent="0.25">
      <c r="B14" s="73"/>
      <c r="C14" s="74" t="s">
        <v>73</v>
      </c>
      <c r="D14" s="80">
        <v>7331.16</v>
      </c>
      <c r="E14" s="80">
        <v>7331.16</v>
      </c>
      <c r="F14" s="80">
        <v>7331.16</v>
      </c>
      <c r="G14" s="80">
        <v>7331.16</v>
      </c>
      <c r="H14" s="80">
        <v>7331.16</v>
      </c>
      <c r="I14" s="30"/>
      <c r="J14" s="31">
        <f t="shared" si="0"/>
        <v>36655.800000000003</v>
      </c>
    </row>
    <row r="15" spans="2:39" x14ac:dyDescent="0.25">
      <c r="B15" s="73"/>
      <c r="C15" s="74" t="s">
        <v>74</v>
      </c>
      <c r="D15" s="80">
        <v>11634.67</v>
      </c>
      <c r="E15" s="80">
        <v>11634.67</v>
      </c>
      <c r="F15" s="80">
        <v>11634.67</v>
      </c>
      <c r="G15" s="80">
        <v>11634.67</v>
      </c>
      <c r="H15" s="80">
        <v>11634.67</v>
      </c>
      <c r="I15" s="30"/>
      <c r="J15" s="31">
        <f t="shared" si="0"/>
        <v>58173.35</v>
      </c>
    </row>
    <row r="16" spans="2:39" x14ac:dyDescent="0.25">
      <c r="B16" s="28"/>
      <c r="C16" s="32" t="s">
        <v>12</v>
      </c>
      <c r="D16" s="33">
        <f t="shared" ref="D16:J16" si="1">SUM(D8:D15)</f>
        <v>329654.43</v>
      </c>
      <c r="E16" s="33">
        <f t="shared" si="1"/>
        <v>329654.43</v>
      </c>
      <c r="F16" s="33">
        <f t="shared" si="1"/>
        <v>329654.43</v>
      </c>
      <c r="G16" s="33">
        <f t="shared" si="1"/>
        <v>329654.43</v>
      </c>
      <c r="H16" s="33">
        <f t="shared" si="1"/>
        <v>329654.43</v>
      </c>
      <c r="I16" s="13">
        <f t="shared" si="1"/>
        <v>450000</v>
      </c>
      <c r="J16" s="33">
        <f t="shared" si="1"/>
        <v>1648272.1500000001</v>
      </c>
    </row>
    <row r="17" spans="2:10" x14ac:dyDescent="0.25">
      <c r="B17" s="28"/>
      <c r="C17" s="34" t="s">
        <v>75</v>
      </c>
      <c r="D17" s="31"/>
      <c r="E17" s="31"/>
      <c r="F17" s="31"/>
      <c r="G17" s="31"/>
      <c r="H17" s="31"/>
      <c r="J17" s="31"/>
    </row>
    <row r="18" spans="2:10" x14ac:dyDescent="0.25">
      <c r="B18" s="28"/>
      <c r="C18" s="29" t="s">
        <v>82</v>
      </c>
      <c r="D18" s="31"/>
      <c r="E18" s="31"/>
      <c r="F18" s="31"/>
      <c r="G18" s="31"/>
      <c r="H18" s="31"/>
      <c r="J18" s="31"/>
    </row>
    <row r="19" spans="2:10" x14ac:dyDescent="0.25">
      <c r="B19" s="28"/>
      <c r="C19" s="74" t="s">
        <v>68</v>
      </c>
      <c r="D19" s="80">
        <v>25678.69</v>
      </c>
      <c r="E19" s="80">
        <v>25678.69</v>
      </c>
      <c r="F19" s="80">
        <v>25678.69</v>
      </c>
      <c r="G19" s="80">
        <v>25678.69</v>
      </c>
      <c r="H19" s="80">
        <v>25678.69</v>
      </c>
      <c r="J19" s="31">
        <f>SUM(D19:H19)</f>
        <v>128393.45</v>
      </c>
    </row>
    <row r="20" spans="2:10" x14ac:dyDescent="0.25">
      <c r="B20" s="28"/>
      <c r="C20" s="74" t="s">
        <v>69</v>
      </c>
      <c r="D20" s="80">
        <v>8340.2199999999993</v>
      </c>
      <c r="E20" s="80">
        <v>8340.2199999999993</v>
      </c>
      <c r="F20" s="80">
        <v>8340.2199999999993</v>
      </c>
      <c r="G20" s="80">
        <v>8340.2199999999993</v>
      </c>
      <c r="H20" s="80">
        <v>8340.2199999999993</v>
      </c>
      <c r="J20" s="31">
        <f t="shared" ref="J20:J25" si="2">SUM(D20:H20)</f>
        <v>41701.1</v>
      </c>
    </row>
    <row r="21" spans="2:10" x14ac:dyDescent="0.25">
      <c r="B21" s="28"/>
      <c r="C21" s="74" t="s">
        <v>70</v>
      </c>
      <c r="D21" s="80">
        <v>29751.7</v>
      </c>
      <c r="E21" s="80">
        <v>29751.7</v>
      </c>
      <c r="F21" s="80">
        <v>29751.7</v>
      </c>
      <c r="G21" s="80">
        <v>29751.7</v>
      </c>
      <c r="H21" s="80">
        <v>29751.7</v>
      </c>
      <c r="J21" s="31">
        <f t="shared" si="2"/>
        <v>148758.5</v>
      </c>
    </row>
    <row r="22" spans="2:10" x14ac:dyDescent="0.25">
      <c r="B22" s="28"/>
      <c r="C22" s="74" t="s">
        <v>71</v>
      </c>
      <c r="D22" s="80">
        <v>16708.25</v>
      </c>
      <c r="E22" s="80">
        <v>16708.25</v>
      </c>
      <c r="F22" s="80">
        <v>16708.25</v>
      </c>
      <c r="G22" s="80">
        <v>16708.25</v>
      </c>
      <c r="H22" s="80">
        <v>16708.25</v>
      </c>
      <c r="J22" s="31">
        <f t="shared" si="2"/>
        <v>83541.25</v>
      </c>
    </row>
    <row r="23" spans="2:10" x14ac:dyDescent="0.25">
      <c r="B23" s="28"/>
      <c r="C23" s="74" t="s">
        <v>72</v>
      </c>
      <c r="D23" s="80">
        <v>3702.36</v>
      </c>
      <c r="E23" s="80">
        <v>3702.36</v>
      </c>
      <c r="F23" s="80">
        <v>3702.36</v>
      </c>
      <c r="G23" s="80">
        <v>3702.36</v>
      </c>
      <c r="H23" s="80">
        <v>3702.36</v>
      </c>
      <c r="J23" s="31">
        <f t="shared" si="2"/>
        <v>18511.8</v>
      </c>
    </row>
    <row r="24" spans="2:10" x14ac:dyDescent="0.25">
      <c r="B24" s="28"/>
      <c r="C24" s="74" t="s">
        <v>73</v>
      </c>
      <c r="D24" s="80">
        <v>2032.01</v>
      </c>
      <c r="E24" s="80">
        <v>2032.01</v>
      </c>
      <c r="F24" s="80">
        <v>2032.01</v>
      </c>
      <c r="G24" s="80">
        <v>2032.01</v>
      </c>
      <c r="H24" s="80">
        <v>2032.01</v>
      </c>
      <c r="J24" s="31">
        <f t="shared" si="2"/>
        <v>10160.049999999999</v>
      </c>
    </row>
    <row r="25" spans="2:10" x14ac:dyDescent="0.25">
      <c r="B25" s="28"/>
      <c r="C25" s="74" t="s">
        <v>74</v>
      </c>
      <c r="D25" s="80">
        <v>2632.15</v>
      </c>
      <c r="E25" s="80">
        <v>2632.15</v>
      </c>
      <c r="F25" s="80">
        <v>2632.15</v>
      </c>
      <c r="G25" s="80">
        <v>2632.15</v>
      </c>
      <c r="H25" s="80">
        <v>2632.15</v>
      </c>
      <c r="J25" s="31">
        <f t="shared" si="2"/>
        <v>13160.75</v>
      </c>
    </row>
    <row r="26" spans="2:10" x14ac:dyDescent="0.25">
      <c r="B26" s="28"/>
      <c r="C26" s="75" t="s">
        <v>76</v>
      </c>
      <c r="D26" s="37">
        <f>SUM(D17:D25)</f>
        <v>88845.37999999999</v>
      </c>
      <c r="E26" s="37">
        <f t="shared" ref="E26:H26" si="3">SUM(E17:E25)</f>
        <v>88845.37999999999</v>
      </c>
      <c r="F26" s="37">
        <f t="shared" si="3"/>
        <v>88845.37999999999</v>
      </c>
      <c r="G26" s="37">
        <f t="shared" si="3"/>
        <v>88845.37999999999</v>
      </c>
      <c r="H26" s="37">
        <f t="shared" si="3"/>
        <v>88845.37999999999</v>
      </c>
      <c r="I26" s="66"/>
      <c r="J26" s="37">
        <f>SUM(D26:H26)</f>
        <v>444226.89999999997</v>
      </c>
    </row>
    <row r="27" spans="2:10" x14ac:dyDescent="0.25">
      <c r="B27" s="28"/>
      <c r="C27" s="34" t="s">
        <v>32</v>
      </c>
      <c r="D27" s="35" t="s">
        <v>29</v>
      </c>
      <c r="E27" s="26"/>
      <c r="F27" s="26"/>
      <c r="G27" s="26"/>
      <c r="H27" s="26"/>
      <c r="J27" s="31"/>
    </row>
    <row r="28" spans="2:10" x14ac:dyDescent="0.25">
      <c r="B28" s="28"/>
      <c r="C28" s="29" t="s">
        <v>59</v>
      </c>
      <c r="D28" s="31">
        <v>232663</v>
      </c>
      <c r="E28" s="31">
        <v>232663</v>
      </c>
      <c r="F28" s="31">
        <v>232663</v>
      </c>
      <c r="G28" s="31">
        <v>232663</v>
      </c>
      <c r="H28" s="31">
        <v>232663</v>
      </c>
      <c r="J28" s="31">
        <f>SUM(D28:H28)</f>
        <v>1163315</v>
      </c>
    </row>
    <row r="29" spans="2:10" x14ac:dyDescent="0.25">
      <c r="B29" s="28"/>
      <c r="C29" s="29" t="s">
        <v>82</v>
      </c>
      <c r="D29" s="31"/>
      <c r="E29" s="26"/>
      <c r="F29" s="26"/>
      <c r="G29" s="26"/>
      <c r="H29" s="26"/>
      <c r="J29" s="31"/>
    </row>
    <row r="30" spans="2:10" x14ac:dyDescent="0.25">
      <c r="B30" s="28"/>
      <c r="C30" s="65" t="s">
        <v>60</v>
      </c>
      <c r="D30" s="31">
        <v>21779670</v>
      </c>
      <c r="E30" s="26"/>
      <c r="F30" s="26"/>
      <c r="G30" s="26"/>
      <c r="H30" s="26"/>
      <c r="J30" s="31">
        <f>SUM(D30:H30)</f>
        <v>21779670</v>
      </c>
    </row>
    <row r="31" spans="2:10" x14ac:dyDescent="0.25">
      <c r="B31" s="28"/>
      <c r="C31" s="65" t="s">
        <v>63</v>
      </c>
      <c r="D31" s="31">
        <v>122500</v>
      </c>
      <c r="E31" s="31">
        <v>122500</v>
      </c>
      <c r="F31" s="31">
        <v>122500</v>
      </c>
      <c r="G31" s="31">
        <v>122500</v>
      </c>
      <c r="H31" s="31">
        <v>122500</v>
      </c>
      <c r="J31" s="31">
        <f>SUM(D31:H31)</f>
        <v>612500</v>
      </c>
    </row>
    <row r="32" spans="2:10" x14ac:dyDescent="0.25">
      <c r="B32" s="28"/>
      <c r="C32" s="32" t="s">
        <v>14</v>
      </c>
      <c r="D32" s="82">
        <f>SUM(D27:D31)</f>
        <v>22134833</v>
      </c>
      <c r="E32" s="82">
        <f>SUM(E27:E31)</f>
        <v>355163</v>
      </c>
      <c r="F32" s="82">
        <f>SUM(F27:F31)</f>
        <v>355163</v>
      </c>
      <c r="G32" s="82">
        <f>SUM(G27:G31)</f>
        <v>355163</v>
      </c>
      <c r="H32" s="82">
        <f>SUM(H27:H31)</f>
        <v>355163</v>
      </c>
      <c r="I32" s="66"/>
      <c r="J32" s="37">
        <f>SUM(J27:J31)</f>
        <v>23555485</v>
      </c>
    </row>
    <row r="33" spans="2:10" x14ac:dyDescent="0.25">
      <c r="B33" s="28"/>
      <c r="C33" s="34" t="s">
        <v>30</v>
      </c>
      <c r="D33" s="31"/>
      <c r="E33" s="26"/>
      <c r="F33" s="26"/>
      <c r="G33" s="26"/>
      <c r="H33" s="26"/>
      <c r="J33" s="31" t="s">
        <v>17</v>
      </c>
    </row>
    <row r="34" spans="2:10" x14ac:dyDescent="0.25">
      <c r="B34" s="28"/>
      <c r="C34" s="29" t="s">
        <v>82</v>
      </c>
      <c r="D34" s="31"/>
      <c r="E34" s="26"/>
      <c r="F34" s="26"/>
      <c r="G34" s="26"/>
      <c r="H34" s="26"/>
      <c r="J34" s="31">
        <f>SUM(D34:H34)</f>
        <v>0</v>
      </c>
    </row>
    <row r="35" spans="2:10" x14ac:dyDescent="0.25">
      <c r="B35" s="28"/>
      <c r="C35" s="65" t="s">
        <v>61</v>
      </c>
      <c r="D35" s="31">
        <v>3054000</v>
      </c>
      <c r="E35" s="31">
        <v>3800000</v>
      </c>
      <c r="F35" s="31">
        <v>17400000</v>
      </c>
      <c r="G35" s="31">
        <v>11145000</v>
      </c>
      <c r="H35" s="31">
        <v>1071000</v>
      </c>
      <c r="J35" s="31">
        <f t="shared" ref="J35:J36" si="4">SUM(D35:H35)</f>
        <v>36470000</v>
      </c>
    </row>
    <row r="36" spans="2:10" x14ac:dyDescent="0.25">
      <c r="B36" s="28"/>
      <c r="C36" s="65" t="s">
        <v>62</v>
      </c>
      <c r="D36" s="31">
        <v>8144430</v>
      </c>
      <c r="E36" s="31">
        <v>8144430</v>
      </c>
      <c r="F36" s="31">
        <v>8144430</v>
      </c>
      <c r="G36" s="31">
        <v>8144430</v>
      </c>
      <c r="H36" s="31">
        <v>8144430</v>
      </c>
      <c r="J36" s="31">
        <f t="shared" si="4"/>
        <v>40722150</v>
      </c>
    </row>
    <row r="37" spans="2:10" x14ac:dyDescent="0.25">
      <c r="B37" s="28"/>
      <c r="C37" s="32" t="s">
        <v>13</v>
      </c>
      <c r="D37" s="67">
        <f>SUM(D34:D36)</f>
        <v>11198430</v>
      </c>
      <c r="E37" s="67">
        <f>SUM(E34:E36)</f>
        <v>11944430</v>
      </c>
      <c r="F37" s="67">
        <f>SUM(F34:F36)</f>
        <v>25544430</v>
      </c>
      <c r="G37" s="67">
        <f>SUM(G34:G36)</f>
        <v>19289430</v>
      </c>
      <c r="H37" s="67">
        <f>SUM(H34:H36)</f>
        <v>9215430</v>
      </c>
      <c r="J37" s="33">
        <f t="shared" ref="J37" si="5">SUM(D37:H37)</f>
        <v>77192150</v>
      </c>
    </row>
    <row r="38" spans="2:10" x14ac:dyDescent="0.25">
      <c r="B38" s="28"/>
      <c r="C38" s="34" t="s">
        <v>33</v>
      </c>
      <c r="D38" s="31"/>
      <c r="E38" s="31"/>
      <c r="F38" s="31"/>
      <c r="G38" s="31"/>
      <c r="H38" s="31"/>
      <c r="J38" s="31"/>
    </row>
    <row r="39" spans="2:10" x14ac:dyDescent="0.25">
      <c r="B39" s="28"/>
      <c r="C39" s="29" t="s">
        <v>82</v>
      </c>
      <c r="D39" s="31"/>
      <c r="E39" s="31"/>
      <c r="F39" s="31"/>
      <c r="G39" s="31"/>
      <c r="H39" s="31"/>
      <c r="J39" s="31"/>
    </row>
    <row r="40" spans="2:10" x14ac:dyDescent="0.25">
      <c r="B40" s="28"/>
      <c r="C40" s="65" t="s">
        <v>77</v>
      </c>
      <c r="D40" s="31">
        <v>2903956</v>
      </c>
      <c r="E40" s="31">
        <v>2903956</v>
      </c>
      <c r="F40" s="31">
        <v>2903956</v>
      </c>
      <c r="G40" s="31">
        <v>2903956</v>
      </c>
      <c r="H40" s="31">
        <v>2903956</v>
      </c>
      <c r="J40" s="31">
        <f t="shared" ref="J40:J41" si="6">SUM(D40:H40)</f>
        <v>14519780</v>
      </c>
    </row>
    <row r="41" spans="2:10" x14ac:dyDescent="0.25">
      <c r="B41" s="28"/>
      <c r="C41" s="65" t="s">
        <v>64</v>
      </c>
      <c r="D41" s="31">
        <v>15000</v>
      </c>
      <c r="E41" s="31">
        <v>15000</v>
      </c>
      <c r="F41" s="31">
        <v>15000</v>
      </c>
      <c r="G41" s="31">
        <v>15000</v>
      </c>
      <c r="H41" s="31">
        <v>15000</v>
      </c>
      <c r="J41" s="31">
        <f t="shared" si="6"/>
        <v>75000</v>
      </c>
    </row>
    <row r="42" spans="2:10" x14ac:dyDescent="0.25">
      <c r="B42" s="28"/>
      <c r="C42" s="32" t="s">
        <v>15</v>
      </c>
      <c r="D42" s="33">
        <f>SUM(D39:D41)</f>
        <v>2918956</v>
      </c>
      <c r="E42" s="33">
        <f t="shared" ref="E42:H42" si="7">SUM(E39:E41)</f>
        <v>2918956</v>
      </c>
      <c r="F42" s="33">
        <f t="shared" si="7"/>
        <v>2918956</v>
      </c>
      <c r="G42" s="33">
        <f t="shared" si="7"/>
        <v>2918956</v>
      </c>
      <c r="H42" s="33">
        <f t="shared" si="7"/>
        <v>2918956</v>
      </c>
      <c r="J42" s="33">
        <f>SUM(D42:H42)</f>
        <v>14594780</v>
      </c>
    </row>
    <row r="43" spans="2:10" x14ac:dyDescent="0.25">
      <c r="B43" s="39"/>
      <c r="C43" s="32" t="s">
        <v>16</v>
      </c>
      <c r="D43" s="33">
        <f>SUM(D32, D16, D37,D42,D26)</f>
        <v>36670718.810000002</v>
      </c>
      <c r="E43" s="33">
        <f>SUM(E32,E16,E37,E42,E26)</f>
        <v>15637048.810000001</v>
      </c>
      <c r="F43" s="33">
        <f>SUM(F37,F32,F16,F42,F26)</f>
        <v>29237048.809999999</v>
      </c>
      <c r="G43" s="33">
        <f>SUM(G37,G32,G16,G42,G26)</f>
        <v>22982048.809999999</v>
      </c>
      <c r="H43" s="33">
        <f>SUM(H37,H32,H16,H42, H26)</f>
        <v>12908048.810000001</v>
      </c>
      <c r="J43" s="33">
        <f t="shared" ref="J43" si="8">SUM(D43:H43)</f>
        <v>117434914.05000001</v>
      </c>
    </row>
    <row r="44" spans="2:10" x14ac:dyDescent="0.25">
      <c r="B44" s="14"/>
      <c r="C44" s="40"/>
      <c r="D44" s="13"/>
      <c r="E44" s="13"/>
      <c r="H44" s="13"/>
      <c r="J44" s="13" t="s">
        <v>17</v>
      </c>
    </row>
    <row r="45" spans="2:10" x14ac:dyDescent="0.25">
      <c r="B45" s="87" t="s">
        <v>78</v>
      </c>
      <c r="C45" s="34" t="s">
        <v>78</v>
      </c>
      <c r="D45" s="27"/>
      <c r="E45" s="27"/>
      <c r="F45" s="27"/>
      <c r="G45" s="27"/>
      <c r="H45" s="27"/>
      <c r="I45"/>
      <c r="J45" s="27"/>
    </row>
    <row r="46" spans="2:10" x14ac:dyDescent="0.25">
      <c r="B46" s="88"/>
      <c r="C46" s="29" t="s">
        <v>82</v>
      </c>
      <c r="D46" s="27"/>
      <c r="E46" s="27"/>
      <c r="F46" s="27"/>
      <c r="G46" s="27"/>
      <c r="H46" s="27"/>
      <c r="I46"/>
      <c r="J46" s="27"/>
    </row>
    <row r="47" spans="2:10" x14ac:dyDescent="0.25">
      <c r="B47" s="89"/>
      <c r="C47" s="76" t="s">
        <v>68</v>
      </c>
      <c r="D47" s="31">
        <v>50123.26</v>
      </c>
      <c r="E47" s="31">
        <v>50123.26</v>
      </c>
      <c r="F47" s="31">
        <v>50123.26</v>
      </c>
      <c r="G47" s="31">
        <v>50123.26</v>
      </c>
      <c r="H47" s="31">
        <v>50123.26</v>
      </c>
      <c r="I47"/>
      <c r="J47" s="31">
        <f t="shared" ref="J47:J53" si="9">SUM(D47:H47)</f>
        <v>250616.30000000002</v>
      </c>
    </row>
    <row r="48" spans="2:10" x14ac:dyDescent="0.25">
      <c r="B48" s="89"/>
      <c r="C48" s="76" t="s">
        <v>69</v>
      </c>
      <c r="D48" s="31">
        <v>17359.23</v>
      </c>
      <c r="E48" s="31">
        <v>17359.23</v>
      </c>
      <c r="F48" s="31">
        <v>17359.23</v>
      </c>
      <c r="G48" s="31">
        <v>17359.23</v>
      </c>
      <c r="H48" s="31">
        <v>17359.23</v>
      </c>
      <c r="I48"/>
      <c r="J48" s="31">
        <f t="shared" si="9"/>
        <v>86796.15</v>
      </c>
    </row>
    <row r="49" spans="2:10" x14ac:dyDescent="0.25">
      <c r="B49" s="89"/>
      <c r="C49" s="76" t="s">
        <v>70</v>
      </c>
      <c r="D49" s="31">
        <v>49830.66</v>
      </c>
      <c r="E49" s="31">
        <v>49830.66</v>
      </c>
      <c r="F49" s="31">
        <v>49830.66</v>
      </c>
      <c r="G49" s="31">
        <v>49830.66</v>
      </c>
      <c r="H49" s="31">
        <v>49830.66</v>
      </c>
      <c r="I49"/>
      <c r="J49" s="31">
        <f t="shared" si="9"/>
        <v>249153.30000000002</v>
      </c>
    </row>
    <row r="50" spans="2:10" x14ac:dyDescent="0.25">
      <c r="B50" s="89"/>
      <c r="C50" s="76" t="s">
        <v>71</v>
      </c>
      <c r="D50" s="31">
        <v>29385.1</v>
      </c>
      <c r="E50" s="31">
        <v>29385.1</v>
      </c>
      <c r="F50" s="31">
        <v>29385.1</v>
      </c>
      <c r="G50" s="31">
        <v>29385.1</v>
      </c>
      <c r="H50" s="31">
        <v>29385.1</v>
      </c>
      <c r="I50"/>
      <c r="J50" s="31">
        <f t="shared" si="9"/>
        <v>146925.5</v>
      </c>
    </row>
    <row r="51" spans="2:10" x14ac:dyDescent="0.25">
      <c r="B51" s="89"/>
      <c r="C51" s="76" t="s">
        <v>72</v>
      </c>
      <c r="D51" s="31">
        <v>6477.58</v>
      </c>
      <c r="E51" s="31">
        <v>6477.58</v>
      </c>
      <c r="F51" s="31">
        <v>6477.58</v>
      </c>
      <c r="G51" s="31">
        <v>6477.58</v>
      </c>
      <c r="H51" s="31">
        <v>6477.58</v>
      </c>
      <c r="I51"/>
      <c r="J51" s="31">
        <f t="shared" si="9"/>
        <v>32387.9</v>
      </c>
    </row>
    <row r="52" spans="2:10" x14ac:dyDescent="0.25">
      <c r="B52" s="89"/>
      <c r="C52" s="76" t="s">
        <v>73</v>
      </c>
      <c r="D52" s="31">
        <v>3605.81</v>
      </c>
      <c r="E52" s="31">
        <v>3605.81</v>
      </c>
      <c r="F52" s="31">
        <v>3605.81</v>
      </c>
      <c r="G52" s="31">
        <v>3605.81</v>
      </c>
      <c r="H52" s="31">
        <v>3605.81</v>
      </c>
      <c r="I52"/>
      <c r="J52" s="31">
        <f t="shared" si="9"/>
        <v>18029.05</v>
      </c>
    </row>
    <row r="53" spans="2:10" x14ac:dyDescent="0.25">
      <c r="B53" s="89"/>
      <c r="C53" s="76" t="s">
        <v>74</v>
      </c>
      <c r="D53" s="31">
        <v>5476.63</v>
      </c>
      <c r="E53" s="31">
        <v>5476.63</v>
      </c>
      <c r="F53" s="31">
        <v>5476.63</v>
      </c>
      <c r="G53" s="31">
        <v>5476.63</v>
      </c>
      <c r="H53" s="31">
        <v>5476.63</v>
      </c>
      <c r="I53"/>
      <c r="J53" s="31">
        <f t="shared" si="9"/>
        <v>27383.15</v>
      </c>
    </row>
    <row r="54" spans="2:10" x14ac:dyDescent="0.25">
      <c r="B54" s="90"/>
      <c r="C54" s="75" t="s">
        <v>79</v>
      </c>
      <c r="D54" s="33">
        <f>SUM(D47:D53)</f>
        <v>162258.26999999999</v>
      </c>
      <c r="E54" s="33">
        <f t="shared" ref="E54:H54" si="10">SUM(E47:E53)</f>
        <v>162258.26999999999</v>
      </c>
      <c r="F54" s="33">
        <f t="shared" si="10"/>
        <v>162258.26999999999</v>
      </c>
      <c r="G54" s="33">
        <f t="shared" si="10"/>
        <v>162258.26999999999</v>
      </c>
      <c r="H54" s="33">
        <f t="shared" si="10"/>
        <v>162258.26999999999</v>
      </c>
      <c r="I54"/>
      <c r="J54" s="33">
        <f>SUM(D54:H54)</f>
        <v>811291.35</v>
      </c>
    </row>
    <row r="55" spans="2:10" ht="15.75" thickBot="1" x14ac:dyDescent="0.3">
      <c r="B55" s="14"/>
      <c r="C55" s="40" t="s">
        <v>31</v>
      </c>
      <c r="D55" s="13"/>
      <c r="E55" s="13"/>
      <c r="H55" s="13"/>
      <c r="J55" s="13" t="s">
        <v>17</v>
      </c>
    </row>
    <row r="56" spans="2:10" s="43" customFormat="1" ht="30.75" thickBot="1" x14ac:dyDescent="0.3">
      <c r="B56" s="41" t="s">
        <v>19</v>
      </c>
      <c r="C56" s="68"/>
      <c r="D56" s="69">
        <f>SUM(D43,D54)</f>
        <v>36832977.080000006</v>
      </c>
      <c r="E56" s="70">
        <f>SUM(E43,E54)</f>
        <v>15799307.08</v>
      </c>
      <c r="F56" s="70">
        <f>SUM(F43,F54)</f>
        <v>29399307.079999998</v>
      </c>
      <c r="G56" s="77">
        <f>SUM(G43,G54)</f>
        <v>23144307.079999998</v>
      </c>
      <c r="H56" s="70">
        <f>SUM(H43,H54)</f>
        <v>13070307.08</v>
      </c>
      <c r="I56" s="78"/>
      <c r="J56" s="70">
        <f>SUM(J43,J54)</f>
        <v>118246205.40000001</v>
      </c>
    </row>
    <row r="57" spans="2:10" x14ac:dyDescent="0.25">
      <c r="B57" s="14"/>
    </row>
    <row r="58" spans="2:10" x14ac:dyDescent="0.25">
      <c r="B58" s="14"/>
    </row>
    <row r="59" spans="2:10" x14ac:dyDescent="0.25">
      <c r="B59" s="14"/>
    </row>
    <row r="60" spans="2:10" x14ac:dyDescent="0.25">
      <c r="B60" s="14"/>
    </row>
    <row r="61" spans="2:10" x14ac:dyDescent="0.25">
      <c r="B61" s="14"/>
    </row>
    <row r="62" spans="2:10" x14ac:dyDescent="0.25">
      <c r="B62" s="14"/>
    </row>
    <row r="63" spans="2:10" x14ac:dyDescent="0.25">
      <c r="B63" s="14"/>
    </row>
    <row r="64" spans="2:10" x14ac:dyDescent="0.25">
      <c r="B64" s="14"/>
    </row>
    <row r="65" spans="2:2" x14ac:dyDescent="0.25">
      <c r="B65" s="14"/>
    </row>
    <row r="66" spans="2:2" x14ac:dyDescent="0.25">
      <c r="B66" s="14"/>
    </row>
    <row r="67" spans="2:2" x14ac:dyDescent="0.25">
      <c r="B67" s="14"/>
    </row>
    <row r="68" spans="2:2" x14ac:dyDescent="0.25">
      <c r="B68" s="14"/>
    </row>
    <row r="69" spans="2:2" x14ac:dyDescent="0.25">
      <c r="B69" s="14"/>
    </row>
    <row r="70" spans="2:2" x14ac:dyDescent="0.25">
      <c r="B70" s="14"/>
    </row>
  </sheetData>
  <mergeCells count="1">
    <mergeCell ref="B45:B54"/>
  </mergeCells>
  <pageMargins left="0.7" right="0.7" top="0.75" bottom="0.75" header="0.3" footer="0.3"/>
  <pageSetup scale="8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K51"/>
  <sheetViews>
    <sheetView showGridLines="0" zoomScale="85" zoomScaleNormal="85" workbookViewId="0">
      <pane xSplit="3" ySplit="6" topLeftCell="D17" activePane="bottomRight" state="frozen"/>
      <selection pane="topRight" activeCell="R20" sqref="R20:W20"/>
      <selection pane="bottomLeft" activeCell="R20" sqref="R20:W20"/>
      <selection pane="bottomRight" activeCell="L25" sqref="L25"/>
    </sheetView>
  </sheetViews>
  <sheetFormatPr defaultColWidth="9.140625" defaultRowHeight="15" x14ac:dyDescent="0.25"/>
  <cols>
    <col min="1" max="1" width="3.140625" style="13" customWidth="1"/>
    <col min="2" max="2" width="10.7109375" style="13" customWidth="1"/>
    <col min="3" max="3" width="45.5703125" style="13" customWidth="1"/>
    <col min="4" max="4" width="12.7109375" style="14" customWidth="1"/>
    <col min="5" max="5" width="12.5703125" style="15" customWidth="1"/>
    <col min="6" max="7" width="12.42578125" style="13" customWidth="1"/>
    <col min="8" max="8" width="12.5703125" style="15" customWidth="1"/>
    <col min="9" max="9" width="0.85546875" style="13" customWidth="1"/>
    <col min="10" max="10" width="13.5703125" style="13" customWidth="1"/>
    <col min="11" max="11" width="10.140625" style="13" customWidth="1"/>
    <col min="12" max="16384" width="9.140625" style="13"/>
  </cols>
  <sheetData>
    <row r="2" spans="2:11" ht="23.25" x14ac:dyDescent="0.35">
      <c r="B2" s="12" t="s">
        <v>26</v>
      </c>
    </row>
    <row r="3" spans="2:11" x14ac:dyDescent="0.25">
      <c r="B3" s="11" t="s">
        <v>27</v>
      </c>
    </row>
    <row r="4" spans="2:11" x14ac:dyDescent="0.25">
      <c r="B4" s="11"/>
    </row>
    <row r="5" spans="2:11" ht="18.75" x14ac:dyDescent="0.3">
      <c r="B5" s="16" t="s">
        <v>2</v>
      </c>
      <c r="C5" s="17"/>
      <c r="D5" s="17"/>
      <c r="E5" s="17"/>
      <c r="F5" s="17"/>
      <c r="G5" s="17"/>
      <c r="H5" s="17"/>
      <c r="I5" s="17"/>
      <c r="J5" s="18"/>
    </row>
    <row r="6" spans="2:11" x14ac:dyDescent="0.25">
      <c r="B6" s="19" t="s">
        <v>3</v>
      </c>
      <c r="C6" s="19" t="s">
        <v>4</v>
      </c>
      <c r="D6" s="19" t="s">
        <v>5</v>
      </c>
      <c r="E6" s="20" t="s">
        <v>6</v>
      </c>
      <c r="F6" s="20" t="s">
        <v>7</v>
      </c>
      <c r="G6" s="20" t="s">
        <v>8</v>
      </c>
      <c r="H6" s="21" t="s">
        <v>9</v>
      </c>
      <c r="I6" s="22"/>
      <c r="J6" s="23" t="s">
        <v>10</v>
      </c>
    </row>
    <row r="7" spans="2:11" ht="30" x14ac:dyDescent="0.25">
      <c r="B7" s="79" t="s">
        <v>11</v>
      </c>
      <c r="C7" s="34" t="s">
        <v>32</v>
      </c>
      <c r="D7" s="35" t="s">
        <v>29</v>
      </c>
      <c r="E7" s="26"/>
      <c r="F7" s="26"/>
      <c r="G7" s="26"/>
      <c r="H7" s="26"/>
      <c r="J7" s="31"/>
    </row>
    <row r="8" spans="2:11" x14ac:dyDescent="0.25">
      <c r="B8" s="28"/>
      <c r="C8" s="29" t="s">
        <v>59</v>
      </c>
      <c r="D8" s="31">
        <v>139233</v>
      </c>
      <c r="E8" s="31">
        <v>139233</v>
      </c>
      <c r="F8" s="31">
        <v>139233</v>
      </c>
      <c r="G8" s="31">
        <v>139233</v>
      </c>
      <c r="H8" s="31">
        <v>139233</v>
      </c>
      <c r="J8" s="31">
        <f>SUM(D8:H8)</f>
        <v>696165</v>
      </c>
    </row>
    <row r="9" spans="2:11" x14ac:dyDescent="0.25">
      <c r="B9" s="28"/>
      <c r="C9" s="29" t="s">
        <v>36</v>
      </c>
      <c r="D9" s="31">
        <v>406189</v>
      </c>
      <c r="E9" s="31">
        <v>45132</v>
      </c>
      <c r="F9" s="31">
        <v>4016758</v>
      </c>
      <c r="G9" s="31">
        <v>45132</v>
      </c>
      <c r="H9" s="31"/>
      <c r="I9" s="30">
        <v>22500000</v>
      </c>
      <c r="J9" s="31">
        <f>SUM(D9:H9)</f>
        <v>4513211</v>
      </c>
      <c r="K9" s="71"/>
    </row>
    <row r="10" spans="2:11" ht="30" x14ac:dyDescent="0.25">
      <c r="B10" s="28"/>
      <c r="C10" s="29" t="s">
        <v>37</v>
      </c>
      <c r="D10" s="31">
        <v>113525</v>
      </c>
      <c r="E10" s="31">
        <v>2270499</v>
      </c>
      <c r="F10" s="31">
        <v>8968470</v>
      </c>
      <c r="G10" s="31"/>
      <c r="H10" s="31"/>
      <c r="I10" s="30"/>
      <c r="J10" s="31">
        <f>SUM(D10:H10)</f>
        <v>11352494</v>
      </c>
    </row>
    <row r="11" spans="2:11" x14ac:dyDescent="0.25">
      <c r="B11" s="28"/>
      <c r="C11" s="29" t="s">
        <v>38</v>
      </c>
      <c r="D11" s="31">
        <v>168000</v>
      </c>
      <c r="E11" s="31">
        <v>18000</v>
      </c>
      <c r="F11" s="31">
        <v>1670000</v>
      </c>
      <c r="G11" s="31">
        <v>23000</v>
      </c>
      <c r="H11" s="31"/>
      <c r="I11" s="30"/>
      <c r="J11" s="31">
        <f>SUM(D11:H11)</f>
        <v>1879000</v>
      </c>
    </row>
    <row r="12" spans="2:11" x14ac:dyDescent="0.25">
      <c r="B12" s="28"/>
      <c r="C12" s="29" t="s">
        <v>39</v>
      </c>
      <c r="D12" s="31">
        <v>173115</v>
      </c>
      <c r="E12" s="31">
        <v>18893</v>
      </c>
      <c r="F12" s="31"/>
      <c r="G12" s="31">
        <v>1250276</v>
      </c>
      <c r="H12" s="31"/>
      <c r="I12" s="30"/>
      <c r="J12" s="31">
        <f t="shared" ref="J12:J32" si="0">SUM(D12:H12)</f>
        <v>1442284</v>
      </c>
    </row>
    <row r="13" spans="2:11" x14ac:dyDescent="0.25">
      <c r="B13" s="28"/>
      <c r="C13" s="29" t="s">
        <v>40</v>
      </c>
      <c r="D13" s="31">
        <v>111626</v>
      </c>
      <c r="E13" s="31">
        <v>157527</v>
      </c>
      <c r="F13" s="31">
        <v>964425</v>
      </c>
      <c r="G13" s="31"/>
      <c r="H13" s="31"/>
      <c r="I13" s="30"/>
      <c r="J13" s="31">
        <f t="shared" si="0"/>
        <v>1233578</v>
      </c>
    </row>
    <row r="14" spans="2:11" x14ac:dyDescent="0.25">
      <c r="B14" s="28"/>
      <c r="C14" s="29" t="s">
        <v>41</v>
      </c>
      <c r="D14" s="31">
        <v>243273.60000000001</v>
      </c>
      <c r="E14" s="31">
        <v>486547.20000000001</v>
      </c>
      <c r="F14" s="31">
        <v>1702915.2</v>
      </c>
      <c r="G14" s="31"/>
      <c r="H14" s="31"/>
      <c r="I14" s="30"/>
      <c r="J14" s="31">
        <f>SUM(D14:H14)</f>
        <v>2432736</v>
      </c>
    </row>
    <row r="15" spans="2:11" x14ac:dyDescent="0.25">
      <c r="B15" s="28"/>
      <c r="C15" s="29" t="s">
        <v>42</v>
      </c>
      <c r="D15" s="31">
        <v>1163385</v>
      </c>
      <c r="E15" s="31">
        <v>2326771</v>
      </c>
      <c r="F15" s="31">
        <v>8143698</v>
      </c>
      <c r="G15" s="31"/>
      <c r="H15" s="31"/>
      <c r="I15" s="30"/>
      <c r="J15" s="31">
        <f>SUM(D15:H15)</f>
        <v>11633854</v>
      </c>
    </row>
    <row r="16" spans="2:11" x14ac:dyDescent="0.25">
      <c r="B16" s="28"/>
      <c r="C16" s="29" t="s">
        <v>43</v>
      </c>
      <c r="D16" s="31">
        <v>85941</v>
      </c>
      <c r="E16" s="31">
        <v>85941</v>
      </c>
      <c r="F16" s="31">
        <v>783018</v>
      </c>
      <c r="G16" s="31"/>
      <c r="H16" s="31"/>
      <c r="I16" s="30"/>
      <c r="J16" s="31">
        <f t="shared" si="0"/>
        <v>954900</v>
      </c>
    </row>
    <row r="17" spans="2:10" x14ac:dyDescent="0.25">
      <c r="B17" s="28"/>
      <c r="C17" s="29" t="s">
        <v>44</v>
      </c>
      <c r="D17" s="31">
        <v>88103</v>
      </c>
      <c r="E17" s="31"/>
      <c r="F17" s="31"/>
      <c r="G17" s="31">
        <v>405275</v>
      </c>
      <c r="H17" s="31"/>
      <c r="I17" s="30"/>
      <c r="J17" s="31">
        <f>SUM(D17:H17)</f>
        <v>493378</v>
      </c>
    </row>
    <row r="18" spans="2:10" x14ac:dyDescent="0.25">
      <c r="B18" s="28"/>
      <c r="C18" s="29" t="s">
        <v>45</v>
      </c>
      <c r="D18" s="31">
        <v>91350</v>
      </c>
      <c r="E18" s="31"/>
      <c r="F18" s="31">
        <v>1136800</v>
      </c>
      <c r="G18" s="31"/>
      <c r="H18" s="31"/>
      <c r="I18" s="30"/>
      <c r="J18" s="31">
        <f>SUM(D18:H18)</f>
        <v>1228150</v>
      </c>
    </row>
    <row r="19" spans="2:10" x14ac:dyDescent="0.25">
      <c r="B19" s="28"/>
      <c r="C19" s="29" t="s">
        <v>46</v>
      </c>
      <c r="D19" s="31">
        <v>152785</v>
      </c>
      <c r="E19" s="31">
        <v>2673741</v>
      </c>
      <c r="F19" s="31"/>
      <c r="G19" s="31"/>
      <c r="H19" s="31"/>
      <c r="I19" s="30"/>
      <c r="J19" s="31">
        <f t="shared" si="0"/>
        <v>2826526</v>
      </c>
    </row>
    <row r="20" spans="2:10" x14ac:dyDescent="0.25">
      <c r="B20" s="28"/>
      <c r="C20" s="29" t="s">
        <v>47</v>
      </c>
      <c r="D20" s="31">
        <v>80000</v>
      </c>
      <c r="E20" s="31">
        <v>160000</v>
      </c>
      <c r="F20" s="31">
        <v>560000</v>
      </c>
      <c r="G20" s="31"/>
      <c r="H20" s="31"/>
      <c r="I20" s="30"/>
      <c r="J20" s="31">
        <f t="shared" si="0"/>
        <v>800000</v>
      </c>
    </row>
    <row r="21" spans="2:10" x14ac:dyDescent="0.25">
      <c r="B21" s="28"/>
      <c r="C21" s="29" t="s">
        <v>48</v>
      </c>
      <c r="D21" s="31">
        <v>106875</v>
      </c>
      <c r="E21" s="31">
        <v>277875</v>
      </c>
      <c r="F21" s="31">
        <v>171000</v>
      </c>
      <c r="G21" s="31">
        <v>1581750</v>
      </c>
      <c r="H21" s="31"/>
      <c r="I21" s="30"/>
      <c r="J21" s="31">
        <f t="shared" si="0"/>
        <v>2137500</v>
      </c>
    </row>
    <row r="22" spans="2:10" x14ac:dyDescent="0.25">
      <c r="B22" s="28"/>
      <c r="C22" s="29" t="s">
        <v>49</v>
      </c>
      <c r="D22" s="31">
        <v>99750</v>
      </c>
      <c r="E22" s="31">
        <v>731500</v>
      </c>
      <c r="F22" s="31"/>
      <c r="G22" s="31"/>
      <c r="H22" s="31"/>
      <c r="I22" s="30"/>
      <c r="J22" s="31">
        <f t="shared" si="0"/>
        <v>831250</v>
      </c>
    </row>
    <row r="23" spans="2:10" x14ac:dyDescent="0.25">
      <c r="B23" s="28"/>
      <c r="C23" s="29" t="s">
        <v>50</v>
      </c>
      <c r="D23" s="31">
        <v>147915</v>
      </c>
      <c r="E23" s="31">
        <v>394440</v>
      </c>
      <c r="F23" s="31">
        <v>246525</v>
      </c>
      <c r="G23" s="31">
        <v>1676370</v>
      </c>
      <c r="H23" s="31"/>
      <c r="I23" s="30"/>
      <c r="J23" s="31">
        <f t="shared" si="0"/>
        <v>2465250</v>
      </c>
    </row>
    <row r="24" spans="2:10" x14ac:dyDescent="0.25">
      <c r="B24" s="28"/>
      <c r="C24" s="29" t="s">
        <v>51</v>
      </c>
      <c r="D24" s="31">
        <v>47500</v>
      </c>
      <c r="E24" s="31">
        <v>190000</v>
      </c>
      <c r="F24" s="31">
        <v>123500</v>
      </c>
      <c r="G24" s="31">
        <v>589000</v>
      </c>
      <c r="H24" s="31"/>
      <c r="I24" s="30"/>
      <c r="J24" s="31">
        <f t="shared" si="0"/>
        <v>950000</v>
      </c>
    </row>
    <row r="25" spans="2:10" x14ac:dyDescent="0.25">
      <c r="B25" s="28"/>
      <c r="C25" s="29" t="s">
        <v>52</v>
      </c>
      <c r="D25" s="31">
        <v>10000</v>
      </c>
      <c r="E25" s="31">
        <v>215000</v>
      </c>
      <c r="F25" s="31"/>
      <c r="G25" s="31">
        <v>2510000</v>
      </c>
      <c r="H25" s="31"/>
      <c r="I25" s="30"/>
      <c r="J25" s="31">
        <f t="shared" si="0"/>
        <v>2735000</v>
      </c>
    </row>
    <row r="26" spans="2:10" x14ac:dyDescent="0.25">
      <c r="B26" s="28"/>
      <c r="C26" s="29" t="s">
        <v>53</v>
      </c>
      <c r="D26" s="31">
        <v>330000</v>
      </c>
      <c r="E26" s="31"/>
      <c r="F26" s="31">
        <v>60000</v>
      </c>
      <c r="G26" s="31">
        <v>2610000</v>
      </c>
      <c r="H26" s="31"/>
      <c r="I26" s="30"/>
      <c r="J26" s="31">
        <f t="shared" si="0"/>
        <v>3000000</v>
      </c>
    </row>
    <row r="27" spans="2:10" x14ac:dyDescent="0.25">
      <c r="B27" s="28"/>
      <c r="C27" s="29" t="s">
        <v>54</v>
      </c>
      <c r="D27" s="31">
        <v>259645</v>
      </c>
      <c r="E27" s="31">
        <v>519290</v>
      </c>
      <c r="F27" s="31">
        <v>1817514</v>
      </c>
      <c r="G27" s="31"/>
      <c r="H27" s="31"/>
      <c r="I27" s="30"/>
      <c r="J27" s="31">
        <f t="shared" si="0"/>
        <v>2596449</v>
      </c>
    </row>
    <row r="28" spans="2:10" ht="15.75" customHeight="1" x14ac:dyDescent="0.25">
      <c r="B28" s="28"/>
      <c r="C28" s="29" t="s">
        <v>55</v>
      </c>
      <c r="D28" s="31">
        <v>433832</v>
      </c>
      <c r="E28" s="31">
        <v>867663</v>
      </c>
      <c r="F28" s="31">
        <v>3036821</v>
      </c>
      <c r="G28" s="31"/>
      <c r="H28" s="31"/>
      <c r="I28" s="30"/>
      <c r="J28" s="31">
        <f t="shared" si="0"/>
        <v>4338316</v>
      </c>
    </row>
    <row r="29" spans="2:10" x14ac:dyDescent="0.25">
      <c r="B29" s="28"/>
      <c r="C29" s="29" t="s">
        <v>56</v>
      </c>
      <c r="D29" s="31"/>
      <c r="E29" s="31"/>
      <c r="F29" s="31">
        <v>293325</v>
      </c>
      <c r="G29" s="31">
        <v>586650</v>
      </c>
      <c r="H29" s="31">
        <v>2053275</v>
      </c>
      <c r="I29" s="30"/>
      <c r="J29" s="31">
        <f t="shared" si="0"/>
        <v>2933250</v>
      </c>
    </row>
    <row r="30" spans="2:10" x14ac:dyDescent="0.25">
      <c r="B30" s="28"/>
      <c r="C30" s="29" t="s">
        <v>57</v>
      </c>
      <c r="D30" s="31"/>
      <c r="E30" s="31"/>
      <c r="F30" s="31">
        <v>541366</v>
      </c>
      <c r="G30" s="31">
        <v>1082733</v>
      </c>
      <c r="H30" s="31">
        <v>3789565</v>
      </c>
      <c r="I30" s="30"/>
      <c r="J30" s="31">
        <f t="shared" si="0"/>
        <v>5413664</v>
      </c>
    </row>
    <row r="31" spans="2:10" x14ac:dyDescent="0.25">
      <c r="B31" s="28"/>
      <c r="C31" s="29" t="s">
        <v>58</v>
      </c>
      <c r="D31" s="31"/>
      <c r="E31" s="31"/>
      <c r="F31" s="31">
        <v>73010</v>
      </c>
      <c r="G31" s="31">
        <v>146020</v>
      </c>
      <c r="H31" s="31">
        <v>511070</v>
      </c>
      <c r="I31" s="30"/>
      <c r="J31" s="31">
        <f t="shared" si="0"/>
        <v>730100</v>
      </c>
    </row>
    <row r="32" spans="2:10" x14ac:dyDescent="0.25">
      <c r="B32" s="28"/>
      <c r="C32" s="32" t="s">
        <v>14</v>
      </c>
      <c r="D32" s="33">
        <f>SUM(D8:D31)</f>
        <v>4452042.5999999996</v>
      </c>
      <c r="E32" s="33">
        <f>SUM(E8:E31)</f>
        <v>11578052.199999999</v>
      </c>
      <c r="F32" s="33">
        <f>SUM(F8:F31)</f>
        <v>34448378.200000003</v>
      </c>
      <c r="G32" s="33">
        <f>SUM(G8:G31)</f>
        <v>12645439</v>
      </c>
      <c r="H32" s="33">
        <f>SUM(H8:H31)</f>
        <v>6493143</v>
      </c>
      <c r="J32" s="33">
        <f t="shared" si="0"/>
        <v>69617055</v>
      </c>
    </row>
    <row r="33" spans="2:10" x14ac:dyDescent="0.25">
      <c r="B33" s="39"/>
      <c r="C33" s="32" t="s">
        <v>16</v>
      </c>
      <c r="D33" s="33">
        <f>SUM(D32,)</f>
        <v>4452042.5999999996</v>
      </c>
      <c r="E33" s="33">
        <f t="shared" ref="E33:H33" si="1">SUM(E32,)</f>
        <v>11578052.199999999</v>
      </c>
      <c r="F33" s="33">
        <f t="shared" si="1"/>
        <v>34448378.200000003</v>
      </c>
      <c r="G33" s="33">
        <f t="shared" si="1"/>
        <v>12645439</v>
      </c>
      <c r="H33" s="33">
        <f t="shared" si="1"/>
        <v>6493143</v>
      </c>
      <c r="I33"/>
      <c r="J33" s="33">
        <f>SUM(D33:H33)</f>
        <v>69617055</v>
      </c>
    </row>
    <row r="34" spans="2:10" x14ac:dyDescent="0.25">
      <c r="B34" s="14"/>
      <c r="D34" s="13"/>
      <c r="E34" s="13"/>
      <c r="H34" s="13"/>
      <c r="J34" s="13" t="s">
        <v>17</v>
      </c>
    </row>
    <row r="35" spans="2:10" ht="15.75" thickBot="1" x14ac:dyDescent="0.3">
      <c r="B35" s="14"/>
      <c r="D35" s="13"/>
      <c r="E35" s="13"/>
      <c r="H35" s="13"/>
      <c r="J35" s="13" t="s">
        <v>17</v>
      </c>
    </row>
    <row r="36" spans="2:10" s="43" customFormat="1" ht="30.75" thickBot="1" x14ac:dyDescent="0.3">
      <c r="B36" s="59" t="s">
        <v>19</v>
      </c>
      <c r="C36" s="41"/>
      <c r="D36" s="70">
        <f>SUM(D33)</f>
        <v>4452042.5999999996</v>
      </c>
      <c r="E36" s="42">
        <f t="shared" ref="E36:H36" si="2">SUM(E33)</f>
        <v>11578052.199999999</v>
      </c>
      <c r="F36" s="70">
        <f t="shared" si="2"/>
        <v>34448378.200000003</v>
      </c>
      <c r="G36" s="70">
        <f t="shared" si="2"/>
        <v>12645439</v>
      </c>
      <c r="H36" s="70">
        <f t="shared" si="2"/>
        <v>6493143</v>
      </c>
      <c r="I36"/>
      <c r="J36" s="70">
        <f>SUM(J33)</f>
        <v>69617055</v>
      </c>
    </row>
    <row r="37" spans="2:10" x14ac:dyDescent="0.25">
      <c r="B37" s="14"/>
    </row>
    <row r="38" spans="2:10" x14ac:dyDescent="0.25">
      <c r="B38" s="14"/>
    </row>
    <row r="39" spans="2:10" x14ac:dyDescent="0.25">
      <c r="B39" s="14"/>
    </row>
    <row r="40" spans="2:10" x14ac:dyDescent="0.25">
      <c r="B40" s="14"/>
    </row>
    <row r="41" spans="2:10" x14ac:dyDescent="0.25">
      <c r="B41" s="14"/>
    </row>
    <row r="42" spans="2:10" x14ac:dyDescent="0.25">
      <c r="B42" s="14"/>
    </row>
    <row r="43" spans="2:10" x14ac:dyDescent="0.25">
      <c r="B43" s="14"/>
    </row>
    <row r="44" spans="2:10" x14ac:dyDescent="0.25">
      <c r="B44" s="14"/>
    </row>
    <row r="45" spans="2:10" x14ac:dyDescent="0.25">
      <c r="B45" s="14"/>
    </row>
    <row r="46" spans="2:10" x14ac:dyDescent="0.25">
      <c r="B46" s="14"/>
    </row>
    <row r="47" spans="2:10" x14ac:dyDescent="0.25">
      <c r="B47" s="14"/>
    </row>
    <row r="48" spans="2:10" x14ac:dyDescent="0.25">
      <c r="B48" s="14"/>
    </row>
    <row r="49" spans="2:2" x14ac:dyDescent="0.25">
      <c r="B49" s="14"/>
    </row>
    <row r="50" spans="2:2" x14ac:dyDescent="0.25">
      <c r="B50" s="14"/>
    </row>
    <row r="51" spans="2:2" x14ac:dyDescent="0.25">
      <c r="B51" s="14"/>
    </row>
  </sheetData>
  <pageMargins left="0.7" right="0.7" top="0.75" bottom="0.75" header="0.3" footer="0.3"/>
  <pageSetup scale="89" fitToHeight="0" orientation="landscape" r:id="rId1"/>
  <ignoredErrors>
    <ignoredError sqref="J9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BF43E-CE9C-4997-8B64-9F03BEE3AD68}">
  <sheetPr>
    <tabColor theme="9" tint="0.39997558519241921"/>
    <pageSetUpPr fitToPage="1"/>
  </sheetPr>
  <dimension ref="B2:J28"/>
  <sheetViews>
    <sheetView showGridLines="0" tabSelected="1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F9" sqref="F9"/>
    </sheetView>
  </sheetViews>
  <sheetFormatPr defaultColWidth="9.140625" defaultRowHeight="15" x14ac:dyDescent="0.25"/>
  <cols>
    <col min="1" max="1" width="3.140625" style="13" customWidth="1"/>
    <col min="2" max="2" width="9.7109375" style="13" customWidth="1"/>
    <col min="3" max="3" width="44.42578125" style="13" customWidth="1"/>
    <col min="4" max="4" width="12.85546875" style="14" customWidth="1"/>
    <col min="5" max="5" width="12.42578125" style="15" customWidth="1"/>
    <col min="6" max="6" width="12.7109375" style="13" customWidth="1"/>
    <col min="7" max="7" width="12.85546875" style="13" customWidth="1"/>
    <col min="8" max="8" width="13.42578125" style="15" customWidth="1"/>
    <col min="9" max="9" width="0.85546875" style="13" customWidth="1"/>
    <col min="10" max="10" width="14.42578125" style="13" customWidth="1"/>
    <col min="11" max="11" width="10.140625" style="13" customWidth="1"/>
    <col min="12" max="16384" width="9.140625" style="13"/>
  </cols>
  <sheetData>
    <row r="2" spans="2:10" ht="23.25" x14ac:dyDescent="0.35">
      <c r="B2" s="12" t="s">
        <v>26</v>
      </c>
    </row>
    <row r="3" spans="2:10" x14ac:dyDescent="0.25">
      <c r="B3" s="11" t="s">
        <v>27</v>
      </c>
    </row>
    <row r="4" spans="2:10" x14ac:dyDescent="0.25">
      <c r="B4" s="11"/>
    </row>
    <row r="5" spans="2:10" ht="18.75" x14ac:dyDescent="0.3">
      <c r="B5" s="16" t="s">
        <v>2</v>
      </c>
      <c r="C5" s="17"/>
      <c r="D5" s="17"/>
      <c r="E5" s="17"/>
      <c r="F5" s="17"/>
      <c r="G5" s="17"/>
      <c r="H5" s="17"/>
      <c r="I5" s="17"/>
      <c r="J5" s="18"/>
    </row>
    <row r="6" spans="2:10" ht="30" x14ac:dyDescent="0.25">
      <c r="B6" s="19" t="s">
        <v>3</v>
      </c>
      <c r="C6" s="19" t="s">
        <v>4</v>
      </c>
      <c r="D6" s="19" t="s">
        <v>5</v>
      </c>
      <c r="E6" s="20" t="s">
        <v>6</v>
      </c>
      <c r="F6" s="20" t="s">
        <v>7</v>
      </c>
      <c r="G6" s="20" t="s">
        <v>8</v>
      </c>
      <c r="H6" s="21" t="s">
        <v>9</v>
      </c>
      <c r="I6" s="22"/>
      <c r="J6" s="23" t="s">
        <v>10</v>
      </c>
    </row>
    <row r="7" spans="2:10" x14ac:dyDescent="0.25">
      <c r="B7" s="28"/>
      <c r="C7" s="34" t="s">
        <v>32</v>
      </c>
      <c r="D7" s="35" t="s">
        <v>29</v>
      </c>
      <c r="E7" s="26"/>
      <c r="F7" s="26"/>
      <c r="G7" s="26"/>
      <c r="H7" s="26"/>
      <c r="J7" s="31"/>
    </row>
    <row r="8" spans="2:10" x14ac:dyDescent="0.25">
      <c r="B8" s="28"/>
      <c r="C8" s="29" t="s">
        <v>59</v>
      </c>
      <c r="D8" s="31">
        <v>11156</v>
      </c>
      <c r="E8" s="31">
        <v>11156</v>
      </c>
      <c r="F8" s="31">
        <v>11156</v>
      </c>
      <c r="G8" s="31">
        <v>11156</v>
      </c>
      <c r="H8" s="31">
        <v>11156</v>
      </c>
      <c r="J8" s="31">
        <f>SUM(D8:H8)</f>
        <v>55780</v>
      </c>
    </row>
    <row r="9" spans="2:10" ht="30" x14ac:dyDescent="0.25">
      <c r="B9" s="28"/>
      <c r="C9" s="29" t="s">
        <v>35</v>
      </c>
      <c r="D9" s="31">
        <v>557800</v>
      </c>
      <c r="E9" s="31">
        <v>836700</v>
      </c>
      <c r="F9" s="31">
        <v>1394500</v>
      </c>
      <c r="G9" s="31">
        <v>1394500</v>
      </c>
      <c r="H9" s="31">
        <v>1394500</v>
      </c>
      <c r="I9" s="30"/>
      <c r="J9" s="31">
        <f>SUM(D9:H9)</f>
        <v>5578000</v>
      </c>
    </row>
    <row r="10" spans="2:10" x14ac:dyDescent="0.25">
      <c r="B10" s="28"/>
      <c r="C10" s="32" t="s">
        <v>14</v>
      </c>
      <c r="D10" s="37">
        <f>SUM(D8:D9)</f>
        <v>568956</v>
      </c>
      <c r="E10" s="37">
        <f>SUM(E8:E9)</f>
        <v>847856</v>
      </c>
      <c r="F10" s="37">
        <f>SUM(F8:F9)</f>
        <v>1405656</v>
      </c>
      <c r="G10" s="37">
        <f>SUM(G8:G9)</f>
        <v>1405656</v>
      </c>
      <c r="H10" s="37">
        <f>SUM(H8:H9)</f>
        <v>1405656</v>
      </c>
      <c r="I10" s="66"/>
      <c r="J10" s="37">
        <f>SUM(D10:H10)</f>
        <v>5633780</v>
      </c>
    </row>
    <row r="11" spans="2:10" x14ac:dyDescent="0.25">
      <c r="B11" s="39"/>
      <c r="C11" s="32" t="s">
        <v>16</v>
      </c>
      <c r="D11" s="33">
        <f xml:space="preserve"> SUM(D10)</f>
        <v>568956</v>
      </c>
      <c r="E11" s="33">
        <f>SUM(E10)</f>
        <v>847856</v>
      </c>
      <c r="F11" s="33">
        <f t="shared" ref="F11:J11" si="0">SUM(F10)</f>
        <v>1405656</v>
      </c>
      <c r="G11" s="33">
        <f t="shared" si="0"/>
        <v>1405656</v>
      </c>
      <c r="H11" s="33">
        <f t="shared" si="0"/>
        <v>1405656</v>
      </c>
      <c r="I11" s="33">
        <f t="shared" si="0"/>
        <v>0</v>
      </c>
      <c r="J11" s="33">
        <f t="shared" si="0"/>
        <v>5633780</v>
      </c>
    </row>
    <row r="12" spans="2:10" x14ac:dyDescent="0.25">
      <c r="B12" s="14"/>
      <c r="C12" s="40"/>
      <c r="D12" s="13"/>
      <c r="E12" s="13"/>
      <c r="H12" s="13"/>
      <c r="J12" s="13" t="s">
        <v>17</v>
      </c>
    </row>
    <row r="13" spans="2:10" ht="15.75" thickBot="1" x14ac:dyDescent="0.3">
      <c r="B13" s="14"/>
      <c r="C13" s="40" t="s">
        <v>31</v>
      </c>
      <c r="D13" s="13"/>
      <c r="E13" s="13"/>
      <c r="H13" s="13"/>
      <c r="J13" s="13" t="s">
        <v>17</v>
      </c>
    </row>
    <row r="14" spans="2:10" s="43" customFormat="1" ht="30.75" thickBot="1" x14ac:dyDescent="0.3">
      <c r="B14" s="41" t="s">
        <v>19</v>
      </c>
      <c r="C14" s="68"/>
      <c r="D14" s="69">
        <f>SUM(D11)</f>
        <v>568956</v>
      </c>
      <c r="E14" s="70">
        <f>SUM(E11)</f>
        <v>847856</v>
      </c>
      <c r="F14" s="70">
        <f>SUM(F11)</f>
        <v>1405656</v>
      </c>
      <c r="G14" s="77">
        <f>SUM(G11)</f>
        <v>1405656</v>
      </c>
      <c r="H14" s="77">
        <f>SUM(H11)</f>
        <v>1405656</v>
      </c>
      <c r="I14" s="78"/>
      <c r="J14" s="70">
        <f>J11</f>
        <v>5633780</v>
      </c>
    </row>
    <row r="15" spans="2:10" x14ac:dyDescent="0.25">
      <c r="B15" s="14"/>
    </row>
    <row r="16" spans="2:10" x14ac:dyDescent="0.25">
      <c r="B16" s="14"/>
    </row>
    <row r="17" spans="2:2" x14ac:dyDescent="0.25">
      <c r="B17" s="14"/>
    </row>
    <row r="18" spans="2:2" x14ac:dyDescent="0.25">
      <c r="B18" s="14"/>
    </row>
    <row r="19" spans="2:2" x14ac:dyDescent="0.25">
      <c r="B19" s="14"/>
    </row>
    <row r="20" spans="2:2" x14ac:dyDescent="0.25">
      <c r="B20" s="14"/>
    </row>
    <row r="21" spans="2:2" x14ac:dyDescent="0.25">
      <c r="B21" s="14"/>
    </row>
    <row r="22" spans="2:2" x14ac:dyDescent="0.25">
      <c r="B22" s="14"/>
    </row>
    <row r="23" spans="2:2" x14ac:dyDescent="0.25">
      <c r="B23" s="14"/>
    </row>
    <row r="24" spans="2:2" x14ac:dyDescent="0.25">
      <c r="B24" s="14"/>
    </row>
    <row r="25" spans="2:2" x14ac:dyDescent="0.25">
      <c r="B25" s="14"/>
    </row>
    <row r="26" spans="2:2" x14ac:dyDescent="0.25">
      <c r="B26" s="14"/>
    </row>
    <row r="27" spans="2:2" x14ac:dyDescent="0.25">
      <c r="B27" s="14"/>
    </row>
    <row r="28" spans="2:2" x14ac:dyDescent="0.25">
      <c r="B28" s="14"/>
    </row>
  </sheetData>
  <pageMargins left="0.7" right="0.7" top="0.75" bottom="0.75" header="0.3" footer="0.3"/>
  <pageSetup scale="8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29f62856-1543-49d4-a736-4569d363f533" ContentTypeId="0x0101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Props1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  <ds:schemaRef ds:uri="2755580c-7c5f-43cf-bd85-5c868b718937"/>
    <ds:schemaRef ds:uri="3d00cabe-74f9-499f-ba26-1e0076cbc6c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2024-03-29T20:10:53Z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