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1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andrapids.sharepoint.com/sites/OfficeofSustainabilityinformation/Sustainability/Govt Affairs/Federal/EPA/CPRG 2023/Imp Grant/City App/"/>
    </mc:Choice>
  </mc:AlternateContent>
  <xr:revisionPtr revIDLastSave="0" documentId="8_{FE08AF91-895B-43BE-A5B0-C974744781F9}" xr6:coauthVersionLast="47" xr6:coauthVersionMax="47" xr10:uidLastSave="{00000000-0000-0000-0000-000000000000}"/>
  <bookViews>
    <workbookView minimized="1" xWindow="0" yWindow="0" windowWidth="12585" windowHeight="7575" xr2:uid="{C70348DA-2848-4500-AACC-2255445C4DB8}"/>
  </bookViews>
  <sheets>
    <sheet name="2025-2030" sheetId="1" r:id="rId1"/>
    <sheet name="2025-2050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M11" i="1" s="1"/>
  <c r="L10" i="1"/>
  <c r="L12" i="1" s="1"/>
  <c r="L9" i="1"/>
  <c r="M9" i="1" s="1"/>
  <c r="L8" i="1"/>
  <c r="T12" i="1"/>
  <c r="T14" i="1" s="1"/>
  <c r="T16" i="1" s="1"/>
  <c r="M8" i="2"/>
  <c r="O13" i="2"/>
  <c r="O14" i="2" s="1"/>
  <c r="O15" i="2" s="1"/>
  <c r="O16" i="2" s="1"/>
  <c r="O17" i="2" s="1"/>
  <c r="O18" i="2" s="1"/>
  <c r="O19" i="2" s="1"/>
  <c r="O20" i="2" s="1"/>
  <c r="O21" i="2" s="1"/>
  <c r="O22" i="2" s="1"/>
  <c r="O23" i="2" s="1"/>
  <c r="O24" i="2" s="1"/>
  <c r="O25" i="2" s="1"/>
  <c r="O26" i="2" s="1"/>
  <c r="O27" i="2" s="1"/>
  <c r="O28" i="2" s="1"/>
  <c r="O29" i="2" s="1"/>
  <c r="O30" i="2" s="1"/>
  <c r="O31" i="2" s="1"/>
  <c r="J13" i="2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T12" i="2"/>
  <c r="T14" i="2" s="1"/>
  <c r="T16" i="2" s="1"/>
  <c r="O12" i="2"/>
  <c r="J12" i="2"/>
  <c r="F12" i="2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B12" i="2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K11" i="2"/>
  <c r="K12" i="2" s="1"/>
  <c r="G11" i="2"/>
  <c r="H11" i="2" s="1"/>
  <c r="L10" i="2"/>
  <c r="M10" i="2" s="1"/>
  <c r="K10" i="2"/>
  <c r="G10" i="2"/>
  <c r="H10" i="2" s="1"/>
  <c r="L9" i="2"/>
  <c r="M9" i="2" s="1"/>
  <c r="H9" i="2"/>
  <c r="C9" i="2"/>
  <c r="P9" i="2" s="1"/>
  <c r="K8" i="2"/>
  <c r="L8" i="2" s="1"/>
  <c r="D8" i="2"/>
  <c r="B48" i="2"/>
  <c r="D48" i="2" s="1"/>
  <c r="D45" i="2"/>
  <c r="K8" i="1"/>
  <c r="C9" i="1"/>
  <c r="C10" i="1" s="1"/>
  <c r="C11" i="1" s="1"/>
  <c r="D11" i="1" s="1"/>
  <c r="M10" i="1" l="1"/>
  <c r="M8" i="1"/>
  <c r="M12" i="1" s="1"/>
  <c r="T20" i="1"/>
  <c r="T18" i="1"/>
  <c r="T22" i="1" s="1"/>
  <c r="L12" i="2"/>
  <c r="M12" i="2" s="1"/>
  <c r="K13" i="2"/>
  <c r="T20" i="2"/>
  <c r="T18" i="2"/>
  <c r="T22" i="2" s="1"/>
  <c r="P8" i="2"/>
  <c r="L11" i="2"/>
  <c r="M11" i="2" s="1"/>
  <c r="C10" i="2"/>
  <c r="P10" i="2" s="1"/>
  <c r="G12" i="2"/>
  <c r="D9" i="2"/>
  <c r="Q9" i="2" s="1"/>
  <c r="B51" i="2"/>
  <c r="D51" i="2" s="1"/>
  <c r="K10" i="1"/>
  <c r="K11" i="1" s="1"/>
  <c r="D8" i="1"/>
  <c r="D9" i="1"/>
  <c r="D10" i="1"/>
  <c r="G13" i="2" l="1"/>
  <c r="H12" i="2"/>
  <c r="C11" i="2"/>
  <c r="D10" i="2"/>
  <c r="K14" i="2"/>
  <c r="L13" i="2"/>
  <c r="Q8" i="2"/>
  <c r="H9" i="1"/>
  <c r="G10" i="1"/>
  <c r="C12" i="2" l="1"/>
  <c r="D11" i="2"/>
  <c r="Q11" i="2" s="1"/>
  <c r="P11" i="2"/>
  <c r="K15" i="2"/>
  <c r="L14" i="2"/>
  <c r="M14" i="2" s="1"/>
  <c r="G14" i="2"/>
  <c r="H13" i="2"/>
  <c r="Q10" i="2"/>
  <c r="M13" i="2"/>
  <c r="H10" i="1"/>
  <c r="G11" i="1"/>
  <c r="H11" i="1" s="1"/>
  <c r="L15" i="2" l="1"/>
  <c r="K16" i="2"/>
  <c r="H14" i="2"/>
  <c r="G15" i="2"/>
  <c r="D12" i="2"/>
  <c r="C13" i="2"/>
  <c r="P12" i="2"/>
  <c r="B28" i="1"/>
  <c r="B31" i="1" s="1"/>
  <c r="D31" i="1" s="1"/>
  <c r="D25" i="1"/>
  <c r="C12" i="1"/>
  <c r="D13" i="2" l="1"/>
  <c r="Q13" i="2" s="1"/>
  <c r="C14" i="2"/>
  <c r="P13" i="2"/>
  <c r="M15" i="2"/>
  <c r="G16" i="2"/>
  <c r="H15" i="2"/>
  <c r="L16" i="2"/>
  <c r="M16" i="2" s="1"/>
  <c r="K17" i="2"/>
  <c r="Q12" i="2"/>
  <c r="D28" i="1"/>
  <c r="P8" i="1"/>
  <c r="K12" i="1"/>
  <c r="P9" i="1"/>
  <c r="G17" i="2" l="1"/>
  <c r="H16" i="2"/>
  <c r="C15" i="2"/>
  <c r="D14" i="2"/>
  <c r="P14" i="2"/>
  <c r="K18" i="2"/>
  <c r="L17" i="2"/>
  <c r="Q9" i="1"/>
  <c r="Q8" i="1"/>
  <c r="Q11" i="1"/>
  <c r="Q10" i="1"/>
  <c r="H12" i="1"/>
  <c r="D12" i="1"/>
  <c r="P10" i="1"/>
  <c r="M17" i="2" l="1"/>
  <c r="L18" i="2"/>
  <c r="M18" i="2" s="1"/>
  <c r="K19" i="2"/>
  <c r="H17" i="2"/>
  <c r="G18" i="2"/>
  <c r="Q14" i="2"/>
  <c r="C16" i="2"/>
  <c r="D15" i="2"/>
  <c r="Q15" i="2" s="1"/>
  <c r="P15" i="2"/>
  <c r="Q12" i="1"/>
  <c r="P11" i="1"/>
  <c r="P12" i="1" s="1"/>
  <c r="G12" i="1"/>
  <c r="H18" i="2" l="1"/>
  <c r="G19" i="2"/>
  <c r="L19" i="2"/>
  <c r="M19" i="2" s="1"/>
  <c r="K20" i="2"/>
  <c r="D16" i="2"/>
  <c r="Q16" i="2" s="1"/>
  <c r="C17" i="2"/>
  <c r="P16" i="2"/>
  <c r="K21" i="2" l="1"/>
  <c r="L20" i="2"/>
  <c r="M20" i="2" s="1"/>
  <c r="G20" i="2"/>
  <c r="H19" i="2"/>
  <c r="C18" i="2"/>
  <c r="D17" i="2"/>
  <c r="Q17" i="2" s="1"/>
  <c r="P17" i="2"/>
  <c r="H20" i="2" l="1"/>
  <c r="G21" i="2"/>
  <c r="C19" i="2"/>
  <c r="D18" i="2"/>
  <c r="Q18" i="2" s="1"/>
  <c r="P18" i="2"/>
  <c r="L21" i="2"/>
  <c r="M21" i="2" s="1"/>
  <c r="K22" i="2"/>
  <c r="H21" i="2" l="1"/>
  <c r="G22" i="2"/>
  <c r="L22" i="2"/>
  <c r="M22" i="2" s="1"/>
  <c r="K23" i="2"/>
  <c r="D19" i="2"/>
  <c r="Q19" i="2" s="1"/>
  <c r="C20" i="2"/>
  <c r="P19" i="2"/>
  <c r="K24" i="2" l="1"/>
  <c r="L23" i="2"/>
  <c r="M23" i="2" s="1"/>
  <c r="G23" i="2"/>
  <c r="H22" i="2"/>
  <c r="D20" i="2"/>
  <c r="Q20" i="2" s="1"/>
  <c r="C21" i="2"/>
  <c r="P20" i="2"/>
  <c r="H23" i="2" l="1"/>
  <c r="G24" i="2"/>
  <c r="L24" i="2"/>
  <c r="M24" i="2" s="1"/>
  <c r="K25" i="2"/>
  <c r="C22" i="2"/>
  <c r="D21" i="2"/>
  <c r="Q21" i="2" s="1"/>
  <c r="P21" i="2"/>
  <c r="D22" i="2" l="1"/>
  <c r="Q22" i="2" s="1"/>
  <c r="C23" i="2"/>
  <c r="P22" i="2"/>
  <c r="L25" i="2"/>
  <c r="M25" i="2" s="1"/>
  <c r="K26" i="2"/>
  <c r="H24" i="2"/>
  <c r="G25" i="2"/>
  <c r="K27" i="2" l="1"/>
  <c r="L26" i="2"/>
  <c r="M26" i="2" s="1"/>
  <c r="G26" i="2"/>
  <c r="H25" i="2"/>
  <c r="D23" i="2"/>
  <c r="Q23" i="2" s="1"/>
  <c r="C24" i="2"/>
  <c r="P23" i="2"/>
  <c r="L27" i="2" l="1"/>
  <c r="M27" i="2" s="1"/>
  <c r="K28" i="2"/>
  <c r="C25" i="2"/>
  <c r="D24" i="2"/>
  <c r="Q24" i="2" s="1"/>
  <c r="P24" i="2"/>
  <c r="H26" i="2"/>
  <c r="G27" i="2"/>
  <c r="D25" i="2" l="1"/>
  <c r="Q25" i="2" s="1"/>
  <c r="C26" i="2"/>
  <c r="P25" i="2"/>
  <c r="K29" i="2"/>
  <c r="L28" i="2"/>
  <c r="M28" i="2" s="1"/>
  <c r="G28" i="2"/>
  <c r="H27" i="2"/>
  <c r="G29" i="2" l="1"/>
  <c r="H28" i="2"/>
  <c r="K30" i="2"/>
  <c r="L29" i="2"/>
  <c r="M29" i="2" s="1"/>
  <c r="C27" i="2"/>
  <c r="D26" i="2"/>
  <c r="Q26" i="2" s="1"/>
  <c r="P26" i="2"/>
  <c r="C28" i="2" l="1"/>
  <c r="D27" i="2"/>
  <c r="Q27" i="2" s="1"/>
  <c r="P27" i="2"/>
  <c r="L30" i="2"/>
  <c r="M30" i="2" s="1"/>
  <c r="K31" i="2"/>
  <c r="H29" i="2"/>
  <c r="G30" i="2"/>
  <c r="L31" i="2" l="1"/>
  <c r="K32" i="2"/>
  <c r="G31" i="2"/>
  <c r="H30" i="2"/>
  <c r="D28" i="2"/>
  <c r="Q28" i="2" s="1"/>
  <c r="C29" i="2"/>
  <c r="P28" i="2"/>
  <c r="M31" i="2" l="1"/>
  <c r="L32" i="2"/>
  <c r="C30" i="2"/>
  <c r="D29" i="2"/>
  <c r="Q29" i="2" s="1"/>
  <c r="P29" i="2"/>
  <c r="H31" i="2"/>
  <c r="H32" i="2" s="1"/>
  <c r="G32" i="2"/>
  <c r="D30" i="2" l="1"/>
  <c r="Q30" i="2" s="1"/>
  <c r="C31" i="2"/>
  <c r="P30" i="2"/>
  <c r="M32" i="2"/>
  <c r="D31" i="2" l="1"/>
  <c r="C32" i="2"/>
  <c r="P31" i="2"/>
  <c r="P32" i="2" s="1"/>
  <c r="D32" i="2" l="1"/>
  <c r="Q31" i="2"/>
  <c r="Q32" i="2" s="1"/>
  <c r="Q16" i="1" l="1"/>
</calcChain>
</file>

<file path=xl/sharedStrings.xml><?xml version="1.0" encoding="utf-8"?>
<sst xmlns="http://schemas.openxmlformats.org/spreadsheetml/2006/main" count="90" uniqueCount="37">
  <si>
    <t>City of Grand Rapids CPRG Implementation Grant GHG Calculations for Butterworth Solar</t>
  </si>
  <si>
    <t>Measure 1 - 2MW Primary Circuit</t>
  </si>
  <si>
    <t>Measure 2 - 5MW Community Solar</t>
  </si>
  <si>
    <t>Measure 3 - 8MW Vicinity eSteam</t>
  </si>
  <si>
    <t>All Measures</t>
  </si>
  <si>
    <t>MWh</t>
  </si>
  <si>
    <t>MTCO2e</t>
  </si>
  <si>
    <t>Nat Gas Elim.</t>
  </si>
  <si>
    <t>Total</t>
  </si>
  <si>
    <t>MWhr Input</t>
  </si>
  <si>
    <t>eBoiler Efficiency</t>
  </si>
  <si>
    <t>MWhr Output</t>
  </si>
  <si>
    <t>MTCO2e/MWh for electric generation</t>
  </si>
  <si>
    <t>Total Cost</t>
  </si>
  <si>
    <t>BTU-MWhr Conversion</t>
  </si>
  <si>
    <t>$/MTCO2e</t>
  </si>
  <si>
    <t>BTU Output</t>
  </si>
  <si>
    <t>Michigan Electricity Profile 2022 - U.S. Energy Information Administration (EIA)</t>
  </si>
  <si>
    <t>BTU/MMBTU Conversion</t>
  </si>
  <si>
    <t>MMBTU Output</t>
  </si>
  <si>
    <t>Emissions factor for natural gas consumption</t>
  </si>
  <si>
    <t>BTU/lb (steam)</t>
  </si>
  <si>
    <t>MTCO2e/MMBTU</t>
  </si>
  <si>
    <t>lbs (steam) Output</t>
  </si>
  <si>
    <t>(2022 Average)</t>
  </si>
  <si>
    <t>Natural gas and the environment - U.S. Energy Information Administration (EIA)</t>
  </si>
  <si>
    <t>Current Boiler annual average efficiency</t>
  </si>
  <si>
    <t>MMBTU Input (Natural Gas)</t>
  </si>
  <si>
    <t>Estimated GWh/MW for PC based on average of 7 RFI/RFQ responses</t>
  </si>
  <si>
    <t>Average GWh/MW = 1.76</t>
  </si>
  <si>
    <t>GWh for 2 MW array</t>
  </si>
  <si>
    <t>Use same assumptions for 5MW community solar</t>
  </si>
  <si>
    <t>GWh for 5 MW array</t>
  </si>
  <si>
    <t>Use same assumptions for 8MW Vicinity eSteam</t>
  </si>
  <si>
    <t>GWh for 58MW array</t>
  </si>
  <si>
    <t>NREL solar panel degredation is &lt; 1% per year; using 0.6%</t>
  </si>
  <si>
    <t>https://www.nrel.gov/pv/real-time-photovoltaic-solar-resource-testing.html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</si>
</sst>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3" formatCode="_(* #,##0.00_);_(* \(#,##0.00\);_(* &quot;-&quot;??_);_(@_)"/>
    <numFmt numFmtId="164" formatCode="_(* #,##0_);_(* \(#,##0\);_(* &quot;-&quot;??_);_(@_)"/>
    <numFmt numFmtId="165" formatCode="0.0%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3" fontId="0" fillId="0" borderId="0" xfId="0" applyNumberFormat="1"/>
    <xf numFmtId="0" fontId="3" fillId="0" borderId="0" xfId="0" applyFont="1" applyAlignment="1">
      <alignment vertical="center"/>
    </xf>
    <xf numFmtId="3" fontId="0" fillId="0" borderId="0" xfId="0" applyNumberFormat="1" applyFill="1"/>
    <xf numFmtId="164" fontId="0" fillId="0" borderId="0" xfId="1" applyNumberFormat="1" applyFont="1"/>
    <xf numFmtId="165" fontId="0" fillId="0" borderId="0" xfId="2" applyNumberFormat="1" applyFont="1"/>
    <xf numFmtId="0" fontId="4" fillId="0" borderId="0" xfId="0" applyFont="1" applyFill="1"/>
    <xf numFmtId="0" fontId="0" fillId="0" borderId="0" xfId="0" applyFill="1"/>
    <xf numFmtId="0" fontId="5" fillId="0" borderId="0" xfId="3"/>
    <xf numFmtId="0" fontId="0" fillId="0" borderId="0" xfId="0" applyAlignment="1">
      <alignment horizontal="center"/>
    </xf>
    <xf numFmtId="0" fontId="0" fillId="2" borderId="0" xfId="0" applyFill="1"/>
    <xf numFmtId="3" fontId="0" fillId="2" borderId="0" xfId="0" applyNumberFormat="1" applyFill="1"/>
    <xf numFmtId="0" fontId="2" fillId="3" borderId="0" xfId="0" applyFont="1" applyFill="1"/>
    <xf numFmtId="3" fontId="2" fillId="3" borderId="0" xfId="0" applyNumberFormat="1" applyFont="1" applyFill="1"/>
    <xf numFmtId="43" fontId="0" fillId="0" borderId="0" xfId="1" applyFont="1"/>
    <xf numFmtId="0" fontId="5" fillId="0" borderId="0" xfId="3" applyAlignment="1">
      <alignment vertical="center"/>
    </xf>
    <xf numFmtId="164" fontId="0" fillId="0" borderId="0" xfId="1" applyNumberFormat="1" applyFont="1" applyFill="1"/>
    <xf numFmtId="6" fontId="0" fillId="0" borderId="0" xfId="0" applyNumberFormat="1" applyFill="1"/>
    <xf numFmtId="9" fontId="0" fillId="0" borderId="0" xfId="2" applyFont="1" applyFill="1"/>
    <xf numFmtId="0" fontId="2" fillId="0" borderId="0" xfId="0" applyFont="1" applyAlignment="1">
      <alignment horizontal="center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as5-0-urlprotect.trendmicro.com/wis/clicktime/v1/query?url=https%3a%2f%2fwww.eia.gov%2felectricity%2fstate%2fmichigan%2f&amp;umid=f5d23cfa-2fa0-4cc4-a38d-13dea9fc1fa6&amp;auth=eb0e9960277c85fff0edbb79a3e472ef94083af1-e9bf60f57e0dbccba9feeb7808e90e91cc6587bf" TargetMode="External"/><Relationship Id="rId2" Type="http://schemas.openxmlformats.org/officeDocument/2006/relationships/hyperlink" Target="https://cas5-0-urlprotect.trendmicro.com/wis/clicktime/v1/query?url=https%3a%2f%2fwww.eia.gov%2fenergyexplained%2fnatural%2dgas%2fnatural%2dgas%2dand%2dthe%2denvironment.php%23%3a%7e%3atext%3dNatural%2520gas%2520is%2520a%2520relatively%2520clean%2520burning%2520fossil%2520fuel%26text%3dAbout%2520117%2520pounds%2520of%2520CO%2cMMBtu%2520of%2520distillate%2520fuel%2520oil.&amp;umid=f5d23cfa-2fa0-4cc4-a38d-13dea9fc1fa6&amp;auth=eb0e9960277c85fff0edbb79a3e472ef94083af1-6d869bc869ddb8d7e08c07645ab895021daf2fad" TargetMode="External"/><Relationship Id="rId1" Type="http://schemas.openxmlformats.org/officeDocument/2006/relationships/hyperlink" Target="https://www.nrel.gov/pv/real-time-photovoltaic-solar-resource-testing.html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cas5-0-urlprotect.trendmicro.com/wis/clicktime/v1/query?url=https%3a%2f%2fwww.eia.gov%2felectricity%2fstate%2fmichigan%2f&amp;umid=f5d23cfa-2fa0-4cc4-a38d-13dea9fc1fa6&amp;auth=eb0e9960277c85fff0edbb79a3e472ef94083af1-e9bf60f57e0dbccba9feeb7808e90e91cc6587bf" TargetMode="External"/><Relationship Id="rId2" Type="http://schemas.openxmlformats.org/officeDocument/2006/relationships/hyperlink" Target="https://cas5-0-urlprotect.trendmicro.com/wis/clicktime/v1/query?url=https%3a%2f%2fwww.eia.gov%2fenergyexplained%2fnatural%2dgas%2fnatural%2dgas%2dand%2dthe%2denvironment.php%23%3a%7e%3atext%3dNatural%2520gas%2520is%2520a%2520relatively%2520clean%2520burning%2520fossil%2520fuel%26text%3dAbout%2520117%2520pounds%2520of%2520CO%2cMMBtu%2520of%2520distillate%2520fuel%2520oil.&amp;umid=f5d23cfa-2fa0-4cc4-a38d-13dea9fc1fa6&amp;auth=eb0e9960277c85fff0edbb79a3e472ef94083af1-6d869bc869ddb8d7e08c07645ab895021daf2fad" TargetMode="External"/><Relationship Id="rId1" Type="http://schemas.openxmlformats.org/officeDocument/2006/relationships/hyperlink" Target="https://www.nrel.gov/pv/real-time-photovoltaic-solar-resource-testing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AC958-6C8E-40D7-8A65-F9499260043C}">
  <dimension ref="B2:U35"/>
  <sheetViews>
    <sheetView tabSelected="1" workbookViewId="0">
      <selection activeCell="R37" sqref="R37"/>
    </sheetView>
  </sheetViews>
  <sheetFormatPr defaultRowHeight="14.25"/>
  <cols>
    <col min="2" max="4" width="10.5703125" customWidth="1"/>
    <col min="5" max="5" width="3.5703125" customWidth="1"/>
    <col min="6" max="8" width="10.5703125" customWidth="1"/>
    <col min="9" max="9" width="3.5703125" customWidth="1"/>
    <col min="10" max="13" width="10.5703125" customWidth="1"/>
    <col min="14" max="14" width="3.5703125" customWidth="1"/>
    <col min="15" max="16" width="10.5703125" customWidth="1"/>
    <col min="17" max="17" width="12.42578125" bestFit="1" customWidth="1"/>
    <col min="19" max="19" width="34.7109375" bestFit="1" customWidth="1"/>
    <col min="20" max="20" width="14.7109375" bestFit="1" customWidth="1"/>
  </cols>
  <sheetData>
    <row r="2" spans="2:20">
      <c r="B2" s="19" t="s">
        <v>0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4" spans="2:20">
      <c r="B4" s="19" t="s">
        <v>1</v>
      </c>
      <c r="C4" s="19"/>
      <c r="D4" s="19"/>
      <c r="F4" s="19" t="s">
        <v>2</v>
      </c>
      <c r="G4" s="19"/>
      <c r="H4" s="19"/>
      <c r="J4" s="19" t="s">
        <v>3</v>
      </c>
      <c r="K4" s="19"/>
      <c r="L4" s="19"/>
      <c r="M4" s="19"/>
      <c r="O4" s="19" t="s">
        <v>4</v>
      </c>
      <c r="P4" s="19"/>
      <c r="Q4" s="19"/>
    </row>
    <row r="5" spans="2:20">
      <c r="B5" s="9"/>
      <c r="C5" s="9" t="s">
        <v>5</v>
      </c>
      <c r="D5" s="9" t="s">
        <v>6</v>
      </c>
      <c r="E5" s="9"/>
      <c r="F5" s="9"/>
      <c r="G5" s="9" t="s">
        <v>5</v>
      </c>
      <c r="H5" s="9" t="s">
        <v>6</v>
      </c>
      <c r="I5" s="9"/>
      <c r="J5" s="9"/>
      <c r="K5" s="9" t="s">
        <v>5</v>
      </c>
      <c r="L5" s="9" t="s">
        <v>7</v>
      </c>
      <c r="M5" s="9" t="s">
        <v>6</v>
      </c>
      <c r="N5" s="9"/>
      <c r="O5" s="9"/>
      <c r="P5" s="9" t="s">
        <v>5</v>
      </c>
      <c r="Q5" s="9" t="s">
        <v>6</v>
      </c>
    </row>
    <row r="6" spans="2:20">
      <c r="B6">
        <v>2025</v>
      </c>
      <c r="C6" s="3"/>
      <c r="D6" s="4"/>
      <c r="F6">
        <v>2025</v>
      </c>
      <c r="G6" s="3"/>
      <c r="H6" s="4"/>
      <c r="J6">
        <v>2025</v>
      </c>
      <c r="K6" s="3"/>
      <c r="L6" s="3"/>
      <c r="M6" s="7"/>
      <c r="O6">
        <v>2025</v>
      </c>
      <c r="P6" s="3"/>
      <c r="Q6" s="4"/>
    </row>
    <row r="7" spans="2:20">
      <c r="B7">
        <v>2026</v>
      </c>
      <c r="C7" s="3"/>
      <c r="D7" s="4"/>
      <c r="F7">
        <v>2026</v>
      </c>
      <c r="G7" s="3"/>
      <c r="H7" s="4"/>
      <c r="J7">
        <v>2026</v>
      </c>
      <c r="K7" s="3"/>
      <c r="L7" s="3"/>
      <c r="M7" s="7"/>
      <c r="O7">
        <v>2026</v>
      </c>
      <c r="P7" s="3"/>
      <c r="Q7" s="4"/>
    </row>
    <row r="8" spans="2:20">
      <c r="B8">
        <v>2027</v>
      </c>
      <c r="C8" s="3">
        <v>3520</v>
      </c>
      <c r="D8" s="4">
        <f>C8*B16</f>
        <v>1752.8544000000002</v>
      </c>
      <c r="F8">
        <v>2027</v>
      </c>
      <c r="G8" s="3"/>
      <c r="H8" s="4"/>
      <c r="J8">
        <v>2027</v>
      </c>
      <c r="K8" s="3">
        <f>14080/2</f>
        <v>7040</v>
      </c>
      <c r="L8" s="3">
        <f>K8*$T$15/$T$17*$T$13/$T$21</f>
        <v>25933.767593456927</v>
      </c>
      <c r="M8" s="16">
        <f t="shared" ref="M8:M11" si="0">L8*$B$20</f>
        <v>1377.0830592125628</v>
      </c>
      <c r="O8">
        <v>2027</v>
      </c>
      <c r="P8" s="3">
        <f t="shared" ref="P8:P11" si="1">K8+G8+C8</f>
        <v>10560</v>
      </c>
      <c r="Q8" s="4">
        <f t="shared" ref="Q8:Q11" si="2">M8+H8+D8</f>
        <v>3129.9374592125632</v>
      </c>
    </row>
    <row r="9" spans="2:20">
      <c r="B9">
        <v>2028</v>
      </c>
      <c r="C9" s="3">
        <f>C8-(C8*B34)</f>
        <v>3498.88</v>
      </c>
      <c r="D9" s="4">
        <f>C9*B16</f>
        <v>1742.3372736000001</v>
      </c>
      <c r="F9">
        <v>2028</v>
      </c>
      <c r="G9" s="3">
        <v>8800</v>
      </c>
      <c r="H9" s="4">
        <f t="shared" ref="H9:H11" si="3">G9*$B$16</f>
        <v>4382.1360000000004</v>
      </c>
      <c r="J9">
        <v>2028</v>
      </c>
      <c r="K9" s="3">
        <v>14080</v>
      </c>
      <c r="L9" s="3">
        <f>K9*$T$15/$T$17*$T$13/$T$21</f>
        <v>51867.535186913854</v>
      </c>
      <c r="M9" s="16">
        <f t="shared" si="0"/>
        <v>2754.1661184251257</v>
      </c>
      <c r="O9">
        <v>2028</v>
      </c>
      <c r="P9" s="3">
        <f t="shared" si="1"/>
        <v>26378.880000000001</v>
      </c>
      <c r="Q9" s="4">
        <f t="shared" si="2"/>
        <v>8878.6393920251267</v>
      </c>
    </row>
    <row r="10" spans="2:20">
      <c r="B10">
        <v>2029</v>
      </c>
      <c r="C10" s="3">
        <f>C9-(C9*B34)</f>
        <v>3477.88672</v>
      </c>
      <c r="D10" s="4">
        <f>C10*B16</f>
        <v>1731.8832499584</v>
      </c>
      <c r="F10">
        <v>2029</v>
      </c>
      <c r="G10" s="3">
        <f>G9-(G9*B34)</f>
        <v>8747.2000000000007</v>
      </c>
      <c r="H10" s="4">
        <f>G10*$B$16</f>
        <v>4355.8431840000003</v>
      </c>
      <c r="J10">
        <v>2029</v>
      </c>
      <c r="K10" s="3">
        <f t="shared" ref="K10:K11" si="4">K9-(K9*$B$34)</f>
        <v>13995.52</v>
      </c>
      <c r="L10" s="3">
        <f t="shared" ref="L10:L11" si="5">K10*$T$15/$T$17*$T$13/$T$21</f>
        <v>51556.329975792367</v>
      </c>
      <c r="M10" s="16">
        <f t="shared" si="0"/>
        <v>2737.6411217145746</v>
      </c>
      <c r="O10">
        <v>2029</v>
      </c>
      <c r="P10" s="3">
        <f t="shared" si="1"/>
        <v>26220.60672</v>
      </c>
      <c r="Q10" s="4">
        <f t="shared" si="2"/>
        <v>8825.3675556729759</v>
      </c>
    </row>
    <row r="11" spans="2:20">
      <c r="B11">
        <v>2030</v>
      </c>
      <c r="C11" s="3">
        <f>C10-(C10*B34)</f>
        <v>3457.0193996799999</v>
      </c>
      <c r="D11" s="4">
        <f>C11*B16</f>
        <v>1721.4919504586496</v>
      </c>
      <c r="F11">
        <v>2030</v>
      </c>
      <c r="G11" s="3">
        <f>G10-(G10*B34)</f>
        <v>8694.7168000000001</v>
      </c>
      <c r="H11" s="4">
        <f t="shared" si="3"/>
        <v>4329.7081248960003</v>
      </c>
      <c r="J11">
        <v>2030</v>
      </c>
      <c r="K11" s="3">
        <f t="shared" si="4"/>
        <v>13911.54688</v>
      </c>
      <c r="L11" s="3">
        <f t="shared" si="5"/>
        <v>51246.991995937613</v>
      </c>
      <c r="M11" s="16">
        <f t="shared" si="0"/>
        <v>2721.2152749842871</v>
      </c>
      <c r="O11">
        <v>2030</v>
      </c>
      <c r="P11" s="3">
        <f t="shared" si="1"/>
        <v>26063.283079680001</v>
      </c>
      <c r="Q11" s="4">
        <f t="shared" si="2"/>
        <v>8772.4153503389371</v>
      </c>
    </row>
    <row r="12" spans="2:20">
      <c r="B12" s="10" t="s">
        <v>8</v>
      </c>
      <c r="C12" s="11">
        <f>SUM(C6:C11)</f>
        <v>13953.78611968</v>
      </c>
      <c r="D12" s="11">
        <f>SUM(D6:D11)</f>
        <v>6948.5668740170504</v>
      </c>
      <c r="F12" s="10" t="s">
        <v>8</v>
      </c>
      <c r="G12" s="11">
        <f>SUM(G6:G11)</f>
        <v>26241.916799999999</v>
      </c>
      <c r="H12" s="11">
        <f>SUM(H6:H11)</f>
        <v>13067.687308896</v>
      </c>
      <c r="J12" s="10" t="s">
        <v>8</v>
      </c>
      <c r="K12" s="11">
        <f>SUM(K6:K11)</f>
        <v>49027.066880000006</v>
      </c>
      <c r="L12" s="11">
        <f>SUM(L6:L11)</f>
        <v>180604.62475210076</v>
      </c>
      <c r="M12" s="11">
        <f>SUM(M6:M11)</f>
        <v>9590.1055743365505</v>
      </c>
      <c r="O12" s="12" t="s">
        <v>8</v>
      </c>
      <c r="P12" s="13">
        <f>SUM(P6:P11)</f>
        <v>89222.769799679998</v>
      </c>
      <c r="Q12" s="13">
        <f>SUM(Q6:Q11)</f>
        <v>29606.3597572496</v>
      </c>
      <c r="S12" t="s">
        <v>9</v>
      </c>
      <c r="T12" s="1">
        <f>K9</f>
        <v>14080</v>
      </c>
    </row>
    <row r="13" spans="2:20">
      <c r="S13" t="s">
        <v>10</v>
      </c>
      <c r="T13">
        <v>0.99</v>
      </c>
    </row>
    <row r="14" spans="2:20">
      <c r="S14" t="s">
        <v>11</v>
      </c>
      <c r="T14">
        <f>T12*T13</f>
        <v>13939.2</v>
      </c>
    </row>
    <row r="15" spans="2:20" ht="15.75">
      <c r="B15" s="2" t="s">
        <v>12</v>
      </c>
      <c r="O15" t="s">
        <v>13</v>
      </c>
      <c r="Q15" s="17">
        <v>44194118</v>
      </c>
      <c r="S15" t="s">
        <v>14</v>
      </c>
      <c r="T15">
        <v>3412142</v>
      </c>
    </row>
    <row r="16" spans="2:20">
      <c r="B16">
        <v>0.49797000000000002</v>
      </c>
      <c r="O16" t="s">
        <v>15</v>
      </c>
      <c r="Q16" s="17">
        <f>Q15/Q12</f>
        <v>1492.723805370174</v>
      </c>
      <c r="S16" t="s">
        <v>16</v>
      </c>
      <c r="T16">
        <f>T15*T14</f>
        <v>47562529766.400002</v>
      </c>
    </row>
    <row r="17" spans="2:21">
      <c r="B17" s="15" t="s">
        <v>17</v>
      </c>
      <c r="Q17" s="7"/>
      <c r="S17" t="s">
        <v>18</v>
      </c>
      <c r="T17">
        <v>1000000</v>
      </c>
    </row>
    <row r="18" spans="2:21">
      <c r="B18" s="6"/>
      <c r="Q18" s="17"/>
      <c r="S18" t="s">
        <v>19</v>
      </c>
      <c r="T18">
        <f>T16/T17</f>
        <v>47562.529766400003</v>
      </c>
    </row>
    <row r="19" spans="2:21">
      <c r="B19" s="6" t="s">
        <v>20</v>
      </c>
      <c r="Q19" s="18"/>
      <c r="S19" t="s">
        <v>21</v>
      </c>
      <c r="T19">
        <v>1195</v>
      </c>
    </row>
    <row r="20" spans="2:21">
      <c r="B20" s="6">
        <v>5.3100000000000001E-2</v>
      </c>
      <c r="C20" t="s">
        <v>22</v>
      </c>
      <c r="Q20" s="17"/>
      <c r="S20" t="s">
        <v>23</v>
      </c>
      <c r="T20" s="14">
        <f>T16/T19</f>
        <v>39801280.139246866</v>
      </c>
      <c r="U20" t="s">
        <v>24</v>
      </c>
    </row>
    <row r="21" spans="2:21">
      <c r="B21" s="15" t="s">
        <v>25</v>
      </c>
      <c r="S21" t="s">
        <v>26</v>
      </c>
      <c r="T21">
        <v>0.91700000000000004</v>
      </c>
    </row>
    <row r="22" spans="2:21">
      <c r="S22" t="s">
        <v>27</v>
      </c>
      <c r="T22">
        <f>T18/T21</f>
        <v>51867.535186913854</v>
      </c>
    </row>
    <row r="23" spans="2:21">
      <c r="B23" t="s">
        <v>28</v>
      </c>
    </row>
    <row r="24" spans="2:21">
      <c r="B24" t="s">
        <v>29</v>
      </c>
    </row>
    <row r="25" spans="2:21">
      <c r="B25">
        <v>1.76</v>
      </c>
      <c r="C25">
        <v>2</v>
      </c>
      <c r="D25">
        <f>B25*C25</f>
        <v>3.52</v>
      </c>
      <c r="E25" t="s">
        <v>30</v>
      </c>
    </row>
    <row r="27" spans="2:21">
      <c r="B27" t="s">
        <v>31</v>
      </c>
    </row>
    <row r="28" spans="2:21">
      <c r="B28">
        <f>B25</f>
        <v>1.76</v>
      </c>
      <c r="C28">
        <v>5</v>
      </c>
      <c r="D28">
        <f>C28*B28</f>
        <v>8.8000000000000007</v>
      </c>
      <c r="E28" t="s">
        <v>32</v>
      </c>
    </row>
    <row r="30" spans="2:21">
      <c r="B30" t="s">
        <v>33</v>
      </c>
    </row>
    <row r="31" spans="2:21">
      <c r="B31">
        <f>B28</f>
        <v>1.76</v>
      </c>
      <c r="C31">
        <v>8</v>
      </c>
      <c r="D31">
        <f>C31*B31</f>
        <v>14.08</v>
      </c>
      <c r="E31" t="s">
        <v>34</v>
      </c>
    </row>
    <row r="33" spans="2:2">
      <c r="B33" t="s">
        <v>35</v>
      </c>
    </row>
    <row r="34" spans="2:2">
      <c r="B34" s="5">
        <v>6.0000000000000001E-3</v>
      </c>
    </row>
    <row r="35" spans="2:2">
      <c r="B35" s="8" t="s">
        <v>36</v>
      </c>
    </row>
  </sheetData>
  <mergeCells count="5">
    <mergeCell ref="B4:D4"/>
    <mergeCell ref="F4:H4"/>
    <mergeCell ref="J4:M4"/>
    <mergeCell ref="O4:Q4"/>
    <mergeCell ref="B2:Q2"/>
  </mergeCells>
  <hyperlinks>
    <hyperlink ref="B35" r:id="rId1" xr:uid="{57C18508-86F7-4D9E-B1A2-D51A8AA5741D}"/>
    <hyperlink ref="B21" r:id="rId2" display="https://cas5-0-urlprotect.trendmicro.com/wis/clicktime/v1/query?url=https%3a%2f%2fwww.eia.gov%2fenergyexplained%2fnatural%2dgas%2fnatural%2dgas%2dand%2dthe%2denvironment.php%23%3a%7e%3atext%3dNatural%2520gas%2520is%2520a%2520relatively%2520clean%2520burning%2520fossil%2520fuel%26text%3dAbout%2520117%2520pounds%2520of%2520CO%2cMMBtu%2520of%2520distillate%2520fuel%2520oil.&amp;umid=f5d23cfa-2fa0-4cc4-a38d-13dea9fc1fa6&amp;auth=eb0e9960277c85fff0edbb79a3e472ef94083af1-6d869bc869ddb8d7e08c07645ab895021daf2fad" xr:uid="{79E194E7-EA7F-489D-84D4-FF92C6112011}"/>
    <hyperlink ref="B17" r:id="rId3" display="https://cas5-0-urlprotect.trendmicro.com/wis/clicktime/v1/query?url=https%3a%2f%2fwww.eia.gov%2felectricity%2fstate%2fmichigan%2f&amp;umid=f5d23cfa-2fa0-4cc4-a38d-13dea9fc1fa6&amp;auth=eb0e9960277c85fff0edbb79a3e472ef94083af1-e9bf60f57e0dbccba9feeb7808e90e91cc6587bf" xr:uid="{69A764DD-5C7B-44BF-9E21-C9CA2C95A13C}"/>
  </hyperlinks>
  <pageMargins left="0.7" right="0.7" top="0.75" bottom="0.75" header="0.3" footer="0.3"/>
  <pageSetup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D8327-862E-49B5-8E6F-58375E1CD7F5}">
  <dimension ref="B2:U55"/>
  <sheetViews>
    <sheetView topLeftCell="A2" workbookViewId="0">
      <selection activeCell="S6" sqref="S6"/>
    </sheetView>
  </sheetViews>
  <sheetFormatPr defaultRowHeight="14.25"/>
  <cols>
    <col min="2" max="4" width="10.5703125" customWidth="1"/>
    <col min="5" max="5" width="3.5703125" customWidth="1"/>
    <col min="6" max="8" width="10.5703125" customWidth="1"/>
    <col min="9" max="9" width="3.5703125" customWidth="1"/>
    <col min="10" max="13" width="10.5703125" customWidth="1"/>
    <col min="14" max="14" width="3.5703125" customWidth="1"/>
    <col min="15" max="17" width="10.5703125" customWidth="1"/>
    <col min="19" max="19" width="34.7109375" bestFit="1" customWidth="1"/>
    <col min="20" max="20" width="13.42578125" bestFit="1" customWidth="1"/>
  </cols>
  <sheetData>
    <row r="2" spans="2:20">
      <c r="B2" s="19" t="s">
        <v>0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4" spans="2:20">
      <c r="B4" s="19" t="s">
        <v>1</v>
      </c>
      <c r="C4" s="19"/>
      <c r="D4" s="19"/>
      <c r="F4" s="19" t="s">
        <v>2</v>
      </c>
      <c r="G4" s="19"/>
      <c r="H4" s="19"/>
      <c r="J4" s="19" t="s">
        <v>3</v>
      </c>
      <c r="K4" s="19"/>
      <c r="L4" s="19"/>
      <c r="M4" s="19"/>
      <c r="O4" s="19" t="s">
        <v>4</v>
      </c>
      <c r="P4" s="19"/>
      <c r="Q4" s="19"/>
    </row>
    <row r="5" spans="2:20">
      <c r="B5" s="9"/>
      <c r="C5" s="9" t="s">
        <v>5</v>
      </c>
      <c r="D5" s="9" t="s">
        <v>6</v>
      </c>
      <c r="E5" s="9"/>
      <c r="F5" s="9"/>
      <c r="G5" s="9" t="s">
        <v>5</v>
      </c>
      <c r="H5" s="9" t="s">
        <v>6</v>
      </c>
      <c r="I5" s="9"/>
      <c r="J5" s="9"/>
      <c r="K5" s="9" t="s">
        <v>5</v>
      </c>
      <c r="L5" s="9" t="s">
        <v>7</v>
      </c>
      <c r="M5" s="9" t="s">
        <v>6</v>
      </c>
      <c r="N5" s="9"/>
      <c r="O5" s="9"/>
      <c r="P5" s="9" t="s">
        <v>5</v>
      </c>
      <c r="Q5" s="9" t="s">
        <v>6</v>
      </c>
    </row>
    <row r="6" spans="2:20">
      <c r="B6">
        <v>2025</v>
      </c>
      <c r="C6" s="1"/>
      <c r="D6" s="4"/>
      <c r="F6">
        <v>2025</v>
      </c>
      <c r="G6" s="1"/>
      <c r="H6" s="4"/>
      <c r="J6">
        <v>2025</v>
      </c>
      <c r="K6" s="1"/>
      <c r="L6" s="1"/>
      <c r="O6">
        <v>2025</v>
      </c>
      <c r="P6" s="1"/>
      <c r="Q6" s="4"/>
    </row>
    <row r="7" spans="2:20">
      <c r="B7">
        <v>2026</v>
      </c>
      <c r="C7" s="1"/>
      <c r="D7" s="4"/>
      <c r="F7">
        <v>2026</v>
      </c>
      <c r="G7" s="1"/>
      <c r="H7" s="4"/>
      <c r="J7">
        <v>2026</v>
      </c>
      <c r="K7" s="1"/>
      <c r="L7" s="1"/>
      <c r="O7">
        <v>2026</v>
      </c>
      <c r="P7" s="1"/>
      <c r="Q7" s="4"/>
    </row>
    <row r="8" spans="2:20">
      <c r="B8">
        <v>2027</v>
      </c>
      <c r="C8" s="1">
        <v>3520</v>
      </c>
      <c r="D8" s="4">
        <f>C8*B36</f>
        <v>1752.8544000000002</v>
      </c>
      <c r="F8">
        <v>2027</v>
      </c>
      <c r="G8" s="1"/>
      <c r="H8" s="4"/>
      <c r="J8">
        <v>2027</v>
      </c>
      <c r="K8" s="1">
        <f>14080/2</f>
        <v>7040</v>
      </c>
      <c r="L8" s="3">
        <f>K8*$T$15/$T$17*$T$13/$T$21</f>
        <v>25933.767593456927</v>
      </c>
      <c r="M8" s="4">
        <f>L8*$B$40</f>
        <v>1377.0830592125628</v>
      </c>
      <c r="O8">
        <v>2027</v>
      </c>
      <c r="P8" s="1">
        <f t="shared" ref="P8:P31" si="0">K8+G8+C8</f>
        <v>10560</v>
      </c>
      <c r="Q8" s="4">
        <f t="shared" ref="Q8:Q31" si="1">M8+H8+D8</f>
        <v>3129.9374592125632</v>
      </c>
    </row>
    <row r="9" spans="2:20">
      <c r="B9">
        <v>2028</v>
      </c>
      <c r="C9" s="1">
        <f>C8-(C8*B54)</f>
        <v>3498.88</v>
      </c>
      <c r="D9" s="4">
        <f>C9*B36</f>
        <v>1742.3372736000001</v>
      </c>
      <c r="F9">
        <v>2028</v>
      </c>
      <c r="G9" s="1">
        <v>8800</v>
      </c>
      <c r="H9" s="4">
        <f>G9*$B$36</f>
        <v>4382.1360000000004</v>
      </c>
      <c r="J9">
        <v>2028</v>
      </c>
      <c r="K9" s="1">
        <v>14080</v>
      </c>
      <c r="L9" s="3">
        <f>K9*$T$15/$T$17*$T$13/$T$21</f>
        <v>51867.535186913854</v>
      </c>
      <c r="M9" s="4">
        <f>L9*$B$40</f>
        <v>2754.1661184251257</v>
      </c>
      <c r="O9">
        <v>2028</v>
      </c>
      <c r="P9" s="1">
        <f t="shared" si="0"/>
        <v>26378.880000000001</v>
      </c>
      <c r="Q9" s="4">
        <f t="shared" si="1"/>
        <v>8878.6393920251267</v>
      </c>
    </row>
    <row r="10" spans="2:20">
      <c r="B10">
        <v>2029</v>
      </c>
      <c r="C10" s="1">
        <f>C9-(C9*B54)</f>
        <v>3477.88672</v>
      </c>
      <c r="D10" s="4">
        <f>C10*B36</f>
        <v>1731.8832499584</v>
      </c>
      <c r="F10">
        <v>2029</v>
      </c>
      <c r="G10" s="1">
        <f>G9-(G9*B54)</f>
        <v>8747.2000000000007</v>
      </c>
      <c r="H10" s="4">
        <f>G10*$B$36</f>
        <v>4355.8431840000003</v>
      </c>
      <c r="J10">
        <v>2029</v>
      </c>
      <c r="K10" s="1">
        <f>K9-(K9*$B$54)</f>
        <v>13995.52</v>
      </c>
      <c r="L10" s="3">
        <f t="shared" ref="L10:L31" si="2">K10*$T$15/$T$17*$T$13/$T$21</f>
        <v>51556.329975792367</v>
      </c>
      <c r="M10" s="4">
        <f>L10*$B$40</f>
        <v>2737.6411217145746</v>
      </c>
      <c r="O10">
        <v>2029</v>
      </c>
      <c r="P10" s="1">
        <f t="shared" si="0"/>
        <v>26220.60672</v>
      </c>
      <c r="Q10" s="4">
        <f t="shared" si="1"/>
        <v>8825.3675556729759</v>
      </c>
    </row>
    <row r="11" spans="2:20">
      <c r="B11">
        <v>2030</v>
      </c>
      <c r="C11" s="1">
        <f>C10-(C10*$B$54)</f>
        <v>3457.0193996799999</v>
      </c>
      <c r="D11" s="4">
        <f>C11*$B$36</f>
        <v>1721.4919504586496</v>
      </c>
      <c r="F11">
        <v>2030</v>
      </c>
      <c r="G11" s="1">
        <f>G10-(G10*$B$54)</f>
        <v>8694.7168000000001</v>
      </c>
      <c r="H11" s="4">
        <f>G11*$B$36</f>
        <v>4329.7081248960003</v>
      </c>
      <c r="J11">
        <v>2030</v>
      </c>
      <c r="K11" s="1">
        <f>K10-(K10*$B$54)</f>
        <v>13911.54688</v>
      </c>
      <c r="L11" s="3">
        <f t="shared" si="2"/>
        <v>51246.991995937613</v>
      </c>
      <c r="M11" s="4">
        <f>L11*$B$40</f>
        <v>2721.2152749842871</v>
      </c>
      <c r="O11">
        <v>2030</v>
      </c>
      <c r="P11" s="1">
        <f t="shared" si="0"/>
        <v>26063.283079680001</v>
      </c>
      <c r="Q11" s="4">
        <f t="shared" si="1"/>
        <v>8772.4153503389371</v>
      </c>
    </row>
    <row r="12" spans="2:20">
      <c r="B12">
        <f>B11+1</f>
        <v>2031</v>
      </c>
      <c r="C12" s="1">
        <f t="shared" ref="C12:C31" si="3">C11-(C11*$B$54)</f>
        <v>3436.2772832819201</v>
      </c>
      <c r="D12" s="4">
        <f t="shared" ref="D12:D31" si="4">C12*$B$36</f>
        <v>1711.1629987558979</v>
      </c>
      <c r="F12">
        <f>F11+1</f>
        <v>2031</v>
      </c>
      <c r="G12" s="1">
        <f t="shared" ref="G12:G31" si="5">G11-(G11*$B$54)</f>
        <v>8642.5484992000002</v>
      </c>
      <c r="H12" s="4">
        <f t="shared" ref="H12:H31" si="6">G12*$B$36</f>
        <v>4303.7298761466245</v>
      </c>
      <c r="J12">
        <f>J11+1</f>
        <v>2031</v>
      </c>
      <c r="K12" s="1">
        <f t="shared" ref="K12:K31" si="7">K11-(K11*$B$54)</f>
        <v>13828.07759872</v>
      </c>
      <c r="L12" s="3">
        <f t="shared" si="2"/>
        <v>50939.510043961986</v>
      </c>
      <c r="M12" s="4">
        <f t="shared" ref="M12:M31" si="8">L12*$B$40</f>
        <v>2704.8879833343817</v>
      </c>
      <c r="O12">
        <f>O11+1</f>
        <v>2031</v>
      </c>
      <c r="P12" s="1">
        <f t="shared" si="0"/>
        <v>25906.903381201922</v>
      </c>
      <c r="Q12" s="4">
        <f t="shared" si="1"/>
        <v>8719.7808582369034</v>
      </c>
      <c r="S12" t="s">
        <v>9</v>
      </c>
      <c r="T12" s="1">
        <f>K9</f>
        <v>14080</v>
      </c>
    </row>
    <row r="13" spans="2:20">
      <c r="B13">
        <f t="shared" ref="B13:B31" si="9">B12+1</f>
        <v>2032</v>
      </c>
      <c r="C13" s="1">
        <f t="shared" si="3"/>
        <v>3415.6596195822285</v>
      </c>
      <c r="D13" s="4">
        <f t="shared" si="4"/>
        <v>1700.8960207633625</v>
      </c>
      <c r="F13">
        <f t="shared" ref="F13:F31" si="10">F12+1</f>
        <v>2032</v>
      </c>
      <c r="G13" s="1">
        <f t="shared" si="5"/>
        <v>8590.6932082048006</v>
      </c>
      <c r="H13" s="4">
        <f t="shared" si="6"/>
        <v>4277.9074968897448</v>
      </c>
      <c r="J13">
        <f t="shared" ref="J13:J31" si="11">J12+1</f>
        <v>2032</v>
      </c>
      <c r="K13" s="1">
        <f t="shared" si="7"/>
        <v>13745.10913312768</v>
      </c>
      <c r="L13" s="3">
        <f t="shared" si="2"/>
        <v>50633.872983698202</v>
      </c>
      <c r="M13" s="4">
        <f t="shared" si="8"/>
        <v>2688.6586554343744</v>
      </c>
      <c r="O13">
        <f t="shared" ref="O13:O31" si="12">O12+1</f>
        <v>2032</v>
      </c>
      <c r="P13" s="1">
        <f t="shared" si="0"/>
        <v>25751.461960914708</v>
      </c>
      <c r="Q13" s="4">
        <f t="shared" si="1"/>
        <v>8667.4621730874824</v>
      </c>
      <c r="S13" t="s">
        <v>10</v>
      </c>
      <c r="T13">
        <v>0.99</v>
      </c>
    </row>
    <row r="14" spans="2:20">
      <c r="B14">
        <f t="shared" si="9"/>
        <v>2033</v>
      </c>
      <c r="C14" s="1">
        <f t="shared" si="3"/>
        <v>3395.1656618647353</v>
      </c>
      <c r="D14" s="4">
        <f t="shared" si="4"/>
        <v>1690.6906446387823</v>
      </c>
      <c r="F14">
        <f t="shared" si="10"/>
        <v>2033</v>
      </c>
      <c r="G14" s="1">
        <f t="shared" si="5"/>
        <v>8539.1490489555727</v>
      </c>
      <c r="H14" s="4">
        <f t="shared" si="6"/>
        <v>4252.2400519084067</v>
      </c>
      <c r="J14">
        <f t="shared" si="11"/>
        <v>2033</v>
      </c>
      <c r="K14" s="1">
        <f t="shared" si="7"/>
        <v>13662.638478328914</v>
      </c>
      <c r="L14" s="3">
        <f t="shared" si="2"/>
        <v>50330.069745796027</v>
      </c>
      <c r="M14" s="4">
        <f t="shared" si="8"/>
        <v>2672.5267035017691</v>
      </c>
      <c r="O14">
        <f t="shared" si="12"/>
        <v>2033</v>
      </c>
      <c r="P14" s="1">
        <f t="shared" si="0"/>
        <v>25596.953189149222</v>
      </c>
      <c r="Q14" s="4">
        <f t="shared" si="1"/>
        <v>8615.4574000489574</v>
      </c>
      <c r="S14" t="s">
        <v>11</v>
      </c>
      <c r="T14">
        <f>T12*T13</f>
        <v>13939.2</v>
      </c>
    </row>
    <row r="15" spans="2:20">
      <c r="B15">
        <f t="shared" si="9"/>
        <v>2034</v>
      </c>
      <c r="C15" s="1">
        <f t="shared" si="3"/>
        <v>3374.7946678935468</v>
      </c>
      <c r="D15" s="4">
        <f t="shared" si="4"/>
        <v>1680.5465007709497</v>
      </c>
      <c r="F15">
        <f t="shared" si="10"/>
        <v>2034</v>
      </c>
      <c r="G15" s="1">
        <f t="shared" si="5"/>
        <v>8487.9141546618393</v>
      </c>
      <c r="H15" s="4">
        <f t="shared" si="6"/>
        <v>4226.726611596956</v>
      </c>
      <c r="J15">
        <f t="shared" si="11"/>
        <v>2034</v>
      </c>
      <c r="K15" s="1">
        <f t="shared" si="7"/>
        <v>13580.662647458941</v>
      </c>
      <c r="L15" s="3">
        <f t="shared" si="2"/>
        <v>50028.089327321242</v>
      </c>
      <c r="M15" s="4">
        <f t="shared" si="8"/>
        <v>2656.4915432807579</v>
      </c>
      <c r="O15">
        <f t="shared" si="12"/>
        <v>2034</v>
      </c>
      <c r="P15" s="1">
        <f t="shared" si="0"/>
        <v>25443.371470014328</v>
      </c>
      <c r="Q15" s="4">
        <f t="shared" si="1"/>
        <v>8563.7646556486634</v>
      </c>
      <c r="S15" t="s">
        <v>14</v>
      </c>
      <c r="T15">
        <v>3412142</v>
      </c>
    </row>
    <row r="16" spans="2:20">
      <c r="B16">
        <f t="shared" si="9"/>
        <v>2035</v>
      </c>
      <c r="C16" s="1">
        <f t="shared" si="3"/>
        <v>3354.5458998861855</v>
      </c>
      <c r="D16" s="4">
        <f t="shared" si="4"/>
        <v>1670.4632217663238</v>
      </c>
      <c r="F16">
        <f t="shared" si="10"/>
        <v>2035</v>
      </c>
      <c r="G16" s="1">
        <f t="shared" si="5"/>
        <v>8436.9866697338675</v>
      </c>
      <c r="H16" s="4">
        <f t="shared" si="6"/>
        <v>4201.3662519273739</v>
      </c>
      <c r="J16">
        <f t="shared" si="11"/>
        <v>2035</v>
      </c>
      <c r="K16" s="1">
        <f t="shared" si="7"/>
        <v>13499.178671574187</v>
      </c>
      <c r="L16" s="3">
        <f t="shared" si="2"/>
        <v>49727.920791357326</v>
      </c>
      <c r="M16" s="4">
        <f t="shared" si="8"/>
        <v>2640.5525940210741</v>
      </c>
      <c r="O16">
        <f t="shared" si="12"/>
        <v>2035</v>
      </c>
      <c r="P16" s="1">
        <f t="shared" si="0"/>
        <v>25290.711241194243</v>
      </c>
      <c r="Q16" s="4">
        <f t="shared" si="1"/>
        <v>8512.3820677147723</v>
      </c>
      <c r="S16" t="s">
        <v>16</v>
      </c>
      <c r="T16">
        <f>T15*T14</f>
        <v>47562529766.400002</v>
      </c>
    </row>
    <row r="17" spans="2:21">
      <c r="B17">
        <f t="shared" si="9"/>
        <v>2036</v>
      </c>
      <c r="C17" s="1">
        <f t="shared" si="3"/>
        <v>3334.4186244868683</v>
      </c>
      <c r="D17" s="4">
        <f t="shared" si="4"/>
        <v>1660.4404424357258</v>
      </c>
      <c r="F17">
        <f t="shared" si="10"/>
        <v>2036</v>
      </c>
      <c r="G17" s="1">
        <f t="shared" si="5"/>
        <v>8386.3647497154652</v>
      </c>
      <c r="H17" s="4">
        <f t="shared" si="6"/>
        <v>4176.1580544158105</v>
      </c>
      <c r="J17">
        <f t="shared" si="11"/>
        <v>2036</v>
      </c>
      <c r="K17" s="1">
        <f t="shared" si="7"/>
        <v>13418.183599544742</v>
      </c>
      <c r="L17" s="3">
        <f t="shared" si="2"/>
        <v>49429.553266609175</v>
      </c>
      <c r="M17" s="4">
        <f t="shared" si="8"/>
        <v>2624.7092784569472</v>
      </c>
      <c r="O17">
        <f t="shared" si="12"/>
        <v>2036</v>
      </c>
      <c r="P17" s="1">
        <f t="shared" si="0"/>
        <v>25138.966973747076</v>
      </c>
      <c r="Q17" s="4">
        <f t="shared" si="1"/>
        <v>8461.3077753084835</v>
      </c>
      <c r="S17" t="s">
        <v>18</v>
      </c>
      <c r="T17">
        <v>1000000</v>
      </c>
    </row>
    <row r="18" spans="2:21">
      <c r="B18">
        <f t="shared" si="9"/>
        <v>2037</v>
      </c>
      <c r="C18" s="1">
        <f t="shared" si="3"/>
        <v>3314.4121127399471</v>
      </c>
      <c r="D18" s="4">
        <f t="shared" si="4"/>
        <v>1650.4777997811116</v>
      </c>
      <c r="F18">
        <f t="shared" si="10"/>
        <v>2037</v>
      </c>
      <c r="G18" s="1">
        <f t="shared" si="5"/>
        <v>8336.046561217172</v>
      </c>
      <c r="H18" s="4">
        <f t="shared" si="6"/>
        <v>4151.1011060893152</v>
      </c>
      <c r="J18">
        <f t="shared" si="11"/>
        <v>2037</v>
      </c>
      <c r="K18" s="1">
        <f t="shared" si="7"/>
        <v>13337.674497947473</v>
      </c>
      <c r="L18" s="3">
        <f t="shared" si="2"/>
        <v>49132.975947009516</v>
      </c>
      <c r="M18" s="4">
        <f t="shared" si="8"/>
        <v>2608.9610227862054</v>
      </c>
      <c r="O18">
        <f t="shared" si="12"/>
        <v>2037</v>
      </c>
      <c r="P18" s="1">
        <f t="shared" si="0"/>
        <v>24988.133171904592</v>
      </c>
      <c r="Q18" s="4">
        <f t="shared" si="1"/>
        <v>8410.5399286566317</v>
      </c>
      <c r="S18" t="s">
        <v>19</v>
      </c>
      <c r="T18">
        <f>T16/T17</f>
        <v>47562.529766400003</v>
      </c>
    </row>
    <row r="19" spans="2:21">
      <c r="B19">
        <f t="shared" si="9"/>
        <v>2038</v>
      </c>
      <c r="C19" s="1">
        <f t="shared" si="3"/>
        <v>3294.5256400635076</v>
      </c>
      <c r="D19" s="4">
        <f t="shared" si="4"/>
        <v>1640.574932982425</v>
      </c>
      <c r="F19">
        <f t="shared" si="10"/>
        <v>2038</v>
      </c>
      <c r="G19" s="1">
        <f t="shared" si="5"/>
        <v>8286.0302818498694</v>
      </c>
      <c r="H19" s="4">
        <f t="shared" si="6"/>
        <v>4126.1944994527794</v>
      </c>
      <c r="J19">
        <f t="shared" si="11"/>
        <v>2038</v>
      </c>
      <c r="K19" s="1">
        <f t="shared" si="7"/>
        <v>13257.648450959789</v>
      </c>
      <c r="L19" s="3">
        <f t="shared" si="2"/>
        <v>48838.178091327463</v>
      </c>
      <c r="M19" s="4">
        <f t="shared" si="8"/>
        <v>2593.3072566494884</v>
      </c>
      <c r="O19">
        <f t="shared" si="12"/>
        <v>2038</v>
      </c>
      <c r="P19" s="1">
        <f t="shared" si="0"/>
        <v>24838.204372873166</v>
      </c>
      <c r="Q19" s="4">
        <f t="shared" si="1"/>
        <v>8360.0766890846935</v>
      </c>
      <c r="S19" t="s">
        <v>21</v>
      </c>
      <c r="T19">
        <v>1195</v>
      </c>
    </row>
    <row r="20" spans="2:21">
      <c r="B20">
        <f t="shared" si="9"/>
        <v>2039</v>
      </c>
      <c r="C20" s="1">
        <f t="shared" si="3"/>
        <v>3274.7584862231265</v>
      </c>
      <c r="D20" s="4">
        <f t="shared" si="4"/>
        <v>1630.7314833845303</v>
      </c>
      <c r="F20">
        <f t="shared" si="10"/>
        <v>2039</v>
      </c>
      <c r="G20" s="1">
        <f t="shared" si="5"/>
        <v>8236.3141001587701</v>
      </c>
      <c r="H20" s="4">
        <f t="shared" si="6"/>
        <v>4101.4373324560629</v>
      </c>
      <c r="J20">
        <f t="shared" si="11"/>
        <v>2039</v>
      </c>
      <c r="K20" s="1">
        <f t="shared" si="7"/>
        <v>13178.10256025403</v>
      </c>
      <c r="L20" s="3">
        <f t="shared" si="2"/>
        <v>48545.1490227795</v>
      </c>
      <c r="M20" s="4">
        <f t="shared" si="8"/>
        <v>2577.7474131095914</v>
      </c>
      <c r="O20">
        <f t="shared" si="12"/>
        <v>2039</v>
      </c>
      <c r="P20" s="1">
        <f t="shared" si="0"/>
        <v>24689.175146635927</v>
      </c>
      <c r="Q20" s="4">
        <f t="shared" si="1"/>
        <v>8309.9162289501837</v>
      </c>
      <c r="S20" t="s">
        <v>23</v>
      </c>
      <c r="T20" s="14">
        <f>T16/T19</f>
        <v>39801280.139246866</v>
      </c>
      <c r="U20" t="s">
        <v>24</v>
      </c>
    </row>
    <row r="21" spans="2:21">
      <c r="B21">
        <f t="shared" si="9"/>
        <v>2040</v>
      </c>
      <c r="C21" s="1">
        <f t="shared" si="3"/>
        <v>3255.1099353057875</v>
      </c>
      <c r="D21" s="4">
        <f t="shared" si="4"/>
        <v>1620.947094484223</v>
      </c>
      <c r="F21">
        <f t="shared" si="10"/>
        <v>2040</v>
      </c>
      <c r="G21" s="1">
        <f t="shared" si="5"/>
        <v>8186.8962155578174</v>
      </c>
      <c r="H21" s="4">
        <f t="shared" si="6"/>
        <v>4076.8287084613266</v>
      </c>
      <c r="J21">
        <f t="shared" si="11"/>
        <v>2040</v>
      </c>
      <c r="K21" s="1">
        <f t="shared" si="7"/>
        <v>13099.033944892506</v>
      </c>
      <c r="L21" s="3">
        <f t="shared" si="2"/>
        <v>48253.878128642828</v>
      </c>
      <c r="M21" s="4">
        <f t="shared" si="8"/>
        <v>2562.2809286309343</v>
      </c>
      <c r="O21">
        <f t="shared" si="12"/>
        <v>2040</v>
      </c>
      <c r="P21" s="1">
        <f t="shared" si="0"/>
        <v>24541.040095756111</v>
      </c>
      <c r="Q21" s="4">
        <f t="shared" si="1"/>
        <v>8260.0567315764838</v>
      </c>
      <c r="S21" t="s">
        <v>26</v>
      </c>
      <c r="T21">
        <v>0.91700000000000004</v>
      </c>
    </row>
    <row r="22" spans="2:21">
      <c r="B22">
        <f t="shared" si="9"/>
        <v>2041</v>
      </c>
      <c r="C22" s="1">
        <f t="shared" si="3"/>
        <v>3235.5792756939527</v>
      </c>
      <c r="D22" s="4">
        <f t="shared" si="4"/>
        <v>1611.2214119173177</v>
      </c>
      <c r="F22">
        <f t="shared" si="10"/>
        <v>2041</v>
      </c>
      <c r="G22" s="1">
        <f t="shared" si="5"/>
        <v>8137.7748382644704</v>
      </c>
      <c r="H22" s="4">
        <f t="shared" si="6"/>
        <v>4052.3677362105586</v>
      </c>
      <c r="J22">
        <f t="shared" si="11"/>
        <v>2041</v>
      </c>
      <c r="K22" s="1">
        <f t="shared" si="7"/>
        <v>13020.43974122315</v>
      </c>
      <c r="L22" s="3">
        <f t="shared" si="2"/>
        <v>47964.354859870968</v>
      </c>
      <c r="M22" s="4">
        <f t="shared" si="8"/>
        <v>2546.9072430591486</v>
      </c>
      <c r="O22">
        <f t="shared" si="12"/>
        <v>2041</v>
      </c>
      <c r="P22" s="1">
        <f t="shared" si="0"/>
        <v>24393.793855181571</v>
      </c>
      <c r="Q22" s="4">
        <f t="shared" si="1"/>
        <v>8210.4963911870254</v>
      </c>
      <c r="S22" t="s">
        <v>27</v>
      </c>
      <c r="T22">
        <f>T18/T21</f>
        <v>51867.535186913854</v>
      </c>
    </row>
    <row r="23" spans="2:21">
      <c r="B23">
        <f t="shared" si="9"/>
        <v>2042</v>
      </c>
      <c r="C23" s="1">
        <f t="shared" si="3"/>
        <v>3216.1658000397888</v>
      </c>
      <c r="D23" s="4">
        <f t="shared" si="4"/>
        <v>1601.5540834458136</v>
      </c>
      <c r="F23">
        <f t="shared" si="10"/>
        <v>2042</v>
      </c>
      <c r="G23" s="1">
        <f t="shared" si="5"/>
        <v>8088.948189234884</v>
      </c>
      <c r="H23" s="4">
        <f t="shared" si="6"/>
        <v>4028.0535297932952</v>
      </c>
      <c r="J23">
        <f t="shared" si="11"/>
        <v>2042</v>
      </c>
      <c r="K23" s="1">
        <f t="shared" si="7"/>
        <v>12942.317102775811</v>
      </c>
      <c r="L23" s="3">
        <f t="shared" si="2"/>
        <v>47676.568730711733</v>
      </c>
      <c r="M23" s="4">
        <f t="shared" si="8"/>
        <v>2531.625799600793</v>
      </c>
      <c r="O23">
        <f t="shared" si="12"/>
        <v>2042</v>
      </c>
      <c r="P23" s="1">
        <f t="shared" si="0"/>
        <v>24247.431092050483</v>
      </c>
      <c r="Q23" s="4">
        <f t="shared" si="1"/>
        <v>8161.2334128399016</v>
      </c>
    </row>
    <row r="24" spans="2:21">
      <c r="B24">
        <f t="shared" si="9"/>
        <v>2043</v>
      </c>
      <c r="C24" s="1">
        <f t="shared" si="3"/>
        <v>3196.8688052395501</v>
      </c>
      <c r="D24" s="4">
        <f t="shared" si="4"/>
        <v>1591.9447589451388</v>
      </c>
      <c r="F24">
        <f t="shared" si="10"/>
        <v>2043</v>
      </c>
      <c r="G24" s="1">
        <f t="shared" si="5"/>
        <v>8040.4145000994749</v>
      </c>
      <c r="H24" s="4">
        <f t="shared" si="6"/>
        <v>4003.8852086145357</v>
      </c>
      <c r="J24">
        <f t="shared" si="11"/>
        <v>2043</v>
      </c>
      <c r="K24" s="1">
        <f t="shared" si="7"/>
        <v>12864.663200159155</v>
      </c>
      <c r="L24" s="3">
        <f t="shared" si="2"/>
        <v>47390.509318327466</v>
      </c>
      <c r="M24" s="4">
        <f t="shared" si="8"/>
        <v>2516.4360448031885</v>
      </c>
      <c r="O24">
        <f t="shared" si="12"/>
        <v>2043</v>
      </c>
      <c r="P24" s="1">
        <f t="shared" si="0"/>
        <v>24101.946505498177</v>
      </c>
      <c r="Q24" s="4">
        <f t="shared" si="1"/>
        <v>8112.266012362863</v>
      </c>
    </row>
    <row r="25" spans="2:21">
      <c r="B25">
        <f t="shared" si="9"/>
        <v>2044</v>
      </c>
      <c r="C25" s="1">
        <f t="shared" si="3"/>
        <v>3177.6875924081128</v>
      </c>
      <c r="D25" s="4">
        <f t="shared" si="4"/>
        <v>1582.3930903914679</v>
      </c>
      <c r="F25">
        <f t="shared" si="10"/>
        <v>2044</v>
      </c>
      <c r="G25" s="1">
        <f t="shared" si="5"/>
        <v>7992.1720130988779</v>
      </c>
      <c r="H25" s="4">
        <f t="shared" si="6"/>
        <v>3979.8618973628486</v>
      </c>
      <c r="J25">
        <f t="shared" si="11"/>
        <v>2044</v>
      </c>
      <c r="K25" s="1">
        <f t="shared" si="7"/>
        <v>12787.4752209582</v>
      </c>
      <c r="L25" s="3">
        <f t="shared" si="2"/>
        <v>47106.166262417501</v>
      </c>
      <c r="M25" s="4">
        <f t="shared" si="8"/>
        <v>2501.3374285343693</v>
      </c>
      <c r="O25">
        <f t="shared" si="12"/>
        <v>2044</v>
      </c>
      <c r="P25" s="1">
        <f t="shared" si="0"/>
        <v>23957.33482646519</v>
      </c>
      <c r="Q25" s="4">
        <f t="shared" si="1"/>
        <v>8063.5924162886859</v>
      </c>
    </row>
    <row r="26" spans="2:21">
      <c r="B26">
        <f t="shared" si="9"/>
        <v>2045</v>
      </c>
      <c r="C26" s="1">
        <f t="shared" si="3"/>
        <v>3158.6214668536641</v>
      </c>
      <c r="D26" s="4">
        <f t="shared" si="4"/>
        <v>1572.8987318491193</v>
      </c>
      <c r="F26">
        <f t="shared" si="10"/>
        <v>2045</v>
      </c>
      <c r="G26" s="1">
        <f t="shared" si="5"/>
        <v>7944.2189810202844</v>
      </c>
      <c r="H26" s="4">
        <f t="shared" si="6"/>
        <v>3955.9827259786712</v>
      </c>
      <c r="J26">
        <f t="shared" si="11"/>
        <v>2045</v>
      </c>
      <c r="K26" s="1">
        <f t="shared" si="7"/>
        <v>12710.750369632451</v>
      </c>
      <c r="L26" s="3">
        <f t="shared" si="2"/>
        <v>46823.52926484299</v>
      </c>
      <c r="M26" s="4">
        <f t="shared" si="8"/>
        <v>2486.3294039631628</v>
      </c>
      <c r="O26">
        <f t="shared" si="12"/>
        <v>2045</v>
      </c>
      <c r="P26" s="1">
        <f t="shared" si="0"/>
        <v>23813.5908175064</v>
      </c>
      <c r="Q26" s="4">
        <f t="shared" si="1"/>
        <v>8015.2108617909535</v>
      </c>
    </row>
    <row r="27" spans="2:21">
      <c r="B27">
        <f t="shared" si="9"/>
        <v>2046</v>
      </c>
      <c r="C27" s="1">
        <f t="shared" si="3"/>
        <v>3139.669738052542</v>
      </c>
      <c r="D27" s="4">
        <f t="shared" si="4"/>
        <v>1563.4613394580244</v>
      </c>
      <c r="F27">
        <f t="shared" si="10"/>
        <v>2046</v>
      </c>
      <c r="G27" s="1">
        <f t="shared" si="5"/>
        <v>7896.5536671341624</v>
      </c>
      <c r="H27" s="4">
        <f t="shared" si="6"/>
        <v>3932.2468296227989</v>
      </c>
      <c r="J27">
        <f t="shared" si="11"/>
        <v>2046</v>
      </c>
      <c r="K27" s="1">
        <f t="shared" si="7"/>
        <v>12634.485867414656</v>
      </c>
      <c r="L27" s="3">
        <f t="shared" si="2"/>
        <v>46542.588089253935</v>
      </c>
      <c r="M27" s="4">
        <f t="shared" si="8"/>
        <v>2471.411427539384</v>
      </c>
      <c r="O27">
        <f t="shared" si="12"/>
        <v>2046</v>
      </c>
      <c r="P27" s="1">
        <f t="shared" si="0"/>
        <v>23670.709272601358</v>
      </c>
      <c r="Q27" s="4">
        <f t="shared" si="1"/>
        <v>7967.1195966202076</v>
      </c>
    </row>
    <row r="28" spans="2:21">
      <c r="B28">
        <f t="shared" si="9"/>
        <v>2047</v>
      </c>
      <c r="C28" s="1">
        <f t="shared" si="3"/>
        <v>3120.8317196242269</v>
      </c>
      <c r="D28" s="4">
        <f t="shared" si="4"/>
        <v>1554.0805714212763</v>
      </c>
      <c r="F28">
        <f t="shared" si="10"/>
        <v>2047</v>
      </c>
      <c r="G28" s="1">
        <f t="shared" si="5"/>
        <v>7849.1743451313578</v>
      </c>
      <c r="H28" s="4">
        <f t="shared" si="6"/>
        <v>3908.6533486450626</v>
      </c>
      <c r="J28">
        <f t="shared" si="11"/>
        <v>2047</v>
      </c>
      <c r="K28" s="1">
        <f t="shared" si="7"/>
        <v>12558.678952210168</v>
      </c>
      <c r="L28" s="3">
        <f t="shared" si="2"/>
        <v>46263.332560718416</v>
      </c>
      <c r="M28" s="4">
        <f t="shared" si="8"/>
        <v>2456.5829589741479</v>
      </c>
      <c r="O28">
        <f t="shared" si="12"/>
        <v>2047</v>
      </c>
      <c r="P28" s="1">
        <f t="shared" si="0"/>
        <v>23528.685016965755</v>
      </c>
      <c r="Q28" s="4">
        <f t="shared" si="1"/>
        <v>7919.316879040487</v>
      </c>
    </row>
    <row r="29" spans="2:21">
      <c r="B29">
        <f t="shared" si="9"/>
        <v>2048</v>
      </c>
      <c r="C29" s="1">
        <f t="shared" si="3"/>
        <v>3102.1067293064816</v>
      </c>
      <c r="D29" s="4">
        <f t="shared" si="4"/>
        <v>1544.7560879927487</v>
      </c>
      <c r="F29">
        <f t="shared" si="10"/>
        <v>2048</v>
      </c>
      <c r="G29" s="1">
        <f t="shared" si="5"/>
        <v>7802.0792990605696</v>
      </c>
      <c r="H29" s="4">
        <f t="shared" si="6"/>
        <v>3885.2014285531918</v>
      </c>
      <c r="J29">
        <f t="shared" si="11"/>
        <v>2048</v>
      </c>
      <c r="K29" s="1">
        <f t="shared" si="7"/>
        <v>12483.326878496908</v>
      </c>
      <c r="L29" s="3">
        <f t="shared" si="2"/>
        <v>45985.752565354102</v>
      </c>
      <c r="M29" s="4">
        <f t="shared" si="8"/>
        <v>2441.8434612203027</v>
      </c>
      <c r="O29">
        <f t="shared" si="12"/>
        <v>2048</v>
      </c>
      <c r="P29" s="1">
        <f t="shared" si="0"/>
        <v>23387.512906863958</v>
      </c>
      <c r="Q29" s="4">
        <f t="shared" si="1"/>
        <v>7871.8009777662437</v>
      </c>
    </row>
    <row r="30" spans="2:21">
      <c r="B30">
        <f t="shared" si="9"/>
        <v>2049</v>
      </c>
      <c r="C30" s="1">
        <f t="shared" si="3"/>
        <v>3083.4940889306426</v>
      </c>
      <c r="D30" s="4">
        <f t="shared" si="4"/>
        <v>1535.4875514647922</v>
      </c>
      <c r="F30">
        <f t="shared" si="10"/>
        <v>2049</v>
      </c>
      <c r="G30" s="1">
        <f t="shared" si="5"/>
        <v>7755.2668232662063</v>
      </c>
      <c r="H30" s="4">
        <f t="shared" si="6"/>
        <v>3861.8902199818731</v>
      </c>
      <c r="J30">
        <f t="shared" si="11"/>
        <v>2049</v>
      </c>
      <c r="K30" s="1">
        <f t="shared" si="7"/>
        <v>12408.426917225926</v>
      </c>
      <c r="L30" s="3">
        <f t="shared" si="2"/>
        <v>45709.838049961974</v>
      </c>
      <c r="M30" s="4">
        <f t="shared" si="8"/>
        <v>2427.192400452981</v>
      </c>
      <c r="O30">
        <f t="shared" si="12"/>
        <v>2049</v>
      </c>
      <c r="P30" s="1">
        <f t="shared" si="0"/>
        <v>23247.187829422775</v>
      </c>
      <c r="Q30" s="4">
        <f t="shared" si="1"/>
        <v>7824.5701718996461</v>
      </c>
    </row>
    <row r="31" spans="2:21">
      <c r="B31">
        <f t="shared" si="9"/>
        <v>2050</v>
      </c>
      <c r="C31" s="1">
        <f t="shared" si="3"/>
        <v>3064.9931243970586</v>
      </c>
      <c r="D31" s="4">
        <f t="shared" si="4"/>
        <v>1526.2746261560033</v>
      </c>
      <c r="F31">
        <f t="shared" si="10"/>
        <v>2050</v>
      </c>
      <c r="G31" s="1">
        <f t="shared" si="5"/>
        <v>7708.7352223266089</v>
      </c>
      <c r="H31" s="4">
        <f t="shared" si="6"/>
        <v>3838.7188786619818</v>
      </c>
      <c r="J31">
        <f t="shared" si="11"/>
        <v>2050</v>
      </c>
      <c r="K31" s="1">
        <f t="shared" si="7"/>
        <v>12333.976355722571</v>
      </c>
      <c r="L31" s="3">
        <f t="shared" si="2"/>
        <v>45435.579021662197</v>
      </c>
      <c r="M31" s="4">
        <f t="shared" si="8"/>
        <v>2412.6292460502627</v>
      </c>
      <c r="O31">
        <f t="shared" si="12"/>
        <v>2050</v>
      </c>
      <c r="P31" s="1">
        <f t="shared" si="0"/>
        <v>23107.704702446237</v>
      </c>
      <c r="Q31" s="4">
        <f t="shared" si="1"/>
        <v>7777.6227508682477</v>
      </c>
    </row>
    <row r="32" spans="2:21">
      <c r="B32" s="10" t="s">
        <v>8</v>
      </c>
      <c r="C32" s="11">
        <f>SUM(C6:C31)</f>
        <v>78899.472391553878</v>
      </c>
      <c r="D32" s="11">
        <f>SUM(D6:D31)</f>
        <v>39289.570266822084</v>
      </c>
      <c r="F32" s="10" t="s">
        <v>8</v>
      </c>
      <c r="G32" s="11">
        <f>SUM(G6:G31)</f>
        <v>189586.19816789206</v>
      </c>
      <c r="H32" s="11">
        <f>SUM(H6:H31)</f>
        <v>94408.239101665225</v>
      </c>
      <c r="J32" s="10" t="s">
        <v>8</v>
      </c>
      <c r="K32" s="11">
        <f>SUM(K6:K31)</f>
        <v>310377.91706862726</v>
      </c>
      <c r="L32" s="11">
        <f>SUM(L6:L31)</f>
        <v>1143362.0408237251</v>
      </c>
      <c r="M32" s="11">
        <f>SUM(M6:M31)</f>
        <v>60712.52436773981</v>
      </c>
      <c r="O32" s="12" t="s">
        <v>8</v>
      </c>
      <c r="P32" s="13">
        <f>SUM(P6:P31)</f>
        <v>578863.58762807318</v>
      </c>
      <c r="Q32" s="13">
        <f>SUM(Q6:Q31)</f>
        <v>194410.33373622713</v>
      </c>
    </row>
    <row r="35" spans="2:5" ht="15.75">
      <c r="B35" s="2" t="s">
        <v>12</v>
      </c>
    </row>
    <row r="36" spans="2:5">
      <c r="B36">
        <v>0.49797000000000002</v>
      </c>
    </row>
    <row r="37" spans="2:5">
      <c r="B37" s="15" t="s">
        <v>17</v>
      </c>
    </row>
    <row r="38" spans="2:5">
      <c r="B38" s="6"/>
    </row>
    <row r="39" spans="2:5">
      <c r="B39" s="6" t="s">
        <v>20</v>
      </c>
    </row>
    <row r="40" spans="2:5">
      <c r="B40" s="6">
        <v>5.3100000000000001E-2</v>
      </c>
      <c r="C40" t="s">
        <v>22</v>
      </c>
    </row>
    <row r="41" spans="2:5">
      <c r="B41" s="15" t="s">
        <v>25</v>
      </c>
    </row>
    <row r="43" spans="2:5">
      <c r="B43" t="s">
        <v>28</v>
      </c>
    </row>
    <row r="44" spans="2:5">
      <c r="B44" t="s">
        <v>29</v>
      </c>
    </row>
    <row r="45" spans="2:5">
      <c r="B45">
        <v>1.76</v>
      </c>
      <c r="C45">
        <v>2</v>
      </c>
      <c r="D45">
        <f>B45*C45</f>
        <v>3.52</v>
      </c>
      <c r="E45" t="s">
        <v>30</v>
      </c>
    </row>
    <row r="47" spans="2:5">
      <c r="B47" t="s">
        <v>31</v>
      </c>
    </row>
    <row r="48" spans="2:5">
      <c r="B48">
        <f>B45</f>
        <v>1.76</v>
      </c>
      <c r="C48">
        <v>5</v>
      </c>
      <c r="D48">
        <f>C48*B48</f>
        <v>8.8000000000000007</v>
      </c>
      <c r="E48" t="s">
        <v>32</v>
      </c>
    </row>
    <row r="50" spans="2:5">
      <c r="B50" t="s">
        <v>33</v>
      </c>
    </row>
    <row r="51" spans="2:5">
      <c r="B51">
        <f>B48</f>
        <v>1.76</v>
      </c>
      <c r="C51">
        <v>8</v>
      </c>
      <c r="D51">
        <f>C51*B51</f>
        <v>14.08</v>
      </c>
      <c r="E51" t="s">
        <v>34</v>
      </c>
    </row>
    <row r="53" spans="2:5">
      <c r="B53" t="s">
        <v>35</v>
      </c>
    </row>
    <row r="54" spans="2:5">
      <c r="B54" s="5">
        <v>6.0000000000000001E-3</v>
      </c>
    </row>
    <row r="55" spans="2:5">
      <c r="B55" s="8" t="s">
        <v>36</v>
      </c>
    </row>
  </sheetData>
  <mergeCells count="5">
    <mergeCell ref="B2:Q2"/>
    <mergeCell ref="B4:D4"/>
    <mergeCell ref="F4:H4"/>
    <mergeCell ref="J4:M4"/>
    <mergeCell ref="O4:Q4"/>
  </mergeCells>
  <hyperlinks>
    <hyperlink ref="B55" r:id="rId1" xr:uid="{8B9A5093-5E10-4B41-9F44-9FE48E5BE69C}"/>
    <hyperlink ref="B41" r:id="rId2" display="https://cas5-0-urlprotect.trendmicro.com/wis/clicktime/v1/query?url=https%3a%2f%2fwww.eia.gov%2fenergyexplained%2fnatural%2dgas%2fnatural%2dgas%2dand%2dthe%2denvironment.php%23%3a%7e%3atext%3dNatural%2520gas%2520is%2520a%2520relatively%2520clean%2520burning%2520fossil%2520fuel%26text%3dAbout%2520117%2520pounds%2520of%2520CO%2cMMBtu%2520of%2520distillate%2520fuel%2520oil.&amp;umid=f5d23cfa-2fa0-4cc4-a38d-13dea9fc1fa6&amp;auth=eb0e9960277c85fff0edbb79a3e472ef94083af1-6d869bc869ddb8d7e08c07645ab895021daf2fad" xr:uid="{E916151A-FD06-47A8-98B4-7E36C37B0734}"/>
    <hyperlink ref="B37" r:id="rId3" display="https://cas5-0-urlprotect.trendmicro.com/wis/clicktime/v1/query?url=https%3a%2f%2fwww.eia.gov%2felectricity%2fstate%2fmichigan%2f&amp;umid=f5d23cfa-2fa0-4cc4-a38d-13dea9fc1fa6&amp;auth=eb0e9960277c85fff0edbb79a3e472ef94083af1-e9bf60f57e0dbccba9feeb7808e90e91cc6587bf" xr:uid="{5B0C27D4-941C-4A76-BB72-62F95BA63710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e51f00e0-6e74-4e85-a503-b2b9016dc95a">
      <Terms xmlns="http://schemas.microsoft.com/office/infopath/2007/PartnerControls"/>
    </lcf76f155ced4ddcb4097134ff3c332f>
    <_ip_UnifiedCompliancePolicyProperties xmlns="http://schemas.microsoft.com/sharepoint/v3" xsi:nil="true"/>
    <TaxCatchAll xmlns="560334da-20e8-4f82-95df-59d8b18de78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A64EBE312CE8F46A8E147E97DDA33A7" ma:contentTypeVersion="21" ma:contentTypeDescription="Create a new document." ma:contentTypeScope="" ma:versionID="0ec7aebdde1e30b240e1a7b07745f923">
  <xsd:schema xmlns:xsd="http://www.w3.org/2001/XMLSchema" xmlns:xs="http://www.w3.org/2001/XMLSchema" xmlns:p="http://schemas.microsoft.com/office/2006/metadata/properties" xmlns:ns1="http://schemas.microsoft.com/sharepoint/v3" xmlns:ns2="e51f00e0-6e74-4e85-a503-b2b9016dc95a" xmlns:ns3="560334da-20e8-4f82-95df-59d8b18de787" targetNamespace="http://schemas.microsoft.com/office/2006/metadata/properties" ma:root="true" ma:fieldsID="070e3bd449c9267d6e17b8eb10c5a62d" ns1:_="" ns2:_="" ns3:_="">
    <xsd:import namespace="http://schemas.microsoft.com/sharepoint/v3"/>
    <xsd:import namespace="e51f00e0-6e74-4e85-a503-b2b9016dc95a"/>
    <xsd:import namespace="560334da-20e8-4f82-95df-59d8b18de78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1f00e0-6e74-4e85-a503-b2b9016dc9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b5df1cef-f687-4fbd-a8aa-be534aecf0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0334da-20e8-4f82-95df-59d8b18de78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579f8aa3-d15d-4de0-9b62-9baa774a8c1d}" ma:internalName="TaxCatchAll" ma:showField="CatchAllData" ma:web="560334da-20e8-4f82-95df-59d8b18de78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9E73CEB-387D-448A-9C5C-D1F452B228DD}"/>
</file>

<file path=customXml/itemProps2.xml><?xml version="1.0" encoding="utf-8"?>
<ds:datastoreItem xmlns:ds="http://schemas.openxmlformats.org/officeDocument/2006/customXml" ds:itemID="{67B6DAC0-AB26-4551-BB6F-4C35D6076209}"/>
</file>

<file path=customXml/itemProps3.xml><?xml version="1.0" encoding="utf-8"?>
<ds:datastoreItem xmlns:ds="http://schemas.openxmlformats.org/officeDocument/2006/customXml" ds:itemID="{40764322-D022-46D9-B15B-92C471E1E9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Sutter, Alison</dc:creator>
  <cp:keywords/>
  <dc:description/>
  <cp:lastModifiedBy/>
  <cp:revision/>
  <dcterms:created xsi:type="dcterms:W3CDTF">2024-03-26T01:10:32Z</dcterms:created>
  <dcterms:modified xsi:type="dcterms:W3CDTF">2024-03-28T19:26:38Z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0x0101001A64EBE312CE8F46A8E147E97DDA33A7</vt:lpwstr>
  </property>
  <property fmtid="{D5CDD505-2E9C-101B-9397-08002B2CF9AE}" pid="3" name="MediaServiceImageTags">
    <vt:lpwstr/>
  </property>
</Properties>
</file>