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CE1EDC23-5E1D-42BE-8B89-B5C6CCFDDBFD}" xr6:coauthVersionLast="47" xr6:coauthVersionMax="47" xr10:uidLastSave="{00000000-0000-0000-0000-000000000000}"/>
  <bookViews>
    <workbookView xWindow="-110" yWindow="-110" windowWidth="22780" windowHeight="14540" tabRatio="979" activeTab="1" xr2:uid="{AAC398A2-E95D-4231-A920-55B8B1C73F3F}"/>
  </bookViews>
  <sheets>
    <sheet name="Overview" sheetId="26" r:id="rId1"/>
    <sheet name="Consolidated Budget" sheetId="30" r:id="rId2"/>
    <sheet name="EV Charging Budget" sheetId="16" r:id="rId3"/>
    <sheet name="Trails Budget" sheetId="27" r:id="rId4"/>
    <sheet name="Streetlights Budget" sheetId="28" r:id="rId5"/>
  </sheets>
  <definedNames>
    <definedName name="_xlnm._FilterDatabase" localSheetId="1" hidden="1">'Consolidated Budget'!#REF!</definedName>
    <definedName name="_xlnm._FilterDatabase" localSheetId="2" hidden="1">'EV Charging Budget'!#REF!</definedName>
    <definedName name="_xlnm._FilterDatabase" localSheetId="4" hidden="1">'Streetlights Budget'!#REF!</definedName>
    <definedName name="_xlnm._FilterDatabase" localSheetId="3" hidden="1">'Trails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6" l="1"/>
  <c r="F19" i="16"/>
  <c r="G19" i="16"/>
  <c r="H19" i="16"/>
  <c r="D19" i="16"/>
  <c r="E39" i="27"/>
  <c r="F39" i="27"/>
  <c r="G39" i="27"/>
  <c r="H39" i="27"/>
  <c r="E40" i="27"/>
  <c r="F40" i="27"/>
  <c r="G40" i="27"/>
  <c r="H40" i="27"/>
  <c r="D40" i="27"/>
  <c r="D39" i="27"/>
  <c r="E19" i="28" l="1"/>
  <c r="F19" i="28"/>
  <c r="G19" i="28"/>
  <c r="H19" i="28"/>
  <c r="D19" i="28"/>
  <c r="H15" i="28"/>
  <c r="H37" i="28" s="1"/>
  <c r="G15" i="28"/>
  <c r="G37" i="28" s="1"/>
  <c r="F15" i="28"/>
  <c r="F37" i="28" s="1"/>
  <c r="E10" i="28"/>
  <c r="D10" i="28"/>
  <c r="H8" i="28"/>
  <c r="G8" i="28"/>
  <c r="F8" i="28"/>
  <c r="E8" i="28"/>
  <c r="D8" i="28"/>
  <c r="E22" i="27"/>
  <c r="F22" i="27"/>
  <c r="G22" i="27"/>
  <c r="H22" i="27"/>
  <c r="D22" i="27"/>
  <c r="I18" i="27"/>
  <c r="J20" i="27"/>
  <c r="H16" i="27"/>
  <c r="G16" i="27"/>
  <c r="F16" i="27"/>
  <c r="E10" i="27"/>
  <c r="D10" i="27"/>
  <c r="D11" i="27" s="1"/>
  <c r="H8" i="27"/>
  <c r="H9" i="27" s="1"/>
  <c r="H13" i="27" s="1"/>
  <c r="G8" i="27"/>
  <c r="G9" i="27" s="1"/>
  <c r="G15" i="27" s="1"/>
  <c r="F8" i="27"/>
  <c r="F9" i="27" s="1"/>
  <c r="E8" i="27"/>
  <c r="E9" i="27" s="1"/>
  <c r="D8" i="27"/>
  <c r="D9" i="27" s="1"/>
  <c r="J12" i="27"/>
  <c r="I13" i="27"/>
  <c r="J17" i="27"/>
  <c r="J21" i="27"/>
  <c r="J24" i="27"/>
  <c r="J25" i="27" s="1"/>
  <c r="D25" i="27"/>
  <c r="E25" i="27"/>
  <c r="F25" i="27"/>
  <c r="G25" i="27"/>
  <c r="H25" i="27"/>
  <c r="J27" i="27"/>
  <c r="D28" i="27"/>
  <c r="E28" i="27"/>
  <c r="F28" i="27"/>
  <c r="G28" i="27"/>
  <c r="H28" i="27"/>
  <c r="H15" i="16"/>
  <c r="H37" i="16" s="1"/>
  <c r="G15" i="16"/>
  <c r="G37" i="16" s="1"/>
  <c r="F15" i="16"/>
  <c r="F37" i="16" s="1"/>
  <c r="E10" i="16"/>
  <c r="D10" i="16"/>
  <c r="H8" i="16"/>
  <c r="G8" i="16"/>
  <c r="F8" i="16"/>
  <c r="E8" i="16"/>
  <c r="D8" i="16"/>
  <c r="F9" i="28" l="1"/>
  <c r="F14" i="28" s="1"/>
  <c r="G9" i="28"/>
  <c r="H9" i="28"/>
  <c r="D11" i="28"/>
  <c r="E11" i="28"/>
  <c r="E15" i="28" s="1"/>
  <c r="E37" i="28" s="1"/>
  <c r="D9" i="28"/>
  <c r="E9" i="28"/>
  <c r="E14" i="28" s="1"/>
  <c r="H9" i="16"/>
  <c r="H14" i="16" s="1"/>
  <c r="H36" i="16" s="1"/>
  <c r="F9" i="16"/>
  <c r="G9" i="16"/>
  <c r="D11" i="16"/>
  <c r="E11" i="16"/>
  <c r="E15" i="16" s="1"/>
  <c r="E37" i="16"/>
  <c r="G18" i="27"/>
  <c r="J22" i="27"/>
  <c r="G13" i="27"/>
  <c r="F13" i="27"/>
  <c r="D13" i="27"/>
  <c r="G42" i="27"/>
  <c r="G14" i="16"/>
  <c r="J10" i="28"/>
  <c r="D14" i="28"/>
  <c r="D36" i="28" s="1"/>
  <c r="G14" i="28"/>
  <c r="G36" i="28" s="1"/>
  <c r="J10" i="27"/>
  <c r="D16" i="27"/>
  <c r="J28" i="27"/>
  <c r="H15" i="27"/>
  <c r="H18" i="27" s="1"/>
  <c r="E11" i="27"/>
  <c r="J11" i="27" s="1"/>
  <c r="D15" i="27"/>
  <c r="E15" i="27"/>
  <c r="F15" i="27"/>
  <c r="J9" i="27"/>
  <c r="J8" i="27"/>
  <c r="D9" i="16"/>
  <c r="J10" i="16"/>
  <c r="E9" i="16"/>
  <c r="E14" i="16" s="1"/>
  <c r="J11" i="28" l="1"/>
  <c r="H14" i="28"/>
  <c r="H36" i="28" s="1"/>
  <c r="D15" i="28"/>
  <c r="D37" i="28" s="1"/>
  <c r="J37" i="28" s="1"/>
  <c r="F36" i="28"/>
  <c r="E36" i="28"/>
  <c r="D12" i="28"/>
  <c r="J9" i="28"/>
  <c r="J11" i="16"/>
  <c r="G36" i="16"/>
  <c r="D15" i="16"/>
  <c r="D37" i="16" s="1"/>
  <c r="F14" i="16"/>
  <c r="F36" i="16" s="1"/>
  <c r="E36" i="16"/>
  <c r="H42" i="27"/>
  <c r="F18" i="27"/>
  <c r="F42" i="27"/>
  <c r="J13" i="27"/>
  <c r="D18" i="27"/>
  <c r="E16" i="27"/>
  <c r="E13" i="27"/>
  <c r="J15" i="27"/>
  <c r="D14" i="16"/>
  <c r="D36" i="16" s="1"/>
  <c r="E42" i="27" l="1"/>
  <c r="J40" i="27"/>
  <c r="D42" i="27"/>
  <c r="J39" i="27"/>
  <c r="J16" i="27"/>
  <c r="J18" i="27" s="1"/>
  <c r="E18" i="27"/>
  <c r="J42" i="27" l="1"/>
  <c r="J27" i="16" l="1"/>
  <c r="H22" i="28" l="1"/>
  <c r="G22" i="28"/>
  <c r="F22" i="28"/>
  <c r="D22" i="28"/>
  <c r="E31" i="27"/>
  <c r="F31" i="27"/>
  <c r="H31" i="27"/>
  <c r="D31" i="27"/>
  <c r="J18" i="28"/>
  <c r="J18" i="16"/>
  <c r="J8" i="16"/>
  <c r="J9" i="16"/>
  <c r="E16" i="16"/>
  <c r="E39" i="28"/>
  <c r="F39" i="28"/>
  <c r="H16" i="28"/>
  <c r="F16" i="16"/>
  <c r="I41" i="28"/>
  <c r="H39" i="28"/>
  <c r="G39" i="28"/>
  <c r="D39" i="28"/>
  <c r="J38" i="28"/>
  <c r="H32" i="28"/>
  <c r="G32" i="28"/>
  <c r="F32" i="28"/>
  <c r="E32" i="28"/>
  <c r="D32" i="28"/>
  <c r="J31" i="28"/>
  <c r="J30" i="28"/>
  <c r="H28" i="28"/>
  <c r="G28" i="28"/>
  <c r="F28" i="28"/>
  <c r="E28" i="28"/>
  <c r="D28" i="28"/>
  <c r="J27" i="28"/>
  <c r="H25" i="28"/>
  <c r="G25" i="28"/>
  <c r="F25" i="28"/>
  <c r="E25" i="28"/>
  <c r="J24" i="28"/>
  <c r="E22" i="28"/>
  <c r="J21" i="28"/>
  <c r="I16" i="28"/>
  <c r="J15" i="28"/>
  <c r="I12" i="28"/>
  <c r="H12" i="28"/>
  <c r="G12" i="28"/>
  <c r="G16" i="28" s="1"/>
  <c r="F12" i="28"/>
  <c r="F16" i="28" s="1"/>
  <c r="E12" i="28"/>
  <c r="E16" i="28" s="1"/>
  <c r="D16" i="28"/>
  <c r="J8" i="28"/>
  <c r="I44" i="27"/>
  <c r="J41" i="27"/>
  <c r="H35" i="27"/>
  <c r="G35" i="27"/>
  <c r="F35" i="27"/>
  <c r="E35" i="27"/>
  <c r="D35" i="27"/>
  <c r="D36" i="27" s="1"/>
  <c r="J34" i="27"/>
  <c r="J33" i="27"/>
  <c r="G31" i="27"/>
  <c r="J30" i="27"/>
  <c r="E38" i="16"/>
  <c r="F38" i="16"/>
  <c r="G38" i="16"/>
  <c r="H38" i="16"/>
  <c r="D38" i="16"/>
  <c r="J37" i="16"/>
  <c r="J36" i="16"/>
  <c r="E32" i="16"/>
  <c r="F32" i="16"/>
  <c r="G32" i="16"/>
  <c r="H32" i="16"/>
  <c r="D32" i="16"/>
  <c r="E28" i="16"/>
  <c r="F28" i="16"/>
  <c r="G28" i="16"/>
  <c r="H28" i="16"/>
  <c r="E25" i="16"/>
  <c r="F25" i="16"/>
  <c r="G25" i="16"/>
  <c r="H25" i="16"/>
  <c r="D25" i="16"/>
  <c r="J24" i="16"/>
  <c r="J30" i="16"/>
  <c r="J31" i="16"/>
  <c r="E22" i="16"/>
  <c r="D22" i="16"/>
  <c r="E12" i="16"/>
  <c r="F12" i="16"/>
  <c r="G12" i="16"/>
  <c r="H12" i="16"/>
  <c r="D12" i="16"/>
  <c r="G16" i="16"/>
  <c r="H16" i="16"/>
  <c r="D16" i="16"/>
  <c r="J15" i="16"/>
  <c r="J35" i="27" l="1"/>
  <c r="H33" i="28"/>
  <c r="H41" i="28" s="1"/>
  <c r="F33" i="28"/>
  <c r="G33" i="28"/>
  <c r="G41" i="28" s="1"/>
  <c r="G9" i="30"/>
  <c r="J32" i="16"/>
  <c r="G8" i="30"/>
  <c r="J38" i="16"/>
  <c r="F8" i="30"/>
  <c r="E16" i="30"/>
  <c r="G13" i="30"/>
  <c r="F9" i="30"/>
  <c r="H8" i="30"/>
  <c r="H13" i="30"/>
  <c r="E8" i="30"/>
  <c r="F12" i="30"/>
  <c r="G16" i="30"/>
  <c r="J31" i="27"/>
  <c r="F11" i="30"/>
  <c r="J25" i="16"/>
  <c r="D8" i="30"/>
  <c r="D9" i="30"/>
  <c r="E9" i="30"/>
  <c r="E11" i="30"/>
  <c r="F16" i="30"/>
  <c r="H7" i="30"/>
  <c r="H9" i="30"/>
  <c r="H11" i="30"/>
  <c r="G12" i="30"/>
  <c r="D13" i="30"/>
  <c r="H16" i="30"/>
  <c r="D10" i="30"/>
  <c r="E12" i="30"/>
  <c r="H12" i="30"/>
  <c r="E13" i="30"/>
  <c r="D16" i="30"/>
  <c r="G11" i="30"/>
  <c r="E10" i="30"/>
  <c r="F13" i="30"/>
  <c r="E7" i="30"/>
  <c r="D7" i="30"/>
  <c r="G7" i="30"/>
  <c r="F7" i="30"/>
  <c r="D28" i="16"/>
  <c r="D12" i="30" s="1"/>
  <c r="D25" i="28"/>
  <c r="D33" i="28" s="1"/>
  <c r="D41" i="28" s="1"/>
  <c r="J19" i="16"/>
  <c r="J28" i="16"/>
  <c r="H36" i="27"/>
  <c r="H44" i="27" s="1"/>
  <c r="G36" i="27"/>
  <c r="G44" i="27" s="1"/>
  <c r="D44" i="27"/>
  <c r="J39" i="28"/>
  <c r="J36" i="28"/>
  <c r="J28" i="28"/>
  <c r="J22" i="28"/>
  <c r="J19" i="28"/>
  <c r="E33" i="28"/>
  <c r="E41" i="28" s="1"/>
  <c r="J14" i="28"/>
  <c r="J16" i="28" s="1"/>
  <c r="J12" i="28"/>
  <c r="E36" i="27"/>
  <c r="E44" i="27" s="1"/>
  <c r="F36" i="27"/>
  <c r="F44" i="27" s="1"/>
  <c r="J12" i="16"/>
  <c r="J14" i="16"/>
  <c r="J16" i="16" s="1"/>
  <c r="J32" i="28"/>
  <c r="E33" i="16"/>
  <c r="E40" i="16" s="1"/>
  <c r="J36" i="27" l="1"/>
  <c r="H22" i="16"/>
  <c r="H10" i="30" s="1"/>
  <c r="H14" i="30" s="1"/>
  <c r="H18" i="30" s="1"/>
  <c r="F22" i="16"/>
  <c r="G22" i="16"/>
  <c r="G10" i="30" s="1"/>
  <c r="G14" i="30" s="1"/>
  <c r="G18" i="30" s="1"/>
  <c r="H33" i="16"/>
  <c r="H40" i="16" s="1"/>
  <c r="J21" i="16"/>
  <c r="J22" i="16" s="1"/>
  <c r="D11" i="30"/>
  <c r="D14" i="30" s="1"/>
  <c r="D33" i="16"/>
  <c r="D40" i="16" s="1"/>
  <c r="J25" i="28"/>
  <c r="J16" i="30"/>
  <c r="E14" i="30"/>
  <c r="E18" i="30" s="1"/>
  <c r="J12" i="30"/>
  <c r="J9" i="30"/>
  <c r="J8" i="30"/>
  <c r="J7" i="30"/>
  <c r="F41" i="28"/>
  <c r="J13" i="30"/>
  <c r="J44" i="27" l="1"/>
  <c r="D24" i="30" s="1"/>
  <c r="G33" i="16"/>
  <c r="G40" i="16" s="1"/>
  <c r="F10" i="30"/>
  <c r="F33" i="16"/>
  <c r="F40" i="16" s="1"/>
  <c r="J11" i="30"/>
  <c r="J33" i="28"/>
  <c r="J41" i="28" s="1"/>
  <c r="D25" i="30" s="1"/>
  <c r="D18" i="30"/>
  <c r="J33" i="16" l="1"/>
  <c r="J40" i="16" s="1"/>
  <c r="D23" i="30" s="1"/>
  <c r="D27" i="30" s="1"/>
  <c r="J10" i="30"/>
  <c r="F14" i="30"/>
  <c r="E24" i="30" l="1"/>
  <c r="E23" i="30"/>
  <c r="F18" i="30"/>
  <c r="J14" i="30"/>
  <c r="J18" i="30" s="1"/>
  <c r="E25" i="30"/>
  <c r="E27" i="30" l="1"/>
</calcChain>
</file>

<file path=xl/sharedStrings.xml><?xml version="1.0" encoding="utf-8"?>
<sst xmlns="http://schemas.openxmlformats.org/spreadsheetml/2006/main" count="214" uniqueCount="60">
  <si>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</si>
  <si>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</si>
  <si>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</si>
  <si>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</si>
  <si>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</si>
  <si>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</si>
  <si>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</si>
  <si>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</si>
  <si>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</si>
  <si>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</si>
  <si>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</si>
  <si>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</si>
  <si>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</si>
  <si>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</si>
  <si>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</si>
  <si>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</si>
  <si>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</si>
  <si>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</si>
  <si>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</si>
  <si>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</si>
  <si>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</si>
  <si>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</si>
  <si>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</si>
  <si>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</si>
  <si>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</si>
  <si>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</si>
  <si>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</si>
  <si>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</si>
  <si>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</si>
  <si>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</si>
  <si>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</si>
  <si>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</si>
  <si>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</si>
  <si>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</si>
  <si>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</si>
  <si>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</si>
  <si>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</si>
  <si>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</si>
  <si>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</si>
  <si>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</si>
  <si>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Detailed Budget Table-EV Charging</t>
  </si>
  <si>
    <t xml:space="preserve">Consultant Support for a Regionwide EVSE Study </t>
  </si>
  <si>
    <t>Detailed Budget Table- Trail Expansion</t>
  </si>
  <si>
    <t>Detailed Budget Table- Streetlights</t>
  </si>
  <si>
    <t>EV Charging</t>
  </si>
  <si>
    <t>Streetlight Conversions</t>
  </si>
  <si>
    <t>Trails Installation</t>
  </si>
  <si>
    <t>Indirect charges (33.35% of Personnel &amp; Fringe Benefits, Hybrid Class 4 position)</t>
  </si>
  <si>
    <t>Indirect charges (36.59% of Personnel &amp; Fringe Benefits, Class 1 position)</t>
  </si>
  <si>
    <t>Subgrant awards to localities for EV charging equipment purchases, contractor support for mobilization and site design, and installation</t>
  </si>
  <si>
    <t xml:space="preserve">Leave, Hybrid Class 4 (20.72% of Total Direct Salary) </t>
  </si>
  <si>
    <t xml:space="preserve">Leave, Class 1 (23.65% of Total Direct Salary) </t>
  </si>
  <si>
    <t>One grant program manager @$77,000/yr,  1/3 FTE. (Hybrid Class 4).</t>
  </si>
  <si>
    <t xml:space="preserve">One grant program coordinating director @$288,075/yr, 0.067 FTE for two years. (Class 1). </t>
  </si>
  <si>
    <t>Full-time (Hybrid Class 4) Employees @ 32.75% of salary and leave.</t>
  </si>
  <si>
    <t>Full-time (Class 1) Employees @ 28.86% of salary and leave.</t>
  </si>
  <si>
    <t>Eligible expenses for grant program personnel to attend regional and local meetings, site visits, trainings, and coordination events related to grant program projects and activities.</t>
  </si>
  <si>
    <t>Subgrant awards to localities for contractor support and direct costs for mobilization, site design, planning, community engagement, and construction of multiuse trails.</t>
  </si>
  <si>
    <t>Subgrant awards to localities for streetlight replacements to LEDs, including lighting fixture purchases and necessary materials (e.g. wiring), contractor support for mobilization, and installation</t>
  </si>
  <si>
    <t>Training (e.g. registration fees)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</si>
</sst>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6" fontId="8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9" fillId="0" borderId="11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2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0" fontId="11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0" fontId="11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1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wrapText="1"/>
    </xf>
    <xf numFmtId="0" fontId="6" fillId="8" borderId="0" xfId="0" applyFont="1" applyFill="1"/>
    <xf numFmtId="6" fontId="9" fillId="0" borderId="19" xfId="0" applyNumberFormat="1" applyFont="1" applyBorder="1" applyAlignment="1">
      <alignment wrapText="1"/>
    </xf>
    <xf numFmtId="0" fontId="9" fillId="0" borderId="0" xfId="0" applyFont="1"/>
    <xf numFmtId="0" fontId="9" fillId="3" borderId="20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horizontal="left" vertical="top" wrapText="1"/>
    </xf>
    <xf numFmtId="6" fontId="8" fillId="7" borderId="8" xfId="0" applyNumberFormat="1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3" fillId="0" borderId="0" xfId="0" applyFont="1"/>
    <xf numFmtId="0" fontId="9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6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left" wrapText="1" indent="2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6" fontId="14" fillId="0" borderId="0" xfId="0" applyNumberFormat="1" applyFont="1"/>
    <xf numFmtId="6" fontId="13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horizontal="left" wrapText="1" indent="2"/>
    </xf>
    <xf numFmtId="0" fontId="14" fillId="0" borderId="0" xfId="0" applyFont="1"/>
    <xf numFmtId="6" fontId="13" fillId="0" borderId="0" xfId="0" applyNumberFormat="1" applyFont="1"/>
    <xf numFmtId="0" fontId="15" fillId="0" borderId="1" xfId="0" applyFont="1" applyBorder="1" applyAlignment="1">
      <alignment vertical="top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6" fontId="14" fillId="0" borderId="1" xfId="0" applyNumberFormat="1" applyFont="1" applyBorder="1" applyAlignment="1">
      <alignment wrapText="1"/>
    </xf>
    <xf numFmtId="0" fontId="14" fillId="4" borderId="1" xfId="0" applyFont="1" applyFill="1" applyBorder="1" applyAlignment="1">
      <alignment wrapText="1"/>
    </xf>
    <xf numFmtId="6" fontId="13" fillId="4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8" fontId="13" fillId="0" borderId="1" xfId="0" applyNumberFormat="1" applyFont="1" applyBorder="1" applyAlignment="1">
      <alignment wrapText="1"/>
    </xf>
    <xf numFmtId="6" fontId="13" fillId="4" borderId="4" xfId="0" applyNumberFormat="1" applyFont="1" applyFill="1" applyBorder="1" applyAlignment="1">
      <alignment wrapText="1"/>
    </xf>
    <xf numFmtId="0" fontId="15" fillId="0" borderId="11" xfId="0" applyFont="1" applyBorder="1" applyAlignment="1">
      <alignment wrapText="1"/>
    </xf>
    <xf numFmtId="6" fontId="16" fillId="0" borderId="12" xfId="0" applyNumberFormat="1" applyFont="1" applyBorder="1" applyAlignment="1">
      <alignment wrapText="1"/>
    </xf>
    <xf numFmtId="0" fontId="14" fillId="0" borderId="5" xfId="0" applyFont="1" applyBorder="1" applyAlignment="1">
      <alignment vertical="top"/>
    </xf>
    <xf numFmtId="0" fontId="14" fillId="0" borderId="3" xfId="0" applyFont="1" applyBorder="1" applyAlignment="1">
      <alignment vertical="top"/>
    </xf>
    <xf numFmtId="0" fontId="13" fillId="0" borderId="0" xfId="0" applyFont="1" applyAlignment="1">
      <alignment wrapText="1"/>
    </xf>
    <xf numFmtId="0" fontId="15" fillId="0" borderId="1" xfId="0" applyFont="1" applyBorder="1"/>
    <xf numFmtId="165" fontId="6" fillId="4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8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EDED"/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19" zoomScale="90" zoomScaleNormal="90" workbookViewId="0">
      <selection activeCell="F58" sqref="F58"/>
    </sheetView>
  </sheetViews>
  <sheetFormatPr defaultRowHeight="14.5" x14ac:dyDescent="0.35"/>
  <cols>
    <col min="1" max="1" width="1.81640625" customWidth="1"/>
    <col min="5" max="5" width="13.453125" bestFit="1" customWidth="1"/>
    <col min="6" max="6" width="14.453125" bestFit="1" customWidth="1"/>
    <col min="7" max="9" width="14.453125" customWidth="1"/>
    <col min="10" max="10" width="10.81640625" bestFit="1" customWidth="1"/>
    <col min="11" max="11" width="15.54296875" customWidth="1"/>
    <col min="18" max="18" width="37.54296875" customWidth="1"/>
  </cols>
  <sheetData>
    <row r="1" spans="4:11" ht="10.5" customHeight="1" x14ac:dyDescent="0.35"/>
    <row r="2" spans="4:11" x14ac:dyDescent="0.35">
      <c r="D2" s="3"/>
      <c r="E2" s="3"/>
      <c r="J2" s="24"/>
      <c r="K2" s="3"/>
    </row>
    <row r="3" spans="4:11" x14ac:dyDescent="0.35">
      <c r="D3" s="3"/>
      <c r="E3" s="3"/>
      <c r="J3" s="22"/>
      <c r="K3" s="23"/>
    </row>
    <row r="4" spans="4:11" x14ac:dyDescent="0.35">
      <c r="D4" s="4"/>
      <c r="E4" s="3"/>
    </row>
    <row r="9" spans="4:11" x14ac:dyDescent="0.35">
      <c r="J9" s="17"/>
    </row>
    <row r="17" spans="5:18" x14ac:dyDescent="0.35">
      <c r="E17" s="25"/>
      <c r="F17" s="25"/>
      <c r="G17" s="25"/>
      <c r="H17" s="25"/>
      <c r="I17" s="25"/>
    </row>
    <row r="18" spans="5:18" x14ac:dyDescent="0.35">
      <c r="E18" s="25"/>
      <c r="F18" s="25"/>
      <c r="G18" s="25"/>
      <c r="H18" s="25"/>
      <c r="I18" s="25"/>
    </row>
    <row r="27" spans="5:18" ht="23.5" x14ac:dyDescent="0.55000000000000004">
      <c r="Q27" s="21"/>
    </row>
    <row r="28" spans="5:18" x14ac:dyDescent="0.35">
      <c r="Q28" s="49"/>
      <c r="R28" s="5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8"/>
  <sheetViews>
    <sheetView showGridLines="0" tabSelected="1" zoomScale="97" zoomScaleNormal="85" workbookViewId="0">
      <selection activeCell="G44" sqref="G44"/>
    </sheetView>
  </sheetViews>
  <sheetFormatPr defaultColWidth="9.1796875" defaultRowHeight="15" customHeight="1" x14ac:dyDescent="0.35"/>
  <cols>
    <col min="1" max="1" width="3.1796875" customWidth="1"/>
    <col min="2" max="2" width="12.1796875" customWidth="1"/>
    <col min="3" max="3" width="29.1796875" customWidth="1"/>
    <col min="4" max="4" width="12.81640625" style="6" bestFit="1" customWidth="1"/>
    <col min="5" max="5" width="11.81640625" style="2" customWidth="1"/>
    <col min="6" max="6" width="12.1796875" customWidth="1"/>
    <col min="7" max="7" width="13.6328125" customWidth="1"/>
    <col min="8" max="8" width="12" style="2" customWidth="1"/>
    <col min="9" max="9" width="3.54296875" style="7" customWidth="1"/>
    <col min="10" max="10" width="12.7265625" bestFit="1" customWidth="1"/>
    <col min="11" max="11" width="10.1796875" customWidth="1"/>
  </cols>
  <sheetData>
    <row r="2" spans="2:39" ht="23.5" x14ac:dyDescent="0.55000000000000004">
      <c r="B2" s="21" t="s">
        <v>0</v>
      </c>
    </row>
    <row r="3" spans="2:39" ht="26.5" customHeight="1" x14ac:dyDescent="0.35">
      <c r="B3" s="85" t="s">
        <v>1</v>
      </c>
      <c r="C3" s="85"/>
      <c r="D3" s="85"/>
      <c r="E3" s="85"/>
      <c r="F3" s="85"/>
      <c r="G3" s="85"/>
      <c r="H3" s="85"/>
      <c r="I3" s="85"/>
      <c r="J3" s="85"/>
    </row>
    <row r="4" spans="2:39" ht="15" customHeight="1" x14ac:dyDescent="0.35">
      <c r="B4" s="5"/>
    </row>
    <row r="5" spans="2:39" ht="18.5" x14ac:dyDescent="0.45">
      <c r="B5" s="34" t="s">
        <v>2</v>
      </c>
      <c r="C5" s="35"/>
      <c r="D5" s="35"/>
      <c r="E5" s="35"/>
      <c r="F5" s="35"/>
      <c r="G5" s="35"/>
      <c r="H5" s="35"/>
      <c r="I5" s="35"/>
      <c r="J5" s="54"/>
    </row>
    <row r="6" spans="2:39" ht="17.149999999999999" customHeight="1" x14ac:dyDescent="0.3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55" t="s">
        <v>10</v>
      </c>
    </row>
    <row r="7" spans="2:39" s="5" customFormat="1" ht="14.5" x14ac:dyDescent="0.35">
      <c r="B7" s="18" t="s">
        <v>11</v>
      </c>
      <c r="C7" s="40" t="s">
        <v>12</v>
      </c>
      <c r="D7" s="41">
        <f>'EV Charging Budget'!D12+'Trails Budget'!D13+'Streetlights Budget'!D12</f>
        <v>164195.3475</v>
      </c>
      <c r="E7" s="41">
        <f>'EV Charging Budget'!E12+'Trails Budget'!E13+'Streetlights Budget'!E12</f>
        <v>164195.3475</v>
      </c>
      <c r="F7" s="41">
        <f>'EV Charging Budget'!F12+'Trails Budget'!F13+'Streetlights Budget'!F12</f>
        <v>92954.400000000009</v>
      </c>
      <c r="G7" s="41">
        <f>'EV Charging Budget'!G12+'Trails Budget'!G13+'Streetlights Budget'!G12</f>
        <v>92954.400000000009</v>
      </c>
      <c r="H7" s="41">
        <f>'EV Charging Budget'!H12+'Trails Budget'!H13+'Streetlights Budget'!H12</f>
        <v>92954.400000000009</v>
      </c>
      <c r="I7" s="42"/>
      <c r="J7" s="41">
        <f>SUM(D7:I7)</f>
        <v>607253.89500000002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19"/>
      <c r="C8" s="40" t="s">
        <v>13</v>
      </c>
      <c r="D8" s="41">
        <f>'EV Charging Budget'!D16+'Trails Budget'!D18+'Streetlights Budget'!D16</f>
        <v>51002.703448500004</v>
      </c>
      <c r="E8" s="41">
        <f>'EV Charging Budget'!E16+'Trails Budget'!E18+'Streetlights Budget'!E16</f>
        <v>51002.703448500004</v>
      </c>
      <c r="F8" s="41">
        <f>'EV Charging Budget'!F16+'Trails Budget'!F18+'Streetlights Budget'!F16</f>
        <v>30442.566000000003</v>
      </c>
      <c r="G8" s="41">
        <f>'EV Charging Budget'!G16+'Trails Budget'!G18+'Streetlights Budget'!G16</f>
        <v>30442.566000000003</v>
      </c>
      <c r="H8" s="41">
        <f>'EV Charging Budget'!H16+'Trails Budget'!H18+'Streetlights Budget'!H16</f>
        <v>30442.566000000003</v>
      </c>
      <c r="I8" s="42"/>
      <c r="J8" s="41">
        <f t="shared" ref="J8:J14" si="0">SUM(D8:I8)</f>
        <v>193333.10489699998</v>
      </c>
    </row>
    <row r="9" spans="2:39" ht="14.5" x14ac:dyDescent="0.35">
      <c r="B9" s="19"/>
      <c r="C9" s="40" t="s">
        <v>14</v>
      </c>
      <c r="D9" s="41">
        <f>'EV Charging Budget'!D19+'Trails Budget'!D22+'Streetlights Budget'!D19</f>
        <v>13500</v>
      </c>
      <c r="E9" s="41">
        <f>'EV Charging Budget'!E19+'Trails Budget'!E22+'Streetlights Budget'!E19</f>
        <v>13500</v>
      </c>
      <c r="F9" s="41">
        <f>'EV Charging Budget'!F19+'Trails Budget'!F22+'Streetlights Budget'!F19</f>
        <v>13500</v>
      </c>
      <c r="G9" s="41">
        <f>'EV Charging Budget'!G19+'Trails Budget'!G22+'Streetlights Budget'!G19</f>
        <v>13500</v>
      </c>
      <c r="H9" s="41">
        <f>'EV Charging Budget'!H19+'Trails Budget'!H22+'Streetlights Budget'!H19</f>
        <v>13500</v>
      </c>
      <c r="I9" s="42"/>
      <c r="J9" s="41">
        <f t="shared" si="0"/>
        <v>67500</v>
      </c>
    </row>
    <row r="10" spans="2:39" ht="14.5" x14ac:dyDescent="0.35">
      <c r="B10" s="19"/>
      <c r="C10" s="40" t="s">
        <v>15</v>
      </c>
      <c r="D10" s="41">
        <f>'EV Charging Budget'!D22+'Trails Budget'!D25+'Streetlights Budget'!D22</f>
        <v>0</v>
      </c>
      <c r="E10" s="41">
        <f>'EV Charging Budget'!E22+'Trails Budget'!E25+'Streetlights Budget'!E22</f>
        <v>0</v>
      </c>
      <c r="F10" s="41">
        <f>'EV Charging Budget'!F22+'Trails Budget'!F25+'Streetlights Budget'!F22</f>
        <v>0</v>
      </c>
      <c r="G10" s="41">
        <f>'EV Charging Budget'!G22+'Trails Budget'!G25+'Streetlights Budget'!G22</f>
        <v>0</v>
      </c>
      <c r="H10" s="41">
        <f>'EV Charging Budget'!H22+'Trails Budget'!H25+'Streetlights Budget'!H22</f>
        <v>0</v>
      </c>
      <c r="I10" s="42"/>
      <c r="J10" s="41">
        <f t="shared" si="0"/>
        <v>0</v>
      </c>
    </row>
    <row r="11" spans="2:39" ht="14.5" x14ac:dyDescent="0.35">
      <c r="B11" s="19"/>
      <c r="C11" s="40" t="s">
        <v>16</v>
      </c>
      <c r="D11" s="41">
        <f>'EV Charging Budget'!D25+'Trails Budget'!D28+'Streetlights Budget'!D25</f>
        <v>0</v>
      </c>
      <c r="E11" s="41">
        <f>'EV Charging Budget'!E25+'Trails Budget'!E28+'Streetlights Budget'!E25</f>
        <v>0</v>
      </c>
      <c r="F11" s="41">
        <f>'EV Charging Budget'!F25+'Trails Budget'!F28+'Streetlights Budget'!F25</f>
        <v>0</v>
      </c>
      <c r="G11" s="41">
        <f>'EV Charging Budget'!G25+'Trails Budget'!G28+'Streetlights Budget'!G25</f>
        <v>0</v>
      </c>
      <c r="H11" s="41">
        <f>'EV Charging Budget'!H25+'Trails Budget'!H28+'Streetlights Budget'!H25</f>
        <v>0</v>
      </c>
      <c r="I11" s="42"/>
      <c r="J11" s="41">
        <f t="shared" si="0"/>
        <v>0</v>
      </c>
    </row>
    <row r="12" spans="2:39" ht="14.5" x14ac:dyDescent="0.35">
      <c r="B12" s="19"/>
      <c r="C12" s="40" t="s">
        <v>17</v>
      </c>
      <c r="D12" s="41">
        <f>'EV Charging Budget'!D28+'Trails Budget'!D31+'Streetlights Budget'!D28</f>
        <v>150000</v>
      </c>
      <c r="E12" s="41">
        <f>'EV Charging Budget'!E28+'Trails Budget'!E31+'Streetlights Budget'!E28</f>
        <v>0</v>
      </c>
      <c r="F12" s="41">
        <f>'EV Charging Budget'!F28+'Trails Budget'!F31+'Streetlights Budget'!F28</f>
        <v>0</v>
      </c>
      <c r="G12" s="41">
        <f>'EV Charging Budget'!G28+'Trails Budget'!G31+'Streetlights Budget'!G28</f>
        <v>0</v>
      </c>
      <c r="H12" s="41">
        <f>'EV Charging Budget'!H28+'Trails Budget'!H31+'Streetlights Budget'!H28</f>
        <v>0</v>
      </c>
      <c r="I12" s="42"/>
      <c r="J12" s="41">
        <f t="shared" si="0"/>
        <v>150000</v>
      </c>
    </row>
    <row r="13" spans="2:39" ht="14.5" x14ac:dyDescent="0.35">
      <c r="B13" s="19"/>
      <c r="C13" s="40" t="s">
        <v>18</v>
      </c>
      <c r="D13" s="41">
        <f>'EV Charging Budget'!D32+'Trails Budget'!D35+'Streetlights Budget'!D32</f>
        <v>16917571.266666666</v>
      </c>
      <c r="E13" s="41">
        <f>'EV Charging Budget'!E32+'Trails Budget'!E35+'Streetlights Budget'!E32</f>
        <v>24999992.594666667</v>
      </c>
      <c r="F13" s="41">
        <f>'EV Charging Budget'!F32+'Trails Budget'!F35+'Streetlights Budget'!F32</f>
        <v>27807383.034666665</v>
      </c>
      <c r="G13" s="41">
        <f>'EV Charging Budget'!G32+'Trails Budget'!G35+'Streetlights Budget'!G32</f>
        <v>22137052.039999999</v>
      </c>
      <c r="H13" s="41">
        <f>'EV Charging Budget'!H32+'Trails Budget'!H35+'Streetlights Budget'!H32</f>
        <v>4948340.0639999993</v>
      </c>
      <c r="I13" s="42"/>
      <c r="J13" s="41">
        <f t="shared" si="0"/>
        <v>96810338.999999985</v>
      </c>
    </row>
    <row r="14" spans="2:39" ht="14.5" x14ac:dyDescent="0.35">
      <c r="B14" s="20"/>
      <c r="C14" s="9" t="s">
        <v>19</v>
      </c>
      <c r="D14" s="13">
        <f>D13+D12+D11+D10+D9+D8+D7</f>
        <v>17296269.317615166</v>
      </c>
      <c r="E14" s="13">
        <f>E13+E12+E11+E10+E9+E8+E7</f>
        <v>25228690.645615168</v>
      </c>
      <c r="F14" s="13">
        <f>F13+F12+F11+F10+F9+F8+F7</f>
        <v>27944280.000666663</v>
      </c>
      <c r="G14" s="13">
        <f>G13+G12+G11+G10+G9+G8+G7</f>
        <v>22273949.005999997</v>
      </c>
      <c r="H14" s="13">
        <f>H13+H12+H11+H10+H9+H8+H7</f>
        <v>5085237.0299999993</v>
      </c>
      <c r="J14" s="13">
        <f t="shared" si="0"/>
        <v>97828425.999896988</v>
      </c>
    </row>
    <row r="15" spans="2:39" ht="14.5" x14ac:dyDescent="0.35">
      <c r="B15" s="53"/>
      <c r="D15"/>
      <c r="E15"/>
      <c r="H15"/>
      <c r="I15"/>
      <c r="J15" s="15" t="s">
        <v>20</v>
      </c>
    </row>
    <row r="16" spans="2:39" ht="20.149999999999999" customHeight="1" x14ac:dyDescent="0.35">
      <c r="B16" s="53"/>
      <c r="C16" s="9" t="s">
        <v>21</v>
      </c>
      <c r="D16" s="48">
        <f>'EV Charging Budget'!D38+'Trails Budget'!D42+'Streetlights Budget'!D39</f>
        <v>74746.739409276764</v>
      </c>
      <c r="E16" s="48">
        <f>'EV Charging Budget'!E38+'Trails Budget'!E42+'Streetlights Budget'!E39</f>
        <v>74746.739409276764</v>
      </c>
      <c r="F16" s="48">
        <f>'EV Charging Budget'!F38+'Trails Budget'!F42+'Streetlights Budget'!F39</f>
        <v>41157.82403964</v>
      </c>
      <c r="G16" s="48">
        <f>'EV Charging Budget'!G38+'Trails Budget'!G42+'Streetlights Budget'!G39</f>
        <v>41157.82403964</v>
      </c>
      <c r="H16" s="48">
        <f>'EV Charging Budget'!H38+'Trails Budget'!H42+'Streetlights Budget'!H39</f>
        <v>41157.82403964</v>
      </c>
      <c r="J16" s="84">
        <f>SUM(D16:H16)</f>
        <v>272966.95093747351</v>
      </c>
    </row>
    <row r="17" spans="2:10" thickBot="1" x14ac:dyDescent="0.4">
      <c r="B17" s="53"/>
      <c r="D17"/>
      <c r="E17"/>
      <c r="H17"/>
      <c r="I17"/>
      <c r="J17" s="15" t="s">
        <v>20</v>
      </c>
    </row>
    <row r="18" spans="2:10" ht="31" customHeight="1" thickBot="1" x14ac:dyDescent="0.4">
      <c r="B18" s="52" t="s">
        <v>22</v>
      </c>
      <c r="C18" s="16"/>
      <c r="D18" s="43">
        <f>D14+D16</f>
        <v>17371016.057024442</v>
      </c>
      <c r="E18" s="43">
        <f>E14+E16</f>
        <v>25303437.385024443</v>
      </c>
      <c r="F18" s="43">
        <f>F14+F16</f>
        <v>27985437.824706305</v>
      </c>
      <c r="G18" s="43">
        <f>G14+G16</f>
        <v>22315106.830039639</v>
      </c>
      <c r="H18" s="43">
        <f>H14+H16</f>
        <v>5126394.8540396392</v>
      </c>
      <c r="I18" s="44"/>
      <c r="J18" s="56">
        <f>J14+J16</f>
        <v>98101392.950834468</v>
      </c>
    </row>
    <row r="19" spans="2:10" s="1" customFormat="1" ht="14.5" x14ac:dyDescent="0.3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5">
      <c r="B20" s="6"/>
    </row>
    <row r="21" spans="2:10" ht="15" customHeight="1" x14ac:dyDescent="0.45">
      <c r="B21" s="34" t="s">
        <v>23</v>
      </c>
      <c r="C21" s="35"/>
      <c r="D21" s="35"/>
      <c r="E21" s="87"/>
      <c r="F21" s="87"/>
      <c r="H21"/>
      <c r="I21"/>
    </row>
    <row r="22" spans="2:10" ht="29.15" customHeight="1" x14ac:dyDescent="0.35">
      <c r="B22" s="36" t="s">
        <v>24</v>
      </c>
      <c r="C22" s="36" t="s">
        <v>25</v>
      </c>
      <c r="D22" s="45" t="s">
        <v>26</v>
      </c>
      <c r="E22" s="88" t="s">
        <v>27</v>
      </c>
      <c r="F22" s="88"/>
      <c r="H22"/>
      <c r="I22"/>
    </row>
    <row r="23" spans="2:10" ht="15" customHeight="1" x14ac:dyDescent="0.35">
      <c r="B23" s="40">
        <v>1</v>
      </c>
      <c r="C23" s="46" t="s">
        <v>44</v>
      </c>
      <c r="D23" s="47">
        <f>'EV Charging Budget'!J40</f>
        <v>10676869.316944826</v>
      </c>
      <c r="E23" s="86">
        <f>D23/D$27</f>
        <v>0.10883504296718557</v>
      </c>
      <c r="F23" s="86"/>
      <c r="H23"/>
      <c r="I23"/>
    </row>
    <row r="24" spans="2:10" ht="15" customHeight="1" x14ac:dyDescent="0.35">
      <c r="B24" s="40">
        <v>2</v>
      </c>
      <c r="C24" s="41" t="s">
        <v>46</v>
      </c>
      <c r="D24" s="47">
        <f>'Trails Budget'!J44</f>
        <v>66868461.31694483</v>
      </c>
      <c r="E24" s="86">
        <f>D24/D$27</f>
        <v>0.68162601269542955</v>
      </c>
      <c r="F24" s="86"/>
      <c r="H24"/>
      <c r="I24"/>
    </row>
    <row r="25" spans="2:10" ht="15" customHeight="1" x14ac:dyDescent="0.35">
      <c r="B25" s="40">
        <v>3</v>
      </c>
      <c r="C25" s="41" t="s">
        <v>45</v>
      </c>
      <c r="D25" s="47">
        <f>'Streetlights Budget'!J41</f>
        <v>20556062.316944826</v>
      </c>
      <c r="E25" s="86">
        <f>D25/D$27</f>
        <v>0.20953894433738487</v>
      </c>
      <c r="F25" s="86"/>
      <c r="H25"/>
      <c r="I25"/>
    </row>
    <row r="26" spans="2:10" ht="15" customHeight="1" x14ac:dyDescent="0.35">
      <c r="B26" s="40"/>
      <c r="C26" s="41"/>
      <c r="D26" s="47"/>
      <c r="E26" s="86"/>
      <c r="F26" s="86"/>
      <c r="H26"/>
      <c r="I26"/>
    </row>
    <row r="27" spans="2:10" ht="15" customHeight="1" x14ac:dyDescent="0.35">
      <c r="B27" s="40" t="s">
        <v>28</v>
      </c>
      <c r="C27" s="41"/>
      <c r="D27" s="47">
        <f>SUM(D23:D26)</f>
        <v>98101392.950834483</v>
      </c>
      <c r="E27" s="86">
        <f>SUM(E23:E26)</f>
        <v>1</v>
      </c>
      <c r="F27" s="86"/>
      <c r="H27"/>
      <c r="I27"/>
    </row>
    <row r="28" spans="2:10" ht="15" customHeight="1" x14ac:dyDescent="0.35">
      <c r="H28"/>
      <c r="I28"/>
    </row>
  </sheetData>
  <mergeCells count="8">
    <mergeCell ref="B3:J3"/>
    <mergeCell ref="E26:F26"/>
    <mergeCell ref="E27:F27"/>
    <mergeCell ref="E21:F21"/>
    <mergeCell ref="E22:F22"/>
    <mergeCell ref="E23:F23"/>
    <mergeCell ref="E24:F24"/>
    <mergeCell ref="E25:F25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Y55"/>
  <sheetViews>
    <sheetView showGridLines="0" zoomScale="80" zoomScaleNormal="80" workbookViewId="0">
      <selection activeCell="C31" sqref="C31:H31"/>
    </sheetView>
  </sheetViews>
  <sheetFormatPr defaultColWidth="9.1796875" defaultRowHeight="14.5" x14ac:dyDescent="0.35"/>
  <cols>
    <col min="1" max="1" width="3.1796875" customWidth="1"/>
    <col min="2" max="2" width="10.1796875" customWidth="1"/>
    <col min="3" max="3" width="81.7265625" customWidth="1"/>
    <col min="4" max="4" width="12.453125" style="6" customWidth="1"/>
    <col min="5" max="5" width="12.54296875" style="2" customWidth="1"/>
    <col min="6" max="6" width="13.7265625" customWidth="1"/>
    <col min="7" max="7" width="13.81640625" customWidth="1"/>
    <col min="8" max="8" width="14.26953125" style="2" customWidth="1"/>
    <col min="9" max="9" width="1.7265625" style="7" customWidth="1"/>
    <col min="10" max="10" width="12.81640625" customWidth="1"/>
    <col min="11" max="11" width="10.1796875" customWidth="1"/>
    <col min="13" max="13" width="17.1796875" customWidth="1"/>
    <col min="14" max="14" width="26.7265625" customWidth="1"/>
    <col min="15" max="15" width="12.453125" customWidth="1"/>
    <col min="16" max="16" width="14.54296875" customWidth="1"/>
    <col min="17" max="17" width="11.90625" customWidth="1"/>
    <col min="18" max="18" width="12.08984375" bestFit="1" customWidth="1"/>
    <col min="20" max="20" width="12.6328125" customWidth="1"/>
    <col min="24" max="24" width="14.81640625" customWidth="1"/>
    <col min="25" max="25" width="12.36328125" bestFit="1" customWidth="1"/>
    <col min="26" max="26" width="11.453125" bestFit="1" customWidth="1"/>
  </cols>
  <sheetData>
    <row r="2" spans="2:25" ht="23.5" x14ac:dyDescent="0.55000000000000004">
      <c r="B2" s="21" t="s">
        <v>40</v>
      </c>
    </row>
    <row r="3" spans="2:25" x14ac:dyDescent="0.35">
      <c r="B3" s="5" t="s">
        <v>29</v>
      </c>
    </row>
    <row r="4" spans="2:25" x14ac:dyDescent="0.35">
      <c r="B4" s="5"/>
    </row>
    <row r="5" spans="2:25" ht="18.5" x14ac:dyDescent="0.45">
      <c r="B5" s="26" t="s">
        <v>2</v>
      </c>
      <c r="C5" s="27"/>
      <c r="D5" s="27"/>
      <c r="E5" s="27"/>
      <c r="F5" s="27"/>
      <c r="G5" s="27"/>
      <c r="H5" s="27"/>
      <c r="I5" s="27"/>
      <c r="J5" s="28"/>
    </row>
    <row r="6" spans="2:25" x14ac:dyDescent="0.35">
      <c r="B6" s="29" t="s">
        <v>3</v>
      </c>
      <c r="C6" s="29" t="s">
        <v>4</v>
      </c>
      <c r="D6" s="29" t="s">
        <v>5</v>
      </c>
      <c r="E6" s="30" t="s">
        <v>6</v>
      </c>
      <c r="F6" s="30" t="s">
        <v>7</v>
      </c>
      <c r="G6" s="30" t="s">
        <v>8</v>
      </c>
      <c r="H6" s="31" t="s">
        <v>9</v>
      </c>
      <c r="I6" s="32"/>
      <c r="J6" s="33" t="s">
        <v>10</v>
      </c>
    </row>
    <row r="7" spans="2:25" s="5" customFormat="1" ht="29" x14ac:dyDescent="0.35">
      <c r="B7" s="57" t="s">
        <v>11</v>
      </c>
      <c r="C7" s="68" t="s">
        <v>30</v>
      </c>
      <c r="D7" s="69" t="s">
        <v>31</v>
      </c>
      <c r="E7" s="69" t="s">
        <v>31</v>
      </c>
      <c r="F7" s="69" t="s">
        <v>31</v>
      </c>
      <c r="G7" s="69"/>
      <c r="H7" s="69" t="s">
        <v>31</v>
      </c>
      <c r="I7" s="66"/>
      <c r="J7" s="70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2:25" x14ac:dyDescent="0.35">
      <c r="B8" s="19"/>
      <c r="C8" s="65" t="s">
        <v>52</v>
      </c>
      <c r="D8" s="64">
        <f>77000/3</f>
        <v>25666.666666666668</v>
      </c>
      <c r="E8" s="64">
        <f t="shared" ref="E8:H8" si="0">77000/3</f>
        <v>25666.666666666668</v>
      </c>
      <c r="F8" s="64">
        <f t="shared" si="0"/>
        <v>25666.666666666668</v>
      </c>
      <c r="G8" s="64">
        <f t="shared" si="0"/>
        <v>25666.666666666668</v>
      </c>
      <c r="H8" s="64">
        <f t="shared" si="0"/>
        <v>25666.666666666668</v>
      </c>
      <c r="I8" s="63"/>
      <c r="J8" s="64">
        <f>SUM(D8:H8)</f>
        <v>128333.33333333334</v>
      </c>
    </row>
    <row r="9" spans="2:25" x14ac:dyDescent="0.35">
      <c r="B9" s="19"/>
      <c r="C9" s="65" t="s">
        <v>50</v>
      </c>
      <c r="D9" s="64">
        <f>D8*0.2072</f>
        <v>5318.1333333333332</v>
      </c>
      <c r="E9" s="64">
        <f t="shared" ref="E9:H9" si="1">E8*0.2072</f>
        <v>5318.1333333333332</v>
      </c>
      <c r="F9" s="64">
        <f t="shared" si="1"/>
        <v>5318.1333333333332</v>
      </c>
      <c r="G9" s="64">
        <f t="shared" si="1"/>
        <v>5318.1333333333332</v>
      </c>
      <c r="H9" s="64">
        <f t="shared" si="1"/>
        <v>5318.1333333333332</v>
      </c>
      <c r="I9" s="66"/>
      <c r="J9" s="64">
        <f>SUM(D9:H9)</f>
        <v>26590.666666666664</v>
      </c>
    </row>
    <row r="10" spans="2:25" x14ac:dyDescent="0.35">
      <c r="B10" s="19"/>
      <c r="C10" s="65" t="s">
        <v>53</v>
      </c>
      <c r="D10" s="64">
        <f>288075*0.2/3</f>
        <v>19205</v>
      </c>
      <c r="E10" s="64">
        <f t="shared" ref="E10" si="2">288075*0.2/3</f>
        <v>19205</v>
      </c>
      <c r="F10" s="64">
        <v>0</v>
      </c>
      <c r="G10" s="64">
        <v>0</v>
      </c>
      <c r="H10" s="64">
        <v>0</v>
      </c>
      <c r="I10" s="66"/>
      <c r="J10" s="64">
        <f t="shared" ref="J10:J11" si="3">SUM(D10:H10)</f>
        <v>38410</v>
      </c>
    </row>
    <row r="11" spans="2:25" x14ac:dyDescent="0.35">
      <c r="B11" s="19"/>
      <c r="C11" s="65" t="s">
        <v>51</v>
      </c>
      <c r="D11" s="64">
        <f>D10*0.2365</f>
        <v>4541.9825000000001</v>
      </c>
      <c r="E11" s="64">
        <f>E10*0.2365</f>
        <v>4541.9825000000001</v>
      </c>
      <c r="F11" s="64">
        <v>0</v>
      </c>
      <c r="G11" s="64">
        <v>0</v>
      </c>
      <c r="H11" s="64">
        <v>0</v>
      </c>
      <c r="I11" s="66"/>
      <c r="J11" s="64">
        <f t="shared" si="3"/>
        <v>9083.9650000000001</v>
      </c>
    </row>
    <row r="12" spans="2:25" x14ac:dyDescent="0.35">
      <c r="B12" s="19"/>
      <c r="C12" s="72" t="s">
        <v>12</v>
      </c>
      <c r="D12" s="73">
        <f>SUM(D8:D11)</f>
        <v>54731.782500000001</v>
      </c>
      <c r="E12" s="73">
        <f>SUM(E8:E11)</f>
        <v>54731.782500000001</v>
      </c>
      <c r="F12" s="73">
        <f>SUM(F8:F11)</f>
        <v>30984.800000000003</v>
      </c>
      <c r="G12" s="73">
        <f>SUM(G8:G11)</f>
        <v>30984.800000000003</v>
      </c>
      <c r="H12" s="73">
        <f>SUM(H8:H11)</f>
        <v>30984.800000000003</v>
      </c>
      <c r="I12" s="66"/>
      <c r="J12" s="73">
        <f>SUM(J8:J11)</f>
        <v>202417.965</v>
      </c>
    </row>
    <row r="13" spans="2:25" x14ac:dyDescent="0.35">
      <c r="B13" s="19"/>
      <c r="C13" s="74" t="s">
        <v>32</v>
      </c>
      <c r="D13" s="75" t="s">
        <v>31</v>
      </c>
      <c r="E13" s="69"/>
      <c r="F13" s="69"/>
      <c r="G13" s="69"/>
      <c r="H13" s="69"/>
      <c r="I13" s="66"/>
      <c r="J13" s="70" t="s">
        <v>31</v>
      </c>
    </row>
    <row r="14" spans="2:25" x14ac:dyDescent="0.35">
      <c r="B14" s="19"/>
      <c r="C14" s="65" t="s">
        <v>54</v>
      </c>
      <c r="D14" s="64">
        <f>0.3275*(SUM(D8:D9))</f>
        <v>10147.522000000001</v>
      </c>
      <c r="E14" s="64">
        <f>0.3275*(SUM(E8:E9))</f>
        <v>10147.522000000001</v>
      </c>
      <c r="F14" s="64">
        <f>0.3275*(SUM(F8:F9))</f>
        <v>10147.522000000001</v>
      </c>
      <c r="G14" s="64">
        <f>0.3275*(SUM(G8:G9))</f>
        <v>10147.522000000001</v>
      </c>
      <c r="H14" s="64">
        <f>0.3275*(SUM(H8:H9))</f>
        <v>10147.522000000001</v>
      </c>
      <c r="I14" s="66"/>
      <c r="J14" s="64">
        <f>SUM(D14:H14)</f>
        <v>50737.61</v>
      </c>
    </row>
    <row r="15" spans="2:25" x14ac:dyDescent="0.35">
      <c r="B15" s="19"/>
      <c r="C15" s="65" t="s">
        <v>55</v>
      </c>
      <c r="D15" s="64">
        <f>0.2886*(SUM(D10:D11))</f>
        <v>6853.3791495000005</v>
      </c>
      <c r="E15" s="64">
        <f>0.2886*(SUM(E10:E11))</f>
        <v>6853.3791495000005</v>
      </c>
      <c r="F15" s="64">
        <f>0.2886*(SUM(F10:F11))</f>
        <v>0</v>
      </c>
      <c r="G15" s="64">
        <f>0.2886*(SUM(G10:G11))</f>
        <v>0</v>
      </c>
      <c r="H15" s="64">
        <f>0.2886*(SUM(H10:H11))</f>
        <v>0</v>
      </c>
      <c r="I15" s="66"/>
      <c r="J15" s="64">
        <f t="shared" ref="J15" si="4">SUM(D15:H15)</f>
        <v>13706.758299000001</v>
      </c>
    </row>
    <row r="16" spans="2:25" x14ac:dyDescent="0.35">
      <c r="B16" s="19"/>
      <c r="C16" s="72" t="s">
        <v>13</v>
      </c>
      <c r="D16" s="73">
        <f>SUM(D14:D15)</f>
        <v>17000.901149500001</v>
      </c>
      <c r="E16" s="73">
        <f>SUM(E14:E15)</f>
        <v>17000.901149500001</v>
      </c>
      <c r="F16" s="73">
        <f>SUM(F14:F15)</f>
        <v>10147.522000000001</v>
      </c>
      <c r="G16" s="73">
        <f>SUM(G14:G15)</f>
        <v>10147.522000000001</v>
      </c>
      <c r="H16" s="73">
        <f>SUM(H14:H15)</f>
        <v>10147.522000000001</v>
      </c>
      <c r="I16" s="66"/>
      <c r="J16" s="73">
        <f>SUM(J14:J15)</f>
        <v>64444.368299000002</v>
      </c>
    </row>
    <row r="17" spans="2:11" x14ac:dyDescent="0.35">
      <c r="B17" s="19"/>
      <c r="C17" s="74" t="s">
        <v>33</v>
      </c>
      <c r="D17" s="75" t="s">
        <v>31</v>
      </c>
      <c r="E17" s="69"/>
      <c r="F17" s="69"/>
      <c r="G17" s="69"/>
      <c r="H17" s="69"/>
      <c r="I17" s="66"/>
      <c r="J17" s="70" t="s">
        <v>31</v>
      </c>
    </row>
    <row r="18" spans="2:11" ht="33" customHeight="1" x14ac:dyDescent="0.35">
      <c r="B18" s="19"/>
      <c r="C18" s="65" t="s">
        <v>56</v>
      </c>
      <c r="D18" s="64">
        <v>4500</v>
      </c>
      <c r="E18" s="64">
        <v>4500</v>
      </c>
      <c r="F18" s="64">
        <v>4500</v>
      </c>
      <c r="G18" s="64">
        <v>4500</v>
      </c>
      <c r="H18" s="64">
        <v>4500</v>
      </c>
      <c r="I18" s="66"/>
      <c r="J18" s="64">
        <f>SUM(D18:H18)</f>
        <v>22500</v>
      </c>
      <c r="K18" s="25"/>
    </row>
    <row r="19" spans="2:11" x14ac:dyDescent="0.35">
      <c r="B19" s="19"/>
      <c r="C19" s="72" t="s">
        <v>14</v>
      </c>
      <c r="D19" s="73">
        <f>SUM(D17:D18)</f>
        <v>4500</v>
      </c>
      <c r="E19" s="73">
        <f t="shared" ref="E19:H19" si="5">SUM(E17:E18)</f>
        <v>4500</v>
      </c>
      <c r="F19" s="73">
        <f t="shared" si="5"/>
        <v>4500</v>
      </c>
      <c r="G19" s="73">
        <f t="shared" si="5"/>
        <v>4500</v>
      </c>
      <c r="H19" s="73">
        <f t="shared" si="5"/>
        <v>4500</v>
      </c>
      <c r="I19" s="66"/>
      <c r="J19" s="73">
        <f>SUM(J18:J18)</f>
        <v>22500</v>
      </c>
    </row>
    <row r="20" spans="2:11" x14ac:dyDescent="0.35">
      <c r="B20" s="19"/>
      <c r="C20" s="74" t="s">
        <v>34</v>
      </c>
      <c r="D20" s="64"/>
      <c r="E20" s="69"/>
      <c r="F20" s="69"/>
      <c r="G20" s="69"/>
      <c r="H20" s="69"/>
      <c r="I20" s="66"/>
      <c r="J20" s="64" t="s">
        <v>20</v>
      </c>
    </row>
    <row r="21" spans="2:11" x14ac:dyDescent="0.35">
      <c r="B21" s="19"/>
      <c r="C21" s="58"/>
      <c r="D21" s="64"/>
      <c r="E21" s="69"/>
      <c r="F21" s="76"/>
      <c r="G21" s="76"/>
      <c r="H21" s="76"/>
      <c r="I21" s="66"/>
      <c r="J21" s="64">
        <f>SUM(D21:H21)</f>
        <v>0</v>
      </c>
    </row>
    <row r="22" spans="2:11" x14ac:dyDescent="0.35">
      <c r="B22" s="19"/>
      <c r="C22" s="72" t="s">
        <v>15</v>
      </c>
      <c r="D22" s="77">
        <f>SUM(D21:D21)</f>
        <v>0</v>
      </c>
      <c r="E22" s="77">
        <f>SUM(E21:E21)</f>
        <v>0</v>
      </c>
      <c r="F22" s="77">
        <f>SUM(F21:F21)</f>
        <v>0</v>
      </c>
      <c r="G22" s="77">
        <f>SUM(G21:G21)</f>
        <v>0</v>
      </c>
      <c r="H22" s="77">
        <f>SUM(H21:H21)</f>
        <v>0</v>
      </c>
      <c r="I22" s="66"/>
      <c r="J22" s="73">
        <f>SUM(J21:J21)</f>
        <v>0</v>
      </c>
    </row>
    <row r="23" spans="2:11" x14ac:dyDescent="0.35">
      <c r="B23" s="19"/>
      <c r="C23" s="74" t="s">
        <v>36</v>
      </c>
      <c r="D23" s="75" t="s">
        <v>31</v>
      </c>
      <c r="E23" s="69"/>
      <c r="F23" s="69"/>
      <c r="G23" s="69"/>
      <c r="H23" s="69"/>
      <c r="I23" s="66"/>
      <c r="J23" s="64"/>
    </row>
    <row r="24" spans="2:11" x14ac:dyDescent="0.35">
      <c r="B24" s="19" t="s">
        <v>35</v>
      </c>
      <c r="C24" s="65"/>
      <c r="D24" s="64"/>
      <c r="E24" s="64"/>
      <c r="F24" s="64"/>
      <c r="G24" s="64"/>
      <c r="H24" s="64"/>
      <c r="I24" s="63"/>
      <c r="J24" s="64">
        <f t="shared" ref="J24:J33" si="6">SUM(D24:H24)</f>
        <v>0</v>
      </c>
    </row>
    <row r="25" spans="2:11" x14ac:dyDescent="0.35">
      <c r="B25" s="19"/>
      <c r="C25" s="72" t="s">
        <v>16</v>
      </c>
      <c r="D25" s="73">
        <f>SUM(D24:D24)</f>
        <v>0</v>
      </c>
      <c r="E25" s="73">
        <f>SUM(E24:E24)</f>
        <v>0</v>
      </c>
      <c r="F25" s="73">
        <f>SUM(F24:F24)</f>
        <v>0</v>
      </c>
      <c r="G25" s="73">
        <f>SUM(G24:G24)</f>
        <v>0</v>
      </c>
      <c r="H25" s="73">
        <f>SUM(H24:H24)</f>
        <v>0</v>
      </c>
      <c r="I25" s="66"/>
      <c r="J25" s="73">
        <f>SUM(J24:J24)</f>
        <v>0</v>
      </c>
    </row>
    <row r="26" spans="2:11" x14ac:dyDescent="0.35">
      <c r="B26" s="80"/>
      <c r="C26" s="74" t="s">
        <v>37</v>
      </c>
      <c r="D26" s="75" t="s">
        <v>31</v>
      </c>
      <c r="E26" s="69"/>
      <c r="F26" s="69"/>
      <c r="G26" s="69"/>
      <c r="H26" s="69"/>
      <c r="I26" s="66"/>
      <c r="J26" s="64"/>
    </row>
    <row r="27" spans="2:11" x14ac:dyDescent="0.35">
      <c r="B27" s="80"/>
      <c r="C27" s="65" t="s">
        <v>41</v>
      </c>
      <c r="D27" s="64">
        <v>150000</v>
      </c>
      <c r="E27" s="64">
        <v>0</v>
      </c>
      <c r="F27" s="64">
        <v>0</v>
      </c>
      <c r="G27" s="64">
        <v>0</v>
      </c>
      <c r="H27" s="64">
        <v>0</v>
      </c>
      <c r="I27" s="67"/>
      <c r="J27" s="64">
        <f>SUM(D27:H27)</f>
        <v>150000</v>
      </c>
    </row>
    <row r="28" spans="2:11" x14ac:dyDescent="0.35">
      <c r="B28" s="80"/>
      <c r="C28" s="72" t="s">
        <v>17</v>
      </c>
      <c r="D28" s="73">
        <f>SUM(D27:D27)</f>
        <v>150000</v>
      </c>
      <c r="E28" s="73">
        <f>SUM(E27:E27)</f>
        <v>0</v>
      </c>
      <c r="F28" s="73">
        <f>SUM(F27:F27)</f>
        <v>0</v>
      </c>
      <c r="G28" s="73">
        <f>SUM(G27:G27)</f>
        <v>0</v>
      </c>
      <c r="H28" s="73">
        <f>SUM(H27:H27)</f>
        <v>0</v>
      </c>
      <c r="I28" s="66"/>
      <c r="J28" s="73">
        <f>SUM(J27:J27)</f>
        <v>150000</v>
      </c>
    </row>
    <row r="29" spans="2:11" x14ac:dyDescent="0.35">
      <c r="B29" s="80"/>
      <c r="C29" s="74" t="s">
        <v>38</v>
      </c>
      <c r="D29" s="75" t="s">
        <v>31</v>
      </c>
      <c r="E29" s="69"/>
      <c r="F29" s="69"/>
      <c r="G29" s="69"/>
      <c r="H29" s="69"/>
      <c r="I29" s="66"/>
      <c r="J29" s="64"/>
    </row>
    <row r="30" spans="2:11" ht="29" x14ac:dyDescent="0.35">
      <c r="B30" s="80"/>
      <c r="C30" s="65" t="s">
        <v>49</v>
      </c>
      <c r="D30" s="64">
        <v>2028803.6</v>
      </c>
      <c r="E30" s="64">
        <v>3043205.4</v>
      </c>
      <c r="F30" s="64">
        <v>3043205.4</v>
      </c>
      <c r="G30" s="64">
        <v>2028803.6</v>
      </c>
      <c r="H30" s="64">
        <v>0</v>
      </c>
      <c r="I30" s="66"/>
      <c r="J30" s="64">
        <f t="shared" si="6"/>
        <v>10144018</v>
      </c>
    </row>
    <row r="31" spans="2:11" x14ac:dyDescent="0.35">
      <c r="B31" s="80"/>
      <c r="C31" s="65" t="s">
        <v>59</v>
      </c>
      <c r="D31" s="64">
        <v>500</v>
      </c>
      <c r="E31" s="64">
        <v>500</v>
      </c>
      <c r="F31" s="64">
        <v>500</v>
      </c>
      <c r="G31" s="64">
        <v>500</v>
      </c>
      <c r="H31" s="64">
        <v>500</v>
      </c>
      <c r="I31" s="66"/>
      <c r="J31" s="64">
        <f t="shared" si="6"/>
        <v>2500</v>
      </c>
    </row>
    <row r="32" spans="2:11" x14ac:dyDescent="0.35">
      <c r="B32" s="81"/>
      <c r="C32" s="72" t="s">
        <v>18</v>
      </c>
      <c r="D32" s="73">
        <f>SUM(D30:D31)</f>
        <v>2029303.6</v>
      </c>
      <c r="E32" s="73">
        <f>SUM(E30:E31)</f>
        <v>3043705.4</v>
      </c>
      <c r="F32" s="73">
        <f>SUM(F30:F31)</f>
        <v>3043705.4</v>
      </c>
      <c r="G32" s="73">
        <f>SUM(G30:G31)</f>
        <v>2029303.6</v>
      </c>
      <c r="H32" s="73">
        <f>SUM(H30:H31)</f>
        <v>500</v>
      </c>
      <c r="I32" s="66"/>
      <c r="J32" s="73">
        <f>SUM(J30:J31)</f>
        <v>10146518</v>
      </c>
    </row>
    <row r="33" spans="2:10" x14ac:dyDescent="0.35">
      <c r="B33" s="81"/>
      <c r="C33" s="72" t="s">
        <v>19</v>
      </c>
      <c r="D33" s="73">
        <f>SUM(D32,D28,D25,D22,D19,D16,D12)</f>
        <v>2255536.2836495005</v>
      </c>
      <c r="E33" s="73">
        <f>SUM(E32,E28,E25,E22,E19,E16,E12)</f>
        <v>3119938.0836495003</v>
      </c>
      <c r="F33" s="73">
        <f>SUM(F32,F28,F25,F22,F19,F16,F12)</f>
        <v>3089337.7219999996</v>
      </c>
      <c r="G33" s="73">
        <f>SUM(G32,G28,G25,G22,G19,G16,G12)</f>
        <v>2074935.9220000003</v>
      </c>
      <c r="H33" s="73">
        <f>SUM(H32,H28,H25,H22,H19,H16,H12)</f>
        <v>46132.322</v>
      </c>
      <c r="I33" s="66"/>
      <c r="J33" s="73">
        <f t="shared" si="6"/>
        <v>10585880.333299002</v>
      </c>
    </row>
    <row r="34" spans="2:10" x14ac:dyDescent="0.35">
      <c r="B34" s="6"/>
      <c r="D34"/>
      <c r="E34"/>
      <c r="H34"/>
      <c r="I34"/>
      <c r="J34" t="s">
        <v>20</v>
      </c>
    </row>
    <row r="35" spans="2:10" ht="29" x14ac:dyDescent="0.35">
      <c r="B35" s="57" t="s">
        <v>39</v>
      </c>
      <c r="C35" s="14" t="s">
        <v>39</v>
      </c>
      <c r="D35" s="15"/>
      <c r="E35" s="15"/>
      <c r="F35" s="15"/>
      <c r="G35" s="15"/>
      <c r="H35" s="15"/>
      <c r="I35"/>
      <c r="J35" s="15" t="s">
        <v>20</v>
      </c>
    </row>
    <row r="36" spans="2:10" x14ac:dyDescent="0.35">
      <c r="B36" s="19"/>
      <c r="C36" s="65" t="s">
        <v>47</v>
      </c>
      <c r="D36" s="64">
        <f>0.33354*SUM(D8:D9,D14)</f>
        <v>13719.27467988</v>
      </c>
      <c r="E36" s="64">
        <f>0.33354*SUM(E8:E9,E14)</f>
        <v>13719.27467988</v>
      </c>
      <c r="F36" s="64">
        <f>0.33354*SUM(F8:F9,F14)</f>
        <v>13719.27467988</v>
      </c>
      <c r="G36" s="64">
        <f>0.33354*SUM(G8:G9,G14)</f>
        <v>13719.27467988</v>
      </c>
      <c r="H36" s="64">
        <f>0.33354*SUM(H8:H9,H14)</f>
        <v>13719.27467988</v>
      </c>
      <c r="I36" s="66"/>
      <c r="J36" s="64">
        <f>SUM(D36:H36)</f>
        <v>68596.373399400007</v>
      </c>
    </row>
    <row r="37" spans="2:10" x14ac:dyDescent="0.35">
      <c r="B37" s="19"/>
      <c r="C37" s="65" t="s">
        <v>48</v>
      </c>
      <c r="D37" s="64">
        <f>0.365888*SUM(D10:D11,D15)</f>
        <v>11196.305123212256</v>
      </c>
      <c r="E37" s="64">
        <f>0.365888*SUM(E10:E11,E15)</f>
        <v>11196.305123212256</v>
      </c>
      <c r="F37" s="64">
        <f>0.365888*SUM(F10:F11,F15)</f>
        <v>0</v>
      </c>
      <c r="G37" s="64">
        <f>0.365888*SUM(G10:G11,G15)</f>
        <v>0</v>
      </c>
      <c r="H37" s="64">
        <f>0.365888*SUM(H10:H11,H15)</f>
        <v>0</v>
      </c>
      <c r="I37" s="66"/>
      <c r="J37" s="64">
        <f t="shared" ref="J37" si="7">SUM(D37:H37)</f>
        <v>22392.610246424512</v>
      </c>
    </row>
    <row r="38" spans="2:10" x14ac:dyDescent="0.35">
      <c r="B38" s="20"/>
      <c r="C38" s="72" t="s">
        <v>21</v>
      </c>
      <c r="D38" s="73">
        <f>SUM(D36:D37)</f>
        <v>24915.579803092256</v>
      </c>
      <c r="E38" s="73">
        <f t="shared" ref="E38:H38" si="8">SUM(E36:E37)</f>
        <v>24915.579803092256</v>
      </c>
      <c r="F38" s="73">
        <f t="shared" si="8"/>
        <v>13719.27467988</v>
      </c>
      <c r="G38" s="73">
        <f t="shared" si="8"/>
        <v>13719.27467988</v>
      </c>
      <c r="H38" s="73">
        <f t="shared" si="8"/>
        <v>13719.27467988</v>
      </c>
      <c r="I38" s="66"/>
      <c r="J38" s="73">
        <f>SUM(J36:J37)</f>
        <v>90988.983645824512</v>
      </c>
    </row>
    <row r="39" spans="2:10" ht="15" thickBot="1" x14ac:dyDescent="0.4">
      <c r="B39" s="6"/>
      <c r="C39" s="66"/>
      <c r="D39" s="66"/>
      <c r="E39" s="66"/>
      <c r="F39" s="66"/>
      <c r="G39" s="66"/>
      <c r="H39" s="66"/>
      <c r="I39" s="66"/>
      <c r="J39" s="66" t="s">
        <v>20</v>
      </c>
    </row>
    <row r="40" spans="2:10" ht="29.5" thickBot="1" x14ac:dyDescent="0.4">
      <c r="B40" s="16" t="s">
        <v>22</v>
      </c>
      <c r="C40" s="78"/>
      <c r="D40" s="79">
        <f>SUM(D38,D33)</f>
        <v>2280451.8634525929</v>
      </c>
      <c r="E40" s="79">
        <f t="shared" ref="E40:J40" si="9">SUM(E38,E33)</f>
        <v>3144853.6634525927</v>
      </c>
      <c r="F40" s="79">
        <f t="shared" si="9"/>
        <v>3103056.9966798797</v>
      </c>
      <c r="G40" s="79">
        <f t="shared" si="9"/>
        <v>2088655.1966798801</v>
      </c>
      <c r="H40" s="79">
        <f t="shared" si="9"/>
        <v>59851.59667988</v>
      </c>
      <c r="I40" s="66"/>
      <c r="J40" s="79">
        <f t="shared" si="9"/>
        <v>10676869.316944826</v>
      </c>
    </row>
    <row r="41" spans="2:10" x14ac:dyDescent="0.35">
      <c r="B41" s="6"/>
    </row>
    <row r="42" spans="2:10" x14ac:dyDescent="0.35">
      <c r="B42" s="6"/>
    </row>
    <row r="43" spans="2:10" x14ac:dyDescent="0.35">
      <c r="B43" s="6"/>
    </row>
    <row r="44" spans="2:10" x14ac:dyDescent="0.35">
      <c r="B44" s="6"/>
    </row>
    <row r="45" spans="2:10" x14ac:dyDescent="0.35">
      <c r="B45" s="6"/>
    </row>
    <row r="46" spans="2:10" x14ac:dyDescent="0.35">
      <c r="B46" s="6"/>
    </row>
    <row r="47" spans="2:10" x14ac:dyDescent="0.35">
      <c r="B47" s="6"/>
    </row>
    <row r="48" spans="2:10" x14ac:dyDescent="0.35">
      <c r="B48" s="6"/>
    </row>
    <row r="49" spans="2:10" x14ac:dyDescent="0.35">
      <c r="B49" s="6"/>
    </row>
    <row r="50" spans="2:10" x14ac:dyDescent="0.35">
      <c r="B50" s="6"/>
    </row>
    <row r="51" spans="2:10" x14ac:dyDescent="0.35">
      <c r="B51" s="6"/>
    </row>
    <row r="52" spans="2:10" x14ac:dyDescent="0.35">
      <c r="B52" s="6"/>
    </row>
    <row r="53" spans="2:10" x14ac:dyDescent="0.35">
      <c r="B53" s="6"/>
    </row>
    <row r="54" spans="2:10" s="1" customFormat="1" x14ac:dyDescent="0.35">
      <c r="B54" s="6"/>
      <c r="C54"/>
      <c r="D54" s="6"/>
      <c r="E54" s="2"/>
      <c r="F54"/>
      <c r="G54"/>
      <c r="H54" s="2"/>
      <c r="I54" s="7"/>
      <c r="J54"/>
    </row>
    <row r="55" spans="2:10" x14ac:dyDescent="0.35">
      <c r="B55" s="6"/>
    </row>
  </sheetData>
  <pageMargins left="0.7" right="0.7" top="0.75" bottom="0.75" header="0.3" footer="0.3"/>
  <pageSetup scale="97" fitToHeight="0" orientation="landscape" r:id="rId1"/>
  <ignoredErrors>
    <ignoredError sqref="J24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E59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C34" sqref="C34:H34"/>
    </sheetView>
  </sheetViews>
  <sheetFormatPr defaultColWidth="9.1796875" defaultRowHeight="14.5" x14ac:dyDescent="0.35"/>
  <cols>
    <col min="1" max="1" width="3.1796875" customWidth="1"/>
    <col min="2" max="2" width="13.54296875" customWidth="1"/>
    <col min="3" max="3" width="78.7265625" customWidth="1"/>
    <col min="4" max="4" width="12.81640625" style="6" customWidth="1"/>
    <col min="5" max="5" width="12.453125" style="2" customWidth="1"/>
    <col min="6" max="6" width="12.7265625" customWidth="1"/>
    <col min="7" max="7" width="12.81640625" customWidth="1"/>
    <col min="8" max="8" width="13.453125" style="2" customWidth="1"/>
    <col min="9" max="9" width="0.81640625" style="7" customWidth="1"/>
    <col min="10" max="10" width="14.453125" customWidth="1"/>
    <col min="11" max="11" width="10.1796875" customWidth="1"/>
    <col min="13" max="13" width="13.1796875" style="59" customWidth="1"/>
    <col min="14" max="14" width="48.08984375" style="60" customWidth="1"/>
    <col min="15" max="15" width="34.54296875" style="60" customWidth="1"/>
    <col min="16" max="16" width="33.1796875" customWidth="1"/>
    <col min="17" max="17" width="91.54296875" customWidth="1"/>
    <col min="18" max="18" width="20.54296875" customWidth="1"/>
    <col min="19" max="19" width="18.453125" customWidth="1"/>
  </cols>
  <sheetData>
    <row r="2" spans="2:31" ht="23.5" x14ac:dyDescent="0.55000000000000004">
      <c r="B2" s="21" t="s">
        <v>42</v>
      </c>
    </row>
    <row r="3" spans="2:31" x14ac:dyDescent="0.35">
      <c r="B3" s="5" t="s">
        <v>29</v>
      </c>
    </row>
    <row r="4" spans="2:31" x14ac:dyDescent="0.35">
      <c r="B4" s="5"/>
    </row>
    <row r="5" spans="2:31" ht="18.5" x14ac:dyDescent="0.45">
      <c r="B5" s="26" t="s">
        <v>2</v>
      </c>
      <c r="C5" s="27"/>
      <c r="D5" s="27"/>
      <c r="E5" s="27"/>
      <c r="F5" s="27"/>
      <c r="G5" s="27"/>
      <c r="H5" s="27"/>
      <c r="I5" s="27"/>
      <c r="J5" s="28"/>
    </row>
    <row r="6" spans="2:31" ht="29" x14ac:dyDescent="0.35">
      <c r="B6" s="29" t="s">
        <v>3</v>
      </c>
      <c r="C6" s="29" t="s">
        <v>4</v>
      </c>
      <c r="D6" s="29" t="s">
        <v>5</v>
      </c>
      <c r="E6" s="30" t="s">
        <v>6</v>
      </c>
      <c r="F6" s="30" t="s">
        <v>7</v>
      </c>
      <c r="G6" s="30" t="s">
        <v>8</v>
      </c>
      <c r="H6" s="31" t="s">
        <v>9</v>
      </c>
      <c r="I6" s="32"/>
      <c r="J6" s="33" t="s">
        <v>10</v>
      </c>
    </row>
    <row r="7" spans="2:31" s="5" customFormat="1" x14ac:dyDescent="0.35">
      <c r="B7" s="57" t="s">
        <v>11</v>
      </c>
      <c r="C7" s="68" t="s">
        <v>30</v>
      </c>
      <c r="D7" s="69" t="s">
        <v>31</v>
      </c>
      <c r="E7" s="69" t="s">
        <v>31</v>
      </c>
      <c r="F7" s="69" t="s">
        <v>31</v>
      </c>
      <c r="G7" s="69"/>
      <c r="H7" s="69" t="s">
        <v>31</v>
      </c>
      <c r="I7" s="66"/>
      <c r="J7" s="70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</row>
    <row r="8" spans="2:31" ht="29" x14ac:dyDescent="0.35">
      <c r="B8" s="19"/>
      <c r="C8" s="65" t="s">
        <v>52</v>
      </c>
      <c r="D8" s="64">
        <f>77000/3</f>
        <v>25666.666666666668</v>
      </c>
      <c r="E8" s="64">
        <f t="shared" ref="E8:H8" si="0">77000/3</f>
        <v>25666.666666666668</v>
      </c>
      <c r="F8" s="64">
        <f t="shared" si="0"/>
        <v>25666.666666666668</v>
      </c>
      <c r="G8" s="64">
        <f t="shared" si="0"/>
        <v>25666.666666666668</v>
      </c>
      <c r="H8" s="64">
        <f t="shared" si="0"/>
        <v>25666.666666666668</v>
      </c>
      <c r="I8" s="63"/>
      <c r="J8" s="64">
        <f>SUM(D8:H8)</f>
        <v>128333.33333333334</v>
      </c>
      <c r="M8"/>
      <c r="N8"/>
      <c r="O8"/>
    </row>
    <row r="9" spans="2:31" x14ac:dyDescent="0.35">
      <c r="B9" s="19"/>
      <c r="C9" s="65" t="s">
        <v>50</v>
      </c>
      <c r="D9" s="64">
        <f>D8*0.2072</f>
        <v>5318.1333333333332</v>
      </c>
      <c r="E9" s="64">
        <f t="shared" ref="E9:H9" si="1">E8*0.2072</f>
        <v>5318.1333333333332</v>
      </c>
      <c r="F9" s="64">
        <f t="shared" si="1"/>
        <v>5318.1333333333332</v>
      </c>
      <c r="G9" s="64">
        <f t="shared" si="1"/>
        <v>5318.1333333333332</v>
      </c>
      <c r="H9" s="64">
        <f t="shared" si="1"/>
        <v>5318.1333333333332</v>
      </c>
      <c r="I9" s="66"/>
      <c r="J9" s="64">
        <f>SUM(D9:H9)</f>
        <v>26590.666666666664</v>
      </c>
      <c r="M9"/>
      <c r="N9"/>
      <c r="O9"/>
    </row>
    <row r="10" spans="2:31" ht="29" x14ac:dyDescent="0.35">
      <c r="B10" s="19"/>
      <c r="C10" s="65" t="s">
        <v>53</v>
      </c>
      <c r="D10" s="64">
        <f>288075*0.2/3</f>
        <v>19205</v>
      </c>
      <c r="E10" s="64">
        <f t="shared" ref="E10" si="2">288075*0.2/3</f>
        <v>19205</v>
      </c>
      <c r="F10" s="64">
        <v>0</v>
      </c>
      <c r="G10" s="64">
        <v>0</v>
      </c>
      <c r="H10" s="64">
        <v>0</v>
      </c>
      <c r="I10" s="66"/>
      <c r="J10" s="64">
        <f t="shared" ref="J10:J11" si="3">SUM(D10:H10)</f>
        <v>38410</v>
      </c>
      <c r="M10"/>
      <c r="N10"/>
      <c r="O10"/>
    </row>
    <row r="11" spans="2:31" x14ac:dyDescent="0.35">
      <c r="B11" s="19"/>
      <c r="C11" s="65" t="s">
        <v>51</v>
      </c>
      <c r="D11" s="64">
        <f>D10*0.2365</f>
        <v>4541.9825000000001</v>
      </c>
      <c r="E11" s="64">
        <f>E10*0.2365</f>
        <v>4541.9825000000001</v>
      </c>
      <c r="F11" s="64">
        <v>0</v>
      </c>
      <c r="G11" s="64">
        <v>0</v>
      </c>
      <c r="H11" s="64">
        <v>0</v>
      </c>
      <c r="I11" s="66"/>
      <c r="J11" s="64">
        <f t="shared" si="3"/>
        <v>9083.9650000000001</v>
      </c>
      <c r="M11"/>
      <c r="N11"/>
      <c r="O11"/>
    </row>
    <row r="12" spans="2:31" x14ac:dyDescent="0.35">
      <c r="B12" s="19"/>
      <c r="C12" s="58"/>
      <c r="D12" s="64"/>
      <c r="E12" s="71"/>
      <c r="F12" s="71"/>
      <c r="G12" s="71"/>
      <c r="H12" s="71"/>
      <c r="I12" s="66"/>
      <c r="J12" s="64">
        <f>SUM(D12:H12)</f>
        <v>0</v>
      </c>
      <c r="M12"/>
      <c r="N12"/>
      <c r="O12"/>
    </row>
    <row r="13" spans="2:31" x14ac:dyDescent="0.35">
      <c r="B13" s="19"/>
      <c r="C13" s="72" t="s">
        <v>12</v>
      </c>
      <c r="D13" s="73">
        <f>SUM(D7:D12)</f>
        <v>54731.782500000001</v>
      </c>
      <c r="E13" s="73">
        <f t="shared" ref="E13:H13" si="4">SUM(E7:E12)</f>
        <v>54731.782500000001</v>
      </c>
      <c r="F13" s="73">
        <f t="shared" si="4"/>
        <v>30984.800000000003</v>
      </c>
      <c r="G13" s="73">
        <f t="shared" si="4"/>
        <v>30984.800000000003</v>
      </c>
      <c r="H13" s="73">
        <f t="shared" si="4"/>
        <v>30984.800000000003</v>
      </c>
      <c r="I13" s="66">
        <f>SUM(I12:I12)</f>
        <v>0</v>
      </c>
      <c r="J13" s="73">
        <f>SUM(J7:J12)</f>
        <v>202417.965</v>
      </c>
      <c r="M13"/>
      <c r="N13"/>
      <c r="O13"/>
    </row>
    <row r="14" spans="2:31" x14ac:dyDescent="0.35">
      <c r="B14" s="19"/>
      <c r="C14" s="74" t="s">
        <v>32</v>
      </c>
      <c r="D14" s="75" t="s">
        <v>31</v>
      </c>
      <c r="E14" s="69"/>
      <c r="F14" s="69"/>
      <c r="G14" s="69"/>
      <c r="H14" s="69"/>
      <c r="I14" s="66"/>
      <c r="J14" s="70" t="s">
        <v>31</v>
      </c>
      <c r="M14"/>
      <c r="N14"/>
      <c r="O14"/>
    </row>
    <row r="15" spans="2:31" ht="29" x14ac:dyDescent="0.35">
      <c r="B15" s="19"/>
      <c r="C15" s="65" t="s">
        <v>54</v>
      </c>
      <c r="D15" s="64">
        <f>0.3275*(SUM(D8:D9))</f>
        <v>10147.522000000001</v>
      </c>
      <c r="E15" s="64">
        <f t="shared" ref="E15:H15" si="5">0.3275*(SUM(E8:E9))</f>
        <v>10147.522000000001</v>
      </c>
      <c r="F15" s="64">
        <f t="shared" si="5"/>
        <v>10147.522000000001</v>
      </c>
      <c r="G15" s="64">
        <f t="shared" si="5"/>
        <v>10147.522000000001</v>
      </c>
      <c r="H15" s="64">
        <f t="shared" si="5"/>
        <v>10147.522000000001</v>
      </c>
      <c r="I15" s="66"/>
      <c r="J15" s="64">
        <f>SUM(D15:H15)</f>
        <v>50737.61</v>
      </c>
      <c r="M15"/>
      <c r="N15"/>
      <c r="O15"/>
    </row>
    <row r="16" spans="2:31" x14ac:dyDescent="0.35">
      <c r="B16" s="19"/>
      <c r="C16" s="65" t="s">
        <v>55</v>
      </c>
      <c r="D16" s="64">
        <f>0.2886*(SUM(D10:D11))</f>
        <v>6853.3791495000005</v>
      </c>
      <c r="E16" s="64">
        <f t="shared" ref="E16:H16" si="6">0.2886*(SUM(E10:E11))</f>
        <v>6853.3791495000005</v>
      </c>
      <c r="F16" s="64">
        <f t="shared" si="6"/>
        <v>0</v>
      </c>
      <c r="G16" s="64">
        <f t="shared" si="6"/>
        <v>0</v>
      </c>
      <c r="H16" s="64">
        <f t="shared" si="6"/>
        <v>0</v>
      </c>
      <c r="I16" s="66"/>
      <c r="J16" s="64">
        <f t="shared" ref="J16" si="7">SUM(D16:H16)</f>
        <v>13706.758299000001</v>
      </c>
      <c r="M16"/>
      <c r="N16"/>
      <c r="O16"/>
    </row>
    <row r="17" spans="2:15" x14ac:dyDescent="0.35">
      <c r="B17" s="19"/>
      <c r="C17" s="69"/>
      <c r="D17" s="64"/>
      <c r="E17" s="71"/>
      <c r="F17" s="71"/>
      <c r="G17" s="71"/>
      <c r="H17" s="71"/>
      <c r="I17" s="66"/>
      <c r="J17" s="64">
        <f t="shared" ref="J17" si="8">SUM(D17:H17)</f>
        <v>0</v>
      </c>
      <c r="M17"/>
      <c r="N17"/>
      <c r="O17"/>
    </row>
    <row r="18" spans="2:15" x14ac:dyDescent="0.35">
      <c r="B18" s="19"/>
      <c r="C18" s="72" t="s">
        <v>13</v>
      </c>
      <c r="D18" s="73">
        <f>SUM(D14:D17)</f>
        <v>17000.901149500001</v>
      </c>
      <c r="E18" s="73">
        <f t="shared" ref="E18:H18" si="9">SUM(E14:E17)</f>
        <v>17000.901149500001</v>
      </c>
      <c r="F18" s="73">
        <f t="shared" si="9"/>
        <v>10147.522000000001</v>
      </c>
      <c r="G18" s="73">
        <f t="shared" si="9"/>
        <v>10147.522000000001</v>
      </c>
      <c r="H18" s="73">
        <f t="shared" si="9"/>
        <v>10147.522000000001</v>
      </c>
      <c r="I18" s="66">
        <f>SUM(I17:I17)</f>
        <v>0</v>
      </c>
      <c r="J18" s="73">
        <f>SUM(J14:J17)</f>
        <v>64444.368299000002</v>
      </c>
      <c r="M18"/>
      <c r="N18"/>
      <c r="O18"/>
    </row>
    <row r="19" spans="2:15" x14ac:dyDescent="0.35">
      <c r="B19" s="19"/>
      <c r="C19" s="74" t="s">
        <v>33</v>
      </c>
      <c r="D19" s="75" t="s">
        <v>31</v>
      </c>
      <c r="E19" s="69"/>
      <c r="F19" s="69"/>
      <c r="G19" s="69"/>
      <c r="H19" s="69"/>
      <c r="I19" s="66"/>
      <c r="J19" s="70" t="s">
        <v>31</v>
      </c>
      <c r="M19"/>
      <c r="N19"/>
      <c r="O19"/>
    </row>
    <row r="20" spans="2:15" ht="29" x14ac:dyDescent="0.35">
      <c r="B20" s="19"/>
      <c r="C20" s="65" t="s">
        <v>56</v>
      </c>
      <c r="D20" s="64">
        <v>4500</v>
      </c>
      <c r="E20" s="64">
        <v>4500</v>
      </c>
      <c r="F20" s="64">
        <v>4500</v>
      </c>
      <c r="G20" s="64">
        <v>4500</v>
      </c>
      <c r="H20" s="64">
        <v>4500</v>
      </c>
      <c r="I20" s="66"/>
      <c r="J20" s="64">
        <f>SUM(D20:H20)</f>
        <v>22500</v>
      </c>
      <c r="M20"/>
      <c r="N20"/>
      <c r="O20"/>
    </row>
    <row r="21" spans="2:15" x14ac:dyDescent="0.35">
      <c r="B21" s="19"/>
      <c r="C21" s="65"/>
      <c r="D21" s="64"/>
      <c r="E21" s="64"/>
      <c r="F21" s="64"/>
      <c r="G21" s="64"/>
      <c r="H21" s="64"/>
      <c r="I21" s="63">
        <v>1638</v>
      </c>
      <c r="J21" s="64">
        <f t="shared" ref="J21" si="10">SUM(D21:H21)</f>
        <v>0</v>
      </c>
      <c r="M21"/>
      <c r="N21"/>
      <c r="O21"/>
    </row>
    <row r="22" spans="2:15" x14ac:dyDescent="0.35">
      <c r="B22" s="19"/>
      <c r="C22" s="72" t="s">
        <v>14</v>
      </c>
      <c r="D22" s="73">
        <f>SUM(D19:D21)</f>
        <v>4500</v>
      </c>
      <c r="E22" s="73">
        <f t="shared" ref="E22:H22" si="11">SUM(E19:E21)</f>
        <v>4500</v>
      </c>
      <c r="F22" s="73">
        <f t="shared" si="11"/>
        <v>4500</v>
      </c>
      <c r="G22" s="73">
        <f t="shared" si="11"/>
        <v>4500</v>
      </c>
      <c r="H22" s="73">
        <f t="shared" si="11"/>
        <v>4500</v>
      </c>
      <c r="I22" s="66"/>
      <c r="J22" s="73">
        <f>SUM(J19:J21)</f>
        <v>22500</v>
      </c>
      <c r="M22"/>
      <c r="N22"/>
      <c r="O22"/>
    </row>
    <row r="23" spans="2:15" x14ac:dyDescent="0.35">
      <c r="B23" s="19"/>
      <c r="C23" s="74" t="s">
        <v>34</v>
      </c>
      <c r="D23" s="64"/>
      <c r="E23" s="69"/>
      <c r="F23" s="69"/>
      <c r="G23" s="69"/>
      <c r="H23" s="69"/>
      <c r="I23" s="66"/>
      <c r="J23" s="64" t="s">
        <v>20</v>
      </c>
      <c r="M23"/>
      <c r="N23"/>
      <c r="O23"/>
    </row>
    <row r="24" spans="2:15" x14ac:dyDescent="0.35">
      <c r="B24" s="19"/>
      <c r="C24" s="75" t="s">
        <v>35</v>
      </c>
      <c r="D24" s="75" t="s">
        <v>31</v>
      </c>
      <c r="E24" s="69"/>
      <c r="F24" s="69"/>
      <c r="G24" s="69"/>
      <c r="H24" s="69"/>
      <c r="I24" s="66"/>
      <c r="J24" s="64">
        <f t="shared" ref="J24:J34" si="12">SUM(D24:H24)</f>
        <v>0</v>
      </c>
      <c r="M24"/>
      <c r="N24"/>
      <c r="O24"/>
    </row>
    <row r="25" spans="2:15" x14ac:dyDescent="0.35">
      <c r="B25" s="19"/>
      <c r="C25" s="72" t="s">
        <v>15</v>
      </c>
      <c r="D25" s="77">
        <f>SUM(D24:D24)</f>
        <v>0</v>
      </c>
      <c r="E25" s="77">
        <f>SUM(E24:E24)</f>
        <v>0</v>
      </c>
      <c r="F25" s="77">
        <f>SUM(F24:F24)</f>
        <v>0</v>
      </c>
      <c r="G25" s="77">
        <f>SUM(G24:G24)</f>
        <v>0</v>
      </c>
      <c r="H25" s="77">
        <f>SUM(H24:H24)</f>
        <v>0</v>
      </c>
      <c r="I25" s="66"/>
      <c r="J25" s="73">
        <f>SUM(J24:J24)</f>
        <v>0</v>
      </c>
      <c r="M25"/>
      <c r="N25"/>
      <c r="O25"/>
    </row>
    <row r="26" spans="2:15" x14ac:dyDescent="0.35">
      <c r="B26" s="19"/>
      <c r="C26" s="74" t="s">
        <v>36</v>
      </c>
      <c r="D26" s="75" t="s">
        <v>31</v>
      </c>
      <c r="E26" s="69"/>
      <c r="F26" s="69"/>
      <c r="G26" s="69"/>
      <c r="H26" s="69"/>
      <c r="I26" s="66"/>
      <c r="J26" s="64"/>
      <c r="M26"/>
      <c r="N26"/>
      <c r="O26"/>
    </row>
    <row r="27" spans="2:15" x14ac:dyDescent="0.35">
      <c r="B27" s="19"/>
      <c r="C27" s="65"/>
      <c r="D27" s="64"/>
      <c r="E27" s="71"/>
      <c r="F27" s="71"/>
      <c r="G27" s="71"/>
      <c r="H27" s="71"/>
      <c r="I27" s="66"/>
      <c r="J27" s="64">
        <f t="shared" si="12"/>
        <v>0</v>
      </c>
      <c r="M27"/>
      <c r="N27"/>
      <c r="O27"/>
    </row>
    <row r="28" spans="2:15" x14ac:dyDescent="0.35">
      <c r="B28" s="19"/>
      <c r="C28" s="72" t="s">
        <v>16</v>
      </c>
      <c r="D28" s="73">
        <f>SUM(D27:D27)</f>
        <v>0</v>
      </c>
      <c r="E28" s="73">
        <f>SUM(E27:E27)</f>
        <v>0</v>
      </c>
      <c r="F28" s="73">
        <f>SUM(F27:F27)</f>
        <v>0</v>
      </c>
      <c r="G28" s="73">
        <f>SUM(G27:G27)</f>
        <v>0</v>
      </c>
      <c r="H28" s="73">
        <f>SUM(H27:H27)</f>
        <v>0</v>
      </c>
      <c r="I28" s="66"/>
      <c r="J28" s="73">
        <f>SUM(J27:J27)</f>
        <v>0</v>
      </c>
      <c r="M28"/>
      <c r="N28"/>
      <c r="O28"/>
    </row>
    <row r="29" spans="2:15" x14ac:dyDescent="0.35">
      <c r="B29" s="19"/>
      <c r="C29" s="74" t="s">
        <v>37</v>
      </c>
      <c r="D29" s="75" t="s">
        <v>31</v>
      </c>
      <c r="E29" s="69"/>
      <c r="F29" s="69"/>
      <c r="G29" s="69"/>
      <c r="H29" s="69"/>
      <c r="I29" s="66"/>
      <c r="J29" s="64"/>
      <c r="M29"/>
      <c r="N29"/>
      <c r="O29"/>
    </row>
    <row r="30" spans="2:15" x14ac:dyDescent="0.35">
      <c r="B30" s="19"/>
      <c r="C30" s="65"/>
      <c r="D30" s="64"/>
      <c r="E30" s="71"/>
      <c r="F30" s="71"/>
      <c r="G30" s="71"/>
      <c r="H30" s="71"/>
      <c r="I30" s="66"/>
      <c r="J30" s="64">
        <f t="shared" si="12"/>
        <v>0</v>
      </c>
    </row>
    <row r="31" spans="2:15" x14ac:dyDescent="0.35">
      <c r="B31" s="19"/>
      <c r="C31" s="72" t="s">
        <v>17</v>
      </c>
      <c r="D31" s="73">
        <f>SUM(D30:D30)</f>
        <v>0</v>
      </c>
      <c r="E31" s="73">
        <f>SUM(E30:E30)</f>
        <v>0</v>
      </c>
      <c r="F31" s="73">
        <f>SUM(F30:F30)</f>
        <v>0</v>
      </c>
      <c r="G31" s="73">
        <f>SUM(G30:G30)</f>
        <v>0</v>
      </c>
      <c r="H31" s="73">
        <f>SUM(H30:H30)</f>
        <v>0</v>
      </c>
      <c r="I31" s="66"/>
      <c r="J31" s="73">
        <f>SUM(J30:J30)</f>
        <v>0</v>
      </c>
    </row>
    <row r="32" spans="2:15" x14ac:dyDescent="0.35">
      <c r="B32" s="19"/>
      <c r="C32" s="74" t="s">
        <v>38</v>
      </c>
      <c r="D32" s="75" t="s">
        <v>31</v>
      </c>
      <c r="E32" s="69"/>
      <c r="F32" s="69"/>
      <c r="G32" s="69"/>
      <c r="H32" s="69"/>
      <c r="I32" s="66"/>
      <c r="J32" s="64"/>
    </row>
    <row r="33" spans="2:10" ht="31.5" customHeight="1" x14ac:dyDescent="0.35">
      <c r="B33" s="19"/>
      <c r="C33" s="65" t="s">
        <v>57</v>
      </c>
      <c r="D33" s="64">
        <v>10337801.199999999</v>
      </c>
      <c r="E33" s="64">
        <v>17405820.728</v>
      </c>
      <c r="F33" s="64">
        <v>20213211.167999998</v>
      </c>
      <c r="G33" s="64">
        <v>16844342.639999997</v>
      </c>
      <c r="H33" s="64">
        <v>1684434.2639999997</v>
      </c>
      <c r="I33" s="63">
        <v>375000</v>
      </c>
      <c r="J33" s="64">
        <f t="shared" si="12"/>
        <v>66485610</v>
      </c>
    </row>
    <row r="34" spans="2:10" x14ac:dyDescent="0.35">
      <c r="B34" s="19"/>
      <c r="C34" s="65" t="s">
        <v>59</v>
      </c>
      <c r="D34" s="64">
        <v>500</v>
      </c>
      <c r="E34" s="64">
        <v>500</v>
      </c>
      <c r="F34" s="64">
        <v>500</v>
      </c>
      <c r="G34" s="64">
        <v>500</v>
      </c>
      <c r="H34" s="64">
        <v>500</v>
      </c>
      <c r="I34" s="66"/>
      <c r="J34" s="64">
        <f t="shared" si="12"/>
        <v>2500</v>
      </c>
    </row>
    <row r="35" spans="2:10" x14ac:dyDescent="0.35">
      <c r="B35" s="20"/>
      <c r="C35" s="72" t="s">
        <v>18</v>
      </c>
      <c r="D35" s="73">
        <f>SUM(D33:D34)</f>
        <v>10338301.199999999</v>
      </c>
      <c r="E35" s="73">
        <f>SUM(E33:E34)</f>
        <v>17406320.728</v>
      </c>
      <c r="F35" s="73">
        <f>SUM(F33:F34)</f>
        <v>20213711.167999998</v>
      </c>
      <c r="G35" s="73">
        <f>SUM(G33:G34)</f>
        <v>16844842.639999997</v>
      </c>
      <c r="H35" s="73">
        <f>SUM(H33:H34)</f>
        <v>1684934.2639999997</v>
      </c>
      <c r="I35" s="66"/>
      <c r="J35" s="73">
        <f>SUM(J32:J34)</f>
        <v>66488110</v>
      </c>
    </row>
    <row r="36" spans="2:10" x14ac:dyDescent="0.35">
      <c r="B36" s="20"/>
      <c r="C36" s="72" t="s">
        <v>19</v>
      </c>
      <c r="D36" s="73">
        <f>SUM(D35,D31,D28,D25,D22,D18,D13)</f>
        <v>10414533.8836495</v>
      </c>
      <c r="E36" s="73">
        <f>SUM(E35,E31,E28,E25,E22,E18,E13)</f>
        <v>17482553.411649499</v>
      </c>
      <c r="F36" s="73">
        <f>SUM(F35,F31,F28,F25,F22,F18,F13)</f>
        <v>20259343.489999998</v>
      </c>
      <c r="G36" s="73">
        <f>SUM(G35,G31,G28,G25,G22,G18,G13)</f>
        <v>16890474.961999997</v>
      </c>
      <c r="H36" s="73">
        <f>SUM(H35,H31,H28,H25,H22,H18,H13)</f>
        <v>1730566.5859999999</v>
      </c>
      <c r="I36" s="66"/>
      <c r="J36" s="73">
        <f>SUM(D36:H36)</f>
        <v>66777472.333299004</v>
      </c>
    </row>
    <row r="37" spans="2:10" x14ac:dyDescent="0.35">
      <c r="B37" s="6"/>
      <c r="D37"/>
      <c r="E37"/>
      <c r="H37"/>
      <c r="I37"/>
      <c r="J37" t="s">
        <v>20</v>
      </c>
    </row>
    <row r="38" spans="2:10" x14ac:dyDescent="0.35">
      <c r="B38" s="18" t="s">
        <v>39</v>
      </c>
      <c r="C38" s="14" t="s">
        <v>39</v>
      </c>
      <c r="D38" s="15"/>
      <c r="E38" s="15"/>
      <c r="F38" s="15"/>
      <c r="G38" s="15"/>
      <c r="H38" s="15"/>
      <c r="I38"/>
      <c r="J38" s="15" t="s">
        <v>20</v>
      </c>
    </row>
    <row r="39" spans="2:10" x14ac:dyDescent="0.35">
      <c r="B39" s="19"/>
      <c r="C39" s="65" t="s">
        <v>47</v>
      </c>
      <c r="D39" s="64">
        <f>0.33354*SUM(D8:D9,D15)</f>
        <v>13719.27467988</v>
      </c>
      <c r="E39" s="64">
        <f t="shared" ref="E39:H39" si="13">0.33354*SUM(E8:E9,E15)</f>
        <v>13719.27467988</v>
      </c>
      <c r="F39" s="64">
        <f t="shared" si="13"/>
        <v>13719.27467988</v>
      </c>
      <c r="G39" s="64">
        <f t="shared" si="13"/>
        <v>13719.27467988</v>
      </c>
      <c r="H39" s="64">
        <f t="shared" si="13"/>
        <v>13719.27467988</v>
      </c>
      <c r="I39" s="66"/>
      <c r="J39" s="64">
        <f>SUM(D39:H39)</f>
        <v>68596.373399400007</v>
      </c>
    </row>
    <row r="40" spans="2:10" x14ac:dyDescent="0.35">
      <c r="B40" s="19"/>
      <c r="C40" s="65" t="s">
        <v>48</v>
      </c>
      <c r="D40" s="64">
        <f>0.365888*SUM(D10:D11,D16)</f>
        <v>11196.305123212256</v>
      </c>
      <c r="E40" s="64">
        <f t="shared" ref="E40:H40" si="14">0.365888*SUM(E10:E11,E16)</f>
        <v>11196.305123212256</v>
      </c>
      <c r="F40" s="64">
        <f t="shared" si="14"/>
        <v>0</v>
      </c>
      <c r="G40" s="64">
        <f t="shared" si="14"/>
        <v>0</v>
      </c>
      <c r="H40" s="64">
        <f t="shared" si="14"/>
        <v>0</v>
      </c>
      <c r="I40" s="66"/>
      <c r="J40" s="64">
        <f t="shared" ref="J40" si="15">SUM(D40:H40)</f>
        <v>22392.610246424512</v>
      </c>
    </row>
    <row r="41" spans="2:10" x14ac:dyDescent="0.35">
      <c r="B41" s="19"/>
      <c r="C41" s="65"/>
      <c r="D41" s="75"/>
      <c r="E41" s="69"/>
      <c r="F41" s="69"/>
      <c r="G41" s="69"/>
      <c r="H41" s="69"/>
      <c r="I41" s="66"/>
      <c r="J41" s="64">
        <f>SUM(D41:H41)</f>
        <v>0</v>
      </c>
    </row>
    <row r="42" spans="2:10" x14ac:dyDescent="0.35">
      <c r="B42" s="20"/>
      <c r="C42" s="72" t="s">
        <v>21</v>
      </c>
      <c r="D42" s="73">
        <f>SUM(D38:D41)</f>
        <v>24915.579803092256</v>
      </c>
      <c r="E42" s="73">
        <f t="shared" ref="E42:H42" si="16">SUM(E38:E41)</f>
        <v>24915.579803092256</v>
      </c>
      <c r="F42" s="73">
        <f t="shared" si="16"/>
        <v>13719.27467988</v>
      </c>
      <c r="G42" s="73">
        <f t="shared" si="16"/>
        <v>13719.27467988</v>
      </c>
      <c r="H42" s="73">
        <f t="shared" si="16"/>
        <v>13719.27467988</v>
      </c>
      <c r="I42" s="66"/>
      <c r="J42" s="73">
        <f>SUM(D42:H42)</f>
        <v>90988.983645824512</v>
      </c>
    </row>
    <row r="43" spans="2:10" ht="15" thickBot="1" x14ac:dyDescent="0.4">
      <c r="B43" s="6"/>
      <c r="C43" s="66"/>
      <c r="D43" s="66"/>
      <c r="E43" s="66"/>
      <c r="F43" s="66"/>
      <c r="G43" s="66"/>
      <c r="H43" s="66"/>
      <c r="I43" s="66"/>
      <c r="J43" s="66" t="s">
        <v>20</v>
      </c>
    </row>
    <row r="44" spans="2:10" ht="29.5" thickBot="1" x14ac:dyDescent="0.4">
      <c r="B44" s="16" t="s">
        <v>22</v>
      </c>
      <c r="C44" s="78"/>
      <c r="D44" s="79">
        <f t="shared" ref="D44:J44" si="17">SUM(D42,D36)</f>
        <v>10439449.463452592</v>
      </c>
      <c r="E44" s="79">
        <f t="shared" si="17"/>
        <v>17507468.99145259</v>
      </c>
      <c r="F44" s="79">
        <f t="shared" si="17"/>
        <v>20273062.764679879</v>
      </c>
      <c r="G44" s="79">
        <f t="shared" si="17"/>
        <v>16904194.236679878</v>
      </c>
      <c r="H44" s="79">
        <f t="shared" si="17"/>
        <v>1744285.8606798798</v>
      </c>
      <c r="I44" s="66">
        <f t="shared" si="17"/>
        <v>0</v>
      </c>
      <c r="J44" s="79">
        <f t="shared" si="17"/>
        <v>66868461.31694483</v>
      </c>
    </row>
    <row r="45" spans="2:10" x14ac:dyDescent="0.35">
      <c r="B45" s="6"/>
    </row>
    <row r="46" spans="2:10" x14ac:dyDescent="0.35">
      <c r="B46" s="6"/>
    </row>
    <row r="47" spans="2:10" x14ac:dyDescent="0.35">
      <c r="B47" s="6"/>
    </row>
    <row r="48" spans="2:10" x14ac:dyDescent="0.35">
      <c r="B48" s="6"/>
    </row>
    <row r="49" spans="2:19" x14ac:dyDescent="0.35">
      <c r="B49" s="6"/>
    </row>
    <row r="50" spans="2:19" x14ac:dyDescent="0.35">
      <c r="B50" s="6"/>
    </row>
    <row r="51" spans="2:19" x14ac:dyDescent="0.35">
      <c r="B51" s="6"/>
    </row>
    <row r="52" spans="2:19" x14ac:dyDescent="0.35">
      <c r="B52" s="6"/>
    </row>
    <row r="53" spans="2:19" x14ac:dyDescent="0.35">
      <c r="B53" s="6"/>
    </row>
    <row r="54" spans="2:19" x14ac:dyDescent="0.35">
      <c r="B54" s="6"/>
    </row>
    <row r="55" spans="2:19" x14ac:dyDescent="0.35">
      <c r="B55" s="6"/>
    </row>
    <row r="56" spans="2:19" x14ac:dyDescent="0.35">
      <c r="B56" s="6"/>
    </row>
    <row r="57" spans="2:19" x14ac:dyDescent="0.35">
      <c r="B57" s="6"/>
    </row>
    <row r="58" spans="2:19" s="1" customFormat="1" x14ac:dyDescent="0.35">
      <c r="B58" s="6"/>
      <c r="C58"/>
      <c r="D58" s="6"/>
      <c r="E58" s="2"/>
      <c r="F58"/>
      <c r="G58"/>
      <c r="H58" s="2"/>
      <c r="I58" s="7"/>
      <c r="J58"/>
      <c r="M58" s="62"/>
      <c r="N58" s="61"/>
      <c r="O58" s="61"/>
      <c r="R58"/>
      <c r="S58"/>
    </row>
    <row r="59" spans="2:19" x14ac:dyDescent="0.35">
      <c r="B59" s="6"/>
      <c r="R59" s="1"/>
      <c r="S59" s="1"/>
    </row>
  </sheetData>
  <phoneticPr fontId="17" type="noConversion"/>
  <pageMargins left="0.7" right="0.7" top="0.75" bottom="0.75" header="0.3" footer="0.3"/>
  <pageSetup scale="89" fitToHeight="0" orientation="landscape" r:id="rId1"/>
  <ignoredErrors>
    <ignoredError sqref="J21 J3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63"/>
  <sheetViews>
    <sheetView showGridLines="0" zoomScale="80" zoomScaleNormal="8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G48" sqref="G48"/>
    </sheetView>
  </sheetViews>
  <sheetFormatPr defaultColWidth="9.1796875" defaultRowHeight="14.5" x14ac:dyDescent="0.35"/>
  <cols>
    <col min="1" max="1" width="3.1796875" customWidth="1"/>
    <col min="2" max="2" width="10.7265625" customWidth="1"/>
    <col min="3" max="3" width="74.36328125" customWidth="1"/>
    <col min="4" max="4" width="12.7265625" style="6" customWidth="1"/>
    <col min="5" max="5" width="12.54296875" style="2" customWidth="1"/>
    <col min="6" max="7" width="12.453125" customWidth="1"/>
    <col min="8" max="8" width="12.54296875" style="2" customWidth="1"/>
    <col min="9" max="9" width="0.81640625" style="7" customWidth="1"/>
    <col min="10" max="10" width="13.54296875" customWidth="1"/>
    <col min="11" max="11" width="10.1796875" customWidth="1"/>
    <col min="12" max="12" width="19.36328125" customWidth="1"/>
    <col min="13" max="13" width="40.36328125" customWidth="1"/>
    <col min="14" max="14" width="16.7265625" customWidth="1"/>
    <col min="15" max="15" width="17.7265625" customWidth="1"/>
    <col min="16" max="16" width="28.1796875" customWidth="1"/>
    <col min="17" max="17" width="19" customWidth="1"/>
    <col min="18" max="18" width="15.6328125" customWidth="1"/>
    <col min="19" max="19" width="17.453125" customWidth="1"/>
    <col min="21" max="21" width="11.453125" bestFit="1" customWidth="1"/>
    <col min="26" max="26" width="14.90625" customWidth="1"/>
    <col min="28" max="28" width="17.1796875" customWidth="1"/>
    <col min="29" max="29" width="17.7265625" customWidth="1"/>
    <col min="30" max="30" width="15.36328125" customWidth="1"/>
    <col min="31" max="31" width="19.26953125" customWidth="1"/>
    <col min="32" max="33" width="10.36328125" bestFit="1" customWidth="1"/>
  </cols>
  <sheetData>
    <row r="2" spans="2:39" ht="23.5" x14ac:dyDescent="0.55000000000000004">
      <c r="B2" s="21" t="s">
        <v>43</v>
      </c>
    </row>
    <row r="3" spans="2:39" x14ac:dyDescent="0.35">
      <c r="B3" s="51" t="s">
        <v>29</v>
      </c>
    </row>
    <row r="4" spans="2:39" x14ac:dyDescent="0.35">
      <c r="B4" s="5"/>
    </row>
    <row r="5" spans="2:39" ht="18.5" x14ac:dyDescent="0.45">
      <c r="B5" s="26" t="s">
        <v>2</v>
      </c>
      <c r="C5" s="27"/>
      <c r="D5" s="27"/>
      <c r="E5" s="27"/>
      <c r="F5" s="27"/>
      <c r="G5" s="27"/>
      <c r="H5" s="27"/>
      <c r="I5" s="27"/>
      <c r="J5" s="28"/>
    </row>
    <row r="6" spans="2:39" x14ac:dyDescent="0.35">
      <c r="B6" s="29" t="s">
        <v>3</v>
      </c>
      <c r="C6" s="29" t="s">
        <v>4</v>
      </c>
      <c r="D6" s="29" t="s">
        <v>5</v>
      </c>
      <c r="E6" s="30" t="s">
        <v>6</v>
      </c>
      <c r="F6" s="30" t="s">
        <v>7</v>
      </c>
      <c r="G6" s="30" t="s">
        <v>8</v>
      </c>
      <c r="H6" s="31" t="s">
        <v>9</v>
      </c>
      <c r="I6" s="32"/>
      <c r="J6" s="33" t="s">
        <v>10</v>
      </c>
    </row>
    <row r="7" spans="2:39" s="5" customFormat="1" x14ac:dyDescent="0.35">
      <c r="B7" s="18" t="s">
        <v>11</v>
      </c>
      <c r="C7" s="68" t="s">
        <v>30</v>
      </c>
      <c r="D7" s="69" t="s">
        <v>31</v>
      </c>
      <c r="E7" s="69" t="s">
        <v>31</v>
      </c>
      <c r="F7" s="69" t="s">
        <v>31</v>
      </c>
      <c r="G7" s="69"/>
      <c r="H7" s="69" t="s">
        <v>31</v>
      </c>
      <c r="I7" s="66"/>
      <c r="J7" s="70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19"/>
      <c r="C8" s="65" t="s">
        <v>52</v>
      </c>
      <c r="D8" s="64">
        <f>77000/3</f>
        <v>25666.666666666668</v>
      </c>
      <c r="E8" s="64">
        <f t="shared" ref="E8:H8" si="0">77000/3</f>
        <v>25666.666666666668</v>
      </c>
      <c r="F8" s="64">
        <f t="shared" si="0"/>
        <v>25666.666666666668</v>
      </c>
      <c r="G8" s="64">
        <f t="shared" si="0"/>
        <v>25666.666666666668</v>
      </c>
      <c r="H8" s="64">
        <f t="shared" si="0"/>
        <v>25666.666666666668</v>
      </c>
      <c r="I8" s="63">
        <v>450000</v>
      </c>
      <c r="J8" s="64">
        <f>SUM(D8:H8)</f>
        <v>128333.33333333334</v>
      </c>
    </row>
    <row r="9" spans="2:39" x14ac:dyDescent="0.35">
      <c r="B9" s="19"/>
      <c r="C9" s="65" t="s">
        <v>50</v>
      </c>
      <c r="D9" s="64">
        <f>D8*0.2072</f>
        <v>5318.1333333333332</v>
      </c>
      <c r="E9" s="64">
        <f t="shared" ref="E9:H9" si="1">E8*0.2072</f>
        <v>5318.1333333333332</v>
      </c>
      <c r="F9" s="64">
        <f t="shared" si="1"/>
        <v>5318.1333333333332</v>
      </c>
      <c r="G9" s="64">
        <f t="shared" si="1"/>
        <v>5318.1333333333332</v>
      </c>
      <c r="H9" s="64">
        <f t="shared" si="1"/>
        <v>5318.1333333333332</v>
      </c>
      <c r="I9" s="63"/>
      <c r="J9" s="64">
        <f t="shared" ref="J9:J11" si="2">SUM(D9:H9)</f>
        <v>26590.666666666664</v>
      </c>
    </row>
    <row r="10" spans="2:39" ht="51" customHeight="1" x14ac:dyDescent="0.35">
      <c r="B10" s="19"/>
      <c r="C10" s="65" t="s">
        <v>53</v>
      </c>
      <c r="D10" s="64">
        <f>288075*0.2/3</f>
        <v>19205</v>
      </c>
      <c r="E10" s="64">
        <f t="shared" ref="E10" si="3">288075*0.2/3</f>
        <v>19205</v>
      </c>
      <c r="F10" s="64">
        <v>0</v>
      </c>
      <c r="G10" s="64">
        <v>0</v>
      </c>
      <c r="H10" s="64">
        <v>0</v>
      </c>
      <c r="I10" s="63"/>
      <c r="J10" s="64">
        <f t="shared" si="2"/>
        <v>38410</v>
      </c>
    </row>
    <row r="11" spans="2:39" x14ac:dyDescent="0.35">
      <c r="B11" s="19"/>
      <c r="C11" s="65" t="s">
        <v>51</v>
      </c>
      <c r="D11" s="64">
        <f>D10*0.2365</f>
        <v>4541.9825000000001</v>
      </c>
      <c r="E11" s="64">
        <f>E10*0.2365</f>
        <v>4541.9825000000001</v>
      </c>
      <c r="F11" s="64">
        <v>0</v>
      </c>
      <c r="G11" s="64">
        <v>0</v>
      </c>
      <c r="H11" s="64">
        <v>0</v>
      </c>
      <c r="I11" s="66"/>
      <c r="J11" s="64">
        <f t="shared" si="2"/>
        <v>9083.9650000000001</v>
      </c>
    </row>
    <row r="12" spans="2:39" x14ac:dyDescent="0.35">
      <c r="B12" s="19"/>
      <c r="C12" s="72" t="s">
        <v>12</v>
      </c>
      <c r="D12" s="73">
        <f t="shared" ref="D12:J12" si="4">SUM(D8:D11)</f>
        <v>54731.782500000001</v>
      </c>
      <c r="E12" s="73">
        <f t="shared" si="4"/>
        <v>54731.782500000001</v>
      </c>
      <c r="F12" s="73">
        <f t="shared" si="4"/>
        <v>30984.800000000003</v>
      </c>
      <c r="G12" s="73">
        <f t="shared" si="4"/>
        <v>30984.800000000003</v>
      </c>
      <c r="H12" s="73">
        <f t="shared" si="4"/>
        <v>30984.800000000003</v>
      </c>
      <c r="I12" s="66">
        <f t="shared" si="4"/>
        <v>450000</v>
      </c>
      <c r="J12" s="73">
        <f t="shared" si="4"/>
        <v>202417.965</v>
      </c>
    </row>
    <row r="13" spans="2:39" x14ac:dyDescent="0.35">
      <c r="B13" s="19"/>
      <c r="C13" s="12" t="s">
        <v>32</v>
      </c>
      <c r="D13" s="11" t="s">
        <v>31</v>
      </c>
      <c r="E13" s="10"/>
      <c r="F13" s="10"/>
      <c r="G13" s="10"/>
      <c r="H13" s="10"/>
      <c r="J13" s="8" t="s">
        <v>31</v>
      </c>
    </row>
    <row r="14" spans="2:39" x14ac:dyDescent="0.35">
      <c r="B14" s="19"/>
      <c r="C14" s="65" t="s">
        <v>54</v>
      </c>
      <c r="D14" s="64">
        <f>0.3275*(SUM(D8:D9))</f>
        <v>10147.522000000001</v>
      </c>
      <c r="E14" s="64">
        <f>0.3275*(SUM(E8:E9))</f>
        <v>10147.522000000001</v>
      </c>
      <c r="F14" s="64">
        <f>0.3275*(SUM(F8:F9))</f>
        <v>10147.522000000001</v>
      </c>
      <c r="G14" s="64">
        <f>0.3275*(SUM(G8:G9))</f>
        <v>10147.522000000001</v>
      </c>
      <c r="H14" s="64">
        <f>0.3275*(SUM(H8:H9))</f>
        <v>10147.522000000001</v>
      </c>
      <c r="I14" s="66"/>
      <c r="J14" s="64">
        <f>SUM(D14:H14)</f>
        <v>50737.61</v>
      </c>
    </row>
    <row r="15" spans="2:39" x14ac:dyDescent="0.35">
      <c r="B15" s="19"/>
      <c r="C15" s="65" t="s">
        <v>55</v>
      </c>
      <c r="D15" s="64">
        <f>0.2886*(SUM(D10:D11))</f>
        <v>6853.3791495000005</v>
      </c>
      <c r="E15" s="64">
        <f>0.2886*(SUM(E10:E11))</f>
        <v>6853.3791495000005</v>
      </c>
      <c r="F15" s="64">
        <f>0.2886*(SUM(F10:F11))</f>
        <v>0</v>
      </c>
      <c r="G15" s="64">
        <f>0.2886*(SUM(G10:G11))</f>
        <v>0</v>
      </c>
      <c r="H15" s="64">
        <f>0.2886*(SUM(H10:H11))</f>
        <v>0</v>
      </c>
      <c r="I15" s="66"/>
      <c r="J15" s="64">
        <f t="shared" ref="J15" si="5">SUM(D15:H15)</f>
        <v>13706.758299000001</v>
      </c>
    </row>
    <row r="16" spans="2:39" x14ac:dyDescent="0.35">
      <c r="B16" s="19"/>
      <c r="C16" s="72" t="s">
        <v>13</v>
      </c>
      <c r="D16" s="73">
        <f t="shared" ref="D16:J16" si="6">SUM(D14:D15)</f>
        <v>17000.901149500001</v>
      </c>
      <c r="E16" s="73">
        <f t="shared" si="6"/>
        <v>17000.901149500001</v>
      </c>
      <c r="F16" s="73">
        <f t="shared" si="6"/>
        <v>10147.522000000001</v>
      </c>
      <c r="G16" s="73">
        <f t="shared" si="6"/>
        <v>10147.522000000001</v>
      </c>
      <c r="H16" s="73">
        <f t="shared" si="6"/>
        <v>10147.522000000001</v>
      </c>
      <c r="I16" s="66">
        <f t="shared" si="6"/>
        <v>0</v>
      </c>
      <c r="J16" s="73">
        <f t="shared" si="6"/>
        <v>64444.368299000002</v>
      </c>
    </row>
    <row r="17" spans="2:10" x14ac:dyDescent="0.35">
      <c r="B17" s="19"/>
      <c r="C17" s="12" t="s">
        <v>33</v>
      </c>
      <c r="D17" s="11" t="s">
        <v>31</v>
      </c>
      <c r="E17" s="10"/>
      <c r="F17" s="10"/>
      <c r="G17" s="10"/>
      <c r="H17" s="10"/>
      <c r="J17" s="8" t="s">
        <v>31</v>
      </c>
    </row>
    <row r="18" spans="2:10" ht="43.5" x14ac:dyDescent="0.35">
      <c r="B18" s="19"/>
      <c r="C18" s="65" t="s">
        <v>56</v>
      </c>
      <c r="D18" s="64">
        <v>4500</v>
      </c>
      <c r="E18" s="64">
        <v>4500</v>
      </c>
      <c r="F18" s="64">
        <v>4500</v>
      </c>
      <c r="G18" s="64">
        <v>4500</v>
      </c>
      <c r="H18" s="64">
        <v>4500</v>
      </c>
      <c r="I18" s="66"/>
      <c r="J18" s="64">
        <f t="shared" ref="J18" si="7">SUM(D18:H18)</f>
        <v>22500</v>
      </c>
    </row>
    <row r="19" spans="2:10" x14ac:dyDescent="0.35">
      <c r="B19" s="19"/>
      <c r="C19" s="72" t="s">
        <v>14</v>
      </c>
      <c r="D19" s="73">
        <f>SUM(D18:D18)</f>
        <v>4500</v>
      </c>
      <c r="E19" s="73">
        <f>SUM(E18:E18)</f>
        <v>4500</v>
      </c>
      <c r="F19" s="73">
        <f>SUM(F18:F18)</f>
        <v>4500</v>
      </c>
      <c r="G19" s="73">
        <f>SUM(G18:G18)</f>
        <v>4500</v>
      </c>
      <c r="H19" s="73">
        <f>SUM(H18:H18)</f>
        <v>4500</v>
      </c>
      <c r="I19" s="66"/>
      <c r="J19" s="73">
        <f>SUM(D19:H19)</f>
        <v>22500</v>
      </c>
    </row>
    <row r="20" spans="2:10" x14ac:dyDescent="0.35">
      <c r="B20" s="19"/>
      <c r="C20" s="74" t="s">
        <v>34</v>
      </c>
      <c r="D20" s="64"/>
      <c r="E20" s="69"/>
      <c r="F20" s="69"/>
      <c r="G20" s="69"/>
      <c r="H20" s="69"/>
      <c r="I20" s="66"/>
      <c r="J20" s="64" t="s">
        <v>20</v>
      </c>
    </row>
    <row r="21" spans="2:10" x14ac:dyDescent="0.35">
      <c r="B21" s="19"/>
      <c r="C21" s="75" t="s">
        <v>35</v>
      </c>
      <c r="D21" s="75" t="s">
        <v>31</v>
      </c>
      <c r="E21" s="69"/>
      <c r="F21" s="69"/>
      <c r="G21" s="69"/>
      <c r="H21" s="69"/>
      <c r="I21" s="66"/>
      <c r="J21" s="64">
        <f t="shared" ref="J21:J33" si="8">SUM(D21:H21)</f>
        <v>0</v>
      </c>
    </row>
    <row r="22" spans="2:10" x14ac:dyDescent="0.35">
      <c r="B22" s="19"/>
      <c r="C22" s="72" t="s">
        <v>15</v>
      </c>
      <c r="D22" s="77">
        <f>SUM(D21:D21)</f>
        <v>0</v>
      </c>
      <c r="E22" s="77">
        <f>SUM(E21:E21)</f>
        <v>0</v>
      </c>
      <c r="F22" s="77">
        <f>SUM(F21:F21)</f>
        <v>0</v>
      </c>
      <c r="G22" s="77">
        <f>SUM(G21:G21)</f>
        <v>0</v>
      </c>
      <c r="H22" s="77">
        <f>SUM(H21:H21)</f>
        <v>0</v>
      </c>
      <c r="I22" s="66"/>
      <c r="J22" s="73">
        <f t="shared" si="8"/>
        <v>0</v>
      </c>
    </row>
    <row r="23" spans="2:10" x14ac:dyDescent="0.35">
      <c r="B23" s="19" t="s">
        <v>35</v>
      </c>
      <c r="C23" s="74" t="s">
        <v>36</v>
      </c>
      <c r="D23" s="75" t="s">
        <v>31</v>
      </c>
      <c r="E23" s="69"/>
      <c r="F23" s="69"/>
      <c r="G23" s="69"/>
      <c r="H23" s="69"/>
      <c r="I23" s="66"/>
      <c r="J23" s="64"/>
    </row>
    <row r="24" spans="2:10" x14ac:dyDescent="0.35">
      <c r="B24" s="19"/>
      <c r="C24" s="65"/>
      <c r="D24" s="64"/>
      <c r="E24" s="71"/>
      <c r="F24" s="71"/>
      <c r="G24" s="71"/>
      <c r="H24" s="71"/>
      <c r="I24" s="66"/>
      <c r="J24" s="64">
        <f t="shared" si="8"/>
        <v>0</v>
      </c>
    </row>
    <row r="25" spans="2:10" x14ac:dyDescent="0.35">
      <c r="B25" s="19"/>
      <c r="C25" s="72" t="s">
        <v>16</v>
      </c>
      <c r="D25" s="73">
        <f>SUM(D24:D24)</f>
        <v>0</v>
      </c>
      <c r="E25" s="73">
        <f>SUM(E24:E24)</f>
        <v>0</v>
      </c>
      <c r="F25" s="73">
        <f>SUM(F24:F24)</f>
        <v>0</v>
      </c>
      <c r="G25" s="73">
        <f>SUM(G24:G24)</f>
        <v>0</v>
      </c>
      <c r="H25" s="73">
        <f>SUM(H24:H24)</f>
        <v>0</v>
      </c>
      <c r="I25" s="66"/>
      <c r="J25" s="73">
        <f t="shared" si="8"/>
        <v>0</v>
      </c>
    </row>
    <row r="26" spans="2:10" x14ac:dyDescent="0.35">
      <c r="B26" s="19"/>
      <c r="C26" s="74" t="s">
        <v>37</v>
      </c>
      <c r="D26" s="75" t="s">
        <v>31</v>
      </c>
      <c r="E26" s="69"/>
      <c r="F26" s="69"/>
      <c r="G26" s="69"/>
      <c r="H26" s="69"/>
      <c r="I26" s="66"/>
      <c r="J26" s="64"/>
    </row>
    <row r="27" spans="2:10" x14ac:dyDescent="0.35">
      <c r="B27" s="19"/>
      <c r="C27" s="82"/>
      <c r="D27" s="64"/>
      <c r="E27" s="64"/>
      <c r="F27" s="64"/>
      <c r="G27" s="64"/>
      <c r="H27" s="64"/>
      <c r="I27" s="63"/>
      <c r="J27" s="64">
        <f t="shared" si="8"/>
        <v>0</v>
      </c>
    </row>
    <row r="28" spans="2:10" x14ac:dyDescent="0.35">
      <c r="B28" s="19"/>
      <c r="C28" s="72" t="s">
        <v>17</v>
      </c>
      <c r="D28" s="73">
        <f>SUM(D27:D27)</f>
        <v>0</v>
      </c>
      <c r="E28" s="73">
        <f>SUM(E27:E27)</f>
        <v>0</v>
      </c>
      <c r="F28" s="73">
        <f>SUM(F27:F27)</f>
        <v>0</v>
      </c>
      <c r="G28" s="73">
        <f>SUM(G27:G27)</f>
        <v>0</v>
      </c>
      <c r="H28" s="73">
        <f>SUM(H27:H27)</f>
        <v>0</v>
      </c>
      <c r="I28" s="66"/>
      <c r="J28" s="73">
        <f t="shared" si="8"/>
        <v>0</v>
      </c>
    </row>
    <row r="29" spans="2:10" x14ac:dyDescent="0.35">
      <c r="B29" s="19"/>
      <c r="C29" s="74" t="s">
        <v>38</v>
      </c>
      <c r="D29" s="75" t="s">
        <v>31</v>
      </c>
      <c r="E29" s="69"/>
      <c r="F29" s="69"/>
      <c r="G29" s="69"/>
      <c r="H29" s="69"/>
      <c r="I29" s="66"/>
      <c r="J29" s="64"/>
    </row>
    <row r="30" spans="2:10" ht="43.5" x14ac:dyDescent="0.35">
      <c r="B30" s="19"/>
      <c r="C30" s="65" t="s">
        <v>58</v>
      </c>
      <c r="D30" s="64">
        <v>4549466.4666666668</v>
      </c>
      <c r="E30" s="64">
        <v>4549466.4666666668</v>
      </c>
      <c r="F30" s="64">
        <v>4549466.4666666668</v>
      </c>
      <c r="G30" s="64">
        <v>3262405.8</v>
      </c>
      <c r="H30" s="64">
        <v>3262405.8</v>
      </c>
      <c r="I30" s="63">
        <v>375000</v>
      </c>
      <c r="J30" s="64">
        <f t="shared" si="8"/>
        <v>20173211</v>
      </c>
    </row>
    <row r="31" spans="2:10" x14ac:dyDescent="0.35">
      <c r="B31" s="19"/>
      <c r="C31" s="65" t="s">
        <v>59</v>
      </c>
      <c r="D31" s="64">
        <v>500</v>
      </c>
      <c r="E31" s="64">
        <v>500</v>
      </c>
      <c r="F31" s="64">
        <v>500</v>
      </c>
      <c r="G31" s="64">
        <v>500</v>
      </c>
      <c r="H31" s="64">
        <v>500</v>
      </c>
      <c r="I31" s="66"/>
      <c r="J31" s="64">
        <f t="shared" si="8"/>
        <v>2500</v>
      </c>
    </row>
    <row r="32" spans="2:10" x14ac:dyDescent="0.35">
      <c r="B32" s="20"/>
      <c r="C32" s="72" t="s">
        <v>18</v>
      </c>
      <c r="D32" s="73">
        <f>SUM(D30:D31)</f>
        <v>4549966.4666666668</v>
      </c>
      <c r="E32" s="73">
        <f>SUM(E30:E31)</f>
        <v>4549966.4666666668</v>
      </c>
      <c r="F32" s="73">
        <f>SUM(F30:F31)</f>
        <v>4549966.4666666668</v>
      </c>
      <c r="G32" s="73">
        <f>SUM(G30:G31)</f>
        <v>3262905.8</v>
      </c>
      <c r="H32" s="73">
        <f>SUM(H30:H31)</f>
        <v>3262905.8</v>
      </c>
      <c r="I32" s="66"/>
      <c r="J32" s="73">
        <f t="shared" si="8"/>
        <v>20175711</v>
      </c>
    </row>
    <row r="33" spans="2:10" x14ac:dyDescent="0.35">
      <c r="B33" s="20"/>
      <c r="C33" s="72" t="s">
        <v>19</v>
      </c>
      <c r="D33" s="73">
        <f>SUM(D32,D28,D25,D22,D19,D16,D12)</f>
        <v>4626199.1503161667</v>
      </c>
      <c r="E33" s="73">
        <f>SUM(E32,E28,E25,E22,E19,E16,E12)</f>
        <v>4626199.1503161667</v>
      </c>
      <c r="F33" s="73">
        <f>SUM(F32,F28,F25,F22,F19,F16,F12)</f>
        <v>4595598.7886666665</v>
      </c>
      <c r="G33" s="73">
        <f>SUM(G32,G28,G25,G22,G19,G16,G12)</f>
        <v>3308538.1219999995</v>
      </c>
      <c r="H33" s="73">
        <f>SUM(H32,H28,H25,H22,H19,H16,H12)</f>
        <v>3308538.1219999995</v>
      </c>
      <c r="I33" s="66"/>
      <c r="J33" s="73">
        <f t="shared" si="8"/>
        <v>20465073.333299004</v>
      </c>
    </row>
    <row r="34" spans="2:10" x14ac:dyDescent="0.35">
      <c r="B34" s="6"/>
      <c r="D34"/>
      <c r="E34"/>
      <c r="H34"/>
      <c r="I34"/>
      <c r="J34" t="s">
        <v>20</v>
      </c>
    </row>
    <row r="35" spans="2:10" ht="29" x14ac:dyDescent="0.35">
      <c r="B35" s="57" t="s">
        <v>39</v>
      </c>
      <c r="C35" s="83" t="s">
        <v>39</v>
      </c>
      <c r="D35" s="70"/>
      <c r="E35" s="70"/>
      <c r="F35" s="70"/>
      <c r="G35" s="70"/>
      <c r="H35" s="70"/>
      <c r="I35" s="66"/>
      <c r="J35" s="70" t="s">
        <v>20</v>
      </c>
    </row>
    <row r="36" spans="2:10" x14ac:dyDescent="0.35">
      <c r="B36" s="19"/>
      <c r="C36" s="65" t="s">
        <v>47</v>
      </c>
      <c r="D36" s="64">
        <f>0.33354*SUM(D8:D9,D14)</f>
        <v>13719.27467988</v>
      </c>
      <c r="E36" s="64">
        <f>0.33354*SUM(E8:E9,E14)</f>
        <v>13719.27467988</v>
      </c>
      <c r="F36" s="64">
        <f>0.33354*SUM(F8:F9,F14)</f>
        <v>13719.27467988</v>
      </c>
      <c r="G36" s="64">
        <f>0.33354*SUM(G8:G9,G14)</f>
        <v>13719.27467988</v>
      </c>
      <c r="H36" s="64">
        <f>0.33354*SUM(H8:H9,H14)</f>
        <v>13719.27467988</v>
      </c>
      <c r="I36" s="66"/>
      <c r="J36" s="64">
        <f>SUM(D36:H36)</f>
        <v>68596.373399400007</v>
      </c>
    </row>
    <row r="37" spans="2:10" x14ac:dyDescent="0.35">
      <c r="B37" s="19"/>
      <c r="C37" s="65" t="s">
        <v>48</v>
      </c>
      <c r="D37" s="64">
        <f>0.365888*SUM(D10:D11,D15)</f>
        <v>11196.305123212256</v>
      </c>
      <c r="E37" s="64">
        <f>0.365888*SUM(E10:E11,E15)</f>
        <v>11196.305123212256</v>
      </c>
      <c r="F37" s="64">
        <f>0.365888*SUM(F10:F11,F15)</f>
        <v>0</v>
      </c>
      <c r="G37" s="64">
        <f>0.365888*SUM(G10:G11,G15)</f>
        <v>0</v>
      </c>
      <c r="H37" s="64">
        <f>0.365888*SUM(H10:H11,H15)</f>
        <v>0</v>
      </c>
      <c r="I37" s="66"/>
      <c r="J37" s="64">
        <f>SUM(D37:H37)</f>
        <v>22392.610246424512</v>
      </c>
    </row>
    <row r="38" spans="2:10" x14ac:dyDescent="0.35">
      <c r="B38" s="19"/>
      <c r="C38" s="65"/>
      <c r="D38" s="75"/>
      <c r="E38" s="69"/>
      <c r="F38" s="69"/>
      <c r="G38" s="69"/>
      <c r="H38" s="69"/>
      <c r="I38" s="66"/>
      <c r="J38" s="64">
        <f t="shared" ref="J38:J39" si="9">SUM(D38:H38)</f>
        <v>0</v>
      </c>
    </row>
    <row r="39" spans="2:10" x14ac:dyDescent="0.35">
      <c r="B39" s="20"/>
      <c r="C39" s="72" t="s">
        <v>21</v>
      </c>
      <c r="D39" s="73">
        <f>SUM(D36:D38)</f>
        <v>24915.579803092256</v>
      </c>
      <c r="E39" s="73">
        <f>SUM(E36:E38)</f>
        <v>24915.579803092256</v>
      </c>
      <c r="F39" s="73">
        <f>SUM(F36:F38)</f>
        <v>13719.27467988</v>
      </c>
      <c r="G39" s="73">
        <f>SUM(G36:G38)</f>
        <v>13719.27467988</v>
      </c>
      <c r="H39" s="73">
        <f>SUM(H36:H38)</f>
        <v>13719.27467988</v>
      </c>
      <c r="I39" s="66"/>
      <c r="J39" s="73">
        <f t="shared" si="9"/>
        <v>90988.983645824512</v>
      </c>
    </row>
    <row r="40" spans="2:10" ht="15" thickBot="1" x14ac:dyDescent="0.4">
      <c r="B40" s="6"/>
      <c r="D40"/>
      <c r="E40"/>
      <c r="H40"/>
      <c r="I40"/>
      <c r="J40" t="s">
        <v>20</v>
      </c>
    </row>
    <row r="41" spans="2:10" ht="29.5" thickBot="1" x14ac:dyDescent="0.4">
      <c r="B41" s="16" t="s">
        <v>22</v>
      </c>
      <c r="C41" s="78"/>
      <c r="D41" s="79">
        <f t="shared" ref="D41:J41" si="10">SUM(D39,D33)</f>
        <v>4651114.7301192591</v>
      </c>
      <c r="E41" s="79">
        <f t="shared" si="10"/>
        <v>4651114.7301192591</v>
      </c>
      <c r="F41" s="79">
        <f t="shared" si="10"/>
        <v>4609318.0633465461</v>
      </c>
      <c r="G41" s="79">
        <f t="shared" si="10"/>
        <v>3322257.3966798796</v>
      </c>
      <c r="H41" s="79">
        <f t="shared" si="10"/>
        <v>3322257.3966798796</v>
      </c>
      <c r="I41" s="66">
        <f t="shared" si="10"/>
        <v>0</v>
      </c>
      <c r="J41" s="79">
        <f t="shared" si="10"/>
        <v>20556062.316944826</v>
      </c>
    </row>
    <row r="42" spans="2:10" x14ac:dyDescent="0.35">
      <c r="B42" s="6"/>
    </row>
    <row r="43" spans="2:10" x14ac:dyDescent="0.35">
      <c r="B43" s="6"/>
    </row>
    <row r="44" spans="2:10" x14ac:dyDescent="0.35">
      <c r="B44" s="6"/>
    </row>
    <row r="45" spans="2:10" x14ac:dyDescent="0.35">
      <c r="B45" s="6"/>
    </row>
    <row r="46" spans="2:10" x14ac:dyDescent="0.35">
      <c r="B46" s="6"/>
    </row>
    <row r="47" spans="2:10" x14ac:dyDescent="0.35">
      <c r="B47" s="6"/>
    </row>
    <row r="48" spans="2:10" x14ac:dyDescent="0.35">
      <c r="B48" s="6"/>
    </row>
    <row r="49" spans="2:33" x14ac:dyDescent="0.35">
      <c r="B49" s="6"/>
    </row>
    <row r="50" spans="2:33" x14ac:dyDescent="0.35">
      <c r="B50" s="6"/>
    </row>
    <row r="51" spans="2:33" x14ac:dyDescent="0.35">
      <c r="B51" s="6"/>
    </row>
    <row r="52" spans="2:33" x14ac:dyDescent="0.35">
      <c r="B52" s="6"/>
    </row>
    <row r="53" spans="2:33" x14ac:dyDescent="0.35">
      <c r="B53" s="6"/>
    </row>
    <row r="54" spans="2:33" x14ac:dyDescent="0.35">
      <c r="B54" s="6"/>
    </row>
    <row r="55" spans="2:33" x14ac:dyDescent="0.35">
      <c r="B55" s="6"/>
    </row>
    <row r="56" spans="2:33" x14ac:dyDescent="0.35">
      <c r="B56" s="6"/>
      <c r="K56" s="1"/>
    </row>
    <row r="58" spans="2:33" s="1" customFormat="1" x14ac:dyDescent="0.35">
      <c r="B58"/>
      <c r="C58"/>
      <c r="D58" s="6"/>
      <c r="E58" s="2"/>
      <c r="F58"/>
      <c r="G58"/>
      <c r="H58" s="2"/>
      <c r="I58" s="7"/>
      <c r="J58"/>
      <c r="K58"/>
      <c r="L58"/>
      <c r="M58"/>
      <c r="N58"/>
      <c r="O58"/>
      <c r="Z58"/>
      <c r="AA58"/>
      <c r="AB58"/>
      <c r="AC58"/>
      <c r="AD58"/>
      <c r="AE58"/>
      <c r="AF58"/>
      <c r="AG58"/>
    </row>
    <row r="60" spans="2:33" x14ac:dyDescent="0.35">
      <c r="L60" s="1"/>
      <c r="M60" s="1"/>
      <c r="N60" s="1"/>
      <c r="O60" s="1"/>
    </row>
    <row r="62" spans="2:33" x14ac:dyDescent="0.35">
      <c r="AE62" s="1"/>
      <c r="AF62" s="1"/>
      <c r="AG62" s="1"/>
    </row>
    <row r="63" spans="2:33" x14ac:dyDescent="0.35">
      <c r="Z63" s="1"/>
      <c r="AA63" s="1"/>
      <c r="AB63" s="1"/>
      <c r="AC63" s="1"/>
      <c r="AD63" s="1"/>
    </row>
  </sheetData>
  <pageMargins left="0.7" right="0.7" top="0.75" bottom="0.75" header="0.3" footer="0.3"/>
  <pageSetup scale="89" fitToHeight="0" orientation="landscape" r:id="rId1"/>
  <ignoredErrors>
    <ignoredError sqref="J30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84095A890D64B9E0CB3368BC6ED4F" ma:contentTypeVersion="17" ma:contentTypeDescription="Create a new document." ma:contentTypeScope="" ma:versionID="312284dc9f16e6e8ca060f422f86667e">
  <xsd:schema xmlns:xsd="http://www.w3.org/2001/XMLSchema" xmlns:xs="http://www.w3.org/2001/XMLSchema" xmlns:p="http://schemas.microsoft.com/office/2006/metadata/properties" xmlns:ns2="5dbba7b7-cbed-4507-9fee-62ac4fa50069" xmlns:ns3="e779cc99-a371-44f2-8db3-91478b5332ff" xmlns:ns4="fa6a9aea-fb0f-4ddd-aff8-712634b7d5fe" targetNamespace="http://schemas.microsoft.com/office/2006/metadata/properties" ma:root="true" ma:fieldsID="fc32f2f45e2357ed68e9bd48a6500c7e" ns2:_="" ns3:_="" ns4:_="">
    <xsd:import namespace="5dbba7b7-cbed-4507-9fee-62ac4fa50069"/>
    <xsd:import namespace="e779cc99-a371-44f2-8db3-91478b5332ff"/>
    <xsd:import namespace="fa6a9aea-fb0f-4ddd-aff8-712634b7d5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bba7b7-cbed-4507-9fee-62ac4fa500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6856f2ee-118d-42e8-91de-064c9a66b6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79cc99-a371-44f2-8db3-91478b533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6a9aea-fb0f-4ddd-aff8-712634b7d5fe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bc85f20e-fe12-49a2-8c1f-0efa829a8924}" ma:internalName="TaxCatchAll" ma:showField="CatchAllData" ma:web="e779cc99-a371-44f2-8db3-91478b533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779cc99-a371-44f2-8db3-91478b5332ff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5dbba7b7-cbed-4507-9fee-62ac4fa50069">
      <Terms xmlns="http://schemas.microsoft.com/office/infopath/2007/PartnerControls"/>
    </lcf76f155ced4ddcb4097134ff3c332f>
    <TaxCatchAll xmlns="fa6a9aea-fb0f-4ddd-aff8-712634b7d5fe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77965D2A-B47F-484E-A6B0-C13FC2B411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bba7b7-cbed-4507-9fee-62ac4fa50069"/>
    <ds:schemaRef ds:uri="e779cc99-a371-44f2-8db3-91478b5332ff"/>
    <ds:schemaRef ds:uri="fa6a9aea-fb0f-4ddd-aff8-712634b7d5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fa6a9aea-fb0f-4ddd-aff8-712634b7d5fe"/>
    <ds:schemaRef ds:uri="e779cc99-a371-44f2-8db3-91478b5332ff"/>
    <ds:schemaRef ds:uri="5dbba7b7-cbed-4507-9fee-62ac4fa50069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cf90b97b-be46-4a00-9700-81ce4ff1b7f6}" enabled="0" method="" siteId="{cf90b97b-be46-4a00-9700-81ce4ff1b7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Overview</vt:lpstr>
      <vt:lpstr>Consolidated Budget</vt:lpstr>
      <vt:lpstr>EV Charging Budget</vt:lpstr>
      <vt:lpstr>Trails Budget</vt:lpstr>
      <vt:lpstr>Streetlights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2024-04-01T01:09:59Z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0x0101000D884095A890D64B9E0CB3368BC6ED4F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